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05" windowWidth="28455" windowHeight="12240"/>
  </bookViews>
  <sheets>
    <sheet name="расчет по помещениям" sheetId="1" r:id="rId1"/>
    <sheet name="ХОВС" sheetId="2" r:id="rId2"/>
  </sheets>
  <calcPr calcId="124519"/>
</workbook>
</file>

<file path=xl/calcChain.xml><?xml version="1.0" encoding="utf-8"?>
<calcChain xmlns="http://schemas.openxmlformats.org/spreadsheetml/2006/main">
  <c r="E28" i="1"/>
  <c r="G28" s="1"/>
  <c r="D26"/>
  <c r="E26" s="1"/>
  <c r="G26" s="1"/>
  <c r="D24"/>
  <c r="E24" s="1"/>
  <c r="G24" s="1"/>
  <c r="D22"/>
  <c r="D17"/>
  <c r="E16"/>
  <c r="G16" s="1"/>
  <c r="I16" s="1"/>
  <c r="E13"/>
  <c r="G13" s="1"/>
  <c r="E12"/>
  <c r="G12" s="1"/>
  <c r="E9"/>
  <c r="G9" s="1"/>
  <c r="E8"/>
  <c r="G8" s="1"/>
  <c r="I8" s="1"/>
  <c r="E7"/>
  <c r="G7" s="1"/>
  <c r="E5"/>
  <c r="G5" s="1"/>
  <c r="E4"/>
  <c r="E17" l="1"/>
  <c r="G14"/>
  <c r="I14" s="1"/>
  <c r="D29"/>
  <c r="J7"/>
  <c r="I7"/>
  <c r="J13"/>
  <c r="I13"/>
  <c r="J26"/>
  <c r="I26"/>
  <c r="G25"/>
  <c r="I25" s="1"/>
  <c r="J5"/>
  <c r="I5"/>
  <c r="G10"/>
  <c r="I10" s="1"/>
  <c r="J9"/>
  <c r="I9"/>
  <c r="I24"/>
  <c r="J24"/>
  <c r="I28"/>
  <c r="G27"/>
  <c r="I27" s="1"/>
  <c r="J28"/>
  <c r="G4"/>
  <c r="J8"/>
  <c r="J12"/>
  <c r="J16"/>
  <c r="E22"/>
  <c r="I12"/>
  <c r="G22" l="1"/>
  <c r="E29"/>
  <c r="I4"/>
  <c r="G17"/>
  <c r="J4"/>
  <c r="G23"/>
  <c r="I23" s="1"/>
  <c r="J22" l="1"/>
  <c r="I22"/>
  <c r="G21"/>
  <c r="I17"/>
  <c r="G3"/>
  <c r="G6" l="1"/>
  <c r="I3"/>
  <c r="G29"/>
  <c r="I29" s="1"/>
  <c r="I21"/>
  <c r="G11" l="1"/>
  <c r="I6"/>
  <c r="I11" l="1"/>
  <c r="G15"/>
  <c r="I15" s="1"/>
</calcChain>
</file>

<file path=xl/sharedStrings.xml><?xml version="1.0" encoding="utf-8"?>
<sst xmlns="http://schemas.openxmlformats.org/spreadsheetml/2006/main" count="102" uniqueCount="63">
  <si>
    <t>Приток</t>
  </si>
  <si>
    <t>площ</t>
  </si>
  <si>
    <t>объем</t>
  </si>
  <si>
    <t>кр-сть</t>
  </si>
  <si>
    <t>возд</t>
  </si>
  <si>
    <t>канал</t>
  </si>
  <si>
    <t>ск-сть</t>
  </si>
  <si>
    <t>точка</t>
  </si>
  <si>
    <t>Установка</t>
  </si>
  <si>
    <t>1 этаж</t>
  </si>
  <si>
    <t>Зал</t>
  </si>
  <si>
    <t>100х400</t>
  </si>
  <si>
    <t>Прихожая</t>
  </si>
  <si>
    <t>100х300</t>
  </si>
  <si>
    <t>Магистраль</t>
  </si>
  <si>
    <t>2 этаж</t>
  </si>
  <si>
    <t>спальня 1</t>
  </si>
  <si>
    <t>спальня 2</t>
  </si>
  <si>
    <t>Кабинет</t>
  </si>
  <si>
    <t>Ф125</t>
  </si>
  <si>
    <t xml:space="preserve">Врезка </t>
  </si>
  <si>
    <t>3 этаж</t>
  </si>
  <si>
    <t>4 этаж</t>
  </si>
  <si>
    <t>Ф160</t>
  </si>
  <si>
    <t>Сумма</t>
  </si>
  <si>
    <t>Вытяжка</t>
  </si>
  <si>
    <t>реш.</t>
  </si>
  <si>
    <t>Коридор</t>
  </si>
  <si>
    <t>Характеристика отопительно-вентиляционного оборудования</t>
  </si>
  <si>
    <t>№ п/п</t>
  </si>
  <si>
    <t>Наименование системы</t>
  </si>
  <si>
    <t>Кол-во</t>
  </si>
  <si>
    <t>Место установки</t>
  </si>
  <si>
    <t>Тип оборудования</t>
  </si>
  <si>
    <t>Производитель</t>
  </si>
  <si>
    <t>Модель</t>
  </si>
  <si>
    <t>Зона обслуживания</t>
  </si>
  <si>
    <t>Тип</t>
  </si>
  <si>
    <t>Вентилятор</t>
  </si>
  <si>
    <t>Калорифер</t>
  </si>
  <si>
    <t>Фильтр</t>
  </si>
  <si>
    <t>Примечания</t>
  </si>
  <si>
    <t>Расход воздуха м3/ч</t>
  </si>
  <si>
    <t>Давление, Па</t>
  </si>
  <si>
    <t>Скорость вращения, об/мин.</t>
  </si>
  <si>
    <t>Номинальная мощность двигателя, кВт.</t>
  </si>
  <si>
    <t>Расход, м3/ч</t>
  </si>
  <si>
    <t>температура на входе, ˚С</t>
  </si>
  <si>
    <t>Температура приточного воздуха, ˚С</t>
  </si>
  <si>
    <t>Тепловая мощность, кВт</t>
  </si>
  <si>
    <t>Класс очистки</t>
  </si>
  <si>
    <t>ПВ1</t>
  </si>
  <si>
    <t>Пристройка</t>
  </si>
  <si>
    <t>Приточно-вытяжная</t>
  </si>
  <si>
    <t>TURKOV</t>
  </si>
  <si>
    <t>Zenit-550 HECO</t>
  </si>
  <si>
    <t>Жилые помещения</t>
  </si>
  <si>
    <t>приточная</t>
  </si>
  <si>
    <t>электрический</t>
  </si>
  <si>
    <t>F5</t>
  </si>
  <si>
    <t>Энтальпийный рекуператор, 85%</t>
  </si>
  <si>
    <t>вытяжная</t>
  </si>
  <si>
    <t>-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</si>
</sst>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AEF828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1" fontId="0" fillId="0" borderId="1" xfId="0" applyNumberFormat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" fontId="0" fillId="2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W74"/>
  <sheetViews>
    <sheetView tabSelected="1" view="pageBreakPreview" zoomScale="120" zoomScaleNormal="115" zoomScaleSheetLayoutView="120" workbookViewId="0">
      <selection activeCell="I16" sqref="I16"/>
    </sheetView>
  </sheetViews>
  <sheetFormatPr defaultRowHeight="15"/>
  <cols>
    <col min="1" max="1" width="5.5703125" customWidth="1"/>
    <col min="2" max="2" width="11.42578125" style="2" customWidth="1"/>
    <col min="3" max="3" width="10.5703125" style="20" bestFit="1" customWidth="1"/>
    <col min="4" max="4" width="10.85546875" style="20" customWidth="1"/>
    <col min="5" max="5" width="10.7109375" style="20" customWidth="1"/>
    <col min="6" max="6" width="11" style="20" customWidth="1"/>
    <col min="7" max="7" width="6.140625" style="20" customWidth="1"/>
    <col min="8" max="8" width="9.7109375" style="20" customWidth="1"/>
    <col min="9" max="9" width="6.85546875" style="20" customWidth="1"/>
    <col min="10" max="10" width="6.42578125" style="20" customWidth="1"/>
    <col min="11" max="11" width="9.140625" style="20"/>
  </cols>
  <sheetData>
    <row r="1" spans="2:11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</row>
    <row r="2" spans="2:11">
      <c r="B2" s="3"/>
      <c r="C2" s="4"/>
      <c r="D2" s="4" t="s">
        <v>1</v>
      </c>
      <c r="E2" s="4" t="s">
        <v>2</v>
      </c>
      <c r="F2" s="4" t="s">
        <v>3</v>
      </c>
      <c r="G2" s="4" t="s">
        <v>4</v>
      </c>
      <c r="H2" s="4" t="s">
        <v>5</v>
      </c>
      <c r="I2" s="4" t="s">
        <v>6</v>
      </c>
      <c r="J2" s="5" t="s">
        <v>7</v>
      </c>
      <c r="K2" s="4"/>
    </row>
    <row r="3" spans="2:11">
      <c r="B3" s="6" t="s">
        <v>8</v>
      </c>
      <c r="C3" s="7"/>
      <c r="D3" s="7"/>
      <c r="E3" s="7"/>
      <c r="F3" s="8"/>
      <c r="G3" s="9">
        <f>G17</f>
        <v>557.70000000000005</v>
      </c>
      <c r="H3" s="4">
        <v>200</v>
      </c>
      <c r="I3" s="10">
        <f>G3*2.778/315</f>
        <v>4.9183828571428574</v>
      </c>
      <c r="J3" s="4"/>
      <c r="K3" s="4"/>
    </row>
    <row r="4" spans="2:11">
      <c r="B4" s="11" t="s">
        <v>9</v>
      </c>
      <c r="C4" s="4" t="s">
        <v>10</v>
      </c>
      <c r="D4" s="4">
        <v>40</v>
      </c>
      <c r="E4" s="4">
        <f>D4*2.6</f>
        <v>104</v>
      </c>
      <c r="F4" s="4">
        <v>1.3</v>
      </c>
      <c r="G4" s="12">
        <f>E4*F4</f>
        <v>135.20000000000002</v>
      </c>
      <c r="H4" s="4">
        <v>125</v>
      </c>
      <c r="I4" s="13">
        <f>G4*2.778/125</f>
        <v>3.0046848000000006</v>
      </c>
      <c r="J4" s="14">
        <f>G4*2.778/400</f>
        <v>0.93896400000000013</v>
      </c>
      <c r="K4" s="4" t="s">
        <v>11</v>
      </c>
    </row>
    <row r="5" spans="2:11">
      <c r="B5" s="15"/>
      <c r="C5" s="4" t="s">
        <v>12</v>
      </c>
      <c r="D5" s="4">
        <v>15</v>
      </c>
      <c r="E5" s="4">
        <f t="shared" ref="E5:E13" si="0">D5*2.6</f>
        <v>39</v>
      </c>
      <c r="F5" s="4">
        <v>1</v>
      </c>
      <c r="G5" s="12">
        <f t="shared" ref="G5:G16" si="1">E5*F5</f>
        <v>39</v>
      </c>
      <c r="H5" s="4">
        <v>125</v>
      </c>
      <c r="I5" s="13">
        <f>G5*2.778/125</f>
        <v>0.86673599999999995</v>
      </c>
      <c r="J5" s="14">
        <f>G5*2.778/300</f>
        <v>0.36114000000000002</v>
      </c>
      <c r="K5" s="4" t="s">
        <v>13</v>
      </c>
    </row>
    <row r="6" spans="2:11">
      <c r="B6" s="6" t="s">
        <v>14</v>
      </c>
      <c r="C6" s="7"/>
      <c r="D6" s="7"/>
      <c r="E6" s="7"/>
      <c r="F6" s="8"/>
      <c r="G6" s="9">
        <f>G3-G4-G5</f>
        <v>383.5</v>
      </c>
      <c r="H6" s="4">
        <v>200</v>
      </c>
      <c r="I6" s="10">
        <f>G6*2.778/315</f>
        <v>3.3821047619047619</v>
      </c>
      <c r="J6" s="4"/>
      <c r="K6" s="4"/>
    </row>
    <row r="7" spans="2:11">
      <c r="B7" s="16" t="s">
        <v>15</v>
      </c>
      <c r="C7" s="4" t="s">
        <v>16</v>
      </c>
      <c r="D7" s="4">
        <v>15</v>
      </c>
      <c r="E7" s="4">
        <f t="shared" si="0"/>
        <v>39</v>
      </c>
      <c r="F7" s="4">
        <v>1.5</v>
      </c>
      <c r="G7" s="12">
        <f t="shared" si="1"/>
        <v>58.5</v>
      </c>
      <c r="H7" s="4">
        <v>125</v>
      </c>
      <c r="I7" s="13">
        <f t="shared" ref="I7:I16" si="2">G7*2.778/125</f>
        <v>1.3001040000000001</v>
      </c>
      <c r="J7" s="14">
        <f>G7*2.778/300</f>
        <v>0.54171000000000002</v>
      </c>
      <c r="K7" s="4" t="s">
        <v>13</v>
      </c>
    </row>
    <row r="8" spans="2:11">
      <c r="B8" s="16"/>
      <c r="C8" s="4" t="s">
        <v>17</v>
      </c>
      <c r="D8" s="4">
        <v>15</v>
      </c>
      <c r="E8" s="4">
        <f t="shared" si="0"/>
        <v>39</v>
      </c>
      <c r="F8" s="4">
        <v>1.5</v>
      </c>
      <c r="G8" s="12">
        <f t="shared" si="1"/>
        <v>58.5</v>
      </c>
      <c r="H8" s="4">
        <v>125</v>
      </c>
      <c r="I8" s="13">
        <f t="shared" si="2"/>
        <v>1.3001040000000001</v>
      </c>
      <c r="J8" s="14">
        <f>G8*2.778/300</f>
        <v>0.54171000000000002</v>
      </c>
      <c r="K8" s="4" t="s">
        <v>13</v>
      </c>
    </row>
    <row r="9" spans="2:11">
      <c r="B9" s="16"/>
      <c r="C9" s="4" t="s">
        <v>18</v>
      </c>
      <c r="D9" s="4">
        <v>10</v>
      </c>
      <c r="E9" s="4">
        <f t="shared" si="0"/>
        <v>26</v>
      </c>
      <c r="F9" s="4">
        <v>1.3</v>
      </c>
      <c r="G9" s="12">
        <f t="shared" si="1"/>
        <v>33.800000000000004</v>
      </c>
      <c r="H9" s="4">
        <v>125</v>
      </c>
      <c r="I9" s="13">
        <f t="shared" si="2"/>
        <v>0.75117120000000015</v>
      </c>
      <c r="J9" s="14">
        <f>G9*2.778/125</f>
        <v>0.75117120000000015</v>
      </c>
      <c r="K9" s="4" t="s">
        <v>19</v>
      </c>
    </row>
    <row r="10" spans="2:11">
      <c r="B10" s="17"/>
      <c r="C10" s="4" t="s">
        <v>20</v>
      </c>
      <c r="D10" s="4"/>
      <c r="E10" s="4"/>
      <c r="F10" s="4">
        <v>1.3</v>
      </c>
      <c r="G10" s="18">
        <f>G9+G8+G7</f>
        <v>150.80000000000001</v>
      </c>
      <c r="H10" s="4">
        <v>125</v>
      </c>
      <c r="I10" s="14">
        <f t="shared" si="2"/>
        <v>3.3513792000000002</v>
      </c>
      <c r="J10" s="4"/>
      <c r="K10" s="4"/>
    </row>
    <row r="11" spans="2:11">
      <c r="B11" s="6" t="s">
        <v>14</v>
      </c>
      <c r="C11" s="7"/>
      <c r="D11" s="7"/>
      <c r="E11" s="7"/>
      <c r="F11" s="8"/>
      <c r="G11" s="9">
        <f>G6-G7-G8-G9</f>
        <v>232.7</v>
      </c>
      <c r="H11" s="4">
        <v>160</v>
      </c>
      <c r="I11" s="10">
        <f>G11*2.778/200</f>
        <v>3.2322030000000002</v>
      </c>
      <c r="J11" s="4"/>
      <c r="K11" s="4"/>
    </row>
    <row r="12" spans="2:11">
      <c r="B12" s="19" t="s">
        <v>21</v>
      </c>
      <c r="C12" s="4" t="s">
        <v>16</v>
      </c>
      <c r="D12" s="4">
        <v>20</v>
      </c>
      <c r="E12" s="4">
        <f t="shared" si="0"/>
        <v>52</v>
      </c>
      <c r="F12" s="4">
        <v>1.5</v>
      </c>
      <c r="G12" s="12">
        <f t="shared" si="1"/>
        <v>78</v>
      </c>
      <c r="H12" s="4">
        <v>125</v>
      </c>
      <c r="I12" s="13">
        <f t="shared" si="2"/>
        <v>1.7334719999999999</v>
      </c>
      <c r="J12" s="14">
        <f>G12*2.778/300</f>
        <v>0.72228000000000003</v>
      </c>
      <c r="K12" s="4" t="s">
        <v>13</v>
      </c>
    </row>
    <row r="13" spans="2:11">
      <c r="B13" s="19"/>
      <c r="C13" s="4" t="s">
        <v>18</v>
      </c>
      <c r="D13" s="4">
        <v>15</v>
      </c>
      <c r="E13" s="4">
        <f t="shared" si="0"/>
        <v>39</v>
      </c>
      <c r="F13" s="4">
        <v>1.3</v>
      </c>
      <c r="G13" s="12">
        <f t="shared" si="1"/>
        <v>50.7</v>
      </c>
      <c r="H13" s="4">
        <v>125</v>
      </c>
      <c r="I13" s="13">
        <f t="shared" si="2"/>
        <v>1.1267568000000001</v>
      </c>
      <c r="J13" s="14">
        <f>G13*2.778/300</f>
        <v>0.46948200000000007</v>
      </c>
      <c r="K13" s="4" t="s">
        <v>13</v>
      </c>
    </row>
    <row r="14" spans="2:11">
      <c r="B14" s="3"/>
      <c r="C14" s="4" t="s">
        <v>20</v>
      </c>
      <c r="D14" s="4"/>
      <c r="E14" s="4"/>
      <c r="F14" s="4">
        <v>1.3</v>
      </c>
      <c r="G14" s="18">
        <f>G12+G13</f>
        <v>128.69999999999999</v>
      </c>
      <c r="H14" s="4">
        <v>125</v>
      </c>
      <c r="I14" s="13">
        <f t="shared" si="2"/>
        <v>2.8602287999999998</v>
      </c>
      <c r="J14" s="4"/>
      <c r="K14" s="4"/>
    </row>
    <row r="15" spans="2:11">
      <c r="B15" s="6" t="s">
        <v>14</v>
      </c>
      <c r="C15" s="7"/>
      <c r="D15" s="7"/>
      <c r="E15" s="7"/>
      <c r="F15" s="8"/>
      <c r="G15" s="9">
        <f>G11-G12-G13</f>
        <v>103.99999999999999</v>
      </c>
      <c r="H15" s="4">
        <v>125</v>
      </c>
      <c r="I15" s="14">
        <f t="shared" si="2"/>
        <v>2.311296</v>
      </c>
      <c r="J15" s="4"/>
      <c r="K15" s="4"/>
    </row>
    <row r="16" spans="2:11">
      <c r="B16" s="3" t="s">
        <v>22</v>
      </c>
      <c r="C16" s="4" t="s">
        <v>10</v>
      </c>
      <c r="D16" s="4">
        <v>40</v>
      </c>
      <c r="E16" s="4">
        <f>D16*2</f>
        <v>80</v>
      </c>
      <c r="F16" s="4">
        <v>1.3</v>
      </c>
      <c r="G16" s="12">
        <f t="shared" si="1"/>
        <v>104</v>
      </c>
      <c r="H16" s="4">
        <v>125</v>
      </c>
      <c r="I16" s="13">
        <f t="shared" si="2"/>
        <v>2.311296</v>
      </c>
      <c r="J16" s="14">
        <f>G16*2.778/200</f>
        <v>1.4445599999999998</v>
      </c>
      <c r="K16" s="4" t="s">
        <v>23</v>
      </c>
    </row>
    <row r="17" spans="2:11">
      <c r="B17" s="1" t="s">
        <v>24</v>
      </c>
      <c r="C17" s="1"/>
      <c r="D17" s="4">
        <f>SUM(D4:D16)</f>
        <v>170</v>
      </c>
      <c r="E17" s="4">
        <f>SUM(E4:E16)</f>
        <v>418</v>
      </c>
      <c r="F17" s="4"/>
      <c r="G17" s="9">
        <f>G4+G5+G8+G7+G9+G12+G13+G16</f>
        <v>557.70000000000005</v>
      </c>
      <c r="H17" s="4">
        <v>200</v>
      </c>
      <c r="I17" s="10">
        <f>G17*2.778/315</f>
        <v>4.9183828571428574</v>
      </c>
      <c r="J17" s="4"/>
      <c r="K17" s="4"/>
    </row>
    <row r="19" spans="2:11">
      <c r="B19" s="6" t="s">
        <v>25</v>
      </c>
      <c r="C19" s="7"/>
      <c r="D19" s="7"/>
      <c r="E19" s="7"/>
      <c r="F19" s="7"/>
      <c r="G19" s="7"/>
      <c r="H19" s="7"/>
      <c r="I19" s="7"/>
      <c r="J19" s="7"/>
      <c r="K19" s="8"/>
    </row>
    <row r="20" spans="2:11">
      <c r="B20" s="3"/>
      <c r="C20" s="4"/>
      <c r="D20" s="4" t="s">
        <v>1</v>
      </c>
      <c r="E20" s="4" t="s">
        <v>2</v>
      </c>
      <c r="F20" s="4" t="s">
        <v>3</v>
      </c>
      <c r="G20" s="4" t="s">
        <v>4</v>
      </c>
      <c r="H20" s="4" t="s">
        <v>5</v>
      </c>
      <c r="I20" s="4" t="s">
        <v>6</v>
      </c>
      <c r="J20" s="5" t="s">
        <v>26</v>
      </c>
      <c r="K20" s="4"/>
    </row>
    <row r="21" spans="2:11">
      <c r="B21" s="6" t="s">
        <v>8</v>
      </c>
      <c r="C21" s="7"/>
      <c r="D21" s="7"/>
      <c r="E21" s="7"/>
      <c r="F21" s="8"/>
      <c r="G21" s="9">
        <f>G22+G23</f>
        <v>515.9</v>
      </c>
      <c r="H21" s="4">
        <v>200</v>
      </c>
      <c r="I21" s="10">
        <f>G21*2.778/315</f>
        <v>4.5497466666666666</v>
      </c>
      <c r="J21" s="4"/>
      <c r="K21" s="4"/>
    </row>
    <row r="22" spans="2:11">
      <c r="B22" s="21" t="s">
        <v>9</v>
      </c>
      <c r="C22" s="4" t="s">
        <v>10</v>
      </c>
      <c r="D22" s="4">
        <f>D4+D5</f>
        <v>55</v>
      </c>
      <c r="E22" s="4">
        <f>D22*2.6</f>
        <v>143</v>
      </c>
      <c r="F22" s="4">
        <v>1.3</v>
      </c>
      <c r="G22" s="12">
        <f>E22*F22</f>
        <v>185.9</v>
      </c>
      <c r="H22" s="4">
        <v>125</v>
      </c>
      <c r="I22" s="13">
        <f>G22*2.778/125</f>
        <v>4.1314416000000005</v>
      </c>
      <c r="J22" s="14">
        <f>G22*2.778/400</f>
        <v>1.2910755</v>
      </c>
      <c r="K22" s="4" t="s">
        <v>11</v>
      </c>
    </row>
    <row r="23" spans="2:11">
      <c r="B23" s="6" t="s">
        <v>14</v>
      </c>
      <c r="C23" s="7"/>
      <c r="D23" s="7"/>
      <c r="E23" s="7"/>
      <c r="F23" s="8"/>
      <c r="G23" s="9">
        <f>G24+G25</f>
        <v>330</v>
      </c>
      <c r="H23" s="4">
        <v>200</v>
      </c>
      <c r="I23" s="10">
        <f>G23*2.778/315</f>
        <v>2.9102857142857141</v>
      </c>
      <c r="J23" s="4"/>
      <c r="K23" s="4"/>
    </row>
    <row r="24" spans="2:11">
      <c r="B24" s="22" t="s">
        <v>15</v>
      </c>
      <c r="C24" s="4" t="s">
        <v>27</v>
      </c>
      <c r="D24" s="4">
        <f>D7+D8+D9</f>
        <v>40</v>
      </c>
      <c r="E24" s="4">
        <f t="shared" ref="E24" si="3">D24*2.6</f>
        <v>104</v>
      </c>
      <c r="F24" s="4">
        <v>1.2</v>
      </c>
      <c r="G24" s="12">
        <f t="shared" ref="G24" si="4">E24*F24</f>
        <v>124.8</v>
      </c>
      <c r="H24" s="4">
        <v>125</v>
      </c>
      <c r="I24" s="13">
        <f t="shared" ref="I24" si="5">G24*2.778/125</f>
        <v>2.7735551999999997</v>
      </c>
      <c r="J24" s="14">
        <f>G24*2.778/400</f>
        <v>0.86673599999999995</v>
      </c>
      <c r="K24" s="4" t="s">
        <v>11</v>
      </c>
    </row>
    <row r="25" spans="2:11">
      <c r="B25" s="6" t="s">
        <v>14</v>
      </c>
      <c r="C25" s="7"/>
      <c r="D25" s="7"/>
      <c r="E25" s="7"/>
      <c r="F25" s="8"/>
      <c r="G25" s="9">
        <f>G26+G28</f>
        <v>205.2</v>
      </c>
      <c r="H25" s="4">
        <v>160</v>
      </c>
      <c r="I25" s="10">
        <f>G25*2.778/200</f>
        <v>2.8502279999999995</v>
      </c>
      <c r="J25" s="4"/>
      <c r="K25" s="4"/>
    </row>
    <row r="26" spans="2:11">
      <c r="B26" s="21" t="s">
        <v>21</v>
      </c>
      <c r="C26" s="4" t="s">
        <v>27</v>
      </c>
      <c r="D26" s="4">
        <f>D12+D13</f>
        <v>35</v>
      </c>
      <c r="E26" s="4">
        <f t="shared" ref="E26" si="6">D26*2.6</f>
        <v>91</v>
      </c>
      <c r="F26" s="4">
        <v>1.2</v>
      </c>
      <c r="G26" s="12">
        <f t="shared" ref="G26" si="7">E26*F26</f>
        <v>109.2</v>
      </c>
      <c r="H26" s="4">
        <v>125</v>
      </c>
      <c r="I26" s="13">
        <f t="shared" ref="I26:I28" si="8">G26*2.778/125</f>
        <v>2.4268608</v>
      </c>
      <c r="J26" s="14">
        <f>G26*2.778/400</f>
        <v>0.75839400000000001</v>
      </c>
      <c r="K26" s="4" t="s">
        <v>11</v>
      </c>
    </row>
    <row r="27" spans="2:11">
      <c r="B27" s="6" t="s">
        <v>14</v>
      </c>
      <c r="C27" s="7"/>
      <c r="D27" s="7"/>
      <c r="E27" s="7"/>
      <c r="F27" s="8"/>
      <c r="G27" s="9">
        <f>G28</f>
        <v>96</v>
      </c>
      <c r="H27" s="4">
        <v>125</v>
      </c>
      <c r="I27" s="14">
        <f t="shared" si="8"/>
        <v>2.1335039999999998</v>
      </c>
      <c r="J27" s="4"/>
      <c r="K27" s="4"/>
    </row>
    <row r="28" spans="2:11">
      <c r="B28" s="3" t="s">
        <v>22</v>
      </c>
      <c r="C28" s="4" t="s">
        <v>10</v>
      </c>
      <c r="D28" s="4">
        <v>40</v>
      </c>
      <c r="E28" s="4">
        <f>D28*2</f>
        <v>80</v>
      </c>
      <c r="F28" s="4">
        <v>1.2</v>
      </c>
      <c r="G28" s="12">
        <f t="shared" ref="G28" si="9">E28*F28</f>
        <v>96</v>
      </c>
      <c r="H28" s="4">
        <v>125</v>
      </c>
      <c r="I28" s="13">
        <f t="shared" si="8"/>
        <v>2.1335039999999998</v>
      </c>
      <c r="J28" s="14">
        <f>G28*2.778/200</f>
        <v>1.33344</v>
      </c>
      <c r="K28" s="4" t="s">
        <v>23</v>
      </c>
    </row>
    <row r="29" spans="2:11">
      <c r="B29" s="1" t="s">
        <v>24</v>
      </c>
      <c r="C29" s="1"/>
      <c r="D29" s="4">
        <f>SUM(D22:D28)</f>
        <v>170</v>
      </c>
      <c r="E29" s="4">
        <f>SUM(E22:E28)</f>
        <v>418</v>
      </c>
      <c r="F29" s="4"/>
      <c r="G29" s="9">
        <f>G21</f>
        <v>515.9</v>
      </c>
      <c r="H29" s="4">
        <v>200</v>
      </c>
      <c r="I29" s="10">
        <f>G29*2.778/315</f>
        <v>4.5497466666666666</v>
      </c>
      <c r="J29" s="4"/>
      <c r="K29" s="4"/>
    </row>
    <row r="43" spans="2:23" ht="15.75" customHeight="1">
      <c r="B43" s="20"/>
    </row>
    <row r="46" spans="2:23" s="20" customFormat="1">
      <c r="B46" s="2"/>
      <c r="L46"/>
      <c r="M46"/>
      <c r="N46"/>
      <c r="O46"/>
      <c r="P46"/>
      <c r="Q46"/>
      <c r="R46"/>
      <c r="S46"/>
      <c r="T46"/>
      <c r="U46"/>
      <c r="V46"/>
      <c r="W46"/>
    </row>
    <row r="47" spans="2:23" s="20" customFormat="1">
      <c r="B47" s="2"/>
      <c r="L47"/>
      <c r="M47"/>
      <c r="N47"/>
      <c r="O47"/>
      <c r="P47"/>
      <c r="Q47"/>
      <c r="R47"/>
      <c r="S47"/>
      <c r="T47"/>
      <c r="U47"/>
      <c r="V47"/>
      <c r="W47"/>
    </row>
    <row r="48" spans="2:23" s="20" customFormat="1">
      <c r="B48" s="2"/>
      <c r="L48"/>
      <c r="M48"/>
      <c r="N48"/>
      <c r="O48"/>
      <c r="P48"/>
      <c r="Q48"/>
      <c r="R48"/>
      <c r="S48"/>
      <c r="T48"/>
      <c r="U48"/>
      <c r="V48"/>
      <c r="W48"/>
    </row>
    <row r="49" spans="2:23" s="20" customFormat="1">
      <c r="B49" s="2"/>
      <c r="L49"/>
      <c r="M49"/>
      <c r="N49"/>
      <c r="O49"/>
      <c r="P49"/>
      <c r="Q49"/>
      <c r="R49"/>
      <c r="S49"/>
      <c r="T49"/>
      <c r="U49"/>
      <c r="V49"/>
      <c r="W49"/>
    </row>
    <row r="50" spans="2:23" s="20" customFormat="1">
      <c r="B50" s="2"/>
      <c r="L50"/>
      <c r="M50"/>
      <c r="N50"/>
      <c r="O50"/>
      <c r="P50"/>
      <c r="Q50"/>
      <c r="R50"/>
      <c r="S50"/>
      <c r="T50"/>
      <c r="U50"/>
      <c r="V50"/>
      <c r="W50"/>
    </row>
    <row r="51" spans="2:23" s="20" customFormat="1">
      <c r="B51" s="2"/>
      <c r="L51"/>
      <c r="M51"/>
      <c r="N51"/>
      <c r="O51"/>
      <c r="P51"/>
      <c r="Q51"/>
      <c r="R51"/>
      <c r="S51"/>
      <c r="T51"/>
      <c r="U51"/>
      <c r="V51"/>
      <c r="W51"/>
    </row>
    <row r="52" spans="2:23" s="20" customFormat="1">
      <c r="L52"/>
      <c r="M52"/>
      <c r="N52"/>
      <c r="O52"/>
      <c r="P52"/>
      <c r="Q52"/>
      <c r="R52"/>
      <c r="S52"/>
      <c r="T52"/>
      <c r="U52"/>
      <c r="V52"/>
      <c r="W52"/>
    </row>
    <row r="53" spans="2:23" s="20" customFormat="1">
      <c r="L53"/>
      <c r="M53"/>
      <c r="N53"/>
      <c r="O53"/>
      <c r="P53"/>
      <c r="Q53"/>
      <c r="R53"/>
      <c r="S53"/>
      <c r="T53"/>
      <c r="U53"/>
      <c r="V53"/>
      <c r="W53"/>
    </row>
    <row r="54" spans="2:23" s="20" customFormat="1">
      <c r="L54"/>
      <c r="M54"/>
      <c r="N54"/>
      <c r="O54"/>
      <c r="P54"/>
      <c r="Q54"/>
      <c r="R54"/>
      <c r="S54"/>
      <c r="T54"/>
      <c r="U54"/>
      <c r="V54"/>
      <c r="W54"/>
    </row>
    <row r="55" spans="2:23" s="20" customFormat="1">
      <c r="L55"/>
      <c r="M55"/>
      <c r="N55"/>
      <c r="O55"/>
      <c r="P55"/>
      <c r="Q55"/>
      <c r="R55"/>
      <c r="S55"/>
      <c r="T55"/>
      <c r="U55"/>
      <c r="V55"/>
      <c r="W55"/>
    </row>
    <row r="56" spans="2:23" s="20" customFormat="1">
      <c r="L56"/>
      <c r="M56"/>
      <c r="N56"/>
      <c r="O56"/>
      <c r="P56"/>
      <c r="Q56"/>
      <c r="R56"/>
      <c r="S56"/>
      <c r="T56"/>
      <c r="U56"/>
      <c r="V56"/>
      <c r="W56"/>
    </row>
    <row r="57" spans="2:23" s="20" customFormat="1">
      <c r="L57"/>
      <c r="M57"/>
      <c r="N57"/>
      <c r="O57"/>
      <c r="P57"/>
      <c r="Q57"/>
      <c r="R57"/>
      <c r="S57"/>
      <c r="T57"/>
      <c r="U57"/>
      <c r="V57"/>
      <c r="W57"/>
    </row>
    <row r="58" spans="2:23" s="20" customFormat="1">
      <c r="L58"/>
      <c r="M58"/>
      <c r="N58"/>
      <c r="O58"/>
      <c r="P58"/>
      <c r="Q58"/>
      <c r="R58"/>
      <c r="S58"/>
      <c r="T58"/>
      <c r="U58"/>
      <c r="V58"/>
      <c r="W58"/>
    </row>
    <row r="59" spans="2:23" s="20" customFormat="1">
      <c r="L59"/>
      <c r="M59"/>
      <c r="N59"/>
      <c r="O59"/>
      <c r="P59"/>
      <c r="Q59"/>
      <c r="R59"/>
      <c r="S59"/>
      <c r="T59"/>
      <c r="U59"/>
      <c r="V59"/>
      <c r="W59"/>
    </row>
    <row r="60" spans="2:23" s="20" customFormat="1">
      <c r="L60"/>
      <c r="M60"/>
      <c r="N60"/>
      <c r="O60"/>
      <c r="P60"/>
      <c r="Q60"/>
      <c r="R60"/>
      <c r="S60"/>
      <c r="T60"/>
      <c r="U60"/>
      <c r="V60"/>
      <c r="W60"/>
    </row>
    <row r="61" spans="2:23" s="20" customFormat="1">
      <c r="L61"/>
      <c r="M61"/>
      <c r="N61"/>
      <c r="O61"/>
      <c r="P61"/>
      <c r="Q61"/>
      <c r="R61"/>
      <c r="S61"/>
      <c r="T61"/>
      <c r="U61"/>
      <c r="V61"/>
      <c r="W61"/>
    </row>
    <row r="62" spans="2:23" s="20" customFormat="1">
      <c r="L62"/>
      <c r="M62"/>
      <c r="N62"/>
      <c r="O62"/>
      <c r="P62"/>
      <c r="Q62"/>
      <c r="R62"/>
      <c r="S62"/>
      <c r="T62"/>
      <c r="U62"/>
      <c r="V62"/>
      <c r="W62"/>
    </row>
    <row r="63" spans="2:23" s="20" customFormat="1">
      <c r="L63"/>
      <c r="M63"/>
      <c r="N63"/>
      <c r="O63"/>
      <c r="P63"/>
      <c r="Q63"/>
      <c r="R63"/>
      <c r="S63"/>
      <c r="T63"/>
      <c r="U63"/>
      <c r="V63"/>
      <c r="W63"/>
    </row>
    <row r="64" spans="2:23" s="20" customFormat="1">
      <c r="L64"/>
      <c r="M64"/>
      <c r="N64"/>
      <c r="O64"/>
      <c r="P64"/>
      <c r="Q64"/>
      <c r="R64"/>
      <c r="S64"/>
      <c r="T64"/>
      <c r="U64"/>
      <c r="V64"/>
      <c r="W64"/>
    </row>
    <row r="65" spans="2:23" s="20" customFormat="1">
      <c r="L65"/>
      <c r="M65"/>
      <c r="N65"/>
      <c r="O65"/>
      <c r="P65"/>
      <c r="Q65"/>
      <c r="R65"/>
      <c r="S65"/>
      <c r="T65"/>
      <c r="U65"/>
      <c r="V65"/>
      <c r="W65"/>
    </row>
    <row r="66" spans="2:23" s="20" customFormat="1">
      <c r="L66"/>
      <c r="M66"/>
      <c r="N66"/>
      <c r="O66"/>
      <c r="P66"/>
      <c r="Q66"/>
      <c r="R66"/>
      <c r="S66"/>
      <c r="T66"/>
      <c r="U66"/>
      <c r="V66"/>
      <c r="W66"/>
    </row>
    <row r="67" spans="2:23" s="20" customFormat="1">
      <c r="L67"/>
      <c r="M67"/>
      <c r="N67"/>
      <c r="O67"/>
      <c r="P67"/>
      <c r="Q67"/>
      <c r="R67"/>
      <c r="S67"/>
      <c r="T67"/>
      <c r="U67"/>
      <c r="V67"/>
      <c r="W67"/>
    </row>
    <row r="68" spans="2:23" s="20" customFormat="1">
      <c r="L68"/>
      <c r="M68"/>
      <c r="N68"/>
      <c r="O68"/>
      <c r="P68"/>
      <c r="Q68"/>
      <c r="R68"/>
      <c r="S68"/>
      <c r="T68"/>
      <c r="U68"/>
      <c r="V68"/>
      <c r="W68"/>
    </row>
    <row r="69" spans="2:23" s="20" customFormat="1">
      <c r="L69"/>
      <c r="M69"/>
      <c r="N69"/>
      <c r="O69"/>
      <c r="P69"/>
      <c r="Q69"/>
      <c r="R69"/>
      <c r="S69"/>
      <c r="T69"/>
      <c r="U69"/>
      <c r="V69"/>
      <c r="W69"/>
    </row>
    <row r="70" spans="2:23" s="20" customFormat="1">
      <c r="L70"/>
      <c r="M70"/>
      <c r="N70"/>
      <c r="O70"/>
      <c r="P70"/>
      <c r="Q70"/>
      <c r="R70"/>
      <c r="S70"/>
      <c r="T70"/>
      <c r="U70"/>
      <c r="V70"/>
      <c r="W70"/>
    </row>
    <row r="71" spans="2:23" s="20" customFormat="1">
      <c r="L71"/>
      <c r="M71"/>
      <c r="N71"/>
      <c r="O71"/>
      <c r="P71"/>
      <c r="Q71"/>
      <c r="R71"/>
      <c r="S71"/>
      <c r="T71"/>
      <c r="U71"/>
      <c r="V71"/>
      <c r="W71"/>
    </row>
    <row r="72" spans="2:23" s="20" customFormat="1">
      <c r="L72"/>
      <c r="M72"/>
      <c r="N72"/>
      <c r="O72"/>
      <c r="P72"/>
      <c r="Q72"/>
      <c r="R72"/>
      <c r="S72"/>
      <c r="T72"/>
      <c r="U72"/>
      <c r="V72"/>
      <c r="W72"/>
    </row>
    <row r="73" spans="2:23" s="20" customFormat="1">
      <c r="L73"/>
      <c r="M73"/>
      <c r="N73"/>
      <c r="O73"/>
      <c r="P73"/>
      <c r="Q73"/>
      <c r="R73"/>
      <c r="S73"/>
      <c r="T73"/>
      <c r="U73"/>
      <c r="V73"/>
      <c r="W73"/>
    </row>
    <row r="74" spans="2:23" s="20" customFormat="1">
      <c r="B74" s="2"/>
      <c r="L74"/>
      <c r="M74"/>
      <c r="N74"/>
      <c r="O74"/>
      <c r="P74"/>
      <c r="Q74"/>
      <c r="R74"/>
      <c r="S74"/>
      <c r="T74"/>
      <c r="U74"/>
      <c r="V74"/>
      <c r="W74"/>
    </row>
  </sheetData>
  <mergeCells count="15">
    <mergeCell ref="B21:F21"/>
    <mergeCell ref="B23:F23"/>
    <mergeCell ref="B25:F25"/>
    <mergeCell ref="B27:F27"/>
    <mergeCell ref="B29:C29"/>
    <mergeCell ref="B7:B9"/>
    <mergeCell ref="B11:F11"/>
    <mergeCell ref="B12:B13"/>
    <mergeCell ref="B15:F15"/>
    <mergeCell ref="B17:C17"/>
    <mergeCell ref="B19:K19"/>
    <mergeCell ref="B1:K1"/>
    <mergeCell ref="B3:F3"/>
    <mergeCell ref="B4:B5"/>
    <mergeCell ref="B6:F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V15"/>
  <sheetViews>
    <sheetView view="pageBreakPreview" topLeftCell="D1" zoomScale="120" zoomScaleSheetLayoutView="120" workbookViewId="0">
      <selection activeCell="M6" sqref="M6"/>
    </sheetView>
  </sheetViews>
  <sheetFormatPr defaultRowHeight="15"/>
  <cols>
    <col min="2" max="2" width="6.140625" customWidth="1"/>
    <col min="5" max="5" width="11.85546875" customWidth="1"/>
    <col min="6" max="6" width="15.140625" customWidth="1"/>
    <col min="9" max="10" width="14.28515625" customWidth="1"/>
    <col min="12" max="12" width="10.42578125" customWidth="1"/>
    <col min="13" max="13" width="11.42578125" customWidth="1"/>
    <col min="14" max="14" width="13.5703125" customWidth="1"/>
    <col min="16" max="16" width="13" customWidth="1"/>
    <col min="17" max="17" width="12.7109375" customWidth="1"/>
    <col min="18" max="18" width="16.28515625" customWidth="1"/>
    <col min="19" max="19" width="11" customWidth="1"/>
    <col min="22" max="22" width="15.7109375" customWidth="1"/>
  </cols>
  <sheetData>
    <row r="2" spans="2:22">
      <c r="B2" s="23" t="s">
        <v>28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</row>
    <row r="3" spans="2:22">
      <c r="B3" s="24" t="s">
        <v>29</v>
      </c>
      <c r="C3" s="25" t="s">
        <v>30</v>
      </c>
      <c r="D3" s="24" t="s">
        <v>31</v>
      </c>
      <c r="E3" s="25" t="s">
        <v>32</v>
      </c>
      <c r="F3" s="25" t="s">
        <v>33</v>
      </c>
      <c r="G3" s="25" t="s">
        <v>34</v>
      </c>
      <c r="H3" s="25" t="s">
        <v>35</v>
      </c>
      <c r="I3" s="26" t="s">
        <v>36</v>
      </c>
      <c r="J3" s="25" t="s">
        <v>37</v>
      </c>
      <c r="K3" s="27" t="s">
        <v>38</v>
      </c>
      <c r="L3" s="28"/>
      <c r="M3" s="28"/>
      <c r="N3" s="28"/>
      <c r="O3" s="29" t="s">
        <v>39</v>
      </c>
      <c r="P3" s="29"/>
      <c r="Q3" s="29"/>
      <c r="R3" s="29"/>
      <c r="S3" s="29"/>
      <c r="T3" s="30" t="s">
        <v>40</v>
      </c>
      <c r="U3" s="27"/>
      <c r="V3" s="25" t="s">
        <v>41</v>
      </c>
    </row>
    <row r="4" spans="2:22" ht="81.75" customHeight="1">
      <c r="B4" s="31"/>
      <c r="C4" s="32"/>
      <c r="D4" s="31"/>
      <c r="E4" s="32"/>
      <c r="F4" s="32"/>
      <c r="G4" s="32"/>
      <c r="H4" s="32"/>
      <c r="I4" s="33"/>
      <c r="J4" s="32"/>
      <c r="K4" s="34" t="s">
        <v>42</v>
      </c>
      <c r="L4" s="35" t="s">
        <v>43</v>
      </c>
      <c r="M4" s="35" t="s">
        <v>44</v>
      </c>
      <c r="N4" s="35" t="s">
        <v>45</v>
      </c>
      <c r="O4" s="36" t="s">
        <v>37</v>
      </c>
      <c r="P4" s="36" t="s">
        <v>46</v>
      </c>
      <c r="Q4" s="36" t="s">
        <v>47</v>
      </c>
      <c r="R4" s="36" t="s">
        <v>48</v>
      </c>
      <c r="S4" s="36" t="s">
        <v>49</v>
      </c>
      <c r="T4" s="36" t="s">
        <v>46</v>
      </c>
      <c r="U4" s="36" t="s">
        <v>50</v>
      </c>
      <c r="V4" s="32"/>
    </row>
    <row r="5" spans="2:22">
      <c r="B5" s="37">
        <v>1</v>
      </c>
      <c r="C5" s="37">
        <v>2</v>
      </c>
      <c r="D5" s="37">
        <v>3</v>
      </c>
      <c r="E5" s="37">
        <v>4</v>
      </c>
      <c r="F5" s="37">
        <v>5</v>
      </c>
      <c r="G5" s="37">
        <v>6</v>
      </c>
      <c r="H5" s="37">
        <v>7</v>
      </c>
      <c r="I5" s="37">
        <v>8</v>
      </c>
      <c r="J5" s="37">
        <v>9</v>
      </c>
      <c r="K5" s="37">
        <v>10</v>
      </c>
      <c r="L5" s="37">
        <v>11</v>
      </c>
      <c r="M5" s="37">
        <v>12</v>
      </c>
      <c r="N5" s="37">
        <v>13</v>
      </c>
      <c r="O5" s="37">
        <v>14</v>
      </c>
      <c r="P5" s="37">
        <v>15</v>
      </c>
      <c r="Q5" s="37">
        <v>16</v>
      </c>
      <c r="R5" s="37">
        <v>17</v>
      </c>
      <c r="S5" s="37">
        <v>18</v>
      </c>
      <c r="T5" s="37">
        <v>19</v>
      </c>
      <c r="U5" s="37">
        <v>20</v>
      </c>
      <c r="V5" s="37">
        <v>21</v>
      </c>
    </row>
    <row r="6" spans="2:22" ht="25.5">
      <c r="B6" s="37">
        <v>2</v>
      </c>
      <c r="C6" s="24" t="s">
        <v>51</v>
      </c>
      <c r="D6" s="24">
        <v>1</v>
      </c>
      <c r="E6" s="24" t="s">
        <v>52</v>
      </c>
      <c r="F6" s="25" t="s">
        <v>53</v>
      </c>
      <c r="G6" s="25" t="s">
        <v>54</v>
      </c>
      <c r="H6" s="25" t="s">
        <v>55</v>
      </c>
      <c r="I6" s="25" t="s">
        <v>56</v>
      </c>
      <c r="J6" s="38" t="s">
        <v>57</v>
      </c>
      <c r="K6" s="37">
        <v>558</v>
      </c>
      <c r="L6" s="37">
        <v>100</v>
      </c>
      <c r="M6" s="37">
        <v>1300</v>
      </c>
      <c r="N6" s="37">
        <v>0.19500000000000001</v>
      </c>
      <c r="O6" s="36" t="s">
        <v>58</v>
      </c>
      <c r="P6" s="37">
        <v>558</v>
      </c>
      <c r="Q6" s="37">
        <v>9.5</v>
      </c>
      <c r="R6" s="37">
        <v>18</v>
      </c>
      <c r="S6" s="37">
        <v>1.6</v>
      </c>
      <c r="T6" s="37">
        <v>558</v>
      </c>
      <c r="U6" s="37" t="s">
        <v>59</v>
      </c>
      <c r="V6" s="25" t="s">
        <v>60</v>
      </c>
    </row>
    <row r="7" spans="2:22">
      <c r="B7" s="37">
        <v>3</v>
      </c>
      <c r="C7" s="31"/>
      <c r="D7" s="31"/>
      <c r="E7" s="31"/>
      <c r="F7" s="32"/>
      <c r="G7" s="32"/>
      <c r="H7" s="32"/>
      <c r="I7" s="32"/>
      <c r="J7" s="36" t="s">
        <v>61</v>
      </c>
      <c r="K7" s="37">
        <v>516</v>
      </c>
      <c r="L7" s="37">
        <v>100</v>
      </c>
      <c r="M7" s="37">
        <v>1300</v>
      </c>
      <c r="N7" s="37">
        <v>0.19500000000000001</v>
      </c>
      <c r="O7" s="37" t="s">
        <v>62</v>
      </c>
      <c r="P7" s="37" t="s">
        <v>62</v>
      </c>
      <c r="Q7" s="37" t="s">
        <v>62</v>
      </c>
      <c r="R7" s="37" t="s">
        <v>62</v>
      </c>
      <c r="S7" s="37" t="s">
        <v>62</v>
      </c>
      <c r="T7" s="37">
        <v>516</v>
      </c>
      <c r="U7" s="37" t="s">
        <v>59</v>
      </c>
      <c r="V7" s="32"/>
    </row>
    <row r="15" spans="2:22" ht="15.75" customHeight="1"/>
  </sheetData>
  <mergeCells count="22">
    <mergeCell ref="I6:I7"/>
    <mergeCell ref="V6:V7"/>
    <mergeCell ref="K3:N3"/>
    <mergeCell ref="O3:S3"/>
    <mergeCell ref="T3:U3"/>
    <mergeCell ref="V3:V4"/>
    <mergeCell ref="C6:C7"/>
    <mergeCell ref="D6:D7"/>
    <mergeCell ref="E6:E7"/>
    <mergeCell ref="F6:F7"/>
    <mergeCell ref="G6:G7"/>
    <mergeCell ref="H6:H7"/>
    <mergeCell ref="B2:V2"/>
    <mergeCell ref="B3:B4"/>
    <mergeCell ref="C3:C4"/>
    <mergeCell ref="D3:D4"/>
    <mergeCell ref="E3:E4"/>
    <mergeCell ref="F3:F4"/>
    <mergeCell ref="G3:G4"/>
    <mergeCell ref="H3:H4"/>
    <mergeCell ref="I3:I4"/>
    <mergeCell ref="J3:J4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расчет по помещениям</vt:lpstr>
      <vt:lpstr>ХОВС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2016-03-30T13:32:47Z</dcterms:created>
  <dcterms:modified xsi:type="dcterms:W3CDTF">2016-03-30T14:16:08Z</dcterms:modified>
</cp:coreProperties>
</file>