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defaultThemeVersion="124226"/>
  <bookViews>
    <workbookView xWindow="0" yWindow="0" windowWidth="1980" windowHeight="1275" activeTab="1"/>
  </bookViews>
  <sheets>
    <sheet name="Дефектная ведомость" sheetId="6" r:id="rId1"/>
    <sheet name="Смета по ТСН-2001" sheetId="5" r:id="rId2"/>
    <sheet name="Source" sheetId="1" r:id="rId3"/>
    <sheet name="SourceObSm" sheetId="2" r:id="rId4"/>
    <sheet name="SmtRes" sheetId="3" r:id="rId5"/>
    <sheet name="EtalonRes" sheetId="4" r:id="rId6"/>
  </sheets>
  <definedNames>
    <definedName name="_xlnm.Print_Titles" localSheetId="0">'Дефектная ведомость'!$18:$18</definedName>
    <definedName name="_xlnm.Print_Titles" localSheetId="1">'Смета по ТСН-2001'!$33:$33</definedName>
    <definedName name="_xlnm.Print_Area" localSheetId="0">'Дефектная ведомость'!$A$1:$E$53</definedName>
    <definedName name="_xlnm.Print_Area" localSheetId="1">'Смета по ТСН-2001'!$A$1:$K$179</definedName>
  </definedNames>
  <calcPr calcId="171026"/>
</workbook>
</file>

<file path=xl/calcChain.xml><?xml version="1.0" encoding="utf-8"?>
<calcChain xmlns="http://schemas.openxmlformats.org/spreadsheetml/2006/main">
  <c r="D48" i="6"/>
  <c r="C48"/>
  <c r="B48"/>
  <c r="A48"/>
  <c r="D47"/>
  <c r="C47"/>
  <c r="B47"/>
  <c r="A47"/>
  <c r="AE46"/>
  <c r="A46"/>
  <c r="I844" i="1"/>
  <c r="D45" i="6"/>
  <c r="C45"/>
  <c r="B45"/>
  <c r="A45"/>
  <c r="I824" i="1"/>
  <c r="I842"/>
  <c r="I843"/>
  <c r="D44" i="6"/>
  <c r="C44"/>
  <c r="B44"/>
  <c r="A44"/>
  <c r="D43"/>
  <c r="C43"/>
  <c r="B43"/>
  <c r="A43"/>
  <c r="I840" i="1"/>
  <c r="I841"/>
  <c r="D42" i="6"/>
  <c r="C42"/>
  <c r="B42"/>
  <c r="A42"/>
  <c r="D41"/>
  <c r="C41"/>
  <c r="B41"/>
  <c r="A41"/>
  <c r="I839" i="1"/>
  <c r="D40" i="6"/>
  <c r="C40"/>
  <c r="B40"/>
  <c r="A40"/>
  <c r="D39"/>
  <c r="C39"/>
  <c r="B39"/>
  <c r="A39"/>
  <c r="I837" i="1"/>
  <c r="D38" i="6"/>
  <c r="C38"/>
  <c r="B38"/>
  <c r="A38"/>
  <c r="I836" i="1"/>
  <c r="D37" i="6"/>
  <c r="C37"/>
  <c r="B37"/>
  <c r="A37"/>
  <c r="I835" i="1"/>
  <c r="D36" i="6"/>
  <c r="C36"/>
  <c r="B36"/>
  <c r="A36"/>
  <c r="D35"/>
  <c r="C35"/>
  <c r="B35"/>
  <c r="A35"/>
  <c r="I831" i="1"/>
  <c r="I833"/>
  <c r="D34" i="6"/>
  <c r="C34"/>
  <c r="B34"/>
  <c r="A34"/>
  <c r="I832" i="1"/>
  <c r="D33" i="6"/>
  <c r="C33"/>
  <c r="B33"/>
  <c r="A33"/>
  <c r="D32"/>
  <c r="C32"/>
  <c r="B32"/>
  <c r="A32"/>
  <c r="I829" i="1"/>
  <c r="I830"/>
  <c r="D31" i="6"/>
  <c r="C31"/>
  <c r="B31"/>
  <c r="A31"/>
  <c r="D30"/>
  <c r="C30"/>
  <c r="B30"/>
  <c r="A30"/>
  <c r="I825" i="1"/>
  <c r="I828"/>
  <c r="D29" i="6"/>
  <c r="C29"/>
  <c r="B29"/>
  <c r="A29"/>
  <c r="I827" i="1"/>
  <c r="D28" i="6"/>
  <c r="C28"/>
  <c r="B28"/>
  <c r="A28"/>
  <c r="I826" i="1"/>
  <c r="D27" i="6"/>
  <c r="C27"/>
  <c r="B27"/>
  <c r="A27"/>
  <c r="D26"/>
  <c r="C26"/>
  <c r="B26"/>
  <c r="A26"/>
  <c r="D25"/>
  <c r="C25"/>
  <c r="B25"/>
  <c r="A25"/>
  <c r="I822" i="1"/>
  <c r="I823"/>
  <c r="D24" i="6"/>
  <c r="C24"/>
  <c r="B24"/>
  <c r="A24"/>
  <c r="D23"/>
  <c r="C23"/>
  <c r="B23"/>
  <c r="A23"/>
  <c r="D22"/>
  <c r="C22"/>
  <c r="B22"/>
  <c r="A22"/>
  <c r="I820" i="1"/>
  <c r="D21" i="6"/>
  <c r="C21"/>
  <c r="B21"/>
  <c r="A21"/>
  <c r="AE20"/>
  <c r="A20"/>
  <c r="AE19"/>
  <c r="A19"/>
  <c r="AD12"/>
  <c r="A12"/>
  <c r="AD11"/>
  <c r="A11"/>
  <c r="H177" i="5"/>
  <c r="H174"/>
  <c r="C177"/>
  <c r="C174"/>
  <c r="AH171"/>
  <c r="C171"/>
  <c r="AH170"/>
  <c r="C170"/>
  <c r="AH169"/>
  <c r="C169"/>
  <c r="I159"/>
  <c r="H159"/>
  <c r="G159"/>
  <c r="F159"/>
  <c r="E158"/>
  <c r="D158"/>
  <c r="C158"/>
  <c r="B158"/>
  <c r="A158"/>
  <c r="H156"/>
  <c r="G156"/>
  <c r="E156"/>
  <c r="E155"/>
  <c r="E154"/>
  <c r="I153"/>
  <c r="H153"/>
  <c r="G153"/>
  <c r="F153"/>
  <c r="AF871" i="1"/>
  <c r="S152" i="5"/>
  <c r="E152"/>
  <c r="D152"/>
  <c r="C152"/>
  <c r="B152"/>
  <c r="A152"/>
  <c r="AE151"/>
  <c r="A151"/>
  <c r="H145"/>
  <c r="G145"/>
  <c r="E145"/>
  <c r="E144"/>
  <c r="E143"/>
  <c r="E142"/>
  <c r="I141"/>
  <c r="H141"/>
  <c r="F141"/>
  <c r="D141"/>
  <c r="C141"/>
  <c r="B141"/>
  <c r="A141"/>
  <c r="I140"/>
  <c r="H140"/>
  <c r="G140"/>
  <c r="F140"/>
  <c r="I139"/>
  <c r="H139"/>
  <c r="G139"/>
  <c r="F139"/>
  <c r="I138"/>
  <c r="H138"/>
  <c r="G138"/>
  <c r="F138"/>
  <c r="I137"/>
  <c r="H137"/>
  <c r="G137"/>
  <c r="F137"/>
  <c r="E136"/>
  <c r="D136"/>
  <c r="C136"/>
  <c r="B136"/>
  <c r="A136"/>
  <c r="H134"/>
  <c r="G134"/>
  <c r="E134"/>
  <c r="E133"/>
  <c r="E132"/>
  <c r="E131"/>
  <c r="I130"/>
  <c r="H130"/>
  <c r="G130"/>
  <c r="F130"/>
  <c r="I129"/>
  <c r="H129"/>
  <c r="G129"/>
  <c r="F129"/>
  <c r="I128"/>
  <c r="H128"/>
  <c r="G128"/>
  <c r="F128"/>
  <c r="I127"/>
  <c r="H127"/>
  <c r="G127"/>
  <c r="F127"/>
  <c r="D125"/>
  <c r="C125"/>
  <c r="B125"/>
  <c r="A125"/>
  <c r="H123"/>
  <c r="G123"/>
  <c r="E123"/>
  <c r="E122"/>
  <c r="E121"/>
  <c r="E120"/>
  <c r="I119"/>
  <c r="H119"/>
  <c r="G119"/>
  <c r="F119"/>
  <c r="I118"/>
  <c r="H118"/>
  <c r="G118"/>
  <c r="F118"/>
  <c r="I117"/>
  <c r="H117"/>
  <c r="G117"/>
  <c r="F117"/>
  <c r="D115"/>
  <c r="C115"/>
  <c r="B115"/>
  <c r="A115"/>
  <c r="H113"/>
  <c r="G113"/>
  <c r="E113"/>
  <c r="E112"/>
  <c r="E111"/>
  <c r="E110"/>
  <c r="I109"/>
  <c r="H109"/>
  <c r="F109"/>
  <c r="D109"/>
  <c r="C109"/>
  <c r="B109"/>
  <c r="A109"/>
  <c r="I108"/>
  <c r="H108"/>
  <c r="G108"/>
  <c r="F108"/>
  <c r="I107"/>
  <c r="H107"/>
  <c r="G107"/>
  <c r="F107"/>
  <c r="I106"/>
  <c r="H106"/>
  <c r="G106"/>
  <c r="F106"/>
  <c r="I105"/>
  <c r="H105"/>
  <c r="G105"/>
  <c r="F105"/>
  <c r="AE834" i="1"/>
  <c r="U104" i="5"/>
  <c r="AF834" i="1"/>
  <c r="S104" i="5"/>
  <c r="E104"/>
  <c r="D104"/>
  <c r="C104"/>
  <c r="B104"/>
  <c r="A104"/>
  <c r="H102"/>
  <c r="G102"/>
  <c r="E102"/>
  <c r="E101"/>
  <c r="E100"/>
  <c r="I99"/>
  <c r="H99"/>
  <c r="F99"/>
  <c r="D99"/>
  <c r="C99"/>
  <c r="B99"/>
  <c r="A99"/>
  <c r="I98"/>
  <c r="H98"/>
  <c r="F98"/>
  <c r="D98"/>
  <c r="C98"/>
  <c r="B98"/>
  <c r="A98"/>
  <c r="I97"/>
  <c r="H97"/>
  <c r="G97"/>
  <c r="F97"/>
  <c r="I96"/>
  <c r="H96"/>
  <c r="G96"/>
  <c r="F96"/>
  <c r="D94"/>
  <c r="C94"/>
  <c r="B94"/>
  <c r="A94"/>
  <c r="H92"/>
  <c r="G92"/>
  <c r="E92"/>
  <c r="E91"/>
  <c r="E90"/>
  <c r="E89"/>
  <c r="I88"/>
  <c r="H88"/>
  <c r="F88"/>
  <c r="D88"/>
  <c r="C88"/>
  <c r="B88"/>
  <c r="A88"/>
  <c r="I87"/>
  <c r="H87"/>
  <c r="G87"/>
  <c r="F87"/>
  <c r="I86"/>
  <c r="H86"/>
  <c r="G86"/>
  <c r="F86"/>
  <c r="I85"/>
  <c r="H85"/>
  <c r="G85"/>
  <c r="F85"/>
  <c r="I84"/>
  <c r="H84"/>
  <c r="G84"/>
  <c r="F84"/>
  <c r="D82"/>
  <c r="C82"/>
  <c r="B82"/>
  <c r="A82"/>
  <c r="H80"/>
  <c r="G80"/>
  <c r="E80"/>
  <c r="E79"/>
  <c r="E78"/>
  <c r="E77"/>
  <c r="I76"/>
  <c r="H76"/>
  <c r="F76"/>
  <c r="D76"/>
  <c r="C76"/>
  <c r="B76"/>
  <c r="A76"/>
  <c r="I75"/>
  <c r="H75"/>
  <c r="F75"/>
  <c r="AF827" i="1"/>
  <c r="S75" i="5"/>
  <c r="Q75"/>
  <c r="D75"/>
  <c r="C75"/>
  <c r="B75"/>
  <c r="A75"/>
  <c r="I74"/>
  <c r="H74"/>
  <c r="F74"/>
  <c r="D74"/>
  <c r="C74"/>
  <c r="B74"/>
  <c r="A74"/>
  <c r="I73"/>
  <c r="H73"/>
  <c r="G73"/>
  <c r="F73"/>
  <c r="I72"/>
  <c r="H72"/>
  <c r="G72"/>
  <c r="F72"/>
  <c r="I71"/>
  <c r="H71"/>
  <c r="G71"/>
  <c r="F71"/>
  <c r="I70"/>
  <c r="H70"/>
  <c r="G70"/>
  <c r="F70"/>
  <c r="D68"/>
  <c r="C68"/>
  <c r="B68"/>
  <c r="A68"/>
  <c r="H66"/>
  <c r="G66"/>
  <c r="E66"/>
  <c r="E65"/>
  <c r="E64"/>
  <c r="I63"/>
  <c r="H63"/>
  <c r="G63"/>
  <c r="F63"/>
  <c r="D61"/>
  <c r="C61"/>
  <c r="B61"/>
  <c r="A61"/>
  <c r="H59"/>
  <c r="G59"/>
  <c r="E59"/>
  <c r="E58"/>
  <c r="E57"/>
  <c r="E56"/>
  <c r="I55"/>
  <c r="H55"/>
  <c r="F55"/>
  <c r="E55"/>
  <c r="D55"/>
  <c r="C55"/>
  <c r="B55"/>
  <c r="A55"/>
  <c r="I54"/>
  <c r="H54"/>
  <c r="G54"/>
  <c r="F54"/>
  <c r="I53"/>
  <c r="H53"/>
  <c r="G53"/>
  <c r="F53"/>
  <c r="I52"/>
  <c r="H52"/>
  <c r="G52"/>
  <c r="F52"/>
  <c r="I51"/>
  <c r="H51"/>
  <c r="G51"/>
  <c r="F51"/>
  <c r="D50"/>
  <c r="C50"/>
  <c r="B50"/>
  <c r="A50"/>
  <c r="H48"/>
  <c r="G48"/>
  <c r="E48"/>
  <c r="E47"/>
  <c r="E46"/>
  <c r="I45"/>
  <c r="H45"/>
  <c r="G45"/>
  <c r="F45"/>
  <c r="E44"/>
  <c r="D44"/>
  <c r="C44"/>
  <c r="B44"/>
  <c r="A44"/>
  <c r="H42"/>
  <c r="G42"/>
  <c r="E42"/>
  <c r="E41"/>
  <c r="E40"/>
  <c r="I39"/>
  <c r="H39"/>
  <c r="G39"/>
  <c r="F39"/>
  <c r="I38"/>
  <c r="H38"/>
  <c r="G38"/>
  <c r="F38"/>
  <c r="D36"/>
  <c r="C36"/>
  <c r="B36"/>
  <c r="A36"/>
  <c r="AE35"/>
  <c r="A35"/>
  <c r="AE21"/>
  <c r="A21"/>
  <c r="AE18"/>
  <c r="A18"/>
  <c r="AE16"/>
  <c r="A16"/>
  <c r="AE13"/>
  <c r="A13"/>
  <c r="G6"/>
  <c r="B6"/>
  <c r="A1"/>
  <c r="A1" i="4"/>
  <c r="A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" i="3"/>
  <c r="A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D12" i="1"/>
  <c r="E18"/>
  <c r="Z18"/>
  <c r="AA18"/>
  <c r="AB18"/>
  <c r="AC18"/>
  <c r="AD18"/>
  <c r="AE18"/>
  <c r="AF18"/>
  <c r="AG18"/>
  <c r="AH18"/>
  <c r="AI18"/>
  <c r="AJ18"/>
  <c r="AK18"/>
  <c r="AL18"/>
  <c r="AM18"/>
  <c r="AN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20"/>
  <c r="B196"/>
  <c r="B22"/>
  <c r="C196"/>
  <c r="C22"/>
  <c r="D196"/>
  <c r="D22"/>
  <c r="E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24"/>
  <c r="C49"/>
  <c r="C26"/>
  <c r="D49"/>
  <c r="D26"/>
  <c r="E26"/>
  <c r="F49"/>
  <c r="F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P49"/>
  <c r="AP26"/>
  <c r="AQ49"/>
  <c r="AQ26"/>
  <c r="AR49"/>
  <c r="AR26"/>
  <c r="AS49"/>
  <c r="AS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C28"/>
  <c r="D28"/>
  <c r="I28"/>
  <c r="AC28"/>
  <c r="CQ28"/>
  <c r="P28"/>
  <c r="AJ28"/>
  <c r="CX28"/>
  <c r="W28"/>
  <c r="AE28"/>
  <c r="AD28"/>
  <c r="AF28"/>
  <c r="AG28"/>
  <c r="AH28"/>
  <c r="CV28"/>
  <c r="U28"/>
  <c r="AI28"/>
  <c r="CT28"/>
  <c r="S28"/>
  <c r="CU28"/>
  <c r="T28"/>
  <c r="CW28"/>
  <c r="V28"/>
  <c r="FR28"/>
  <c r="GL28"/>
  <c r="GO28"/>
  <c r="GP28"/>
  <c r="C29"/>
  <c r="D29"/>
  <c r="AC29"/>
  <c r="CQ29"/>
  <c r="P29"/>
  <c r="AE29"/>
  <c r="AD29"/>
  <c r="CR29"/>
  <c r="Q29"/>
  <c r="AF29"/>
  <c r="AB29"/>
  <c r="AG29"/>
  <c r="AH29"/>
  <c r="CV29"/>
  <c r="U29"/>
  <c r="AI29"/>
  <c r="CW29"/>
  <c r="V29"/>
  <c r="AJ29"/>
  <c r="CX29"/>
  <c r="W29"/>
  <c r="CT29"/>
  <c r="S29"/>
  <c r="CU29"/>
  <c r="T29"/>
  <c r="FR29"/>
  <c r="GL29"/>
  <c r="GO29"/>
  <c r="GP29"/>
  <c r="C30"/>
  <c r="D30"/>
  <c r="I30"/>
  <c r="AC30"/>
  <c r="CQ30"/>
  <c r="P30"/>
  <c r="AE30"/>
  <c r="AD30"/>
  <c r="AF30"/>
  <c r="AB30"/>
  <c r="CR30"/>
  <c r="Q30"/>
  <c r="AG30"/>
  <c r="CU30"/>
  <c r="T30"/>
  <c r="AH30"/>
  <c r="CV30"/>
  <c r="U30"/>
  <c r="AI30"/>
  <c r="CW30"/>
  <c r="AJ30"/>
  <c r="CS30"/>
  <c r="R30"/>
  <c r="GK30"/>
  <c r="CT30"/>
  <c r="S30"/>
  <c r="CX30"/>
  <c r="FR30"/>
  <c r="GL30"/>
  <c r="GO30"/>
  <c r="GP30"/>
  <c r="C31"/>
  <c r="D31"/>
  <c r="I31"/>
  <c r="AI31"/>
  <c r="CW31"/>
  <c r="V31"/>
  <c r="AJ31"/>
  <c r="CX31"/>
  <c r="W31"/>
  <c r="AC31"/>
  <c r="AE31"/>
  <c r="AD31"/>
  <c r="AF31"/>
  <c r="CT31"/>
  <c r="S31"/>
  <c r="CY31"/>
  <c r="X31"/>
  <c r="AG31"/>
  <c r="AH31"/>
  <c r="CV31"/>
  <c r="U31"/>
  <c r="CR31"/>
  <c r="Q31"/>
  <c r="CS31"/>
  <c r="R31"/>
  <c r="GK31"/>
  <c r="CU31"/>
  <c r="T31"/>
  <c r="CZ31"/>
  <c r="Y31"/>
  <c r="FR31"/>
  <c r="GL31"/>
  <c r="GO31"/>
  <c r="GP31"/>
  <c r="C32"/>
  <c r="D32"/>
  <c r="AI32"/>
  <c r="CW32"/>
  <c r="V32"/>
  <c r="AJ32"/>
  <c r="CX32"/>
  <c r="W32"/>
  <c r="AC32"/>
  <c r="AE32"/>
  <c r="AF32"/>
  <c r="CT32"/>
  <c r="S32"/>
  <c r="AG32"/>
  <c r="AH32"/>
  <c r="CV32"/>
  <c r="U32"/>
  <c r="CU32"/>
  <c r="T32"/>
  <c r="FR32"/>
  <c r="GL32"/>
  <c r="GO32"/>
  <c r="GP32"/>
  <c r="C33"/>
  <c r="D33"/>
  <c r="AC33"/>
  <c r="AE33"/>
  <c r="AD33"/>
  <c r="AF33"/>
  <c r="AG33"/>
  <c r="CU33"/>
  <c r="AH33"/>
  <c r="AI33"/>
  <c r="AJ33"/>
  <c r="CX33"/>
  <c r="CQ33"/>
  <c r="CS33"/>
  <c r="CT33"/>
  <c r="CV33"/>
  <c r="CW33"/>
  <c r="FR33"/>
  <c r="GL33"/>
  <c r="GO33"/>
  <c r="GP33"/>
  <c r="AC34"/>
  <c r="AE34"/>
  <c r="AD34"/>
  <c r="CR34"/>
  <c r="AF34"/>
  <c r="CT34"/>
  <c r="AG34"/>
  <c r="CU34"/>
  <c r="AH34"/>
  <c r="CV34"/>
  <c r="AI34"/>
  <c r="AJ34"/>
  <c r="CS34"/>
  <c r="CW34"/>
  <c r="CX34"/>
  <c r="FR34"/>
  <c r="GL34"/>
  <c r="GO34"/>
  <c r="GP34"/>
  <c r="C35"/>
  <c r="D35"/>
  <c r="AC35"/>
  <c r="AE35"/>
  <c r="AD35"/>
  <c r="AF35"/>
  <c r="AG35"/>
  <c r="CU35"/>
  <c r="AH35"/>
  <c r="AI35"/>
  <c r="AJ35"/>
  <c r="CX35"/>
  <c r="CQ35"/>
  <c r="CS35"/>
  <c r="CT35"/>
  <c r="CV35"/>
  <c r="CW35"/>
  <c r="FR35"/>
  <c r="GL35"/>
  <c r="GO35"/>
  <c r="GP35"/>
  <c r="C36"/>
  <c r="D36"/>
  <c r="I36"/>
  <c r="AF36"/>
  <c r="CT36"/>
  <c r="S36"/>
  <c r="AC36"/>
  <c r="AE36"/>
  <c r="AD36"/>
  <c r="CR36"/>
  <c r="Q36"/>
  <c r="AG36"/>
  <c r="AH36"/>
  <c r="AI36"/>
  <c r="CW36"/>
  <c r="AJ36"/>
  <c r="CQ36"/>
  <c r="P36"/>
  <c r="CS36"/>
  <c r="R36"/>
  <c r="GK36"/>
  <c r="CU36"/>
  <c r="CV36"/>
  <c r="CX36"/>
  <c r="FR36"/>
  <c r="GL36"/>
  <c r="GO36"/>
  <c r="GP36"/>
  <c r="AC37"/>
  <c r="AE37"/>
  <c r="AD37"/>
  <c r="AF37"/>
  <c r="AB37"/>
  <c r="AG37"/>
  <c r="CU37"/>
  <c r="AH37"/>
  <c r="AI37"/>
  <c r="AJ37"/>
  <c r="CX37"/>
  <c r="CQ37"/>
  <c r="CR37"/>
  <c r="CS37"/>
  <c r="CT37"/>
  <c r="CV37"/>
  <c r="CW37"/>
  <c r="FR37"/>
  <c r="GL37"/>
  <c r="GO37"/>
  <c r="GP37"/>
  <c r="C38"/>
  <c r="D38"/>
  <c r="I38"/>
  <c r="I39"/>
  <c r="AG38"/>
  <c r="CU38"/>
  <c r="T38"/>
  <c r="AC38"/>
  <c r="CQ38"/>
  <c r="AE38"/>
  <c r="AF38"/>
  <c r="CT38"/>
  <c r="S38"/>
  <c r="AH38"/>
  <c r="AI38"/>
  <c r="CW38"/>
  <c r="AJ38"/>
  <c r="CV38"/>
  <c r="CX38"/>
  <c r="FR38"/>
  <c r="GL38"/>
  <c r="GO38"/>
  <c r="GP38"/>
  <c r="AC39"/>
  <c r="AE39"/>
  <c r="AD39"/>
  <c r="AF39"/>
  <c r="AB39"/>
  <c r="AG39"/>
  <c r="CU39"/>
  <c r="AH39"/>
  <c r="AI39"/>
  <c r="AJ39"/>
  <c r="CX39"/>
  <c r="W39"/>
  <c r="CQ39"/>
  <c r="P39"/>
  <c r="CR39"/>
  <c r="Q39"/>
  <c r="CS39"/>
  <c r="CT39"/>
  <c r="CV39"/>
  <c r="CW39"/>
  <c r="FR39"/>
  <c r="GL39"/>
  <c r="GO39"/>
  <c r="GP39"/>
  <c r="C40"/>
  <c r="D40"/>
  <c r="I40"/>
  <c r="AF40"/>
  <c r="CT40"/>
  <c r="S40"/>
  <c r="AG40"/>
  <c r="CU40"/>
  <c r="T40"/>
  <c r="AH40"/>
  <c r="CV40"/>
  <c r="U40"/>
  <c r="AC40"/>
  <c r="AE40"/>
  <c r="AD40"/>
  <c r="CR40"/>
  <c r="Q40"/>
  <c r="AI40"/>
  <c r="CW40"/>
  <c r="V40"/>
  <c r="AJ40"/>
  <c r="CQ40"/>
  <c r="CS40"/>
  <c r="R40"/>
  <c r="GK40"/>
  <c r="CX40"/>
  <c r="W40"/>
  <c r="FR40"/>
  <c r="GL40"/>
  <c r="GO40"/>
  <c r="GP40"/>
  <c r="I41"/>
  <c r="AC41"/>
  <c r="AE41"/>
  <c r="AD41"/>
  <c r="AF41"/>
  <c r="CT41"/>
  <c r="S41"/>
  <c r="AG41"/>
  <c r="CU41"/>
  <c r="T41"/>
  <c r="AH41"/>
  <c r="AI41"/>
  <c r="AJ41"/>
  <c r="CX41"/>
  <c r="CQ41"/>
  <c r="P41"/>
  <c r="CS41"/>
  <c r="R41"/>
  <c r="GK41"/>
  <c r="CV41"/>
  <c r="CW41"/>
  <c r="FR41"/>
  <c r="GL41"/>
  <c r="GO41"/>
  <c r="GP41"/>
  <c r="C42"/>
  <c r="D42"/>
  <c r="I42"/>
  <c r="AF42"/>
  <c r="CT42"/>
  <c r="S42"/>
  <c r="CZ42"/>
  <c r="Y42"/>
  <c r="AG42"/>
  <c r="CU42"/>
  <c r="T42"/>
  <c r="AH42"/>
  <c r="CV42"/>
  <c r="U42"/>
  <c r="AC42"/>
  <c r="AE42"/>
  <c r="AD42"/>
  <c r="CR42"/>
  <c r="Q42"/>
  <c r="AI42"/>
  <c r="CW42"/>
  <c r="V42"/>
  <c r="AJ42"/>
  <c r="CQ42"/>
  <c r="P42"/>
  <c r="CX42"/>
  <c r="W42"/>
  <c r="CY42"/>
  <c r="X42"/>
  <c r="FR42"/>
  <c r="GL42"/>
  <c r="GO42"/>
  <c r="GP42"/>
  <c r="I43"/>
  <c r="AG43"/>
  <c r="CU43"/>
  <c r="T43"/>
  <c r="AC43"/>
  <c r="AE43"/>
  <c r="AD43"/>
  <c r="AF43"/>
  <c r="AH43"/>
  <c r="AI43"/>
  <c r="AJ43"/>
  <c r="CX43"/>
  <c r="W43"/>
  <c r="CQ43"/>
  <c r="CR43"/>
  <c r="CS43"/>
  <c r="CT43"/>
  <c r="CV43"/>
  <c r="CW43"/>
  <c r="FR43"/>
  <c r="GL43"/>
  <c r="GO43"/>
  <c r="GP43"/>
  <c r="C44"/>
  <c r="D44"/>
  <c r="I44"/>
  <c r="I45"/>
  <c r="I47"/>
  <c r="AG44"/>
  <c r="CU44"/>
  <c r="T44"/>
  <c r="AH44"/>
  <c r="CV44"/>
  <c r="U44"/>
  <c r="AI44"/>
  <c r="CW44"/>
  <c r="V44"/>
  <c r="AC44"/>
  <c r="AE44"/>
  <c r="AD44"/>
  <c r="CR44"/>
  <c r="Q44"/>
  <c r="AF44"/>
  <c r="CT44"/>
  <c r="S44"/>
  <c r="AJ44"/>
  <c r="CS44"/>
  <c r="R44"/>
  <c r="GK44"/>
  <c r="CX44"/>
  <c r="W44"/>
  <c r="CY44"/>
  <c r="X44"/>
  <c r="CZ44"/>
  <c r="Y44"/>
  <c r="FR44"/>
  <c r="GL44"/>
  <c r="GO44"/>
  <c r="GP44"/>
  <c r="C45"/>
  <c r="D45"/>
  <c r="AE45"/>
  <c r="CS45"/>
  <c r="R45"/>
  <c r="GK45"/>
  <c r="AF45"/>
  <c r="CT45"/>
  <c r="S45"/>
  <c r="AC45"/>
  <c r="AD45"/>
  <c r="AB45"/>
  <c r="AG45"/>
  <c r="AH45"/>
  <c r="CV45"/>
  <c r="AI45"/>
  <c r="AJ45"/>
  <c r="CX45"/>
  <c r="W45"/>
  <c r="CQ45"/>
  <c r="P45"/>
  <c r="CR45"/>
  <c r="Q45"/>
  <c r="CU45"/>
  <c r="CW45"/>
  <c r="FR45"/>
  <c r="GL45"/>
  <c r="GO45"/>
  <c r="GP45"/>
  <c r="AC46"/>
  <c r="AE46"/>
  <c r="AD46"/>
  <c r="AF46"/>
  <c r="AB46"/>
  <c r="CR46"/>
  <c r="CT46"/>
  <c r="AG46"/>
  <c r="AH46"/>
  <c r="AI46"/>
  <c r="CW46"/>
  <c r="AJ46"/>
  <c r="CS46"/>
  <c r="CU46"/>
  <c r="CV46"/>
  <c r="CX46"/>
  <c r="FR46"/>
  <c r="GL46"/>
  <c r="GO46"/>
  <c r="GP46"/>
  <c r="C47"/>
  <c r="D47"/>
  <c r="AF47"/>
  <c r="CT47"/>
  <c r="S47"/>
  <c r="AG47"/>
  <c r="CU47"/>
  <c r="T47"/>
  <c r="AC47"/>
  <c r="AE47"/>
  <c r="AH47"/>
  <c r="CV47"/>
  <c r="U47"/>
  <c r="AI47"/>
  <c r="AJ47"/>
  <c r="CX47"/>
  <c r="W47"/>
  <c r="CW47"/>
  <c r="V47"/>
  <c r="FR47"/>
  <c r="GL47"/>
  <c r="GO47"/>
  <c r="GP47"/>
  <c r="B49"/>
  <c r="B26"/>
  <c r="G49"/>
  <c r="G26"/>
  <c r="AO49"/>
  <c r="AP78"/>
  <c r="AP147"/>
  <c r="AP175"/>
  <c r="AP196"/>
  <c r="F201"/>
  <c r="F59"/>
  <c r="AT49"/>
  <c r="AT26"/>
  <c r="AU49"/>
  <c r="AU26"/>
  <c r="F51"/>
  <c r="F52"/>
  <c r="F54"/>
  <c r="F56"/>
  <c r="F57"/>
  <c r="F58"/>
  <c r="F60"/>
  <c r="F61"/>
  <c r="F62"/>
  <c r="F63"/>
  <c r="F64"/>
  <c r="F65"/>
  <c r="F66"/>
  <c r="F67"/>
  <c r="F68"/>
  <c r="D70"/>
  <c r="B78"/>
  <c r="B72"/>
  <c r="C78"/>
  <c r="C72"/>
  <c r="E72"/>
  <c r="F78"/>
  <c r="F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8"/>
  <c r="AO72"/>
  <c r="AP72"/>
  <c r="AU78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DB72"/>
  <c r="DC72"/>
  <c r="DD72"/>
  <c r="DE72"/>
  <c r="DF72"/>
  <c r="DG72"/>
  <c r="DH72"/>
  <c r="DI72"/>
  <c r="DJ72"/>
  <c r="DK72"/>
  <c r="DL72"/>
  <c r="DM72"/>
  <c r="DN72"/>
  <c r="C74"/>
  <c r="D74"/>
  <c r="I74"/>
  <c r="AH74"/>
  <c r="CV74"/>
  <c r="U74"/>
  <c r="AI74"/>
  <c r="CW74"/>
  <c r="V74"/>
  <c r="AC74"/>
  <c r="AD74"/>
  <c r="AF74"/>
  <c r="AB74"/>
  <c r="AE74"/>
  <c r="AG74"/>
  <c r="CU74"/>
  <c r="T74"/>
  <c r="AJ74"/>
  <c r="CX74"/>
  <c r="W74"/>
  <c r="CQ74"/>
  <c r="P74"/>
  <c r="CR74"/>
  <c r="Q74"/>
  <c r="CS74"/>
  <c r="R74"/>
  <c r="CT74"/>
  <c r="S74"/>
  <c r="CY74"/>
  <c r="X74"/>
  <c r="CZ74"/>
  <c r="Y74"/>
  <c r="FR74"/>
  <c r="GK74"/>
  <c r="GL74"/>
  <c r="GO74"/>
  <c r="GP74"/>
  <c r="C75"/>
  <c r="D75"/>
  <c r="I75"/>
  <c r="AF75"/>
  <c r="CT75"/>
  <c r="S75"/>
  <c r="AG75"/>
  <c r="CU75"/>
  <c r="T75"/>
  <c r="AC75"/>
  <c r="CQ75"/>
  <c r="AD75"/>
  <c r="AE75"/>
  <c r="AH75"/>
  <c r="AI75"/>
  <c r="CW75"/>
  <c r="AJ75"/>
  <c r="CR75"/>
  <c r="CS75"/>
  <c r="CV75"/>
  <c r="CX75"/>
  <c r="FR75"/>
  <c r="GL75"/>
  <c r="GO75"/>
  <c r="GP75"/>
  <c r="AC76"/>
  <c r="AD76"/>
  <c r="AF76"/>
  <c r="AB76"/>
  <c r="AE76"/>
  <c r="AG76"/>
  <c r="CU76"/>
  <c r="AH76"/>
  <c r="AI76"/>
  <c r="AJ76"/>
  <c r="CX76"/>
  <c r="CQ76"/>
  <c r="CR76"/>
  <c r="CS76"/>
  <c r="CT76"/>
  <c r="CV76"/>
  <c r="CW76"/>
  <c r="FR76"/>
  <c r="GL76"/>
  <c r="GO76"/>
  <c r="GP76"/>
  <c r="D78"/>
  <c r="D72"/>
  <c r="G78"/>
  <c r="G72"/>
  <c r="F82"/>
  <c r="AQ78"/>
  <c r="AQ72"/>
  <c r="AR78"/>
  <c r="AS78"/>
  <c r="AT78"/>
  <c r="F90"/>
  <c r="F80"/>
  <c r="F81"/>
  <c r="F83"/>
  <c r="F84"/>
  <c r="F85"/>
  <c r="F86"/>
  <c r="F87"/>
  <c r="F91"/>
  <c r="F92"/>
  <c r="F93"/>
  <c r="F94"/>
  <c r="F95"/>
  <c r="F96"/>
  <c r="D99"/>
  <c r="B147"/>
  <c r="B101"/>
  <c r="C147"/>
  <c r="C101"/>
  <c r="D147"/>
  <c r="D101"/>
  <c r="E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Q147"/>
  <c r="AQ101"/>
  <c r="AR147"/>
  <c r="AR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CX101"/>
  <c r="CY101"/>
  <c r="CZ101"/>
  <c r="DA101"/>
  <c r="DB101"/>
  <c r="DC101"/>
  <c r="DD101"/>
  <c r="DE101"/>
  <c r="DF101"/>
  <c r="DG101"/>
  <c r="DH101"/>
  <c r="DI101"/>
  <c r="DJ101"/>
  <c r="DK101"/>
  <c r="DL101"/>
  <c r="DM101"/>
  <c r="DN101"/>
  <c r="C103"/>
  <c r="D103"/>
  <c r="I103"/>
  <c r="AJ103"/>
  <c r="CX103"/>
  <c r="W103"/>
  <c r="AC103"/>
  <c r="AE103"/>
  <c r="AD103"/>
  <c r="AF103"/>
  <c r="AB103"/>
  <c r="CR103"/>
  <c r="CT103"/>
  <c r="S103"/>
  <c r="AG103"/>
  <c r="AH103"/>
  <c r="CV103"/>
  <c r="U103"/>
  <c r="AI103"/>
  <c r="CW103"/>
  <c r="CQ103"/>
  <c r="CS103"/>
  <c r="CU103"/>
  <c r="FR103"/>
  <c r="GL103"/>
  <c r="GO103"/>
  <c r="GP103"/>
  <c r="C104"/>
  <c r="D104"/>
  <c r="AC104"/>
  <c r="CQ104"/>
  <c r="P104"/>
  <c r="AJ104"/>
  <c r="CX104"/>
  <c r="W104"/>
  <c r="AE104"/>
  <c r="AD104"/>
  <c r="AF104"/>
  <c r="AB104"/>
  <c r="CR104"/>
  <c r="Q104"/>
  <c r="AG104"/>
  <c r="AH104"/>
  <c r="CV104"/>
  <c r="U104"/>
  <c r="AI104"/>
  <c r="CW104"/>
  <c r="V104"/>
  <c r="CS104"/>
  <c r="R104"/>
  <c r="GK104"/>
  <c r="CT104"/>
  <c r="S104"/>
  <c r="CU104"/>
  <c r="T104"/>
  <c r="FR104"/>
  <c r="GL104"/>
  <c r="GO104"/>
  <c r="GP104"/>
  <c r="I105"/>
  <c r="AC105"/>
  <c r="CQ105"/>
  <c r="P105"/>
  <c r="AE105"/>
  <c r="AD105"/>
  <c r="CR105"/>
  <c r="Q105"/>
  <c r="AF105"/>
  <c r="AG105"/>
  <c r="CU105"/>
  <c r="T105"/>
  <c r="AH105"/>
  <c r="CV105"/>
  <c r="U105"/>
  <c r="AI105"/>
  <c r="AJ105"/>
  <c r="CX105"/>
  <c r="W105"/>
  <c r="CT105"/>
  <c r="S105"/>
  <c r="CW105"/>
  <c r="V105"/>
  <c r="FR105"/>
  <c r="GL105"/>
  <c r="GO105"/>
  <c r="GP105"/>
  <c r="I106"/>
  <c r="AE106"/>
  <c r="AD106"/>
  <c r="CR106"/>
  <c r="Q106"/>
  <c r="CS106"/>
  <c r="R106"/>
  <c r="GK106"/>
  <c r="AC106"/>
  <c r="AF106"/>
  <c r="CT106"/>
  <c r="S106"/>
  <c r="AG106"/>
  <c r="AH106"/>
  <c r="AI106"/>
  <c r="AJ106"/>
  <c r="CX106"/>
  <c r="W106"/>
  <c r="CU106"/>
  <c r="T106"/>
  <c r="CV106"/>
  <c r="U106"/>
  <c r="CW106"/>
  <c r="V106"/>
  <c r="FR106"/>
  <c r="GL106"/>
  <c r="GO106"/>
  <c r="GP106"/>
  <c r="I107"/>
  <c r="AE107"/>
  <c r="CS107"/>
  <c r="R107"/>
  <c r="GK107"/>
  <c r="AF107"/>
  <c r="CT107"/>
  <c r="S107"/>
  <c r="CZ107"/>
  <c r="Y107"/>
  <c r="AC107"/>
  <c r="AD107"/>
  <c r="AB107"/>
  <c r="CR107"/>
  <c r="Q107"/>
  <c r="AG107"/>
  <c r="CU107"/>
  <c r="T107"/>
  <c r="AH107"/>
  <c r="AI107"/>
  <c r="CW107"/>
  <c r="V107"/>
  <c r="AJ107"/>
  <c r="CV107"/>
  <c r="U107"/>
  <c r="CX107"/>
  <c r="W107"/>
  <c r="CY107"/>
  <c r="X107"/>
  <c r="FR107"/>
  <c r="GL107"/>
  <c r="GO107"/>
  <c r="GP107"/>
  <c r="I108"/>
  <c r="AF108"/>
  <c r="CT108"/>
  <c r="S108"/>
  <c r="AG108"/>
  <c r="CU108"/>
  <c r="T108"/>
  <c r="AC108"/>
  <c r="AE108"/>
  <c r="AH108"/>
  <c r="CV108"/>
  <c r="U108"/>
  <c r="AI108"/>
  <c r="AJ108"/>
  <c r="CX108"/>
  <c r="W108"/>
  <c r="CW108"/>
  <c r="V108"/>
  <c r="FR108"/>
  <c r="GL108"/>
  <c r="GO108"/>
  <c r="GP108"/>
  <c r="I109"/>
  <c r="AH109"/>
  <c r="CV109"/>
  <c r="U109"/>
  <c r="AF109"/>
  <c r="CT109"/>
  <c r="S109"/>
  <c r="AG109"/>
  <c r="CU109"/>
  <c r="T109"/>
  <c r="AI109"/>
  <c r="CW109"/>
  <c r="V109"/>
  <c r="AC109"/>
  <c r="AE109"/>
  <c r="AD109"/>
  <c r="CR109"/>
  <c r="Q109"/>
  <c r="CS109"/>
  <c r="R109"/>
  <c r="GK109"/>
  <c r="AJ109"/>
  <c r="CX109"/>
  <c r="CY109"/>
  <c r="X109"/>
  <c r="CZ109"/>
  <c r="Y109"/>
  <c r="FR109"/>
  <c r="GL109"/>
  <c r="GO109"/>
  <c r="GP109"/>
  <c r="I110"/>
  <c r="AG110"/>
  <c r="CU110"/>
  <c r="T110"/>
  <c r="AH110"/>
  <c r="CV110"/>
  <c r="U110"/>
  <c r="AI110"/>
  <c r="CW110"/>
  <c r="V110"/>
  <c r="AC110"/>
  <c r="AE110"/>
  <c r="AD110"/>
  <c r="AF110"/>
  <c r="AJ110"/>
  <c r="CX110"/>
  <c r="W110"/>
  <c r="CQ110"/>
  <c r="CS110"/>
  <c r="R110"/>
  <c r="GK110"/>
  <c r="CT110"/>
  <c r="FR110"/>
  <c r="GL110"/>
  <c r="GO110"/>
  <c r="GP110"/>
  <c r="C111"/>
  <c r="D111"/>
  <c r="I111"/>
  <c r="AC111"/>
  <c r="AE111"/>
  <c r="AD111"/>
  <c r="AF111"/>
  <c r="AB111"/>
  <c r="CR111"/>
  <c r="CS111"/>
  <c r="CT111"/>
  <c r="AG111"/>
  <c r="AH111"/>
  <c r="AI111"/>
  <c r="CW111"/>
  <c r="AJ111"/>
  <c r="CU111"/>
  <c r="CV111"/>
  <c r="CX111"/>
  <c r="FR111"/>
  <c r="GL111"/>
  <c r="GO111"/>
  <c r="GP111"/>
  <c r="C112"/>
  <c r="D112"/>
  <c r="I112"/>
  <c r="AE112"/>
  <c r="CS112"/>
  <c r="R112"/>
  <c r="GK112"/>
  <c r="AF112"/>
  <c r="CT112"/>
  <c r="S112"/>
  <c r="AG112"/>
  <c r="CU112"/>
  <c r="T112"/>
  <c r="AH112"/>
  <c r="CV112"/>
  <c r="U112"/>
  <c r="AC112"/>
  <c r="AD112"/>
  <c r="AB112"/>
  <c r="CR112"/>
  <c r="Q112"/>
  <c r="AI112"/>
  <c r="AJ112"/>
  <c r="CQ112"/>
  <c r="P112"/>
  <c r="CW112"/>
  <c r="V112"/>
  <c r="CX112"/>
  <c r="W112"/>
  <c r="FR112"/>
  <c r="GL112"/>
  <c r="GO112"/>
  <c r="GP112"/>
  <c r="C113"/>
  <c r="D113"/>
  <c r="AE113"/>
  <c r="CS113"/>
  <c r="R113"/>
  <c r="GK113"/>
  <c r="AF113"/>
  <c r="CT113"/>
  <c r="S113"/>
  <c r="AG113"/>
  <c r="CU113"/>
  <c r="T113"/>
  <c r="AH113"/>
  <c r="CV113"/>
  <c r="U113"/>
  <c r="AC113"/>
  <c r="AD113"/>
  <c r="CR113"/>
  <c r="Q113"/>
  <c r="AI113"/>
  <c r="AJ113"/>
  <c r="CQ113"/>
  <c r="P113"/>
  <c r="CP113"/>
  <c r="O113"/>
  <c r="CW113"/>
  <c r="V113"/>
  <c r="CX113"/>
  <c r="W113"/>
  <c r="CY113"/>
  <c r="X113"/>
  <c r="CZ113"/>
  <c r="Y113"/>
  <c r="FR113"/>
  <c r="GL113"/>
  <c r="GO113"/>
  <c r="GP113"/>
  <c r="I114"/>
  <c r="AH114"/>
  <c r="CV114"/>
  <c r="U114"/>
  <c r="AF114"/>
  <c r="CT114"/>
  <c r="S114"/>
  <c r="AG114"/>
  <c r="CU114"/>
  <c r="T114"/>
  <c r="AC114"/>
  <c r="AE114"/>
  <c r="AD114"/>
  <c r="CR114"/>
  <c r="AI114"/>
  <c r="CW114"/>
  <c r="V114"/>
  <c r="AJ114"/>
  <c r="CQ114"/>
  <c r="CS114"/>
  <c r="CX114"/>
  <c r="W114"/>
  <c r="FR114"/>
  <c r="GL114"/>
  <c r="GO114"/>
  <c r="GP114"/>
  <c r="I115"/>
  <c r="AC115"/>
  <c r="AE115"/>
  <c r="AD115"/>
  <c r="AF115"/>
  <c r="AG115"/>
  <c r="CU115"/>
  <c r="AH115"/>
  <c r="AI115"/>
  <c r="AJ115"/>
  <c r="CX115"/>
  <c r="CQ115"/>
  <c r="P115"/>
  <c r="CS115"/>
  <c r="R115"/>
  <c r="GK115"/>
  <c r="CT115"/>
  <c r="S115"/>
  <c r="CV115"/>
  <c r="CW115"/>
  <c r="FR115"/>
  <c r="GL115"/>
  <c r="GO115"/>
  <c r="GP115"/>
  <c r="I116"/>
  <c r="AF116"/>
  <c r="CT116"/>
  <c r="S116"/>
  <c r="CY116"/>
  <c r="X116"/>
  <c r="AI116"/>
  <c r="CW116"/>
  <c r="V116"/>
  <c r="AC116"/>
  <c r="AE116"/>
  <c r="AD116"/>
  <c r="CR116"/>
  <c r="Q116"/>
  <c r="AG116"/>
  <c r="AH116"/>
  <c r="CV116"/>
  <c r="U116"/>
  <c r="AJ116"/>
  <c r="CS116"/>
  <c r="R116"/>
  <c r="GK116"/>
  <c r="CU116"/>
  <c r="T116"/>
  <c r="CX116"/>
  <c r="W116"/>
  <c r="CZ116"/>
  <c r="Y116"/>
  <c r="FR116"/>
  <c r="GL116"/>
  <c r="GO116"/>
  <c r="GP116"/>
  <c r="I117"/>
  <c r="AC117"/>
  <c r="CQ117"/>
  <c r="P117"/>
  <c r="AE117"/>
  <c r="AD117"/>
  <c r="AF117"/>
  <c r="AB117"/>
  <c r="CR117"/>
  <c r="AG117"/>
  <c r="AH117"/>
  <c r="AI117"/>
  <c r="CW117"/>
  <c r="AJ117"/>
  <c r="CS117"/>
  <c r="CT117"/>
  <c r="CU117"/>
  <c r="T117"/>
  <c r="CV117"/>
  <c r="CX117"/>
  <c r="FR117"/>
  <c r="GL117"/>
  <c r="GO117"/>
  <c r="GP117"/>
  <c r="C118"/>
  <c r="D118"/>
  <c r="I118"/>
  <c r="AF118"/>
  <c r="CT118"/>
  <c r="S118"/>
  <c r="CY118"/>
  <c r="X118"/>
  <c r="AC118"/>
  <c r="AE118"/>
  <c r="AD118"/>
  <c r="AB118"/>
  <c r="CQ118"/>
  <c r="P118"/>
  <c r="CR118"/>
  <c r="Q118"/>
  <c r="CP118"/>
  <c r="O118"/>
  <c r="AG118"/>
  <c r="AH118"/>
  <c r="CV118"/>
  <c r="AI118"/>
  <c r="AJ118"/>
  <c r="CX118"/>
  <c r="W118"/>
  <c r="CS118"/>
  <c r="R118"/>
  <c r="GK118"/>
  <c r="CU118"/>
  <c r="CW118"/>
  <c r="V118"/>
  <c r="CZ118"/>
  <c r="Y118"/>
  <c r="FR118"/>
  <c r="GL118"/>
  <c r="GO118"/>
  <c r="GP118"/>
  <c r="I119"/>
  <c r="AG119"/>
  <c r="CU119"/>
  <c r="T119"/>
  <c r="AF119"/>
  <c r="CT119"/>
  <c r="S119"/>
  <c r="CY119"/>
  <c r="X119"/>
  <c r="CZ119"/>
  <c r="Y119"/>
  <c r="AC119"/>
  <c r="AE119"/>
  <c r="AD119"/>
  <c r="CR119"/>
  <c r="Q119"/>
  <c r="AH119"/>
  <c r="CV119"/>
  <c r="U119"/>
  <c r="AI119"/>
  <c r="CW119"/>
  <c r="V119"/>
  <c r="AJ119"/>
  <c r="CS119"/>
  <c r="CX119"/>
  <c r="W119"/>
  <c r="FR119"/>
  <c r="GL119"/>
  <c r="GO119"/>
  <c r="GP119"/>
  <c r="AC120"/>
  <c r="AE120"/>
  <c r="CS120"/>
  <c r="AF120"/>
  <c r="AG120"/>
  <c r="AH120"/>
  <c r="CV120"/>
  <c r="AI120"/>
  <c r="CW120"/>
  <c r="AJ120"/>
  <c r="CX120"/>
  <c r="CQ120"/>
  <c r="CT120"/>
  <c r="CU120"/>
  <c r="FR120"/>
  <c r="GL120"/>
  <c r="GO120"/>
  <c r="GP120"/>
  <c r="I121"/>
  <c r="AC121"/>
  <c r="CQ121"/>
  <c r="P121"/>
  <c r="AI121"/>
  <c r="CW121"/>
  <c r="V121"/>
  <c r="AE121"/>
  <c r="AD121"/>
  <c r="AF121"/>
  <c r="AB121"/>
  <c r="CR121"/>
  <c r="Q121"/>
  <c r="CT121"/>
  <c r="S121"/>
  <c r="AG121"/>
  <c r="AH121"/>
  <c r="CV121"/>
  <c r="U121"/>
  <c r="AJ121"/>
  <c r="CS121"/>
  <c r="R121"/>
  <c r="GK121"/>
  <c r="CU121"/>
  <c r="T121"/>
  <c r="CX121"/>
  <c r="FR121"/>
  <c r="GL121"/>
  <c r="GO121"/>
  <c r="GP121"/>
  <c r="AC122"/>
  <c r="AE122"/>
  <c r="AD122"/>
  <c r="CR122"/>
  <c r="AF122"/>
  <c r="CT122"/>
  <c r="AG122"/>
  <c r="CU122"/>
  <c r="AH122"/>
  <c r="AI122"/>
  <c r="AJ122"/>
  <c r="CS122"/>
  <c r="CV122"/>
  <c r="CW122"/>
  <c r="CX122"/>
  <c r="FR122"/>
  <c r="GL122"/>
  <c r="GO122"/>
  <c r="GP122"/>
  <c r="I123"/>
  <c r="AC123"/>
  <c r="CQ123"/>
  <c r="P123"/>
  <c r="AE123"/>
  <c r="AD123"/>
  <c r="AF123"/>
  <c r="AG123"/>
  <c r="CU123"/>
  <c r="AH123"/>
  <c r="CV123"/>
  <c r="AI123"/>
  <c r="AJ123"/>
  <c r="CT123"/>
  <c r="CW123"/>
  <c r="V123"/>
  <c r="CX123"/>
  <c r="W123"/>
  <c r="FR123"/>
  <c r="GL123"/>
  <c r="GO123"/>
  <c r="GP123"/>
  <c r="C124"/>
  <c r="D124"/>
  <c r="I124"/>
  <c r="AI124"/>
  <c r="CW124"/>
  <c r="V124"/>
  <c r="AF124"/>
  <c r="CT124"/>
  <c r="S124"/>
  <c r="AG124"/>
  <c r="CU124"/>
  <c r="T124"/>
  <c r="AC124"/>
  <c r="AE124"/>
  <c r="CS124"/>
  <c r="R124"/>
  <c r="GK124"/>
  <c r="AH124"/>
  <c r="AJ124"/>
  <c r="CX124"/>
  <c r="W124"/>
  <c r="CQ124"/>
  <c r="P124"/>
  <c r="CV124"/>
  <c r="U124"/>
  <c r="CY124"/>
  <c r="X124"/>
  <c r="CZ124"/>
  <c r="Y124"/>
  <c r="FR124"/>
  <c r="GL124"/>
  <c r="GO124"/>
  <c r="GP124"/>
  <c r="I125"/>
  <c r="AI125"/>
  <c r="CW125"/>
  <c r="V125"/>
  <c r="AJ125"/>
  <c r="CX125"/>
  <c r="W125"/>
  <c r="AC125"/>
  <c r="AE125"/>
  <c r="AD125"/>
  <c r="AF125"/>
  <c r="AB125"/>
  <c r="CR125"/>
  <c r="AG125"/>
  <c r="CU125"/>
  <c r="T125"/>
  <c r="AH125"/>
  <c r="CV125"/>
  <c r="U125"/>
  <c r="CQ125"/>
  <c r="CS125"/>
  <c r="CT125"/>
  <c r="S125"/>
  <c r="FR125"/>
  <c r="GL125"/>
  <c r="GO125"/>
  <c r="GP125"/>
  <c r="AC126"/>
  <c r="AE126"/>
  <c r="AD126"/>
  <c r="CR126"/>
  <c r="AF126"/>
  <c r="CT126"/>
  <c r="AG126"/>
  <c r="AH126"/>
  <c r="AI126"/>
  <c r="CW126"/>
  <c r="AJ126"/>
  <c r="CU126"/>
  <c r="CV126"/>
  <c r="CX126"/>
  <c r="FR126"/>
  <c r="GL126"/>
  <c r="GO126"/>
  <c r="GP126"/>
  <c r="I127"/>
  <c r="AC127"/>
  <c r="CQ127"/>
  <c r="P127"/>
  <c r="AE127"/>
  <c r="AD127"/>
  <c r="AF127"/>
  <c r="AB127"/>
  <c r="CR127"/>
  <c r="AG127"/>
  <c r="AH127"/>
  <c r="CV127"/>
  <c r="AI127"/>
  <c r="AJ127"/>
  <c r="CX127"/>
  <c r="CS127"/>
  <c r="CT127"/>
  <c r="CU127"/>
  <c r="CW127"/>
  <c r="FR127"/>
  <c r="GL127"/>
  <c r="GO127"/>
  <c r="GP127"/>
  <c r="AC128"/>
  <c r="AE128"/>
  <c r="AD128"/>
  <c r="AF128"/>
  <c r="AG128"/>
  <c r="AH128"/>
  <c r="AI128"/>
  <c r="AJ128"/>
  <c r="CR128"/>
  <c r="CS128"/>
  <c r="CT128"/>
  <c r="CU128"/>
  <c r="CV128"/>
  <c r="CW128"/>
  <c r="CX128"/>
  <c r="FR128"/>
  <c r="GL128"/>
  <c r="GO128"/>
  <c r="GP128"/>
  <c r="C129"/>
  <c r="D129"/>
  <c r="AC129"/>
  <c r="CQ129"/>
  <c r="P129"/>
  <c r="AE129"/>
  <c r="AD129"/>
  <c r="CR129"/>
  <c r="Q129"/>
  <c r="AJ129"/>
  <c r="CX129"/>
  <c r="W129"/>
  <c r="AF129"/>
  <c r="AB129"/>
  <c r="AG129"/>
  <c r="AH129"/>
  <c r="CV129"/>
  <c r="U129"/>
  <c r="AI129"/>
  <c r="CS129"/>
  <c r="R129"/>
  <c r="GK129"/>
  <c r="CT129"/>
  <c r="S129"/>
  <c r="CU129"/>
  <c r="T129"/>
  <c r="CW129"/>
  <c r="V129"/>
  <c r="FR129"/>
  <c r="GL129"/>
  <c r="GO129"/>
  <c r="GP129"/>
  <c r="I130"/>
  <c r="AC130"/>
  <c r="AE130"/>
  <c r="AD130"/>
  <c r="AF130"/>
  <c r="AG130"/>
  <c r="AH130"/>
  <c r="AI130"/>
  <c r="AJ130"/>
  <c r="CQ130"/>
  <c r="P130"/>
  <c r="CS130"/>
  <c r="R130"/>
  <c r="GK130"/>
  <c r="CT130"/>
  <c r="S130"/>
  <c r="CU130"/>
  <c r="T130"/>
  <c r="CV130"/>
  <c r="CW130"/>
  <c r="CX130"/>
  <c r="FR130"/>
  <c r="GL130"/>
  <c r="GO130"/>
  <c r="GP130"/>
  <c r="I131"/>
  <c r="AE131"/>
  <c r="CS131"/>
  <c r="R131"/>
  <c r="GK131"/>
  <c r="AG131"/>
  <c r="CU131"/>
  <c r="T131"/>
  <c r="AF131"/>
  <c r="CT131"/>
  <c r="S131"/>
  <c r="CY131"/>
  <c r="X131"/>
  <c r="AC131"/>
  <c r="CQ131"/>
  <c r="P131"/>
  <c r="AH131"/>
  <c r="AI131"/>
  <c r="AJ131"/>
  <c r="CZ131"/>
  <c r="Y131"/>
  <c r="CV131"/>
  <c r="U131"/>
  <c r="CW131"/>
  <c r="V131"/>
  <c r="CX131"/>
  <c r="W131"/>
  <c r="FR131"/>
  <c r="GL131"/>
  <c r="GO131"/>
  <c r="GP131"/>
  <c r="C132"/>
  <c r="D132"/>
  <c r="AF132"/>
  <c r="CT132"/>
  <c r="S132"/>
  <c r="AG132"/>
  <c r="CU132"/>
  <c r="T132"/>
  <c r="AC132"/>
  <c r="AE132"/>
  <c r="AD132"/>
  <c r="CR132"/>
  <c r="Q132"/>
  <c r="CS132"/>
  <c r="R132"/>
  <c r="GK132"/>
  <c r="AH132"/>
  <c r="AI132"/>
  <c r="AJ132"/>
  <c r="CQ132"/>
  <c r="P132"/>
  <c r="CP132"/>
  <c r="O132"/>
  <c r="CV132"/>
  <c r="U132"/>
  <c r="CW132"/>
  <c r="V132"/>
  <c r="CX132"/>
  <c r="W132"/>
  <c r="CY132"/>
  <c r="X132"/>
  <c r="CZ132"/>
  <c r="Y132"/>
  <c r="FR132"/>
  <c r="GL132"/>
  <c r="GO132"/>
  <c r="GP132"/>
  <c r="I133"/>
  <c r="AC133"/>
  <c r="CQ133"/>
  <c r="P133"/>
  <c r="AE133"/>
  <c r="AD133"/>
  <c r="CR133"/>
  <c r="Q133"/>
  <c r="AF133"/>
  <c r="CT133"/>
  <c r="S133"/>
  <c r="AG133"/>
  <c r="AH133"/>
  <c r="CV133"/>
  <c r="U133"/>
  <c r="AI133"/>
  <c r="CW133"/>
  <c r="V133"/>
  <c r="AJ133"/>
  <c r="CS133"/>
  <c r="R133"/>
  <c r="GK133"/>
  <c r="CU133"/>
  <c r="T133"/>
  <c r="CX133"/>
  <c r="FR133"/>
  <c r="GL133"/>
  <c r="GO133"/>
  <c r="GP133"/>
  <c r="I134"/>
  <c r="AE134"/>
  <c r="CS134"/>
  <c r="R134"/>
  <c r="AG134"/>
  <c r="CU134"/>
  <c r="T134"/>
  <c r="AH134"/>
  <c r="CV134"/>
  <c r="U134"/>
  <c r="AJ134"/>
  <c r="CX134"/>
  <c r="W134"/>
  <c r="AC134"/>
  <c r="AD134"/>
  <c r="CR134"/>
  <c r="Q134"/>
  <c r="AF134"/>
  <c r="CT134"/>
  <c r="S134"/>
  <c r="AI134"/>
  <c r="CQ134"/>
  <c r="P134"/>
  <c r="CW134"/>
  <c r="V134"/>
  <c r="FR134"/>
  <c r="GK134"/>
  <c r="GL134"/>
  <c r="GO134"/>
  <c r="GP134"/>
  <c r="I135"/>
  <c r="AC135"/>
  <c r="CQ135"/>
  <c r="P135"/>
  <c r="AE135"/>
  <c r="AD135"/>
  <c r="CR135"/>
  <c r="Q135"/>
  <c r="AF135"/>
  <c r="CT135"/>
  <c r="S135"/>
  <c r="CP135"/>
  <c r="O135"/>
  <c r="AI135"/>
  <c r="CW135"/>
  <c r="V135"/>
  <c r="AB135"/>
  <c r="AG135"/>
  <c r="AH135"/>
  <c r="CV135"/>
  <c r="U135"/>
  <c r="AJ135"/>
  <c r="CX135"/>
  <c r="W135"/>
  <c r="CU135"/>
  <c r="T135"/>
  <c r="FR135"/>
  <c r="GL135"/>
  <c r="GO135"/>
  <c r="GP135"/>
  <c r="I136"/>
  <c r="AF136"/>
  <c r="CT136"/>
  <c r="S136"/>
  <c r="CY136"/>
  <c r="X136"/>
  <c r="AH136"/>
  <c r="CV136"/>
  <c r="U136"/>
  <c r="AI136"/>
  <c r="CW136"/>
  <c r="V136"/>
  <c r="AC136"/>
  <c r="AE136"/>
  <c r="AD136"/>
  <c r="AG136"/>
  <c r="CU136"/>
  <c r="T136"/>
  <c r="AJ136"/>
  <c r="CQ136"/>
  <c r="P136"/>
  <c r="CR136"/>
  <c r="Q136"/>
  <c r="CS136"/>
  <c r="R136"/>
  <c r="CX136"/>
  <c r="W136"/>
  <c r="CZ136"/>
  <c r="Y136"/>
  <c r="FR136"/>
  <c r="GK136"/>
  <c r="GL136"/>
  <c r="GO136"/>
  <c r="GP136"/>
  <c r="C137"/>
  <c r="D137"/>
  <c r="AE137"/>
  <c r="AD137"/>
  <c r="CR137"/>
  <c r="Q137"/>
  <c r="AC137"/>
  <c r="AF137"/>
  <c r="CT137"/>
  <c r="S137"/>
  <c r="AG137"/>
  <c r="AH137"/>
  <c r="AI137"/>
  <c r="CW137"/>
  <c r="V137"/>
  <c r="AJ137"/>
  <c r="CS137"/>
  <c r="R137"/>
  <c r="CU137"/>
  <c r="T137"/>
  <c r="CV137"/>
  <c r="U137"/>
  <c r="CX137"/>
  <c r="W137"/>
  <c r="FR137"/>
  <c r="GK137"/>
  <c r="GL137"/>
  <c r="GO137"/>
  <c r="GP137"/>
  <c r="I138"/>
  <c r="AG138"/>
  <c r="CU138"/>
  <c r="T138"/>
  <c r="AC138"/>
  <c r="AE138"/>
  <c r="AD138"/>
  <c r="AF138"/>
  <c r="AH138"/>
  <c r="AI138"/>
  <c r="AJ138"/>
  <c r="CQ138"/>
  <c r="CT138"/>
  <c r="CV138"/>
  <c r="CW138"/>
  <c r="CX138"/>
  <c r="FR138"/>
  <c r="GL138"/>
  <c r="GO138"/>
  <c r="GP138"/>
  <c r="I139"/>
  <c r="AC139"/>
  <c r="CQ139"/>
  <c r="P139"/>
  <c r="AI139"/>
  <c r="CW139"/>
  <c r="V139"/>
  <c r="AJ139"/>
  <c r="CX139"/>
  <c r="W139"/>
  <c r="AE139"/>
  <c r="AD139"/>
  <c r="AF139"/>
  <c r="AB139"/>
  <c r="CR139"/>
  <c r="Q139"/>
  <c r="AG139"/>
  <c r="CU139"/>
  <c r="T139"/>
  <c r="AH139"/>
  <c r="CS139"/>
  <c r="CT139"/>
  <c r="S139"/>
  <c r="CV139"/>
  <c r="U139"/>
  <c r="FR139"/>
  <c r="GL139"/>
  <c r="GO139"/>
  <c r="GP139"/>
  <c r="C140"/>
  <c r="D140"/>
  <c r="AC140"/>
  <c r="CQ140"/>
  <c r="P140"/>
  <c r="AE140"/>
  <c r="AD140"/>
  <c r="CR140"/>
  <c r="Q140"/>
  <c r="AF140"/>
  <c r="CT140"/>
  <c r="S140"/>
  <c r="CP140"/>
  <c r="O140"/>
  <c r="AI140"/>
  <c r="CW140"/>
  <c r="V140"/>
  <c r="AJ140"/>
  <c r="CX140"/>
  <c r="W140"/>
  <c r="AB140"/>
  <c r="AG140"/>
  <c r="AH140"/>
  <c r="CV140"/>
  <c r="U140"/>
  <c r="CS140"/>
  <c r="R140"/>
  <c r="GK140"/>
  <c r="CU140"/>
  <c r="T140"/>
  <c r="FR140"/>
  <c r="GL140"/>
  <c r="GO140"/>
  <c r="GP140"/>
  <c r="I141"/>
  <c r="AC141"/>
  <c r="CQ141"/>
  <c r="P141"/>
  <c r="AE141"/>
  <c r="AD141"/>
  <c r="CR141"/>
  <c r="Q141"/>
  <c r="AJ141"/>
  <c r="CX141"/>
  <c r="W141"/>
  <c r="AF141"/>
  <c r="AB141"/>
  <c r="AG141"/>
  <c r="CU141"/>
  <c r="T141"/>
  <c r="AH141"/>
  <c r="AI141"/>
  <c r="CT141"/>
  <c r="S141"/>
  <c r="CV141"/>
  <c r="U141"/>
  <c r="CW141"/>
  <c r="V141"/>
  <c r="FR141"/>
  <c r="GL141"/>
  <c r="GO141"/>
  <c r="GP141"/>
  <c r="C142"/>
  <c r="D142"/>
  <c r="I142"/>
  <c r="AC142"/>
  <c r="AE142"/>
  <c r="AD142"/>
  <c r="AF142"/>
  <c r="AB142"/>
  <c r="CR142"/>
  <c r="CT142"/>
  <c r="AG142"/>
  <c r="AH142"/>
  <c r="CV142"/>
  <c r="AI142"/>
  <c r="CW142"/>
  <c r="AJ142"/>
  <c r="CQ142"/>
  <c r="CS142"/>
  <c r="CU142"/>
  <c r="CX142"/>
  <c r="FR142"/>
  <c r="GL142"/>
  <c r="GO142"/>
  <c r="GP142"/>
  <c r="C143"/>
  <c r="D143"/>
  <c r="AC143"/>
  <c r="CQ143"/>
  <c r="P143"/>
  <c r="AE143"/>
  <c r="AD143"/>
  <c r="CR143"/>
  <c r="Q143"/>
  <c r="AJ143"/>
  <c r="CX143"/>
  <c r="W143"/>
  <c r="AF143"/>
  <c r="AG143"/>
  <c r="AH143"/>
  <c r="AI143"/>
  <c r="CW143"/>
  <c r="V143"/>
  <c r="CS143"/>
  <c r="R143"/>
  <c r="GK143"/>
  <c r="CT143"/>
  <c r="S143"/>
  <c r="CU143"/>
  <c r="T143"/>
  <c r="CV143"/>
  <c r="U143"/>
  <c r="FR143"/>
  <c r="GL143"/>
  <c r="GO143"/>
  <c r="GP143"/>
  <c r="C144"/>
  <c r="D144"/>
  <c r="AC144"/>
  <c r="CQ144"/>
  <c r="P144"/>
  <c r="AE144"/>
  <c r="AD144"/>
  <c r="CR144"/>
  <c r="Q144"/>
  <c r="AJ144"/>
  <c r="CX144"/>
  <c r="W144"/>
  <c r="AF144"/>
  <c r="CT144"/>
  <c r="S144"/>
  <c r="AG144"/>
  <c r="AH144"/>
  <c r="AI144"/>
  <c r="CW144"/>
  <c r="V144"/>
  <c r="CS144"/>
  <c r="R144"/>
  <c r="GK144"/>
  <c r="CU144"/>
  <c r="T144"/>
  <c r="CV144"/>
  <c r="U144"/>
  <c r="FR144"/>
  <c r="GL144"/>
  <c r="GO144"/>
  <c r="GP144"/>
  <c r="I145"/>
  <c r="AC145"/>
  <c r="CQ145"/>
  <c r="P145"/>
  <c r="AE145"/>
  <c r="AD145"/>
  <c r="CR145"/>
  <c r="Q145"/>
  <c r="AF145"/>
  <c r="CT145"/>
  <c r="S145"/>
  <c r="CP145"/>
  <c r="O145"/>
  <c r="AB145"/>
  <c r="AG145"/>
  <c r="AH145"/>
  <c r="CV145"/>
  <c r="U145"/>
  <c r="AI145"/>
  <c r="AJ145"/>
  <c r="CX145"/>
  <c r="W145"/>
  <c r="CU145"/>
  <c r="T145"/>
  <c r="CW145"/>
  <c r="V145"/>
  <c r="FR145"/>
  <c r="GL145"/>
  <c r="GO145"/>
  <c r="GP145"/>
  <c r="F147"/>
  <c r="F101"/>
  <c r="G147"/>
  <c r="G101"/>
  <c r="AO147"/>
  <c r="AP101"/>
  <c r="AS147"/>
  <c r="AS101"/>
  <c r="AT147"/>
  <c r="AT101"/>
  <c r="AU147"/>
  <c r="F149"/>
  <c r="F150"/>
  <c r="F152"/>
  <c r="F153"/>
  <c r="F154"/>
  <c r="F155"/>
  <c r="F156"/>
  <c r="F157"/>
  <c r="F158"/>
  <c r="F160"/>
  <c r="F161"/>
  <c r="F162"/>
  <c r="F163"/>
  <c r="F164"/>
  <c r="F165"/>
  <c r="F166"/>
  <c r="D168"/>
  <c r="E170"/>
  <c r="F175"/>
  <c r="F170"/>
  <c r="G175"/>
  <c r="G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P170"/>
  <c r="AR175"/>
  <c r="AR170"/>
  <c r="AS175"/>
  <c r="AS170"/>
  <c r="AT175"/>
  <c r="AT170"/>
  <c r="AU175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CN170"/>
  <c r="CO170"/>
  <c r="CP170"/>
  <c r="CQ170"/>
  <c r="CR170"/>
  <c r="CS170"/>
  <c r="CT170"/>
  <c r="CU170"/>
  <c r="CV170"/>
  <c r="CW170"/>
  <c r="CX170"/>
  <c r="CY170"/>
  <c r="CZ170"/>
  <c r="DA170"/>
  <c r="DB170"/>
  <c r="DC170"/>
  <c r="DD170"/>
  <c r="DE170"/>
  <c r="DF170"/>
  <c r="DG170"/>
  <c r="DH170"/>
  <c r="DI170"/>
  <c r="DJ170"/>
  <c r="DK170"/>
  <c r="DL170"/>
  <c r="DM170"/>
  <c r="DN170"/>
  <c r="I172"/>
  <c r="AC172"/>
  <c r="CQ172"/>
  <c r="P172"/>
  <c r="AE172"/>
  <c r="AD172"/>
  <c r="CR172"/>
  <c r="Q172"/>
  <c r="AF172"/>
  <c r="CT172"/>
  <c r="S172"/>
  <c r="AG172"/>
  <c r="AH172"/>
  <c r="AI172"/>
  <c r="CW172"/>
  <c r="AJ172"/>
  <c r="CU172"/>
  <c r="CV172"/>
  <c r="CX172"/>
  <c r="FR172"/>
  <c r="GL172"/>
  <c r="GN172"/>
  <c r="GO172"/>
  <c r="AC173"/>
  <c r="AE173"/>
  <c r="AD173"/>
  <c r="AF173"/>
  <c r="AG173"/>
  <c r="CU173"/>
  <c r="AH173"/>
  <c r="AI173"/>
  <c r="AJ173"/>
  <c r="CX173"/>
  <c r="CQ173"/>
  <c r="CS173"/>
  <c r="CT173"/>
  <c r="CV173"/>
  <c r="CW173"/>
  <c r="FR173"/>
  <c r="GL173"/>
  <c r="GN173"/>
  <c r="GO173"/>
  <c r="B175"/>
  <c r="B170"/>
  <c r="C175"/>
  <c r="C170"/>
  <c r="D175"/>
  <c r="D170"/>
  <c r="AO175"/>
  <c r="AO170"/>
  <c r="AQ175"/>
  <c r="AQ170"/>
  <c r="F194"/>
  <c r="F186"/>
  <c r="F187"/>
  <c r="F177"/>
  <c r="F178"/>
  <c r="F180"/>
  <c r="F181"/>
  <c r="F182"/>
  <c r="F183"/>
  <c r="F184"/>
  <c r="F188"/>
  <c r="F189"/>
  <c r="F190"/>
  <c r="F191"/>
  <c r="F192"/>
  <c r="F193"/>
  <c r="F196"/>
  <c r="F22"/>
  <c r="G196"/>
  <c r="G22"/>
  <c r="AT196"/>
  <c r="F198"/>
  <c r="F199"/>
  <c r="F203"/>
  <c r="F204"/>
  <c r="F205"/>
  <c r="F209"/>
  <c r="F210"/>
  <c r="F211"/>
  <c r="F212"/>
  <c r="F213"/>
  <c r="F214"/>
  <c r="B217"/>
  <c r="D217"/>
  <c r="B218"/>
  <c r="D218"/>
  <c r="B219"/>
  <c r="D219"/>
  <c r="B220"/>
  <c r="D220"/>
  <c r="B221"/>
  <c r="D221"/>
  <c r="D223"/>
  <c r="B293"/>
  <c r="B225"/>
  <c r="C293"/>
  <c r="C225"/>
  <c r="D293"/>
  <c r="D225"/>
  <c r="E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P239"/>
  <c r="AP272"/>
  <c r="AP293"/>
  <c r="AP225"/>
  <c r="AR239"/>
  <c r="AR272"/>
  <c r="AR293"/>
  <c r="AR225"/>
  <c r="AV225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CB225"/>
  <c r="CC225"/>
  <c r="CD225"/>
  <c r="CE225"/>
  <c r="CF225"/>
  <c r="CG225"/>
  <c r="CH225"/>
  <c r="CI225"/>
  <c r="CJ225"/>
  <c r="CK225"/>
  <c r="CL225"/>
  <c r="CM225"/>
  <c r="CN225"/>
  <c r="CO225"/>
  <c r="CP225"/>
  <c r="CQ225"/>
  <c r="CR225"/>
  <c r="CS225"/>
  <c r="CT225"/>
  <c r="CU225"/>
  <c r="CV225"/>
  <c r="CW225"/>
  <c r="CX225"/>
  <c r="CY225"/>
  <c r="CZ225"/>
  <c r="DA225"/>
  <c r="DB225"/>
  <c r="DC225"/>
  <c r="DD225"/>
  <c r="DE225"/>
  <c r="DF225"/>
  <c r="DG225"/>
  <c r="DH225"/>
  <c r="DI225"/>
  <c r="DJ225"/>
  <c r="DK225"/>
  <c r="DL225"/>
  <c r="DM225"/>
  <c r="DN225"/>
  <c r="D227"/>
  <c r="C239"/>
  <c r="C229"/>
  <c r="D239"/>
  <c r="D229"/>
  <c r="E229"/>
  <c r="F239"/>
  <c r="F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P229"/>
  <c r="AQ239"/>
  <c r="AQ229"/>
  <c r="AR229"/>
  <c r="AS239"/>
  <c r="AS229"/>
  <c r="AU239"/>
  <c r="AU229"/>
  <c r="AV229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CB229"/>
  <c r="CC229"/>
  <c r="CD229"/>
  <c r="CE229"/>
  <c r="CF229"/>
  <c r="CG229"/>
  <c r="CH229"/>
  <c r="CI229"/>
  <c r="CJ229"/>
  <c r="CK229"/>
  <c r="CL229"/>
  <c r="CM229"/>
  <c r="CN229"/>
  <c r="CO229"/>
  <c r="CP229"/>
  <c r="CQ229"/>
  <c r="CR229"/>
  <c r="CS229"/>
  <c r="CT229"/>
  <c r="CU229"/>
  <c r="CV229"/>
  <c r="CW229"/>
  <c r="CX229"/>
  <c r="CY229"/>
  <c r="CZ229"/>
  <c r="DA229"/>
  <c r="DB229"/>
  <c r="DC229"/>
  <c r="DD229"/>
  <c r="DE229"/>
  <c r="DF229"/>
  <c r="DG229"/>
  <c r="DH229"/>
  <c r="DI229"/>
  <c r="DJ229"/>
  <c r="DK229"/>
  <c r="DL229"/>
  <c r="DM229"/>
  <c r="DN229"/>
  <c r="C231"/>
  <c r="D231"/>
  <c r="I231"/>
  <c r="AC231"/>
  <c r="CQ231"/>
  <c r="P231"/>
  <c r="AE231"/>
  <c r="AD231"/>
  <c r="CR231"/>
  <c r="Q231"/>
  <c r="AJ231"/>
  <c r="CX231"/>
  <c r="W231"/>
  <c r="AF231"/>
  <c r="AG231"/>
  <c r="AH231"/>
  <c r="AI231"/>
  <c r="CW231"/>
  <c r="V231"/>
  <c r="CT231"/>
  <c r="S231"/>
  <c r="CU231"/>
  <c r="T231"/>
  <c r="CV231"/>
  <c r="U231"/>
  <c r="FR231"/>
  <c r="GL231"/>
  <c r="GO231"/>
  <c r="GP231"/>
  <c r="I232"/>
  <c r="AE232"/>
  <c r="AD232"/>
  <c r="CR232"/>
  <c r="Q232"/>
  <c r="CS232"/>
  <c r="R232"/>
  <c r="GK232"/>
  <c r="AF232"/>
  <c r="CT232"/>
  <c r="S232"/>
  <c r="AC232"/>
  <c r="AB232"/>
  <c r="CQ232"/>
  <c r="P232"/>
  <c r="CP232"/>
  <c r="O232"/>
  <c r="AG232"/>
  <c r="AH232"/>
  <c r="CV232"/>
  <c r="U232"/>
  <c r="AI232"/>
  <c r="CW232"/>
  <c r="V232"/>
  <c r="AJ232"/>
  <c r="CX232"/>
  <c r="W232"/>
  <c r="CU232"/>
  <c r="T232"/>
  <c r="FR232"/>
  <c r="GL232"/>
  <c r="GO232"/>
  <c r="GP232"/>
  <c r="C233"/>
  <c r="D233"/>
  <c r="I233"/>
  <c r="AC233"/>
  <c r="CQ233"/>
  <c r="P233"/>
  <c r="AE233"/>
  <c r="AD233"/>
  <c r="CR233"/>
  <c r="Q233"/>
  <c r="AF233"/>
  <c r="CT233"/>
  <c r="S233"/>
  <c r="CP233"/>
  <c r="O233"/>
  <c r="AB233"/>
  <c r="AG233"/>
  <c r="AH233"/>
  <c r="CV233"/>
  <c r="U233"/>
  <c r="AI233"/>
  <c r="AJ233"/>
  <c r="CX233"/>
  <c r="W233"/>
  <c r="CU233"/>
  <c r="T233"/>
  <c r="CW233"/>
  <c r="V233"/>
  <c r="FR233"/>
  <c r="GL233"/>
  <c r="GO233"/>
  <c r="GP233"/>
  <c r="I234"/>
  <c r="AC234"/>
  <c r="CQ234"/>
  <c r="P234"/>
  <c r="AE234"/>
  <c r="CS234"/>
  <c r="R234"/>
  <c r="GK234"/>
  <c r="AF234"/>
  <c r="CT234"/>
  <c r="S234"/>
  <c r="AD234"/>
  <c r="CR234"/>
  <c r="Q234"/>
  <c r="AG234"/>
  <c r="AH234"/>
  <c r="CV234"/>
  <c r="U234"/>
  <c r="AI234"/>
  <c r="CW234"/>
  <c r="V234"/>
  <c r="AJ234"/>
  <c r="CX234"/>
  <c r="W234"/>
  <c r="CU234"/>
  <c r="T234"/>
  <c r="FR234"/>
  <c r="GL234"/>
  <c r="GO234"/>
  <c r="GP234"/>
  <c r="C235"/>
  <c r="D235"/>
  <c r="I235"/>
  <c r="AC235"/>
  <c r="CQ235"/>
  <c r="P235"/>
  <c r="AE235"/>
  <c r="AD235"/>
  <c r="AF235"/>
  <c r="AB235"/>
  <c r="CR235"/>
  <c r="Q235"/>
  <c r="AG235"/>
  <c r="CU235"/>
  <c r="T235"/>
  <c r="AH235"/>
  <c r="AI235"/>
  <c r="CW235"/>
  <c r="V235"/>
  <c r="AJ235"/>
  <c r="CX235"/>
  <c r="W235"/>
  <c r="CT235"/>
  <c r="S235"/>
  <c r="CV235"/>
  <c r="U235"/>
  <c r="FR235"/>
  <c r="GL235"/>
  <c r="GO235"/>
  <c r="GP235"/>
  <c r="I236"/>
  <c r="AE236"/>
  <c r="AD236"/>
  <c r="CR236"/>
  <c r="Q236"/>
  <c r="CS236"/>
  <c r="R236"/>
  <c r="GK236"/>
  <c r="AC236"/>
  <c r="CQ236"/>
  <c r="P236"/>
  <c r="AF236"/>
  <c r="CT236"/>
  <c r="S236"/>
  <c r="CP236"/>
  <c r="O236"/>
  <c r="AG236"/>
  <c r="AH236"/>
  <c r="AI236"/>
  <c r="AJ236"/>
  <c r="CU236"/>
  <c r="T236"/>
  <c r="CV236"/>
  <c r="U236"/>
  <c r="CW236"/>
  <c r="V236"/>
  <c r="CX236"/>
  <c r="W236"/>
  <c r="FR236"/>
  <c r="GL236"/>
  <c r="GO236"/>
  <c r="GP236"/>
  <c r="I237"/>
  <c r="AE237"/>
  <c r="AD237"/>
  <c r="CR237"/>
  <c r="Q237"/>
  <c r="CS237"/>
  <c r="R237"/>
  <c r="GK237"/>
  <c r="AF237"/>
  <c r="CT237"/>
  <c r="S237"/>
  <c r="CZ237"/>
  <c r="Y237"/>
  <c r="AC237"/>
  <c r="AG237"/>
  <c r="CU237"/>
  <c r="T237"/>
  <c r="AH237"/>
  <c r="AI237"/>
  <c r="CW237"/>
  <c r="V237"/>
  <c r="AJ237"/>
  <c r="CQ237"/>
  <c r="P237"/>
  <c r="CP237"/>
  <c r="O237"/>
  <c r="CV237"/>
  <c r="U237"/>
  <c r="CX237"/>
  <c r="W237"/>
  <c r="FR237"/>
  <c r="GL237"/>
  <c r="GO237"/>
  <c r="GP237"/>
  <c r="B239"/>
  <c r="B229"/>
  <c r="G239"/>
  <c r="G229"/>
  <c r="AO239"/>
  <c r="F298"/>
  <c r="AT239"/>
  <c r="AT229"/>
  <c r="F241"/>
  <c r="F242"/>
  <c r="F246"/>
  <c r="F247"/>
  <c r="F248"/>
  <c r="F249"/>
  <c r="F250"/>
  <c r="F251"/>
  <c r="F252"/>
  <c r="F253"/>
  <c r="F254"/>
  <c r="F255"/>
  <c r="F256"/>
  <c r="F257"/>
  <c r="F258"/>
  <c r="D260"/>
  <c r="E262"/>
  <c r="G272"/>
  <c r="G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72"/>
  <c r="AO262"/>
  <c r="AQ272"/>
  <c r="AQ262"/>
  <c r="AT272"/>
  <c r="AT262"/>
  <c r="AV262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CB262"/>
  <c r="CC262"/>
  <c r="CD262"/>
  <c r="CE262"/>
  <c r="CF262"/>
  <c r="CG262"/>
  <c r="CH262"/>
  <c r="CI262"/>
  <c r="CJ262"/>
  <c r="CK262"/>
  <c r="CL262"/>
  <c r="CM262"/>
  <c r="CN262"/>
  <c r="CO262"/>
  <c r="CP262"/>
  <c r="CQ262"/>
  <c r="CR262"/>
  <c r="CS262"/>
  <c r="CT262"/>
  <c r="CU262"/>
  <c r="CV262"/>
  <c r="CW262"/>
  <c r="CX262"/>
  <c r="CY262"/>
  <c r="CZ262"/>
  <c r="DA262"/>
  <c r="DB262"/>
  <c r="DC262"/>
  <c r="DD262"/>
  <c r="DE262"/>
  <c r="DF262"/>
  <c r="DG262"/>
  <c r="DH262"/>
  <c r="DI262"/>
  <c r="DJ262"/>
  <c r="DK262"/>
  <c r="DL262"/>
  <c r="DM262"/>
  <c r="DN262"/>
  <c r="C264"/>
  <c r="D264"/>
  <c r="I264"/>
  <c r="AG264"/>
  <c r="CU264"/>
  <c r="T264"/>
  <c r="AH264"/>
  <c r="CV264"/>
  <c r="U264"/>
  <c r="AI264"/>
  <c r="CW264"/>
  <c r="V264"/>
  <c r="AC264"/>
  <c r="AE264"/>
  <c r="AD264"/>
  <c r="CR264"/>
  <c r="Q264"/>
  <c r="AF264"/>
  <c r="CT264"/>
  <c r="S264"/>
  <c r="CZ264"/>
  <c r="Y264"/>
  <c r="AJ264"/>
  <c r="CS264"/>
  <c r="R264"/>
  <c r="GK264"/>
  <c r="CX264"/>
  <c r="W264"/>
  <c r="CY264"/>
  <c r="X264"/>
  <c r="FR264"/>
  <c r="GL264"/>
  <c r="GO264"/>
  <c r="GP264"/>
  <c r="I265"/>
  <c r="AI265"/>
  <c r="CW265"/>
  <c r="V265"/>
  <c r="AC265"/>
  <c r="AE265"/>
  <c r="AD265"/>
  <c r="AF265"/>
  <c r="CT265"/>
  <c r="S265"/>
  <c r="AG265"/>
  <c r="CU265"/>
  <c r="T265"/>
  <c r="AH265"/>
  <c r="AJ265"/>
  <c r="CX265"/>
  <c r="W265"/>
  <c r="CQ265"/>
  <c r="CS265"/>
  <c r="R265"/>
  <c r="GK265"/>
  <c r="CV265"/>
  <c r="FR265"/>
  <c r="GL265"/>
  <c r="GO265"/>
  <c r="GP265"/>
  <c r="C266"/>
  <c r="D266"/>
  <c r="I266"/>
  <c r="AG266"/>
  <c r="CU266"/>
  <c r="T266"/>
  <c r="AF266"/>
  <c r="CT266"/>
  <c r="S266"/>
  <c r="AH266"/>
  <c r="CV266"/>
  <c r="U266"/>
  <c r="AI266"/>
  <c r="CW266"/>
  <c r="V266"/>
  <c r="AC266"/>
  <c r="AE266"/>
  <c r="AD266"/>
  <c r="AB266"/>
  <c r="CR266"/>
  <c r="Q266"/>
  <c r="CS266"/>
  <c r="R266"/>
  <c r="GK266"/>
  <c r="AJ266"/>
  <c r="CX266"/>
  <c r="W266"/>
  <c r="CY266"/>
  <c r="X266"/>
  <c r="CZ266"/>
  <c r="Y266"/>
  <c r="FR266"/>
  <c r="GL266"/>
  <c r="GO266"/>
  <c r="GP266"/>
  <c r="AC267"/>
  <c r="AE267"/>
  <c r="AD267"/>
  <c r="AF267"/>
  <c r="AG267"/>
  <c r="CU267"/>
  <c r="AH267"/>
  <c r="AI267"/>
  <c r="AJ267"/>
  <c r="CX267"/>
  <c r="CQ267"/>
  <c r="CR267"/>
  <c r="CS267"/>
  <c r="CT267"/>
  <c r="CV267"/>
  <c r="CW267"/>
  <c r="FR267"/>
  <c r="GL267"/>
  <c r="GO267"/>
  <c r="GP267"/>
  <c r="C268"/>
  <c r="D268"/>
  <c r="I268"/>
  <c r="AH268"/>
  <c r="CV268"/>
  <c r="U268"/>
  <c r="AG268"/>
  <c r="CU268"/>
  <c r="T268"/>
  <c r="AI268"/>
  <c r="CW268"/>
  <c r="V268"/>
  <c r="AC268"/>
  <c r="AE268"/>
  <c r="AD268"/>
  <c r="CR268"/>
  <c r="Q268"/>
  <c r="CS268"/>
  <c r="R268"/>
  <c r="GK268"/>
  <c r="AF268"/>
  <c r="CT268"/>
  <c r="S268"/>
  <c r="CZ268"/>
  <c r="Y268"/>
  <c r="AJ268"/>
  <c r="CQ268"/>
  <c r="P268"/>
  <c r="CX268"/>
  <c r="FR268"/>
  <c r="GL268"/>
  <c r="GO268"/>
  <c r="GP268"/>
  <c r="I269"/>
  <c r="AG269"/>
  <c r="CU269"/>
  <c r="T269"/>
  <c r="AH269"/>
  <c r="CV269"/>
  <c r="U269"/>
  <c r="AI269"/>
  <c r="CW269"/>
  <c r="V269"/>
  <c r="AJ269"/>
  <c r="CX269"/>
  <c r="W269"/>
  <c r="AC269"/>
  <c r="AE269"/>
  <c r="AD269"/>
  <c r="AF269"/>
  <c r="CQ269"/>
  <c r="CS269"/>
  <c r="R269"/>
  <c r="GK269"/>
  <c r="CT269"/>
  <c r="FR269"/>
  <c r="GL269"/>
  <c r="GO269"/>
  <c r="GP269"/>
  <c r="I270"/>
  <c r="AC270"/>
  <c r="AE270"/>
  <c r="AD270"/>
  <c r="AF270"/>
  <c r="AB270"/>
  <c r="CR270"/>
  <c r="AG270"/>
  <c r="CU270"/>
  <c r="AH270"/>
  <c r="CV270"/>
  <c r="AI270"/>
  <c r="AJ270"/>
  <c r="CS270"/>
  <c r="R270"/>
  <c r="GK270"/>
  <c r="CT270"/>
  <c r="S270"/>
  <c r="CW270"/>
  <c r="CX270"/>
  <c r="FR270"/>
  <c r="GL270"/>
  <c r="GO270"/>
  <c r="GP270"/>
  <c r="B272"/>
  <c r="B262"/>
  <c r="C272"/>
  <c r="C262"/>
  <c r="D272"/>
  <c r="D262"/>
  <c r="F272"/>
  <c r="F262"/>
  <c r="AP262"/>
  <c r="AS272"/>
  <c r="F283"/>
  <c r="AU272"/>
  <c r="AU293"/>
  <c r="F274"/>
  <c r="F275"/>
  <c r="F276"/>
  <c r="F278"/>
  <c r="F279"/>
  <c r="F280"/>
  <c r="F281"/>
  <c r="F284"/>
  <c r="F285"/>
  <c r="F286"/>
  <c r="F287"/>
  <c r="F288"/>
  <c r="F289"/>
  <c r="F290"/>
  <c r="F293"/>
  <c r="F225"/>
  <c r="G293"/>
  <c r="G225"/>
  <c r="AO293"/>
  <c r="F312"/>
  <c r="AT293"/>
  <c r="AT225"/>
  <c r="F295"/>
  <c r="F296"/>
  <c r="F300"/>
  <c r="F301"/>
  <c r="F302"/>
  <c r="F306"/>
  <c r="F307"/>
  <c r="F308"/>
  <c r="F309"/>
  <c r="F310"/>
  <c r="F311"/>
  <c r="D314"/>
  <c r="E316"/>
  <c r="F458"/>
  <c r="F316"/>
  <c r="G458"/>
  <c r="G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V316"/>
  <c r="AW316"/>
  <c r="AX316"/>
  <c r="AY316"/>
  <c r="AZ316"/>
  <c r="BA316"/>
  <c r="BB316"/>
  <c r="BC316"/>
  <c r="BD316"/>
  <c r="BE316"/>
  <c r="BF316"/>
  <c r="BG316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CB316"/>
  <c r="CC316"/>
  <c r="CD316"/>
  <c r="CE316"/>
  <c r="CF316"/>
  <c r="CG316"/>
  <c r="CH316"/>
  <c r="CI316"/>
  <c r="CJ316"/>
  <c r="CK316"/>
  <c r="CL316"/>
  <c r="CM316"/>
  <c r="CN316"/>
  <c r="CO316"/>
  <c r="CP316"/>
  <c r="CQ316"/>
  <c r="CR316"/>
  <c r="CS316"/>
  <c r="CT316"/>
  <c r="CU316"/>
  <c r="CV316"/>
  <c r="CW316"/>
  <c r="CX316"/>
  <c r="CY316"/>
  <c r="CZ316"/>
  <c r="DA316"/>
  <c r="DB316"/>
  <c r="DC316"/>
  <c r="DD316"/>
  <c r="DE316"/>
  <c r="DF316"/>
  <c r="DG316"/>
  <c r="DH316"/>
  <c r="DI316"/>
  <c r="DJ316"/>
  <c r="DK316"/>
  <c r="DL316"/>
  <c r="DM316"/>
  <c r="DN316"/>
  <c r="D318"/>
  <c r="D325"/>
  <c r="D320"/>
  <c r="E320"/>
  <c r="F325"/>
  <c r="F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S325"/>
  <c r="AS320"/>
  <c r="AT325"/>
  <c r="AT320"/>
  <c r="AU325"/>
  <c r="AU320"/>
  <c r="AV320"/>
  <c r="AW320"/>
  <c r="AX320"/>
  <c r="AY320"/>
  <c r="AZ320"/>
  <c r="BA320"/>
  <c r="BB320"/>
  <c r="BC320"/>
  <c r="BD320"/>
  <c r="BE320"/>
  <c r="BF320"/>
  <c r="BG320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CB320"/>
  <c r="CC320"/>
  <c r="CD320"/>
  <c r="CE320"/>
  <c r="CF320"/>
  <c r="CG320"/>
  <c r="CH320"/>
  <c r="CI320"/>
  <c r="CJ320"/>
  <c r="CK320"/>
  <c r="CL320"/>
  <c r="CM320"/>
  <c r="CN320"/>
  <c r="CO320"/>
  <c r="CP320"/>
  <c r="CQ320"/>
  <c r="CR320"/>
  <c r="CS320"/>
  <c r="CT320"/>
  <c r="CU320"/>
  <c r="CV320"/>
  <c r="CW320"/>
  <c r="CX320"/>
  <c r="CY320"/>
  <c r="CZ320"/>
  <c r="DA320"/>
  <c r="DB320"/>
  <c r="DC320"/>
  <c r="DD320"/>
  <c r="DE320"/>
  <c r="DF320"/>
  <c r="DG320"/>
  <c r="DH320"/>
  <c r="DI320"/>
  <c r="DJ320"/>
  <c r="DK320"/>
  <c r="DL320"/>
  <c r="DM320"/>
  <c r="DN320"/>
  <c r="C322"/>
  <c r="D322"/>
  <c r="I322"/>
  <c r="AF322"/>
  <c r="CT322"/>
  <c r="S322"/>
  <c r="AG322"/>
  <c r="CU322"/>
  <c r="T322"/>
  <c r="AC322"/>
  <c r="CQ322"/>
  <c r="P322"/>
  <c r="AE322"/>
  <c r="CS322"/>
  <c r="R322"/>
  <c r="GK322"/>
  <c r="AH322"/>
  <c r="CV322"/>
  <c r="U322"/>
  <c r="AI322"/>
  <c r="AJ322"/>
  <c r="CW322"/>
  <c r="V322"/>
  <c r="CX322"/>
  <c r="W322"/>
  <c r="CY322"/>
  <c r="X322"/>
  <c r="CZ322"/>
  <c r="Y322"/>
  <c r="FR322"/>
  <c r="GL322"/>
  <c r="GO322"/>
  <c r="GP322"/>
  <c r="C323"/>
  <c r="D323"/>
  <c r="I323"/>
  <c r="AE323"/>
  <c r="CS323"/>
  <c r="R323"/>
  <c r="AG323"/>
  <c r="CU323"/>
  <c r="T323"/>
  <c r="AJ323"/>
  <c r="CX323"/>
  <c r="W323"/>
  <c r="AC323"/>
  <c r="AD323"/>
  <c r="CR323"/>
  <c r="Q323"/>
  <c r="AF323"/>
  <c r="AH323"/>
  <c r="AI323"/>
  <c r="CW323"/>
  <c r="V323"/>
  <c r="CQ323"/>
  <c r="P323"/>
  <c r="CT323"/>
  <c r="S323"/>
  <c r="CV323"/>
  <c r="U323"/>
  <c r="FR323"/>
  <c r="GK323"/>
  <c r="GL323"/>
  <c r="GO323"/>
  <c r="GP323"/>
  <c r="B325"/>
  <c r="B320"/>
  <c r="C325"/>
  <c r="C320"/>
  <c r="G325"/>
  <c r="G320"/>
  <c r="AO325"/>
  <c r="AP325"/>
  <c r="AQ325"/>
  <c r="AR325"/>
  <c r="AR320"/>
  <c r="F327"/>
  <c r="F328"/>
  <c r="F329"/>
  <c r="F332"/>
  <c r="F333"/>
  <c r="F334"/>
  <c r="F335"/>
  <c r="F336"/>
  <c r="F337"/>
  <c r="F338"/>
  <c r="F339"/>
  <c r="F340"/>
  <c r="F341"/>
  <c r="F342"/>
  <c r="F343"/>
  <c r="F344"/>
  <c r="D346"/>
  <c r="D369"/>
  <c r="D348"/>
  <c r="E348"/>
  <c r="O348"/>
  <c r="P348"/>
  <c r="Q348"/>
  <c r="R348"/>
  <c r="S348"/>
  <c r="T348"/>
  <c r="U348"/>
  <c r="V348"/>
  <c r="W348"/>
  <c r="X348"/>
  <c r="Y348"/>
  <c r="Z348"/>
  <c r="AA348"/>
  <c r="AB348"/>
  <c r="AC348"/>
  <c r="AD348"/>
  <c r="AE348"/>
  <c r="AF348"/>
  <c r="AG348"/>
  <c r="AH348"/>
  <c r="AI348"/>
  <c r="AJ348"/>
  <c r="AK348"/>
  <c r="AL348"/>
  <c r="AM348"/>
  <c r="AN348"/>
  <c r="AO369"/>
  <c r="AO348"/>
  <c r="AT369"/>
  <c r="AT348"/>
  <c r="AU369"/>
  <c r="AU348"/>
  <c r="AV348"/>
  <c r="AW348"/>
  <c r="AX348"/>
  <c r="AY348"/>
  <c r="AZ348"/>
  <c r="BA348"/>
  <c r="BB348"/>
  <c r="BC348"/>
  <c r="BD348"/>
  <c r="BE348"/>
  <c r="BF348"/>
  <c r="BG348"/>
  <c r="BH348"/>
  <c r="BI348"/>
  <c r="BJ348"/>
  <c r="BK348"/>
  <c r="BL348"/>
  <c r="BM348"/>
  <c r="BN348"/>
  <c r="BO348"/>
  <c r="BP348"/>
  <c r="BQ348"/>
  <c r="BR348"/>
  <c r="BS348"/>
  <c r="BT348"/>
  <c r="BU348"/>
  <c r="BV348"/>
  <c r="BW348"/>
  <c r="BX348"/>
  <c r="BY348"/>
  <c r="BZ348"/>
  <c r="CA348"/>
  <c r="CB348"/>
  <c r="CC348"/>
  <c r="CD348"/>
  <c r="CE348"/>
  <c r="CF348"/>
  <c r="CG348"/>
  <c r="CH348"/>
  <c r="CI348"/>
  <c r="CJ348"/>
  <c r="CK348"/>
  <c r="CL348"/>
  <c r="CM348"/>
  <c r="CN348"/>
  <c r="CO348"/>
  <c r="CP348"/>
  <c r="CQ348"/>
  <c r="CR348"/>
  <c r="CS348"/>
  <c r="CT348"/>
  <c r="CU348"/>
  <c r="CV348"/>
  <c r="CW348"/>
  <c r="CX348"/>
  <c r="CY348"/>
  <c r="CZ348"/>
  <c r="DA348"/>
  <c r="DB348"/>
  <c r="DC348"/>
  <c r="DD348"/>
  <c r="DE348"/>
  <c r="DF348"/>
  <c r="DG348"/>
  <c r="DH348"/>
  <c r="DI348"/>
  <c r="DJ348"/>
  <c r="DK348"/>
  <c r="DL348"/>
  <c r="DM348"/>
  <c r="DN348"/>
  <c r="C350"/>
  <c r="D350"/>
  <c r="I350"/>
  <c r="I351"/>
  <c r="AG351"/>
  <c r="CU351"/>
  <c r="T351"/>
  <c r="AF350"/>
  <c r="CT350"/>
  <c r="S350"/>
  <c r="CY350"/>
  <c r="X350"/>
  <c r="AH350"/>
  <c r="CV350"/>
  <c r="U350"/>
  <c r="AI350"/>
  <c r="CW350"/>
  <c r="V350"/>
  <c r="AC350"/>
  <c r="AE350"/>
  <c r="AD350"/>
  <c r="AG350"/>
  <c r="CU350"/>
  <c r="T350"/>
  <c r="AJ350"/>
  <c r="CQ350"/>
  <c r="P350"/>
  <c r="CR350"/>
  <c r="Q350"/>
  <c r="CS350"/>
  <c r="R350"/>
  <c r="CX350"/>
  <c r="W350"/>
  <c r="FR350"/>
  <c r="GK350"/>
  <c r="GL350"/>
  <c r="GO350"/>
  <c r="GP350"/>
  <c r="AC351"/>
  <c r="CQ351"/>
  <c r="P351"/>
  <c r="AE351"/>
  <c r="CS351"/>
  <c r="R351"/>
  <c r="GK351"/>
  <c r="AD351"/>
  <c r="AF351"/>
  <c r="AB351"/>
  <c r="AH351"/>
  <c r="AI351"/>
  <c r="AJ351"/>
  <c r="CX351"/>
  <c r="W351"/>
  <c r="CR351"/>
  <c r="CT351"/>
  <c r="CV351"/>
  <c r="U351"/>
  <c r="CW351"/>
  <c r="V351"/>
  <c r="FR351"/>
  <c r="GL351"/>
  <c r="GO351"/>
  <c r="GP351"/>
  <c r="C352"/>
  <c r="D352"/>
  <c r="I352"/>
  <c r="AF352"/>
  <c r="CT352"/>
  <c r="S352"/>
  <c r="AH352"/>
  <c r="CV352"/>
  <c r="U352"/>
  <c r="AJ352"/>
  <c r="CX352"/>
  <c r="W352"/>
  <c r="AC352"/>
  <c r="AE352"/>
  <c r="AD352"/>
  <c r="AB352"/>
  <c r="CR352"/>
  <c r="Q352"/>
  <c r="AG352"/>
  <c r="CU352"/>
  <c r="T352"/>
  <c r="AI352"/>
  <c r="CW352"/>
  <c r="V352"/>
  <c r="CS352"/>
  <c r="R352"/>
  <c r="CY352"/>
  <c r="X352"/>
  <c r="CZ352"/>
  <c r="Y352"/>
  <c r="FR352"/>
  <c r="GK352"/>
  <c r="GL352"/>
  <c r="GO352"/>
  <c r="GP352"/>
  <c r="I353"/>
  <c r="AC353"/>
  <c r="CQ353"/>
  <c r="P353"/>
  <c r="AJ353"/>
  <c r="CX353"/>
  <c r="W353"/>
  <c r="AE353"/>
  <c r="AD353"/>
  <c r="AF353"/>
  <c r="AG353"/>
  <c r="AH353"/>
  <c r="CV353"/>
  <c r="U353"/>
  <c r="AI353"/>
  <c r="CS353"/>
  <c r="R353"/>
  <c r="GK353"/>
  <c r="CT353"/>
  <c r="CU353"/>
  <c r="T353"/>
  <c r="CW353"/>
  <c r="V353"/>
  <c r="FR353"/>
  <c r="GL353"/>
  <c r="GO353"/>
  <c r="GP353"/>
  <c r="C354"/>
  <c r="D354"/>
  <c r="I354"/>
  <c r="AI354"/>
  <c r="CW354"/>
  <c r="V354"/>
  <c r="AF354"/>
  <c r="CT354"/>
  <c r="S354"/>
  <c r="AG354"/>
  <c r="CU354"/>
  <c r="T354"/>
  <c r="AC354"/>
  <c r="AE354"/>
  <c r="CS354"/>
  <c r="R354"/>
  <c r="GK354"/>
  <c r="AH354"/>
  <c r="CV354"/>
  <c r="U354"/>
  <c r="AJ354"/>
  <c r="CX354"/>
  <c r="W354"/>
  <c r="CY354"/>
  <c r="X354"/>
  <c r="CZ354"/>
  <c r="Y354"/>
  <c r="FR354"/>
  <c r="GL354"/>
  <c r="GO354"/>
  <c r="GP354"/>
  <c r="I355"/>
  <c r="AE355"/>
  <c r="CS355"/>
  <c r="R355"/>
  <c r="GK355"/>
  <c r="AC355"/>
  <c r="CQ355"/>
  <c r="P355"/>
  <c r="AD355"/>
  <c r="CR355"/>
  <c r="Q355"/>
  <c r="AF355"/>
  <c r="CT355"/>
  <c r="S355"/>
  <c r="CP355"/>
  <c r="O355"/>
  <c r="AJ355"/>
  <c r="CX355"/>
  <c r="W355"/>
  <c r="AG355"/>
  <c r="AH355"/>
  <c r="AI355"/>
  <c r="CU355"/>
  <c r="T355"/>
  <c r="CV355"/>
  <c r="U355"/>
  <c r="CW355"/>
  <c r="V355"/>
  <c r="FR355"/>
  <c r="GL355"/>
  <c r="GO355"/>
  <c r="GP355"/>
  <c r="C356"/>
  <c r="D356"/>
  <c r="AC356"/>
  <c r="AE356"/>
  <c r="AD356"/>
  <c r="CR356"/>
  <c r="CS356"/>
  <c r="AF356"/>
  <c r="AG356"/>
  <c r="CU356"/>
  <c r="AH356"/>
  <c r="AI356"/>
  <c r="CW356"/>
  <c r="AJ356"/>
  <c r="CT356"/>
  <c r="CV356"/>
  <c r="CX356"/>
  <c r="FR356"/>
  <c r="GL356"/>
  <c r="GO356"/>
  <c r="GP356"/>
  <c r="AC357"/>
  <c r="AE357"/>
  <c r="AD357"/>
  <c r="AF357"/>
  <c r="CT357"/>
  <c r="AG357"/>
  <c r="CU357"/>
  <c r="AH357"/>
  <c r="AI357"/>
  <c r="AJ357"/>
  <c r="CX357"/>
  <c r="CQ357"/>
  <c r="CS357"/>
  <c r="CV357"/>
  <c r="CW357"/>
  <c r="FR357"/>
  <c r="GL357"/>
  <c r="GO357"/>
  <c r="GP357"/>
  <c r="C358"/>
  <c r="D358"/>
  <c r="I358"/>
  <c r="AC358"/>
  <c r="AE358"/>
  <c r="AD358"/>
  <c r="CR358"/>
  <c r="AF358"/>
  <c r="CT358"/>
  <c r="S358"/>
  <c r="AG358"/>
  <c r="AH358"/>
  <c r="AI358"/>
  <c r="CW358"/>
  <c r="AJ358"/>
  <c r="CS358"/>
  <c r="CU358"/>
  <c r="CV358"/>
  <c r="U358"/>
  <c r="CX358"/>
  <c r="FR358"/>
  <c r="GL358"/>
  <c r="GO358"/>
  <c r="GP358"/>
  <c r="I359"/>
  <c r="AC359"/>
  <c r="AE359"/>
  <c r="AD359"/>
  <c r="AF359"/>
  <c r="AB359"/>
  <c r="AG359"/>
  <c r="AH359"/>
  <c r="AI359"/>
  <c r="AJ359"/>
  <c r="CX359"/>
  <c r="CQ359"/>
  <c r="CR359"/>
  <c r="Q359"/>
  <c r="CS359"/>
  <c r="R359"/>
  <c r="GK359"/>
  <c r="CT359"/>
  <c r="CU359"/>
  <c r="CV359"/>
  <c r="CW359"/>
  <c r="FR359"/>
  <c r="GL359"/>
  <c r="GO359"/>
  <c r="GP359"/>
  <c r="AC360"/>
  <c r="AE360"/>
  <c r="AD360"/>
  <c r="AF360"/>
  <c r="AB360"/>
  <c r="CQ360"/>
  <c r="AG360"/>
  <c r="AH360"/>
  <c r="AI360"/>
  <c r="AJ360"/>
  <c r="CR360"/>
  <c r="CS360"/>
  <c r="CT360"/>
  <c r="CU360"/>
  <c r="CV360"/>
  <c r="CW360"/>
  <c r="CX360"/>
  <c r="FR360"/>
  <c r="GL360"/>
  <c r="GO360"/>
  <c r="GP360"/>
  <c r="C361"/>
  <c r="D361"/>
  <c r="I361"/>
  <c r="I364"/>
  <c r="AH364"/>
  <c r="CV364"/>
  <c r="U364"/>
  <c r="AG361"/>
  <c r="CU361"/>
  <c r="T361"/>
  <c r="AH361"/>
  <c r="CV361"/>
  <c r="U361"/>
  <c r="AI361"/>
  <c r="CW361"/>
  <c r="V361"/>
  <c r="AJ361"/>
  <c r="CX361"/>
  <c r="W361"/>
  <c r="AC361"/>
  <c r="AE361"/>
  <c r="AD361"/>
  <c r="AF361"/>
  <c r="CQ361"/>
  <c r="P361"/>
  <c r="CT361"/>
  <c r="S361"/>
  <c r="FR361"/>
  <c r="GL361"/>
  <c r="GO361"/>
  <c r="GP361"/>
  <c r="I362"/>
  <c r="AE362"/>
  <c r="CS362"/>
  <c r="R362"/>
  <c r="GK362"/>
  <c r="AD362"/>
  <c r="CR362"/>
  <c r="Q362"/>
  <c r="AC362"/>
  <c r="AF362"/>
  <c r="AB362"/>
  <c r="CQ362"/>
  <c r="AG362"/>
  <c r="AH362"/>
  <c r="AI362"/>
  <c r="AJ362"/>
  <c r="CX362"/>
  <c r="W362"/>
  <c r="CT362"/>
  <c r="CU362"/>
  <c r="CV362"/>
  <c r="U362"/>
  <c r="CW362"/>
  <c r="V362"/>
  <c r="FR362"/>
  <c r="GL362"/>
  <c r="GO362"/>
  <c r="GP362"/>
  <c r="I363"/>
  <c r="AF363"/>
  <c r="CT363"/>
  <c r="S363"/>
  <c r="AC363"/>
  <c r="AE363"/>
  <c r="AD363"/>
  <c r="AG363"/>
  <c r="CU363"/>
  <c r="T363"/>
  <c r="AH363"/>
  <c r="AI363"/>
  <c r="AJ363"/>
  <c r="CQ363"/>
  <c r="CS363"/>
  <c r="CV363"/>
  <c r="CW363"/>
  <c r="CX363"/>
  <c r="FR363"/>
  <c r="GL363"/>
  <c r="GO363"/>
  <c r="GP363"/>
  <c r="AE364"/>
  <c r="CS364"/>
  <c r="R364"/>
  <c r="GK364"/>
  <c r="AF364"/>
  <c r="CT364"/>
  <c r="S364"/>
  <c r="AC364"/>
  <c r="AD364"/>
  <c r="AB364"/>
  <c r="CQ364"/>
  <c r="P364"/>
  <c r="CR364"/>
  <c r="Q364"/>
  <c r="CP364"/>
  <c r="O364"/>
  <c r="AG364"/>
  <c r="AI364"/>
  <c r="CW364"/>
  <c r="V364"/>
  <c r="AJ364"/>
  <c r="CU364"/>
  <c r="T364"/>
  <c r="CX364"/>
  <c r="W364"/>
  <c r="CY364"/>
  <c r="X364"/>
  <c r="CZ364"/>
  <c r="Y364"/>
  <c r="FR364"/>
  <c r="GL364"/>
  <c r="GO364"/>
  <c r="GP364"/>
  <c r="I365"/>
  <c r="AC365"/>
  <c r="AE365"/>
  <c r="AD365"/>
  <c r="CR365"/>
  <c r="AF365"/>
  <c r="CT365"/>
  <c r="AG365"/>
  <c r="AH365"/>
  <c r="CV365"/>
  <c r="U365"/>
  <c r="AI365"/>
  <c r="AJ365"/>
  <c r="CU365"/>
  <c r="CW365"/>
  <c r="CX365"/>
  <c r="FR365"/>
  <c r="GL365"/>
  <c r="GO365"/>
  <c r="GP365"/>
  <c r="C366"/>
  <c r="D366"/>
  <c r="I366"/>
  <c r="AF366"/>
  <c r="CT366"/>
  <c r="S366"/>
  <c r="CY366"/>
  <c r="X366"/>
  <c r="CZ366"/>
  <c r="Y366"/>
  <c r="AC366"/>
  <c r="CQ366"/>
  <c r="P366"/>
  <c r="AE366"/>
  <c r="CS366"/>
  <c r="R366"/>
  <c r="GK366"/>
  <c r="AG366"/>
  <c r="AH366"/>
  <c r="AI366"/>
  <c r="CW366"/>
  <c r="V366"/>
  <c r="AJ366"/>
  <c r="CX366"/>
  <c r="W366"/>
  <c r="CU366"/>
  <c r="T366"/>
  <c r="CV366"/>
  <c r="U366"/>
  <c r="FR366"/>
  <c r="GL366"/>
  <c r="GO366"/>
  <c r="GP366"/>
  <c r="I367"/>
  <c r="AF367"/>
  <c r="CT367"/>
  <c r="S367"/>
  <c r="AG367"/>
  <c r="CU367"/>
  <c r="T367"/>
  <c r="AH367"/>
  <c r="CV367"/>
  <c r="U367"/>
  <c r="AC367"/>
  <c r="AE367"/>
  <c r="AD367"/>
  <c r="CR367"/>
  <c r="Q367"/>
  <c r="AI367"/>
  <c r="AJ367"/>
  <c r="CQ367"/>
  <c r="P367"/>
  <c r="CW367"/>
  <c r="V367"/>
  <c r="CX367"/>
  <c r="FR367"/>
  <c r="GL367"/>
  <c r="GO367"/>
  <c r="GP367"/>
  <c r="B369"/>
  <c r="B348"/>
  <c r="C369"/>
  <c r="C348"/>
  <c r="F369"/>
  <c r="F348"/>
  <c r="G369"/>
  <c r="G348"/>
  <c r="AP369"/>
  <c r="AP348"/>
  <c r="AQ369"/>
  <c r="AQ348"/>
  <c r="AR369"/>
  <c r="AS369"/>
  <c r="F371"/>
  <c r="F372"/>
  <c r="F373"/>
  <c r="F375"/>
  <c r="F376"/>
  <c r="F377"/>
  <c r="F378"/>
  <c r="F380"/>
  <c r="F382"/>
  <c r="F383"/>
  <c r="F384"/>
  <c r="F385"/>
  <c r="F386"/>
  <c r="F387"/>
  <c r="D390"/>
  <c r="D409"/>
  <c r="D392"/>
  <c r="E392"/>
  <c r="O392"/>
  <c r="P392"/>
  <c r="Q392"/>
  <c r="R392"/>
  <c r="S392"/>
  <c r="T392"/>
  <c r="U392"/>
  <c r="V392"/>
  <c r="W392"/>
  <c r="X392"/>
  <c r="Y392"/>
  <c r="Z392"/>
  <c r="AA392"/>
  <c r="AB392"/>
  <c r="AC392"/>
  <c r="AD392"/>
  <c r="AE392"/>
  <c r="AF392"/>
  <c r="AG392"/>
  <c r="AH392"/>
  <c r="AI392"/>
  <c r="AJ392"/>
  <c r="AK392"/>
  <c r="AL392"/>
  <c r="AM392"/>
  <c r="AN392"/>
  <c r="AP409"/>
  <c r="AP392"/>
  <c r="AQ409"/>
  <c r="AQ392"/>
  <c r="AT409"/>
  <c r="AT392"/>
  <c r="AV392"/>
  <c r="AW392"/>
  <c r="AX392"/>
  <c r="AY392"/>
  <c r="AZ392"/>
  <c r="BA392"/>
  <c r="BB392"/>
  <c r="BC392"/>
  <c r="BD392"/>
  <c r="BE392"/>
  <c r="BF392"/>
  <c r="BG392"/>
  <c r="BH392"/>
  <c r="BI392"/>
  <c r="BJ392"/>
  <c r="BK392"/>
  <c r="BL392"/>
  <c r="BM392"/>
  <c r="BN392"/>
  <c r="BO392"/>
  <c r="BP392"/>
  <c r="BQ392"/>
  <c r="BR392"/>
  <c r="BS392"/>
  <c r="BT392"/>
  <c r="BU392"/>
  <c r="BV392"/>
  <c r="BW392"/>
  <c r="BX392"/>
  <c r="BY392"/>
  <c r="BZ392"/>
  <c r="CA392"/>
  <c r="CB392"/>
  <c r="CC392"/>
  <c r="CD392"/>
  <c r="CE392"/>
  <c r="CF392"/>
  <c r="CG392"/>
  <c r="CH392"/>
  <c r="CI392"/>
  <c r="CJ392"/>
  <c r="CK392"/>
  <c r="CL392"/>
  <c r="CM392"/>
  <c r="CN392"/>
  <c r="CO392"/>
  <c r="CP392"/>
  <c r="CQ392"/>
  <c r="CR392"/>
  <c r="CS392"/>
  <c r="CT392"/>
  <c r="CU392"/>
  <c r="CV392"/>
  <c r="CW392"/>
  <c r="CX392"/>
  <c r="CY392"/>
  <c r="CZ392"/>
  <c r="DA392"/>
  <c r="DB392"/>
  <c r="DC392"/>
  <c r="DD392"/>
  <c r="DE392"/>
  <c r="DF392"/>
  <c r="DG392"/>
  <c r="DH392"/>
  <c r="DI392"/>
  <c r="DJ392"/>
  <c r="DK392"/>
  <c r="DL392"/>
  <c r="DM392"/>
  <c r="DN392"/>
  <c r="C394"/>
  <c r="D394"/>
  <c r="AG394"/>
  <c r="CU394"/>
  <c r="T394"/>
  <c r="AH394"/>
  <c r="CV394"/>
  <c r="U394"/>
  <c r="AJ394"/>
  <c r="CX394"/>
  <c r="W394"/>
  <c r="AC394"/>
  <c r="AE394"/>
  <c r="AD394"/>
  <c r="CR394"/>
  <c r="Q394"/>
  <c r="AF394"/>
  <c r="CT394"/>
  <c r="S394"/>
  <c r="AI394"/>
  <c r="CW394"/>
  <c r="V394"/>
  <c r="CQ394"/>
  <c r="P394"/>
  <c r="CS394"/>
  <c r="R394"/>
  <c r="GK394"/>
  <c r="FR394"/>
  <c r="GL394"/>
  <c r="GO394"/>
  <c r="GP394"/>
  <c r="C395"/>
  <c r="D395"/>
  <c r="AI395"/>
  <c r="CW395"/>
  <c r="V395"/>
  <c r="AC395"/>
  <c r="AE395"/>
  <c r="AD395"/>
  <c r="CR395"/>
  <c r="Q395"/>
  <c r="AF395"/>
  <c r="AG395"/>
  <c r="AH395"/>
  <c r="AJ395"/>
  <c r="CT395"/>
  <c r="S395"/>
  <c r="CU395"/>
  <c r="T395"/>
  <c r="CV395"/>
  <c r="U395"/>
  <c r="CX395"/>
  <c r="W395"/>
  <c r="FR395"/>
  <c r="GL395"/>
  <c r="GO395"/>
  <c r="GP395"/>
  <c r="C396"/>
  <c r="AG396"/>
  <c r="CU396"/>
  <c r="T396"/>
  <c r="AH396"/>
  <c r="CV396"/>
  <c r="U396"/>
  <c r="AI396"/>
  <c r="CW396"/>
  <c r="V396"/>
  <c r="AJ396"/>
  <c r="CX396"/>
  <c r="W396"/>
  <c r="AC396"/>
  <c r="AE396"/>
  <c r="AD396"/>
  <c r="AF396"/>
  <c r="CQ396"/>
  <c r="P396"/>
  <c r="CS396"/>
  <c r="R396"/>
  <c r="GK396"/>
  <c r="CT396"/>
  <c r="S396"/>
  <c r="FR396"/>
  <c r="GL396"/>
  <c r="GN396"/>
  <c r="GP396"/>
  <c r="I397"/>
  <c r="AE397"/>
  <c r="AD397"/>
  <c r="CR397"/>
  <c r="Q397"/>
  <c r="CS397"/>
  <c r="R397"/>
  <c r="GK397"/>
  <c r="AF397"/>
  <c r="CT397"/>
  <c r="S397"/>
  <c r="CY397"/>
  <c r="AH397"/>
  <c r="CV397"/>
  <c r="U397"/>
  <c r="X397"/>
  <c r="AC397"/>
  <c r="AB397"/>
  <c r="CQ397"/>
  <c r="P397"/>
  <c r="AG397"/>
  <c r="AI397"/>
  <c r="AJ397"/>
  <c r="CU397"/>
  <c r="T397"/>
  <c r="CW397"/>
  <c r="V397"/>
  <c r="CX397"/>
  <c r="W397"/>
  <c r="CZ397"/>
  <c r="Y397"/>
  <c r="FR397"/>
  <c r="GL397"/>
  <c r="GN397"/>
  <c r="GP397"/>
  <c r="C398"/>
  <c r="AJ398"/>
  <c r="CX398"/>
  <c r="W398"/>
  <c r="AC398"/>
  <c r="AE398"/>
  <c r="AD398"/>
  <c r="AF398"/>
  <c r="AB398"/>
  <c r="CT398"/>
  <c r="S398"/>
  <c r="AG398"/>
  <c r="CU398"/>
  <c r="T398"/>
  <c r="AH398"/>
  <c r="CV398"/>
  <c r="U398"/>
  <c r="AI398"/>
  <c r="CW398"/>
  <c r="V398"/>
  <c r="CR398"/>
  <c r="Q398"/>
  <c r="CS398"/>
  <c r="R398"/>
  <c r="FR398"/>
  <c r="GK398"/>
  <c r="GL398"/>
  <c r="GN398"/>
  <c r="GP398"/>
  <c r="I399"/>
  <c r="AC399"/>
  <c r="CQ399"/>
  <c r="P399"/>
  <c r="AI399"/>
  <c r="CW399"/>
  <c r="V399"/>
  <c r="AJ399"/>
  <c r="CX399"/>
  <c r="W399"/>
  <c r="AE399"/>
  <c r="AD399"/>
  <c r="AF399"/>
  <c r="CT399"/>
  <c r="S399"/>
  <c r="AG399"/>
  <c r="AH399"/>
  <c r="CV399"/>
  <c r="U399"/>
  <c r="CS399"/>
  <c r="R399"/>
  <c r="CU399"/>
  <c r="T399"/>
  <c r="FR399"/>
  <c r="GK399"/>
  <c r="GL399"/>
  <c r="GN399"/>
  <c r="GP399"/>
  <c r="C400"/>
  <c r="AJ400"/>
  <c r="CX400"/>
  <c r="W400"/>
  <c r="AC400"/>
  <c r="CQ400"/>
  <c r="P400"/>
  <c r="AE400"/>
  <c r="AD400"/>
  <c r="AF400"/>
  <c r="AG400"/>
  <c r="AH400"/>
  <c r="AI400"/>
  <c r="CT400"/>
  <c r="S400"/>
  <c r="CU400"/>
  <c r="T400"/>
  <c r="CV400"/>
  <c r="U400"/>
  <c r="CW400"/>
  <c r="V400"/>
  <c r="FR400"/>
  <c r="GL400"/>
  <c r="GN400"/>
  <c r="GP400"/>
  <c r="I401"/>
  <c r="AC401"/>
  <c r="CQ401"/>
  <c r="P401"/>
  <c r="AE401"/>
  <c r="AD401"/>
  <c r="CR401"/>
  <c r="Q401"/>
  <c r="AF401"/>
  <c r="CT401"/>
  <c r="S401"/>
  <c r="CP401"/>
  <c r="O401"/>
  <c r="CS401"/>
  <c r="R401"/>
  <c r="GK401"/>
  <c r="AB401"/>
  <c r="AG401"/>
  <c r="AH401"/>
  <c r="AI401"/>
  <c r="CW401"/>
  <c r="V401"/>
  <c r="AJ401"/>
  <c r="CX401"/>
  <c r="W401"/>
  <c r="CU401"/>
  <c r="T401"/>
  <c r="CV401"/>
  <c r="U401"/>
  <c r="FR401"/>
  <c r="GL401"/>
  <c r="GN401"/>
  <c r="GP401"/>
  <c r="C402"/>
  <c r="AE402"/>
  <c r="CS402"/>
  <c r="R402"/>
  <c r="GK402"/>
  <c r="AF402"/>
  <c r="CT402"/>
  <c r="S402"/>
  <c r="CZ402"/>
  <c r="Y402"/>
  <c r="AC402"/>
  <c r="AD402"/>
  <c r="AB402"/>
  <c r="CR402"/>
  <c r="Q402"/>
  <c r="AG402"/>
  <c r="CU402"/>
  <c r="T402"/>
  <c r="AH402"/>
  <c r="AI402"/>
  <c r="AJ402"/>
  <c r="CQ402"/>
  <c r="P402"/>
  <c r="CV402"/>
  <c r="U402"/>
  <c r="CW402"/>
  <c r="V402"/>
  <c r="CX402"/>
  <c r="W402"/>
  <c r="FR402"/>
  <c r="GL402"/>
  <c r="GN402"/>
  <c r="GP402"/>
  <c r="I403"/>
  <c r="AE403"/>
  <c r="CS403"/>
  <c r="R403"/>
  <c r="GK403"/>
  <c r="AG403"/>
  <c r="CU403"/>
  <c r="T403"/>
  <c r="AH403"/>
  <c r="CV403"/>
  <c r="U403"/>
  <c r="AC403"/>
  <c r="AF403"/>
  <c r="CT403"/>
  <c r="S403"/>
  <c r="AI403"/>
  <c r="AJ403"/>
  <c r="CQ403"/>
  <c r="P403"/>
  <c r="CW403"/>
  <c r="V403"/>
  <c r="CX403"/>
  <c r="W403"/>
  <c r="FR403"/>
  <c r="GL403"/>
  <c r="GN403"/>
  <c r="GP403"/>
  <c r="I404"/>
  <c r="AF404"/>
  <c r="CT404"/>
  <c r="S404"/>
  <c r="AH404"/>
  <c r="CV404"/>
  <c r="U404"/>
  <c r="AI404"/>
  <c r="CW404"/>
  <c r="V404"/>
  <c r="AC404"/>
  <c r="AE404"/>
  <c r="AD404"/>
  <c r="CR404"/>
  <c r="Q404"/>
  <c r="AG404"/>
  <c r="CU404"/>
  <c r="T404"/>
  <c r="AJ404"/>
  <c r="CS404"/>
  <c r="R404"/>
  <c r="GK404"/>
  <c r="CX404"/>
  <c r="CY404"/>
  <c r="X404"/>
  <c r="CZ404"/>
  <c r="Y404"/>
  <c r="FR404"/>
  <c r="GL404"/>
  <c r="GN404"/>
  <c r="GP404"/>
  <c r="I405"/>
  <c r="AG405"/>
  <c r="CU405"/>
  <c r="T405"/>
  <c r="AI405"/>
  <c r="CW405"/>
  <c r="V405"/>
  <c r="AC405"/>
  <c r="AE405"/>
  <c r="AD405"/>
  <c r="AF405"/>
  <c r="AH405"/>
  <c r="CV405"/>
  <c r="U405"/>
  <c r="AJ405"/>
  <c r="CX405"/>
  <c r="W405"/>
  <c r="CQ405"/>
  <c r="P405"/>
  <c r="CR405"/>
  <c r="Q405"/>
  <c r="CS405"/>
  <c r="R405"/>
  <c r="CT405"/>
  <c r="S405"/>
  <c r="CY405"/>
  <c r="X405"/>
  <c r="CZ405"/>
  <c r="Y405"/>
  <c r="FR405"/>
  <c r="GK405"/>
  <c r="GL405"/>
  <c r="GN405"/>
  <c r="GP405"/>
  <c r="C406"/>
  <c r="AJ406"/>
  <c r="CX406"/>
  <c r="W406"/>
  <c r="AC406"/>
  <c r="AE406"/>
  <c r="AD406"/>
  <c r="AF406"/>
  <c r="AB406"/>
  <c r="CR406"/>
  <c r="Q406"/>
  <c r="AG406"/>
  <c r="CU406"/>
  <c r="T406"/>
  <c r="AH406"/>
  <c r="CV406"/>
  <c r="U406"/>
  <c r="AI406"/>
  <c r="CW406"/>
  <c r="V406"/>
  <c r="CS406"/>
  <c r="R406"/>
  <c r="GK406"/>
  <c r="CT406"/>
  <c r="S406"/>
  <c r="FR406"/>
  <c r="GL406"/>
  <c r="GN406"/>
  <c r="GP406"/>
  <c r="I407"/>
  <c r="AC407"/>
  <c r="CQ407"/>
  <c r="P407"/>
  <c r="AE407"/>
  <c r="AD407"/>
  <c r="AF407"/>
  <c r="AB407"/>
  <c r="CT407"/>
  <c r="S407"/>
  <c r="AG407"/>
  <c r="CU407"/>
  <c r="T407"/>
  <c r="AH407"/>
  <c r="AI407"/>
  <c r="CW407"/>
  <c r="AJ407"/>
  <c r="CX407"/>
  <c r="CS407"/>
  <c r="CV407"/>
  <c r="FR407"/>
  <c r="GL407"/>
  <c r="GN407"/>
  <c r="GP407"/>
  <c r="B409"/>
  <c r="B392"/>
  <c r="C409"/>
  <c r="C392"/>
  <c r="F409"/>
  <c r="F392"/>
  <c r="G409"/>
  <c r="G392"/>
  <c r="AO409"/>
  <c r="F413"/>
  <c r="F415"/>
  <c r="AR409"/>
  <c r="AR392"/>
  <c r="AS409"/>
  <c r="AS392"/>
  <c r="AU409"/>
  <c r="F411"/>
  <c r="F412"/>
  <c r="F414"/>
  <c r="F416"/>
  <c r="F417"/>
  <c r="F418"/>
  <c r="F422"/>
  <c r="F423"/>
  <c r="F424"/>
  <c r="F425"/>
  <c r="F426"/>
  <c r="F427"/>
  <c r="F428"/>
  <c r="D430"/>
  <c r="B437"/>
  <c r="B432"/>
  <c r="D437"/>
  <c r="D432"/>
  <c r="E432"/>
  <c r="F437"/>
  <c r="F432"/>
  <c r="O432"/>
  <c r="P432"/>
  <c r="Q432"/>
  <c r="R432"/>
  <c r="S432"/>
  <c r="T432"/>
  <c r="U432"/>
  <c r="V432"/>
  <c r="W432"/>
  <c r="X432"/>
  <c r="Y432"/>
  <c r="Z432"/>
  <c r="AA432"/>
  <c r="AB432"/>
  <c r="AC432"/>
  <c r="AD432"/>
  <c r="AE432"/>
  <c r="AF432"/>
  <c r="AG432"/>
  <c r="AH432"/>
  <c r="AI432"/>
  <c r="AJ432"/>
  <c r="AK432"/>
  <c r="AL432"/>
  <c r="AM432"/>
  <c r="AN432"/>
  <c r="AR437"/>
  <c r="AR432"/>
  <c r="AS437"/>
  <c r="AS432"/>
  <c r="AT437"/>
  <c r="AT432"/>
  <c r="AU437"/>
  <c r="AU432"/>
  <c r="AV432"/>
  <c r="AW432"/>
  <c r="AX432"/>
  <c r="AY432"/>
  <c r="AZ432"/>
  <c r="BA432"/>
  <c r="BB432"/>
  <c r="BC432"/>
  <c r="BD432"/>
  <c r="BE432"/>
  <c r="BF432"/>
  <c r="BG432"/>
  <c r="BH432"/>
  <c r="BI432"/>
  <c r="BJ432"/>
  <c r="BK432"/>
  <c r="BL432"/>
  <c r="BM432"/>
  <c r="BN432"/>
  <c r="BO432"/>
  <c r="BP432"/>
  <c r="BQ432"/>
  <c r="BR432"/>
  <c r="BS432"/>
  <c r="BT432"/>
  <c r="BU432"/>
  <c r="BV432"/>
  <c r="BW432"/>
  <c r="BX432"/>
  <c r="BY432"/>
  <c r="BZ432"/>
  <c r="CA432"/>
  <c r="CB432"/>
  <c r="CC432"/>
  <c r="CD432"/>
  <c r="CE432"/>
  <c r="CF432"/>
  <c r="CG432"/>
  <c r="CH432"/>
  <c r="CI432"/>
  <c r="CJ432"/>
  <c r="CK432"/>
  <c r="CL432"/>
  <c r="CM432"/>
  <c r="CN432"/>
  <c r="CO432"/>
  <c r="CP432"/>
  <c r="CQ432"/>
  <c r="CR432"/>
  <c r="CS432"/>
  <c r="CT432"/>
  <c r="CU432"/>
  <c r="CV432"/>
  <c r="CW432"/>
  <c r="CX432"/>
  <c r="CY432"/>
  <c r="CZ432"/>
  <c r="DA432"/>
  <c r="DB432"/>
  <c r="DC432"/>
  <c r="DD432"/>
  <c r="DE432"/>
  <c r="DF432"/>
  <c r="DG432"/>
  <c r="DH432"/>
  <c r="DI432"/>
  <c r="DJ432"/>
  <c r="DK432"/>
  <c r="DL432"/>
  <c r="DM432"/>
  <c r="DN432"/>
  <c r="C434"/>
  <c r="D434"/>
  <c r="I434"/>
  <c r="I435"/>
  <c r="AC434"/>
  <c r="CQ434"/>
  <c r="P434"/>
  <c r="AE434"/>
  <c r="CS434"/>
  <c r="R434"/>
  <c r="GK434"/>
  <c r="AD434"/>
  <c r="CR434"/>
  <c r="Q434"/>
  <c r="AF434"/>
  <c r="CT434"/>
  <c r="S434"/>
  <c r="AG434"/>
  <c r="AH434"/>
  <c r="AI434"/>
  <c r="CW434"/>
  <c r="V434"/>
  <c r="AJ434"/>
  <c r="CU434"/>
  <c r="T434"/>
  <c r="CV434"/>
  <c r="U434"/>
  <c r="CX434"/>
  <c r="W434"/>
  <c r="FR434"/>
  <c r="GL434"/>
  <c r="GO434"/>
  <c r="GP434"/>
  <c r="AF435"/>
  <c r="CT435"/>
  <c r="S435"/>
  <c r="AC435"/>
  <c r="AE435"/>
  <c r="AD435"/>
  <c r="CS435"/>
  <c r="R435"/>
  <c r="GK435"/>
  <c r="AG435"/>
  <c r="CU435"/>
  <c r="T435"/>
  <c r="AH435"/>
  <c r="AI435"/>
  <c r="AJ435"/>
  <c r="CX435"/>
  <c r="W435"/>
  <c r="CQ435"/>
  <c r="P435"/>
  <c r="CV435"/>
  <c r="U435"/>
  <c r="CW435"/>
  <c r="V435"/>
  <c r="FR435"/>
  <c r="GL435"/>
  <c r="GN435"/>
  <c r="GO435"/>
  <c r="C437"/>
  <c r="C432"/>
  <c r="G437"/>
  <c r="G432"/>
  <c r="AO437"/>
  <c r="AO432"/>
  <c r="AP437"/>
  <c r="AP432"/>
  <c r="AQ437"/>
  <c r="F439"/>
  <c r="F440"/>
  <c r="F441"/>
  <c r="F444"/>
  <c r="F445"/>
  <c r="F446"/>
  <c r="F447"/>
  <c r="F448"/>
  <c r="F449"/>
  <c r="F450"/>
  <c r="F451"/>
  <c r="F452"/>
  <c r="F453"/>
  <c r="F454"/>
  <c r="F455"/>
  <c r="F456"/>
  <c r="B458"/>
  <c r="B316"/>
  <c r="C458"/>
  <c r="C316"/>
  <c r="D458"/>
  <c r="D316"/>
  <c r="AR458"/>
  <c r="F460"/>
  <c r="F461"/>
  <c r="F465"/>
  <c r="F466"/>
  <c r="F467"/>
  <c r="F471"/>
  <c r="F472"/>
  <c r="F473"/>
  <c r="F474"/>
  <c r="F475"/>
  <c r="F476"/>
  <c r="D479"/>
  <c r="B759"/>
  <c r="B481"/>
  <c r="C759"/>
  <c r="C481"/>
  <c r="E481"/>
  <c r="O481"/>
  <c r="P481"/>
  <c r="Q481"/>
  <c r="R481"/>
  <c r="S481"/>
  <c r="T481"/>
  <c r="U481"/>
  <c r="V481"/>
  <c r="W481"/>
  <c r="X481"/>
  <c r="Y481"/>
  <c r="Z481"/>
  <c r="AA481"/>
  <c r="AB481"/>
  <c r="AC481"/>
  <c r="AD481"/>
  <c r="AE481"/>
  <c r="AF481"/>
  <c r="AG481"/>
  <c r="AH481"/>
  <c r="AI481"/>
  <c r="AJ481"/>
  <c r="AK481"/>
  <c r="AL481"/>
  <c r="AM481"/>
  <c r="AN481"/>
  <c r="AV481"/>
  <c r="AW481"/>
  <c r="AX481"/>
  <c r="AY481"/>
  <c r="AZ481"/>
  <c r="BA481"/>
  <c r="BB481"/>
  <c r="BC481"/>
  <c r="BD481"/>
  <c r="BE481"/>
  <c r="BF481"/>
  <c r="BG481"/>
  <c r="BH481"/>
  <c r="BI481"/>
  <c r="BJ481"/>
  <c r="BK481"/>
  <c r="BL481"/>
  <c r="BM481"/>
  <c r="BN481"/>
  <c r="BO481"/>
  <c r="BP481"/>
  <c r="BQ481"/>
  <c r="BR481"/>
  <c r="BS481"/>
  <c r="BT481"/>
  <c r="BU481"/>
  <c r="BV481"/>
  <c r="BW481"/>
  <c r="BX481"/>
  <c r="BY481"/>
  <c r="BZ481"/>
  <c r="CA481"/>
  <c r="CB481"/>
  <c r="CC481"/>
  <c r="CD481"/>
  <c r="CE481"/>
  <c r="CF481"/>
  <c r="CG481"/>
  <c r="CH481"/>
  <c r="CI481"/>
  <c r="CJ481"/>
  <c r="CK481"/>
  <c r="CL481"/>
  <c r="CM481"/>
  <c r="CN481"/>
  <c r="CO481"/>
  <c r="CP481"/>
  <c r="CQ481"/>
  <c r="CR481"/>
  <c r="CS481"/>
  <c r="CT481"/>
  <c r="CU481"/>
  <c r="CV481"/>
  <c r="CW481"/>
  <c r="CX481"/>
  <c r="CY481"/>
  <c r="CZ481"/>
  <c r="DA481"/>
  <c r="DB481"/>
  <c r="DC481"/>
  <c r="DD481"/>
  <c r="DE481"/>
  <c r="DF481"/>
  <c r="DG481"/>
  <c r="DH481"/>
  <c r="DI481"/>
  <c r="DJ481"/>
  <c r="DK481"/>
  <c r="DL481"/>
  <c r="DM481"/>
  <c r="DN481"/>
  <c r="D483"/>
  <c r="B492"/>
  <c r="B485"/>
  <c r="D492"/>
  <c r="D485"/>
  <c r="E485"/>
  <c r="O485"/>
  <c r="P485"/>
  <c r="Q485"/>
  <c r="R485"/>
  <c r="S485"/>
  <c r="T485"/>
  <c r="U485"/>
  <c r="V485"/>
  <c r="W485"/>
  <c r="X485"/>
  <c r="Y485"/>
  <c r="Z485"/>
  <c r="AA485"/>
  <c r="AB485"/>
  <c r="AC485"/>
  <c r="AD485"/>
  <c r="AE485"/>
  <c r="AF485"/>
  <c r="AG485"/>
  <c r="AH485"/>
  <c r="AI485"/>
  <c r="AJ485"/>
  <c r="AK485"/>
  <c r="AL485"/>
  <c r="AM485"/>
  <c r="AN485"/>
  <c r="AO492"/>
  <c r="AO485"/>
  <c r="AQ492"/>
  <c r="AQ485"/>
  <c r="AU492"/>
  <c r="AU485"/>
  <c r="AV485"/>
  <c r="AW485"/>
  <c r="AX485"/>
  <c r="AY485"/>
  <c r="AZ485"/>
  <c r="BA485"/>
  <c r="BB485"/>
  <c r="BC485"/>
  <c r="BD485"/>
  <c r="BE485"/>
  <c r="BF485"/>
  <c r="BG485"/>
  <c r="BH485"/>
  <c r="BI485"/>
  <c r="BJ485"/>
  <c r="BK485"/>
  <c r="BL485"/>
  <c r="BM485"/>
  <c r="BN485"/>
  <c r="BO485"/>
  <c r="BP485"/>
  <c r="BQ485"/>
  <c r="BR485"/>
  <c r="BS485"/>
  <c r="BT485"/>
  <c r="BU485"/>
  <c r="BV485"/>
  <c r="BW485"/>
  <c r="BX485"/>
  <c r="BY485"/>
  <c r="BZ485"/>
  <c r="CA485"/>
  <c r="CB485"/>
  <c r="CC485"/>
  <c r="CD485"/>
  <c r="CE485"/>
  <c r="CF485"/>
  <c r="CG485"/>
  <c r="CH485"/>
  <c r="CI485"/>
  <c r="CJ485"/>
  <c r="CK485"/>
  <c r="CL485"/>
  <c r="CM485"/>
  <c r="CN485"/>
  <c r="CO485"/>
  <c r="CP485"/>
  <c r="CQ485"/>
  <c r="CR485"/>
  <c r="CS485"/>
  <c r="CT485"/>
  <c r="CU485"/>
  <c r="CV485"/>
  <c r="CW485"/>
  <c r="CX485"/>
  <c r="CY485"/>
  <c r="CZ485"/>
  <c r="DA485"/>
  <c r="DB485"/>
  <c r="DC485"/>
  <c r="DD485"/>
  <c r="DE485"/>
  <c r="DF485"/>
  <c r="DG485"/>
  <c r="DH485"/>
  <c r="DI485"/>
  <c r="DJ485"/>
  <c r="DK485"/>
  <c r="DL485"/>
  <c r="DM485"/>
  <c r="DN485"/>
  <c r="C487"/>
  <c r="D487"/>
  <c r="I487"/>
  <c r="AC487"/>
  <c r="CQ487"/>
  <c r="P487"/>
  <c r="AI487"/>
  <c r="CW487"/>
  <c r="V487"/>
  <c r="AE487"/>
  <c r="AD487"/>
  <c r="AF487"/>
  <c r="CT487"/>
  <c r="S487"/>
  <c r="AG487"/>
  <c r="AH487"/>
  <c r="AJ487"/>
  <c r="CX487"/>
  <c r="W487"/>
  <c r="CS487"/>
  <c r="R487"/>
  <c r="GK487"/>
  <c r="CU487"/>
  <c r="T487"/>
  <c r="CV487"/>
  <c r="U487"/>
  <c r="FR487"/>
  <c r="GL487"/>
  <c r="GO487"/>
  <c r="GP487"/>
  <c r="C488"/>
  <c r="D488"/>
  <c r="I488"/>
  <c r="AJ488"/>
  <c r="CX488"/>
  <c r="W488"/>
  <c r="AC488"/>
  <c r="AE488"/>
  <c r="AD488"/>
  <c r="AF488"/>
  <c r="AB488"/>
  <c r="CT488"/>
  <c r="S488"/>
  <c r="AG488"/>
  <c r="CU488"/>
  <c r="T488"/>
  <c r="AH488"/>
  <c r="CV488"/>
  <c r="U488"/>
  <c r="AI488"/>
  <c r="CW488"/>
  <c r="V488"/>
  <c r="CR488"/>
  <c r="Q488"/>
  <c r="CS488"/>
  <c r="R488"/>
  <c r="FR488"/>
  <c r="GK488"/>
  <c r="GL488"/>
  <c r="GO488"/>
  <c r="GP488"/>
  <c r="C489"/>
  <c r="D489"/>
  <c r="I489"/>
  <c r="AH489"/>
  <c r="CV489"/>
  <c r="U489"/>
  <c r="AI489"/>
  <c r="CW489"/>
  <c r="V489"/>
  <c r="AC489"/>
  <c r="AE489"/>
  <c r="AD489"/>
  <c r="AF489"/>
  <c r="AG489"/>
  <c r="CU489"/>
  <c r="T489"/>
  <c r="AJ489"/>
  <c r="CX489"/>
  <c r="W489"/>
  <c r="CQ489"/>
  <c r="P489"/>
  <c r="CR489"/>
  <c r="Q489"/>
  <c r="CS489"/>
  <c r="R489"/>
  <c r="CT489"/>
  <c r="S489"/>
  <c r="FR489"/>
  <c r="GK489"/>
  <c r="GL489"/>
  <c r="GO489"/>
  <c r="GP489"/>
  <c r="C490"/>
  <c r="D490"/>
  <c r="I490"/>
  <c r="AC490"/>
  <c r="AE490"/>
  <c r="AD490"/>
  <c r="CR490"/>
  <c r="Q490"/>
  <c r="AF490"/>
  <c r="CT490"/>
  <c r="AG490"/>
  <c r="CU490"/>
  <c r="AH490"/>
  <c r="AI490"/>
  <c r="CW490"/>
  <c r="AJ490"/>
  <c r="CV490"/>
  <c r="CX490"/>
  <c r="FR490"/>
  <c r="GL490"/>
  <c r="GO490"/>
  <c r="GP490"/>
  <c r="C492"/>
  <c r="C485"/>
  <c r="F492"/>
  <c r="F485"/>
  <c r="G492"/>
  <c r="G485"/>
  <c r="AP492"/>
  <c r="F497"/>
  <c r="F498"/>
  <c r="AR492"/>
  <c r="F511"/>
  <c r="AS492"/>
  <c r="AT492"/>
  <c r="AT485"/>
  <c r="F494"/>
  <c r="F495"/>
  <c r="F496"/>
  <c r="F499"/>
  <c r="F500"/>
  <c r="F501"/>
  <c r="F504"/>
  <c r="F505"/>
  <c r="F506"/>
  <c r="F507"/>
  <c r="F508"/>
  <c r="F509"/>
  <c r="F510"/>
  <c r="D513"/>
  <c r="B520"/>
  <c r="B515"/>
  <c r="C520"/>
  <c r="C515"/>
  <c r="D520"/>
  <c r="D515"/>
  <c r="E515"/>
  <c r="G520"/>
  <c r="G515"/>
  <c r="O515"/>
  <c r="P515"/>
  <c r="Q515"/>
  <c r="R515"/>
  <c r="S515"/>
  <c r="T515"/>
  <c r="U515"/>
  <c r="V515"/>
  <c r="W515"/>
  <c r="X515"/>
  <c r="Y515"/>
  <c r="Z515"/>
  <c r="AA515"/>
  <c r="AB515"/>
  <c r="AC515"/>
  <c r="AD515"/>
  <c r="AE515"/>
  <c r="AF515"/>
  <c r="AG515"/>
  <c r="AH515"/>
  <c r="AI515"/>
  <c r="AJ515"/>
  <c r="AK515"/>
  <c r="AL515"/>
  <c r="AM515"/>
  <c r="AN515"/>
  <c r="AP520"/>
  <c r="AP515"/>
  <c r="AQ520"/>
  <c r="AQ515"/>
  <c r="AV515"/>
  <c r="AW515"/>
  <c r="AX515"/>
  <c r="AY515"/>
  <c r="AZ515"/>
  <c r="BA515"/>
  <c r="BB515"/>
  <c r="BC515"/>
  <c r="BD515"/>
  <c r="BE515"/>
  <c r="BF515"/>
  <c r="BG515"/>
  <c r="BH515"/>
  <c r="BI515"/>
  <c r="BJ515"/>
  <c r="BK515"/>
  <c r="BL515"/>
  <c r="BM515"/>
  <c r="BN515"/>
  <c r="BO515"/>
  <c r="BP515"/>
  <c r="BQ515"/>
  <c r="BR515"/>
  <c r="BS515"/>
  <c r="BT515"/>
  <c r="BU515"/>
  <c r="BV515"/>
  <c r="BW515"/>
  <c r="BX515"/>
  <c r="BY515"/>
  <c r="BZ515"/>
  <c r="CA515"/>
  <c r="CB515"/>
  <c r="CC515"/>
  <c r="CD515"/>
  <c r="CE515"/>
  <c r="CF515"/>
  <c r="CG515"/>
  <c r="CH515"/>
  <c r="CI515"/>
  <c r="CJ515"/>
  <c r="CK515"/>
  <c r="CL515"/>
  <c r="CM515"/>
  <c r="CN515"/>
  <c r="CO515"/>
  <c r="CP515"/>
  <c r="CQ515"/>
  <c r="CR515"/>
  <c r="CS515"/>
  <c r="CT515"/>
  <c r="CU515"/>
  <c r="CV515"/>
  <c r="CW515"/>
  <c r="CX515"/>
  <c r="CY515"/>
  <c r="CZ515"/>
  <c r="DA515"/>
  <c r="DB515"/>
  <c r="DC515"/>
  <c r="DD515"/>
  <c r="DE515"/>
  <c r="DF515"/>
  <c r="DG515"/>
  <c r="DH515"/>
  <c r="DI515"/>
  <c r="DJ515"/>
  <c r="DK515"/>
  <c r="DL515"/>
  <c r="DM515"/>
  <c r="DN515"/>
  <c r="C517"/>
  <c r="D517"/>
  <c r="I517"/>
  <c r="AC517"/>
  <c r="AE517"/>
  <c r="AD517"/>
  <c r="AF517"/>
  <c r="AB517"/>
  <c r="AG517"/>
  <c r="CU517"/>
  <c r="AH517"/>
  <c r="CV517"/>
  <c r="AI517"/>
  <c r="CW517"/>
  <c r="AJ517"/>
  <c r="CR517"/>
  <c r="CS517"/>
  <c r="CT517"/>
  <c r="CX517"/>
  <c r="FR517"/>
  <c r="GL517"/>
  <c r="GO517"/>
  <c r="GP517"/>
  <c r="C518"/>
  <c r="D518"/>
  <c r="AC518"/>
  <c r="AE518"/>
  <c r="AD518"/>
  <c r="AF518"/>
  <c r="CT518"/>
  <c r="AG518"/>
  <c r="CU518"/>
  <c r="AH518"/>
  <c r="CV518"/>
  <c r="AI518"/>
  <c r="AJ518"/>
  <c r="CX518"/>
  <c r="CQ518"/>
  <c r="CS518"/>
  <c r="CW518"/>
  <c r="FR518"/>
  <c r="GL518"/>
  <c r="GO518"/>
  <c r="GP518"/>
  <c r="F520"/>
  <c r="F515"/>
  <c r="AO520"/>
  <c r="AR520"/>
  <c r="AS520"/>
  <c r="AT520"/>
  <c r="AT515"/>
  <c r="AU520"/>
  <c r="AU515"/>
  <c r="F522"/>
  <c r="F523"/>
  <c r="F525"/>
  <c r="F526"/>
  <c r="F527"/>
  <c r="F528"/>
  <c r="F529"/>
  <c r="F531"/>
  <c r="F533"/>
  <c r="F534"/>
  <c r="F535"/>
  <c r="F536"/>
  <c r="F537"/>
  <c r="F538"/>
  <c r="D541"/>
  <c r="C738"/>
  <c r="C543"/>
  <c r="D738"/>
  <c r="D543"/>
  <c r="E543"/>
  <c r="O543"/>
  <c r="P543"/>
  <c r="Q543"/>
  <c r="R543"/>
  <c r="S543"/>
  <c r="T543"/>
  <c r="U543"/>
  <c r="V543"/>
  <c r="W543"/>
  <c r="X543"/>
  <c r="Y543"/>
  <c r="Z543"/>
  <c r="AA543"/>
  <c r="AB543"/>
  <c r="AC543"/>
  <c r="AD543"/>
  <c r="AE543"/>
  <c r="AF543"/>
  <c r="AG543"/>
  <c r="AH543"/>
  <c r="AI543"/>
  <c r="AJ543"/>
  <c r="AK543"/>
  <c r="AL543"/>
  <c r="AM543"/>
  <c r="AN543"/>
  <c r="AV543"/>
  <c r="AW543"/>
  <c r="AX543"/>
  <c r="AY543"/>
  <c r="AZ543"/>
  <c r="BA543"/>
  <c r="BB543"/>
  <c r="BC543"/>
  <c r="BD543"/>
  <c r="BE543"/>
  <c r="BF543"/>
  <c r="BG543"/>
  <c r="BH543"/>
  <c r="BI543"/>
  <c r="BJ543"/>
  <c r="BK543"/>
  <c r="BL543"/>
  <c r="BM543"/>
  <c r="BN543"/>
  <c r="BO543"/>
  <c r="BP543"/>
  <c r="BQ543"/>
  <c r="BR543"/>
  <c r="BS543"/>
  <c r="BT543"/>
  <c r="BU543"/>
  <c r="BV543"/>
  <c r="BW543"/>
  <c r="BX543"/>
  <c r="BY543"/>
  <c r="BZ543"/>
  <c r="CA543"/>
  <c r="CB543"/>
  <c r="CC543"/>
  <c r="CD543"/>
  <c r="CE543"/>
  <c r="CF543"/>
  <c r="CG543"/>
  <c r="CH543"/>
  <c r="CI543"/>
  <c r="CJ543"/>
  <c r="CK543"/>
  <c r="CL543"/>
  <c r="CM543"/>
  <c r="CN543"/>
  <c r="CO543"/>
  <c r="CP543"/>
  <c r="CQ543"/>
  <c r="CR543"/>
  <c r="CS543"/>
  <c r="CT543"/>
  <c r="CU543"/>
  <c r="CV543"/>
  <c r="CW543"/>
  <c r="CX543"/>
  <c r="CY543"/>
  <c r="CZ543"/>
  <c r="DA543"/>
  <c r="DB543"/>
  <c r="DC543"/>
  <c r="DD543"/>
  <c r="DE543"/>
  <c r="DF543"/>
  <c r="DG543"/>
  <c r="DH543"/>
  <c r="DI543"/>
  <c r="DJ543"/>
  <c r="DK543"/>
  <c r="DL543"/>
  <c r="DM543"/>
  <c r="DN543"/>
  <c r="D545"/>
  <c r="C552"/>
  <c r="C547"/>
  <c r="E547"/>
  <c r="F552"/>
  <c r="F547"/>
  <c r="O547"/>
  <c r="P547"/>
  <c r="Q547"/>
  <c r="R547"/>
  <c r="S547"/>
  <c r="T547"/>
  <c r="U547"/>
  <c r="V547"/>
  <c r="W547"/>
  <c r="X547"/>
  <c r="Y547"/>
  <c r="Z547"/>
  <c r="AA547"/>
  <c r="AB547"/>
  <c r="AC547"/>
  <c r="AD547"/>
  <c r="AE547"/>
  <c r="AF547"/>
  <c r="AG547"/>
  <c r="AH547"/>
  <c r="AI547"/>
  <c r="AJ547"/>
  <c r="AK547"/>
  <c r="AL547"/>
  <c r="AM547"/>
  <c r="AN547"/>
  <c r="AP552"/>
  <c r="AP547"/>
  <c r="AQ552"/>
  <c r="AQ547"/>
  <c r="AR552"/>
  <c r="AR547"/>
  <c r="AS552"/>
  <c r="AS547"/>
  <c r="AU552"/>
  <c r="AU547"/>
  <c r="AV547"/>
  <c r="AW547"/>
  <c r="AX547"/>
  <c r="AY547"/>
  <c r="AZ547"/>
  <c r="BA547"/>
  <c r="BB547"/>
  <c r="BC547"/>
  <c r="BD547"/>
  <c r="BE547"/>
  <c r="BF547"/>
  <c r="BG547"/>
  <c r="BH547"/>
  <c r="BI547"/>
  <c r="BJ547"/>
  <c r="BK547"/>
  <c r="BL547"/>
  <c r="BM547"/>
  <c r="BN547"/>
  <c r="BO547"/>
  <c r="BP547"/>
  <c r="BQ547"/>
  <c r="BR547"/>
  <c r="BS547"/>
  <c r="BT547"/>
  <c r="BU547"/>
  <c r="BV547"/>
  <c r="BW547"/>
  <c r="BX547"/>
  <c r="BY547"/>
  <c r="BZ547"/>
  <c r="CA547"/>
  <c r="CB547"/>
  <c r="CC547"/>
  <c r="CD547"/>
  <c r="CE547"/>
  <c r="CF547"/>
  <c r="CG547"/>
  <c r="CH547"/>
  <c r="CI547"/>
  <c r="CJ547"/>
  <c r="CK547"/>
  <c r="CL547"/>
  <c r="CM547"/>
  <c r="CN547"/>
  <c r="CO547"/>
  <c r="CP547"/>
  <c r="CQ547"/>
  <c r="CR547"/>
  <c r="CS547"/>
  <c r="CT547"/>
  <c r="CU547"/>
  <c r="CV547"/>
  <c r="CW547"/>
  <c r="CX547"/>
  <c r="CY547"/>
  <c r="CZ547"/>
  <c r="DA547"/>
  <c r="DB547"/>
  <c r="DC547"/>
  <c r="DD547"/>
  <c r="DE547"/>
  <c r="DF547"/>
  <c r="DG547"/>
  <c r="DH547"/>
  <c r="DI547"/>
  <c r="DJ547"/>
  <c r="DK547"/>
  <c r="DL547"/>
  <c r="DM547"/>
  <c r="DN547"/>
  <c r="C549"/>
  <c r="D549"/>
  <c r="AE549"/>
  <c r="CS549"/>
  <c r="R549"/>
  <c r="GK549"/>
  <c r="AC549"/>
  <c r="CQ549"/>
  <c r="P549"/>
  <c r="AD549"/>
  <c r="CR549"/>
  <c r="Q549"/>
  <c r="AF549"/>
  <c r="CT549"/>
  <c r="S549"/>
  <c r="AG549"/>
  <c r="AH549"/>
  <c r="AI549"/>
  <c r="AJ549"/>
  <c r="CU549"/>
  <c r="T549"/>
  <c r="CV549"/>
  <c r="U549"/>
  <c r="CW549"/>
  <c r="V549"/>
  <c r="CX549"/>
  <c r="W549"/>
  <c r="FR549"/>
  <c r="GL549"/>
  <c r="GO549"/>
  <c r="GP549"/>
  <c r="I550"/>
  <c r="AC550"/>
  <c r="CQ550"/>
  <c r="P550"/>
  <c r="AE550"/>
  <c r="AD550"/>
  <c r="CR550"/>
  <c r="Q550"/>
  <c r="AF550"/>
  <c r="CT550"/>
  <c r="S550"/>
  <c r="CP550"/>
  <c r="O550"/>
  <c r="CZ550"/>
  <c r="Y550"/>
  <c r="CS550"/>
  <c r="R550"/>
  <c r="GK550"/>
  <c r="AG550"/>
  <c r="CU550"/>
  <c r="T550"/>
  <c r="AH550"/>
  <c r="AI550"/>
  <c r="CW550"/>
  <c r="V550"/>
  <c r="AJ550"/>
  <c r="CV550"/>
  <c r="U550"/>
  <c r="CX550"/>
  <c r="W550"/>
  <c r="CY550"/>
  <c r="X550"/>
  <c r="FR550"/>
  <c r="GL550"/>
  <c r="GO550"/>
  <c r="GP550"/>
  <c r="B552"/>
  <c r="B547"/>
  <c r="D552"/>
  <c r="D547"/>
  <c r="G552"/>
  <c r="G547"/>
  <c r="AO552"/>
  <c r="AO547"/>
  <c r="AT552"/>
  <c r="F554"/>
  <c r="F555"/>
  <c r="F557"/>
  <c r="F559"/>
  <c r="F560"/>
  <c r="F561"/>
  <c r="F562"/>
  <c r="F564"/>
  <c r="F565"/>
  <c r="F566"/>
  <c r="F567"/>
  <c r="F568"/>
  <c r="F569"/>
  <c r="F570"/>
  <c r="F571"/>
  <c r="D573"/>
  <c r="B594"/>
  <c r="B575"/>
  <c r="E575"/>
  <c r="G594"/>
  <c r="G575"/>
  <c r="O575"/>
  <c r="P575"/>
  <c r="Q575"/>
  <c r="R575"/>
  <c r="S575"/>
  <c r="T575"/>
  <c r="U575"/>
  <c r="V575"/>
  <c r="W575"/>
  <c r="X575"/>
  <c r="Y575"/>
  <c r="Z575"/>
  <c r="AA575"/>
  <c r="AB575"/>
  <c r="AC575"/>
  <c r="AD575"/>
  <c r="AE575"/>
  <c r="AF575"/>
  <c r="AG575"/>
  <c r="AH575"/>
  <c r="AI575"/>
  <c r="AJ575"/>
  <c r="AK575"/>
  <c r="AL575"/>
  <c r="AM575"/>
  <c r="AN575"/>
  <c r="AR594"/>
  <c r="AR575"/>
  <c r="AV575"/>
  <c r="AW575"/>
  <c r="AX575"/>
  <c r="AY575"/>
  <c r="AZ575"/>
  <c r="BA575"/>
  <c r="BB575"/>
  <c r="BC575"/>
  <c r="BD575"/>
  <c r="BE575"/>
  <c r="BF575"/>
  <c r="BG575"/>
  <c r="BH575"/>
  <c r="BI575"/>
  <c r="BJ575"/>
  <c r="BK575"/>
  <c r="BL575"/>
  <c r="BM575"/>
  <c r="BN575"/>
  <c r="BO575"/>
  <c r="BP575"/>
  <c r="BQ575"/>
  <c r="BR575"/>
  <c r="BS575"/>
  <c r="BT575"/>
  <c r="BU575"/>
  <c r="BV575"/>
  <c r="BW575"/>
  <c r="BX575"/>
  <c r="BY575"/>
  <c r="BZ575"/>
  <c r="CA575"/>
  <c r="CB575"/>
  <c r="CC575"/>
  <c r="CD575"/>
  <c r="CE575"/>
  <c r="CF575"/>
  <c r="CG575"/>
  <c r="CH575"/>
  <c r="CI575"/>
  <c r="CJ575"/>
  <c r="CK575"/>
  <c r="CL575"/>
  <c r="CM575"/>
  <c r="CN575"/>
  <c r="CO575"/>
  <c r="CP575"/>
  <c r="CQ575"/>
  <c r="CR575"/>
  <c r="CS575"/>
  <c r="CT575"/>
  <c r="CU575"/>
  <c r="CV575"/>
  <c r="CW575"/>
  <c r="CX575"/>
  <c r="CY575"/>
  <c r="CZ575"/>
  <c r="DA575"/>
  <c r="DB575"/>
  <c r="DC575"/>
  <c r="DD575"/>
  <c r="DE575"/>
  <c r="DF575"/>
  <c r="DG575"/>
  <c r="DH575"/>
  <c r="DI575"/>
  <c r="DJ575"/>
  <c r="DK575"/>
  <c r="DL575"/>
  <c r="DM575"/>
  <c r="DN575"/>
  <c r="C577"/>
  <c r="D577"/>
  <c r="I577"/>
  <c r="AC577"/>
  <c r="CQ577"/>
  <c r="P577"/>
  <c r="AE577"/>
  <c r="AD577"/>
  <c r="AF577"/>
  <c r="CT577"/>
  <c r="S577"/>
  <c r="AG577"/>
  <c r="CU577"/>
  <c r="T577"/>
  <c r="AH577"/>
  <c r="AI577"/>
  <c r="CW577"/>
  <c r="AJ577"/>
  <c r="CR577"/>
  <c r="Q577"/>
  <c r="CS577"/>
  <c r="R577"/>
  <c r="GK577"/>
  <c r="CV577"/>
  <c r="CX577"/>
  <c r="FR577"/>
  <c r="GL577"/>
  <c r="GO577"/>
  <c r="GP577"/>
  <c r="AC578"/>
  <c r="AE578"/>
  <c r="AD578"/>
  <c r="AF578"/>
  <c r="AG578"/>
  <c r="CU578"/>
  <c r="AH578"/>
  <c r="CV578"/>
  <c r="AI578"/>
  <c r="AJ578"/>
  <c r="CX578"/>
  <c r="CQ578"/>
  <c r="CR578"/>
  <c r="CS578"/>
  <c r="CT578"/>
  <c r="CW578"/>
  <c r="FR578"/>
  <c r="GL578"/>
  <c r="GO578"/>
  <c r="GP578"/>
  <c r="C579"/>
  <c r="D579"/>
  <c r="I579"/>
  <c r="AH579"/>
  <c r="CV579"/>
  <c r="U579"/>
  <c r="AC579"/>
  <c r="AE579"/>
  <c r="AD579"/>
  <c r="CR579"/>
  <c r="Q579"/>
  <c r="AF579"/>
  <c r="CT579"/>
  <c r="S579"/>
  <c r="CZ579"/>
  <c r="Y579"/>
  <c r="AG579"/>
  <c r="CU579"/>
  <c r="T579"/>
  <c r="AI579"/>
  <c r="CW579"/>
  <c r="V579"/>
  <c r="AJ579"/>
  <c r="CS579"/>
  <c r="R579"/>
  <c r="GK579"/>
  <c r="CX579"/>
  <c r="W579"/>
  <c r="CY579"/>
  <c r="X579"/>
  <c r="FR579"/>
  <c r="GL579"/>
  <c r="GO579"/>
  <c r="GP579"/>
  <c r="C580"/>
  <c r="D580"/>
  <c r="I580"/>
  <c r="AG580"/>
  <c r="CU580"/>
  <c r="T580"/>
  <c r="AC580"/>
  <c r="AE580"/>
  <c r="AD580"/>
  <c r="AF580"/>
  <c r="AB580"/>
  <c r="CR580"/>
  <c r="Q580"/>
  <c r="CS580"/>
  <c r="R580"/>
  <c r="GK580"/>
  <c r="CT580"/>
  <c r="S580"/>
  <c r="AH580"/>
  <c r="CV580"/>
  <c r="U580"/>
  <c r="AI580"/>
  <c r="AJ580"/>
  <c r="CX580"/>
  <c r="W580"/>
  <c r="CW580"/>
  <c r="V580"/>
  <c r="CY580"/>
  <c r="X580"/>
  <c r="CZ580"/>
  <c r="Y580"/>
  <c r="FR580"/>
  <c r="GL580"/>
  <c r="GO580"/>
  <c r="GP580"/>
  <c r="I581"/>
  <c r="AF581"/>
  <c r="CT581"/>
  <c r="S581"/>
  <c r="AC581"/>
  <c r="CQ581"/>
  <c r="P581"/>
  <c r="AE581"/>
  <c r="AD581"/>
  <c r="CR581"/>
  <c r="Q581"/>
  <c r="AG581"/>
  <c r="CU581"/>
  <c r="T581"/>
  <c r="AH581"/>
  <c r="AI581"/>
  <c r="CW581"/>
  <c r="V581"/>
  <c r="AJ581"/>
  <c r="CV581"/>
  <c r="U581"/>
  <c r="CX581"/>
  <c r="W581"/>
  <c r="FR581"/>
  <c r="GL581"/>
  <c r="GO581"/>
  <c r="GP581"/>
  <c r="C582"/>
  <c r="D582"/>
  <c r="I582"/>
  <c r="AF582"/>
  <c r="CT582"/>
  <c r="S582"/>
  <c r="AG582"/>
  <c r="CU582"/>
  <c r="T582"/>
  <c r="AH582"/>
  <c r="CV582"/>
  <c r="U582"/>
  <c r="AI582"/>
  <c r="CW582"/>
  <c r="V582"/>
  <c r="AC582"/>
  <c r="AE582"/>
  <c r="AD582"/>
  <c r="AJ582"/>
  <c r="CR582"/>
  <c r="Q582"/>
  <c r="CS582"/>
  <c r="R582"/>
  <c r="CX582"/>
  <c r="W582"/>
  <c r="FR582"/>
  <c r="GK582"/>
  <c r="GL582"/>
  <c r="GO582"/>
  <c r="GP582"/>
  <c r="I583"/>
  <c r="AI583"/>
  <c r="CW583"/>
  <c r="V583"/>
  <c r="AC583"/>
  <c r="CQ583"/>
  <c r="P583"/>
  <c r="AE583"/>
  <c r="AD583"/>
  <c r="CR583"/>
  <c r="Q583"/>
  <c r="AF583"/>
  <c r="CT583"/>
  <c r="S583"/>
  <c r="AG583"/>
  <c r="CU583"/>
  <c r="T583"/>
  <c r="CS583"/>
  <c r="R583"/>
  <c r="GK583"/>
  <c r="AH583"/>
  <c r="CV583"/>
  <c r="U583"/>
  <c r="AJ583"/>
  <c r="CX583"/>
  <c r="W583"/>
  <c r="FR583"/>
  <c r="GL583"/>
  <c r="GO583"/>
  <c r="GP583"/>
  <c r="I584"/>
  <c r="AC584"/>
  <c r="CQ584"/>
  <c r="P584"/>
  <c r="AE584"/>
  <c r="AD584"/>
  <c r="AF584"/>
  <c r="AB584"/>
  <c r="AG584"/>
  <c r="AH584"/>
  <c r="AI584"/>
  <c r="AJ584"/>
  <c r="CX584"/>
  <c r="CR584"/>
  <c r="Q584"/>
  <c r="CS584"/>
  <c r="CT584"/>
  <c r="S584"/>
  <c r="CU584"/>
  <c r="CV584"/>
  <c r="CW584"/>
  <c r="FR584"/>
  <c r="GL584"/>
  <c r="GO584"/>
  <c r="GP584"/>
  <c r="C585"/>
  <c r="D585"/>
  <c r="I585"/>
  <c r="AE585"/>
  <c r="AD585"/>
  <c r="CR585"/>
  <c r="Q585"/>
  <c r="AF585"/>
  <c r="CT585"/>
  <c r="S585"/>
  <c r="AC585"/>
  <c r="AB585"/>
  <c r="AG585"/>
  <c r="CU585"/>
  <c r="T585"/>
  <c r="AH585"/>
  <c r="AI585"/>
  <c r="CW585"/>
  <c r="V585"/>
  <c r="AJ585"/>
  <c r="CS585"/>
  <c r="R585"/>
  <c r="CV585"/>
  <c r="U585"/>
  <c r="CX585"/>
  <c r="W585"/>
  <c r="FR585"/>
  <c r="GK585"/>
  <c r="GL585"/>
  <c r="GO585"/>
  <c r="GP585"/>
  <c r="I586"/>
  <c r="AC586"/>
  <c r="AE586"/>
  <c r="AD586"/>
  <c r="AF586"/>
  <c r="CT586"/>
  <c r="S586"/>
  <c r="AG586"/>
  <c r="AH586"/>
  <c r="AI586"/>
  <c r="AJ586"/>
  <c r="CX586"/>
  <c r="CQ586"/>
  <c r="CS586"/>
  <c r="R586"/>
  <c r="GK586"/>
  <c r="CU586"/>
  <c r="T586"/>
  <c r="CV586"/>
  <c r="U586"/>
  <c r="CW586"/>
  <c r="FR586"/>
  <c r="GL586"/>
  <c r="GO586"/>
  <c r="GP586"/>
  <c r="C587"/>
  <c r="D587"/>
  <c r="I587"/>
  <c r="I589"/>
  <c r="AH589"/>
  <c r="CV589"/>
  <c r="U589"/>
  <c r="AE587"/>
  <c r="AD587"/>
  <c r="CR587"/>
  <c r="Q587"/>
  <c r="AC587"/>
  <c r="AF587"/>
  <c r="CT587"/>
  <c r="S587"/>
  <c r="CZ587"/>
  <c r="Y587"/>
  <c r="AG587"/>
  <c r="AH587"/>
  <c r="AI587"/>
  <c r="CW587"/>
  <c r="V587"/>
  <c r="AJ587"/>
  <c r="CS587"/>
  <c r="CU587"/>
  <c r="T587"/>
  <c r="CV587"/>
  <c r="U587"/>
  <c r="CX587"/>
  <c r="W587"/>
  <c r="CY587"/>
  <c r="X587"/>
  <c r="FR587"/>
  <c r="GL587"/>
  <c r="GO587"/>
  <c r="GP587"/>
  <c r="I588"/>
  <c r="AC588"/>
  <c r="AE588"/>
  <c r="AD588"/>
  <c r="AF588"/>
  <c r="AG588"/>
  <c r="AH588"/>
  <c r="AI588"/>
  <c r="AJ588"/>
  <c r="CX588"/>
  <c r="CQ588"/>
  <c r="CR588"/>
  <c r="CS588"/>
  <c r="CT588"/>
  <c r="CU588"/>
  <c r="T588"/>
  <c r="CV588"/>
  <c r="CW588"/>
  <c r="FR588"/>
  <c r="GL588"/>
  <c r="GO588"/>
  <c r="GP588"/>
  <c r="AC589"/>
  <c r="CQ589"/>
  <c r="P589"/>
  <c r="AE589"/>
  <c r="AD589"/>
  <c r="CR589"/>
  <c r="Q589"/>
  <c r="AF589"/>
  <c r="CT589"/>
  <c r="S589"/>
  <c r="CP589"/>
  <c r="O589"/>
  <c r="CS589"/>
  <c r="R589"/>
  <c r="GK589"/>
  <c r="AB589"/>
  <c r="AG589"/>
  <c r="AI589"/>
  <c r="AJ589"/>
  <c r="CY589"/>
  <c r="X589"/>
  <c r="CU589"/>
  <c r="CW589"/>
  <c r="V589"/>
  <c r="CX589"/>
  <c r="W589"/>
  <c r="CZ589"/>
  <c r="Y589"/>
  <c r="FR589"/>
  <c r="GL589"/>
  <c r="GO589"/>
  <c r="GP589"/>
  <c r="I590"/>
  <c r="AE590"/>
  <c r="AD590"/>
  <c r="CR590"/>
  <c r="Q590"/>
  <c r="AI590"/>
  <c r="CW590"/>
  <c r="V590"/>
  <c r="AJ590"/>
  <c r="CX590"/>
  <c r="W590"/>
  <c r="AC590"/>
  <c r="AF590"/>
  <c r="AB590"/>
  <c r="CT590"/>
  <c r="S590"/>
  <c r="AG590"/>
  <c r="AH590"/>
  <c r="CV590"/>
  <c r="U590"/>
  <c r="CS590"/>
  <c r="R590"/>
  <c r="CU590"/>
  <c r="T590"/>
  <c r="FR590"/>
  <c r="GK590"/>
  <c r="GL590"/>
  <c r="GO590"/>
  <c r="GP590"/>
  <c r="C591"/>
  <c r="D591"/>
  <c r="I591"/>
  <c r="AC591"/>
  <c r="AE591"/>
  <c r="AD591"/>
  <c r="AF591"/>
  <c r="AB591"/>
  <c r="CQ591"/>
  <c r="CR591"/>
  <c r="Q591"/>
  <c r="AG591"/>
  <c r="AH591"/>
  <c r="CV591"/>
  <c r="U591"/>
  <c r="AI591"/>
  <c r="AJ591"/>
  <c r="CX591"/>
  <c r="W591"/>
  <c r="CS591"/>
  <c r="R591"/>
  <c r="GK591"/>
  <c r="CT591"/>
  <c r="S591"/>
  <c r="CU591"/>
  <c r="CW591"/>
  <c r="FR591"/>
  <c r="GL591"/>
  <c r="GO591"/>
  <c r="GP591"/>
  <c r="AC592"/>
  <c r="AE592"/>
  <c r="AD592"/>
  <c r="AF592"/>
  <c r="CT592"/>
  <c r="AG592"/>
  <c r="AH592"/>
  <c r="AI592"/>
  <c r="AJ592"/>
  <c r="CQ592"/>
  <c r="CS592"/>
  <c r="CU592"/>
  <c r="CV592"/>
  <c r="CW592"/>
  <c r="CX592"/>
  <c r="FR592"/>
  <c r="GL592"/>
  <c r="GO592"/>
  <c r="GP592"/>
  <c r="C594"/>
  <c r="C575"/>
  <c r="D594"/>
  <c r="D575"/>
  <c r="F594"/>
  <c r="F575"/>
  <c r="AO594"/>
  <c r="AO575"/>
  <c r="AP594"/>
  <c r="AP575"/>
  <c r="AQ594"/>
  <c r="AS594"/>
  <c r="AT594"/>
  <c r="AU594"/>
  <c r="F596"/>
  <c r="F597"/>
  <c r="F598"/>
  <c r="F599"/>
  <c r="F601"/>
  <c r="F602"/>
  <c r="F603"/>
  <c r="F607"/>
  <c r="F608"/>
  <c r="F609"/>
  <c r="F610"/>
  <c r="F611"/>
  <c r="F612"/>
  <c r="F613"/>
  <c r="D615"/>
  <c r="E617"/>
  <c r="F625"/>
  <c r="F617"/>
  <c r="G625"/>
  <c r="G617"/>
  <c r="O617"/>
  <c r="P617"/>
  <c r="Q617"/>
  <c r="R617"/>
  <c r="S617"/>
  <c r="T617"/>
  <c r="U617"/>
  <c r="V617"/>
  <c r="W617"/>
  <c r="X617"/>
  <c r="Y617"/>
  <c r="Z617"/>
  <c r="AA617"/>
  <c r="AB617"/>
  <c r="AC617"/>
  <c r="AD617"/>
  <c r="AE617"/>
  <c r="AF617"/>
  <c r="AG617"/>
  <c r="AH617"/>
  <c r="AI617"/>
  <c r="AJ617"/>
  <c r="AK617"/>
  <c r="AL617"/>
  <c r="AM617"/>
  <c r="AN617"/>
  <c r="AT625"/>
  <c r="AT617"/>
  <c r="AU625"/>
  <c r="AU617"/>
  <c r="AV617"/>
  <c r="AW617"/>
  <c r="AX617"/>
  <c r="AY617"/>
  <c r="AZ617"/>
  <c r="BA617"/>
  <c r="BB617"/>
  <c r="BC617"/>
  <c r="BD617"/>
  <c r="BE617"/>
  <c r="BF617"/>
  <c r="BG617"/>
  <c r="BH617"/>
  <c r="BI617"/>
  <c r="BJ617"/>
  <c r="BK617"/>
  <c r="BL617"/>
  <c r="BM617"/>
  <c r="BN617"/>
  <c r="BO617"/>
  <c r="BP617"/>
  <c r="BQ617"/>
  <c r="BR617"/>
  <c r="BS617"/>
  <c r="BT617"/>
  <c r="BU617"/>
  <c r="BV617"/>
  <c r="BW617"/>
  <c r="BX617"/>
  <c r="BY617"/>
  <c r="BZ617"/>
  <c r="CA617"/>
  <c r="CB617"/>
  <c r="CC617"/>
  <c r="CD617"/>
  <c r="CE617"/>
  <c r="CF617"/>
  <c r="CG617"/>
  <c r="CH617"/>
  <c r="CI617"/>
  <c r="CJ617"/>
  <c r="CK617"/>
  <c r="CL617"/>
  <c r="CM617"/>
  <c r="CN617"/>
  <c r="CO617"/>
  <c r="CP617"/>
  <c r="CQ617"/>
  <c r="CR617"/>
  <c r="CS617"/>
  <c r="CT617"/>
  <c r="CU617"/>
  <c r="CV617"/>
  <c r="CW617"/>
  <c r="CX617"/>
  <c r="CY617"/>
  <c r="CZ617"/>
  <c r="DA617"/>
  <c r="DB617"/>
  <c r="DC617"/>
  <c r="DD617"/>
  <c r="DE617"/>
  <c r="DF617"/>
  <c r="DG617"/>
  <c r="DH617"/>
  <c r="DI617"/>
  <c r="DJ617"/>
  <c r="DK617"/>
  <c r="DL617"/>
  <c r="DM617"/>
  <c r="DN617"/>
  <c r="C619"/>
  <c r="D619"/>
  <c r="I619"/>
  <c r="I620"/>
  <c r="AI620"/>
  <c r="CW620"/>
  <c r="V620"/>
  <c r="AI619"/>
  <c r="CW619"/>
  <c r="V619"/>
  <c r="AC619"/>
  <c r="AE619"/>
  <c r="AD619"/>
  <c r="AF619"/>
  <c r="AB619"/>
  <c r="CT619"/>
  <c r="S619"/>
  <c r="AG619"/>
  <c r="AH619"/>
  <c r="CV619"/>
  <c r="U619"/>
  <c r="AJ619"/>
  <c r="CR619"/>
  <c r="Q619"/>
  <c r="CS619"/>
  <c r="R619"/>
  <c r="GK619"/>
  <c r="CU619"/>
  <c r="T619"/>
  <c r="CX619"/>
  <c r="FR619"/>
  <c r="GL619"/>
  <c r="GO619"/>
  <c r="GP619"/>
  <c r="AE620"/>
  <c r="CS620"/>
  <c r="R620"/>
  <c r="GK620"/>
  <c r="AG620"/>
  <c r="CU620"/>
  <c r="T620"/>
  <c r="AC620"/>
  <c r="AD620"/>
  <c r="AF620"/>
  <c r="AB620"/>
  <c r="CR620"/>
  <c r="Q620"/>
  <c r="AH620"/>
  <c r="AJ620"/>
  <c r="CT620"/>
  <c r="CV620"/>
  <c r="U620"/>
  <c r="CX620"/>
  <c r="W620"/>
  <c r="FR620"/>
  <c r="GL620"/>
  <c r="GO620"/>
  <c r="GP620"/>
  <c r="AC621"/>
  <c r="AE621"/>
  <c r="AD621"/>
  <c r="CR621"/>
  <c r="AF621"/>
  <c r="CT621"/>
  <c r="AG621"/>
  <c r="AH621"/>
  <c r="CV621"/>
  <c r="AI621"/>
  <c r="AJ621"/>
  <c r="CQ621"/>
  <c r="CS621"/>
  <c r="CU621"/>
  <c r="CW621"/>
  <c r="CX621"/>
  <c r="FR621"/>
  <c r="GL621"/>
  <c r="GO621"/>
  <c r="GP621"/>
  <c r="C622"/>
  <c r="D622"/>
  <c r="I622"/>
  <c r="AE622"/>
  <c r="CS622"/>
  <c r="R622"/>
  <c r="GK622"/>
  <c r="AF622"/>
  <c r="CT622"/>
  <c r="S622"/>
  <c r="AH622"/>
  <c r="CV622"/>
  <c r="U622"/>
  <c r="AC622"/>
  <c r="AD622"/>
  <c r="AB622"/>
  <c r="CQ622"/>
  <c r="P622"/>
  <c r="CR622"/>
  <c r="Q622"/>
  <c r="CP622"/>
  <c r="O622"/>
  <c r="AG622"/>
  <c r="CU622"/>
  <c r="T622"/>
  <c r="AI622"/>
  <c r="AJ622"/>
  <c r="CX622"/>
  <c r="W622"/>
  <c r="CW622"/>
  <c r="V622"/>
  <c r="CY622"/>
  <c r="X622"/>
  <c r="CZ622"/>
  <c r="Y622"/>
  <c r="FR622"/>
  <c r="GL622"/>
  <c r="GO622"/>
  <c r="GP622"/>
  <c r="I623"/>
  <c r="AC623"/>
  <c r="AE623"/>
  <c r="AD623"/>
  <c r="AF623"/>
  <c r="CT623"/>
  <c r="AG623"/>
  <c r="CU623"/>
  <c r="AH623"/>
  <c r="CV623"/>
  <c r="AI623"/>
  <c r="AJ623"/>
  <c r="CR623"/>
  <c r="CS623"/>
  <c r="CW623"/>
  <c r="CX623"/>
  <c r="FR623"/>
  <c r="GL623"/>
  <c r="GO623"/>
  <c r="GP623"/>
  <c r="B625"/>
  <c r="B617"/>
  <c r="C625"/>
  <c r="C617"/>
  <c r="D625"/>
  <c r="D617"/>
  <c r="AO625"/>
  <c r="AP625"/>
  <c r="AP617"/>
  <c r="AQ625"/>
  <c r="AQ617"/>
  <c r="AR625"/>
  <c r="AR617"/>
  <c r="AS625"/>
  <c r="F635"/>
  <c r="F637"/>
  <c r="F627"/>
  <c r="F628"/>
  <c r="F630"/>
  <c r="F631"/>
  <c r="F632"/>
  <c r="F633"/>
  <c r="F634"/>
  <c r="F638"/>
  <c r="F639"/>
  <c r="F640"/>
  <c r="F641"/>
  <c r="F642"/>
  <c r="F643"/>
  <c r="F644"/>
  <c r="D646"/>
  <c r="D656"/>
  <c r="D648"/>
  <c r="E648"/>
  <c r="F656"/>
  <c r="F648"/>
  <c r="O648"/>
  <c r="P648"/>
  <c r="Q648"/>
  <c r="R648"/>
  <c r="S648"/>
  <c r="T648"/>
  <c r="U648"/>
  <c r="V648"/>
  <c r="W648"/>
  <c r="X648"/>
  <c r="Y648"/>
  <c r="Z648"/>
  <c r="AA648"/>
  <c r="AB648"/>
  <c r="AC648"/>
  <c r="AD648"/>
  <c r="AE648"/>
  <c r="AF648"/>
  <c r="AG648"/>
  <c r="AH648"/>
  <c r="AI648"/>
  <c r="AJ648"/>
  <c r="AK648"/>
  <c r="AL648"/>
  <c r="AM648"/>
  <c r="AN648"/>
  <c r="AO656"/>
  <c r="AO648"/>
  <c r="AR656"/>
  <c r="AR648"/>
  <c r="AU656"/>
  <c r="AU648"/>
  <c r="AV648"/>
  <c r="AW648"/>
  <c r="AX648"/>
  <c r="AY648"/>
  <c r="AZ648"/>
  <c r="BA648"/>
  <c r="BB648"/>
  <c r="BC648"/>
  <c r="BD648"/>
  <c r="BE648"/>
  <c r="BF648"/>
  <c r="BG648"/>
  <c r="BH648"/>
  <c r="BI648"/>
  <c r="BJ648"/>
  <c r="BK648"/>
  <c r="BL648"/>
  <c r="BM648"/>
  <c r="BN648"/>
  <c r="BO648"/>
  <c r="BP648"/>
  <c r="BQ648"/>
  <c r="BR648"/>
  <c r="BS648"/>
  <c r="BT648"/>
  <c r="BU648"/>
  <c r="BV648"/>
  <c r="BW648"/>
  <c r="BX648"/>
  <c r="BY648"/>
  <c r="BZ648"/>
  <c r="CA648"/>
  <c r="CB648"/>
  <c r="CC648"/>
  <c r="CD648"/>
  <c r="CE648"/>
  <c r="CF648"/>
  <c r="CG648"/>
  <c r="CH648"/>
  <c r="CI648"/>
  <c r="CJ648"/>
  <c r="CK648"/>
  <c r="CL648"/>
  <c r="CM648"/>
  <c r="CN648"/>
  <c r="CO648"/>
  <c r="CP648"/>
  <c r="CQ648"/>
  <c r="CR648"/>
  <c r="CS648"/>
  <c r="CT648"/>
  <c r="CU648"/>
  <c r="CV648"/>
  <c r="CW648"/>
  <c r="CX648"/>
  <c r="CY648"/>
  <c r="CZ648"/>
  <c r="DA648"/>
  <c r="DB648"/>
  <c r="DC648"/>
  <c r="DD648"/>
  <c r="DE648"/>
  <c r="DF648"/>
  <c r="DG648"/>
  <c r="DH648"/>
  <c r="DI648"/>
  <c r="DJ648"/>
  <c r="DK648"/>
  <c r="DL648"/>
  <c r="DM648"/>
  <c r="DN648"/>
  <c r="C650"/>
  <c r="D650"/>
  <c r="I650"/>
  <c r="AI650"/>
  <c r="CW650"/>
  <c r="V650"/>
  <c r="AJ650"/>
  <c r="CX650"/>
  <c r="W650"/>
  <c r="AC650"/>
  <c r="AE650"/>
  <c r="AD650"/>
  <c r="AF650"/>
  <c r="AG650"/>
  <c r="CU650"/>
  <c r="T650"/>
  <c r="AH650"/>
  <c r="CQ650"/>
  <c r="P650"/>
  <c r="CT650"/>
  <c r="S650"/>
  <c r="CV650"/>
  <c r="U650"/>
  <c r="FR650"/>
  <c r="GL650"/>
  <c r="GO650"/>
  <c r="GP650"/>
  <c r="AC651"/>
  <c r="CQ651"/>
  <c r="AE651"/>
  <c r="AD651"/>
  <c r="AF651"/>
  <c r="AG651"/>
  <c r="AH651"/>
  <c r="AI651"/>
  <c r="AJ651"/>
  <c r="CT651"/>
  <c r="CU651"/>
  <c r="CV651"/>
  <c r="CW651"/>
  <c r="CX651"/>
  <c r="FR651"/>
  <c r="GL651"/>
  <c r="GO651"/>
  <c r="GP651"/>
  <c r="I652"/>
  <c r="AE652"/>
  <c r="CS652"/>
  <c r="R652"/>
  <c r="GK652"/>
  <c r="AC652"/>
  <c r="CQ652"/>
  <c r="P652"/>
  <c r="AJ652"/>
  <c r="CX652"/>
  <c r="W652"/>
  <c r="AD652"/>
  <c r="AF652"/>
  <c r="AB652"/>
  <c r="CR652"/>
  <c r="Q652"/>
  <c r="CT652"/>
  <c r="S652"/>
  <c r="AG652"/>
  <c r="AH652"/>
  <c r="CV652"/>
  <c r="U652"/>
  <c r="AI652"/>
  <c r="CU652"/>
  <c r="T652"/>
  <c r="CW652"/>
  <c r="V652"/>
  <c r="FR652"/>
  <c r="GL652"/>
  <c r="GO652"/>
  <c r="GP652"/>
  <c r="AC653"/>
  <c r="AE653"/>
  <c r="CS653"/>
  <c r="AF653"/>
  <c r="AG653"/>
  <c r="AH653"/>
  <c r="AI653"/>
  <c r="AJ653"/>
  <c r="CT653"/>
  <c r="CU653"/>
  <c r="CV653"/>
  <c r="CW653"/>
  <c r="CX653"/>
  <c r="FR653"/>
  <c r="GL653"/>
  <c r="GO653"/>
  <c r="GP653"/>
  <c r="I654"/>
  <c r="AC654"/>
  <c r="AE654"/>
  <c r="AD654"/>
  <c r="AF654"/>
  <c r="CT654"/>
  <c r="AG654"/>
  <c r="AH654"/>
  <c r="AI654"/>
  <c r="AJ654"/>
  <c r="CX654"/>
  <c r="CQ654"/>
  <c r="CU654"/>
  <c r="T654"/>
  <c r="CV654"/>
  <c r="U654"/>
  <c r="CW654"/>
  <c r="FR654"/>
  <c r="GL654"/>
  <c r="GO654"/>
  <c r="GP654"/>
  <c r="B656"/>
  <c r="B648"/>
  <c r="C656"/>
  <c r="C648"/>
  <c r="G656"/>
  <c r="G648"/>
  <c r="AP656"/>
  <c r="AQ656"/>
  <c r="AS656"/>
  <c r="AS648"/>
  <c r="AT656"/>
  <c r="AT648"/>
  <c r="F658"/>
  <c r="F659"/>
  <c r="F660"/>
  <c r="F661"/>
  <c r="F663"/>
  <c r="F664"/>
  <c r="F665"/>
  <c r="F666"/>
  <c r="F667"/>
  <c r="F668"/>
  <c r="F669"/>
  <c r="F670"/>
  <c r="F671"/>
  <c r="F672"/>
  <c r="F673"/>
  <c r="F674"/>
  <c r="F675"/>
  <c r="D677"/>
  <c r="B689"/>
  <c r="B679"/>
  <c r="E679"/>
  <c r="O679"/>
  <c r="P679"/>
  <c r="Q679"/>
  <c r="R679"/>
  <c r="S679"/>
  <c r="T679"/>
  <c r="U679"/>
  <c r="V679"/>
  <c r="W679"/>
  <c r="X679"/>
  <c r="Y679"/>
  <c r="Z679"/>
  <c r="AA679"/>
  <c r="AB679"/>
  <c r="AC679"/>
  <c r="AD679"/>
  <c r="AE679"/>
  <c r="AF679"/>
  <c r="AG679"/>
  <c r="AH679"/>
  <c r="AI679"/>
  <c r="AJ679"/>
  <c r="AK679"/>
  <c r="AL679"/>
  <c r="AM679"/>
  <c r="AN679"/>
  <c r="AS689"/>
  <c r="AS679"/>
  <c r="AU689"/>
  <c r="AU679"/>
  <c r="AV679"/>
  <c r="AW679"/>
  <c r="AX679"/>
  <c r="AY679"/>
  <c r="AZ679"/>
  <c r="BA679"/>
  <c r="BB679"/>
  <c r="BC679"/>
  <c r="BD679"/>
  <c r="BE679"/>
  <c r="BF679"/>
  <c r="BG679"/>
  <c r="BH679"/>
  <c r="BI679"/>
  <c r="BJ679"/>
  <c r="BK679"/>
  <c r="BL679"/>
  <c r="BM679"/>
  <c r="BN679"/>
  <c r="BO679"/>
  <c r="BP679"/>
  <c r="BQ679"/>
  <c r="BR679"/>
  <c r="BS679"/>
  <c r="BT679"/>
  <c r="BU679"/>
  <c r="BV679"/>
  <c r="BW679"/>
  <c r="BX679"/>
  <c r="BY679"/>
  <c r="BZ679"/>
  <c r="CA679"/>
  <c r="CB679"/>
  <c r="CC679"/>
  <c r="CD679"/>
  <c r="CE679"/>
  <c r="CF679"/>
  <c r="CG679"/>
  <c r="CH679"/>
  <c r="CI679"/>
  <c r="CJ679"/>
  <c r="CK679"/>
  <c r="CL679"/>
  <c r="CM679"/>
  <c r="CN679"/>
  <c r="CO679"/>
  <c r="CP679"/>
  <c r="CQ679"/>
  <c r="CR679"/>
  <c r="CS679"/>
  <c r="CT679"/>
  <c r="CU679"/>
  <c r="CV679"/>
  <c r="CW679"/>
  <c r="CX679"/>
  <c r="CY679"/>
  <c r="CZ679"/>
  <c r="DA679"/>
  <c r="DB679"/>
  <c r="DC679"/>
  <c r="DD679"/>
  <c r="DE679"/>
  <c r="DF679"/>
  <c r="DG679"/>
  <c r="DH679"/>
  <c r="DI679"/>
  <c r="DJ679"/>
  <c r="DK679"/>
  <c r="DL679"/>
  <c r="DM679"/>
  <c r="DN679"/>
  <c r="C681"/>
  <c r="D681"/>
  <c r="I681"/>
  <c r="AC681"/>
  <c r="AE681"/>
  <c r="AD681"/>
  <c r="AF681"/>
  <c r="AB681"/>
  <c r="CR681"/>
  <c r="Q681"/>
  <c r="AG681"/>
  <c r="AH681"/>
  <c r="CV681"/>
  <c r="U681"/>
  <c r="AI681"/>
  <c r="AJ681"/>
  <c r="CQ681"/>
  <c r="P681"/>
  <c r="CS681"/>
  <c r="R681"/>
  <c r="GK681"/>
  <c r="CT681"/>
  <c r="S681"/>
  <c r="CU681"/>
  <c r="CW681"/>
  <c r="CX681"/>
  <c r="FR681"/>
  <c r="GL681"/>
  <c r="GO681"/>
  <c r="GP681"/>
  <c r="AC682"/>
  <c r="CQ682"/>
  <c r="AE682"/>
  <c r="AF682"/>
  <c r="CT682"/>
  <c r="AG682"/>
  <c r="AH682"/>
  <c r="AI682"/>
  <c r="CW682"/>
  <c r="AJ682"/>
  <c r="CU682"/>
  <c r="CV682"/>
  <c r="CX682"/>
  <c r="FR682"/>
  <c r="GL682"/>
  <c r="GO682"/>
  <c r="GP682"/>
  <c r="AC683"/>
  <c r="AE683"/>
  <c r="AD683"/>
  <c r="AF683"/>
  <c r="AG683"/>
  <c r="AH683"/>
  <c r="CV683"/>
  <c r="AI683"/>
  <c r="AJ683"/>
  <c r="CX683"/>
  <c r="CQ683"/>
  <c r="CS683"/>
  <c r="CT683"/>
  <c r="CU683"/>
  <c r="CW683"/>
  <c r="FR683"/>
  <c r="GL683"/>
  <c r="GO683"/>
  <c r="GP683"/>
  <c r="AC684"/>
  <c r="AE684"/>
  <c r="AF684"/>
  <c r="AG684"/>
  <c r="AH684"/>
  <c r="AI684"/>
  <c r="AJ684"/>
  <c r="CT684"/>
  <c r="CU684"/>
  <c r="CV684"/>
  <c r="CW684"/>
  <c r="CX684"/>
  <c r="FR684"/>
  <c r="GL684"/>
  <c r="GO684"/>
  <c r="GP684"/>
  <c r="C685"/>
  <c r="D685"/>
  <c r="I685"/>
  <c r="AC685"/>
  <c r="CQ685"/>
  <c r="P685"/>
  <c r="AJ685"/>
  <c r="CX685"/>
  <c r="W685"/>
  <c r="AE685"/>
  <c r="AD685"/>
  <c r="AF685"/>
  <c r="AB685"/>
  <c r="AG685"/>
  <c r="AH685"/>
  <c r="AI685"/>
  <c r="CR685"/>
  <c r="Q685"/>
  <c r="CS685"/>
  <c r="CT685"/>
  <c r="CU685"/>
  <c r="T685"/>
  <c r="CV685"/>
  <c r="U685"/>
  <c r="CW685"/>
  <c r="V685"/>
  <c r="FR685"/>
  <c r="GL685"/>
  <c r="GO685"/>
  <c r="GP685"/>
  <c r="AC686"/>
  <c r="CQ686"/>
  <c r="AE686"/>
  <c r="AD686"/>
  <c r="AF686"/>
  <c r="CT686"/>
  <c r="AG686"/>
  <c r="AH686"/>
  <c r="AI686"/>
  <c r="AJ686"/>
  <c r="CR686"/>
  <c r="CS686"/>
  <c r="CU686"/>
  <c r="CV686"/>
  <c r="CW686"/>
  <c r="CX686"/>
  <c r="FR686"/>
  <c r="GL686"/>
  <c r="GO686"/>
  <c r="GP686"/>
  <c r="I687"/>
  <c r="AC687"/>
  <c r="AE687"/>
  <c r="AD687"/>
  <c r="AF687"/>
  <c r="AB687"/>
  <c r="CR687"/>
  <c r="AG687"/>
  <c r="AH687"/>
  <c r="CV687"/>
  <c r="U687"/>
  <c r="AI687"/>
  <c r="AJ687"/>
  <c r="CQ687"/>
  <c r="CS687"/>
  <c r="CT687"/>
  <c r="CU687"/>
  <c r="CW687"/>
  <c r="CX687"/>
  <c r="W687"/>
  <c r="FR687"/>
  <c r="GL687"/>
  <c r="GO687"/>
  <c r="GP687"/>
  <c r="C689"/>
  <c r="C679"/>
  <c r="D689"/>
  <c r="D679"/>
  <c r="F689"/>
  <c r="F679"/>
  <c r="G689"/>
  <c r="G679"/>
  <c r="AO689"/>
  <c r="AO679"/>
  <c r="AP689"/>
  <c r="AP679"/>
  <c r="AQ689"/>
  <c r="AR689"/>
  <c r="AR679"/>
  <c r="F699"/>
  <c r="AT689"/>
  <c r="AT679"/>
  <c r="F691"/>
  <c r="F692"/>
  <c r="F693"/>
  <c r="F696"/>
  <c r="F697"/>
  <c r="F698"/>
  <c r="F700"/>
  <c r="F701"/>
  <c r="F702"/>
  <c r="F703"/>
  <c r="F704"/>
  <c r="F705"/>
  <c r="F706"/>
  <c r="F707"/>
  <c r="F708"/>
  <c r="D710"/>
  <c r="D717"/>
  <c r="D712"/>
  <c r="E712"/>
  <c r="G717"/>
  <c r="G712"/>
  <c r="O712"/>
  <c r="P712"/>
  <c r="Q712"/>
  <c r="R712"/>
  <c r="S712"/>
  <c r="T712"/>
  <c r="U712"/>
  <c r="V712"/>
  <c r="W712"/>
  <c r="X712"/>
  <c r="Y712"/>
  <c r="Z712"/>
  <c r="AA712"/>
  <c r="AB712"/>
  <c r="AC712"/>
  <c r="AD712"/>
  <c r="AE712"/>
  <c r="AF712"/>
  <c r="AG712"/>
  <c r="AH712"/>
  <c r="AI712"/>
  <c r="AJ712"/>
  <c r="AK712"/>
  <c r="AL712"/>
  <c r="AM712"/>
  <c r="AN712"/>
  <c r="AO717"/>
  <c r="AO712"/>
  <c r="AQ717"/>
  <c r="AQ712"/>
  <c r="AV712"/>
  <c r="AW712"/>
  <c r="AX712"/>
  <c r="AY712"/>
  <c r="AZ712"/>
  <c r="BA712"/>
  <c r="BB712"/>
  <c r="BC712"/>
  <c r="BD712"/>
  <c r="BE712"/>
  <c r="BF712"/>
  <c r="BG712"/>
  <c r="BH712"/>
  <c r="BI712"/>
  <c r="BJ712"/>
  <c r="BK712"/>
  <c r="BL712"/>
  <c r="BM712"/>
  <c r="BN712"/>
  <c r="BO712"/>
  <c r="BP712"/>
  <c r="BQ712"/>
  <c r="BR712"/>
  <c r="BS712"/>
  <c r="BT712"/>
  <c r="BU712"/>
  <c r="BV712"/>
  <c r="BW712"/>
  <c r="BX712"/>
  <c r="BY712"/>
  <c r="BZ712"/>
  <c r="CA712"/>
  <c r="CB712"/>
  <c r="CC712"/>
  <c r="CD712"/>
  <c r="CE712"/>
  <c r="CF712"/>
  <c r="CG712"/>
  <c r="CH712"/>
  <c r="CI712"/>
  <c r="CJ712"/>
  <c r="CK712"/>
  <c r="CL712"/>
  <c r="CM712"/>
  <c r="CN712"/>
  <c r="CO712"/>
  <c r="CP712"/>
  <c r="CQ712"/>
  <c r="CR712"/>
  <c r="CS712"/>
  <c r="CT712"/>
  <c r="CU712"/>
  <c r="CV712"/>
  <c r="CW712"/>
  <c r="CX712"/>
  <c r="CY712"/>
  <c r="CZ712"/>
  <c r="DA712"/>
  <c r="DB712"/>
  <c r="DC712"/>
  <c r="DD712"/>
  <c r="DE712"/>
  <c r="DF712"/>
  <c r="DG712"/>
  <c r="DH712"/>
  <c r="DI712"/>
  <c r="DJ712"/>
  <c r="DK712"/>
  <c r="DL712"/>
  <c r="DM712"/>
  <c r="DN712"/>
  <c r="C714"/>
  <c r="D714"/>
  <c r="I714"/>
  <c r="AG714"/>
  <c r="CU714"/>
  <c r="T714"/>
  <c r="AC714"/>
  <c r="CQ714"/>
  <c r="P714"/>
  <c r="AE714"/>
  <c r="AD714"/>
  <c r="CR714"/>
  <c r="Q714"/>
  <c r="CS714"/>
  <c r="R714"/>
  <c r="GK714"/>
  <c r="AF714"/>
  <c r="CT714"/>
  <c r="S714"/>
  <c r="AH714"/>
  <c r="AI714"/>
  <c r="AJ714"/>
  <c r="CV714"/>
  <c r="U714"/>
  <c r="CW714"/>
  <c r="V714"/>
  <c r="CX714"/>
  <c r="W714"/>
  <c r="FR714"/>
  <c r="GL714"/>
  <c r="GO714"/>
  <c r="GP714"/>
  <c r="I715"/>
  <c r="AC715"/>
  <c r="AE715"/>
  <c r="AD715"/>
  <c r="AF715"/>
  <c r="CT715"/>
  <c r="AG715"/>
  <c r="CU715"/>
  <c r="T715"/>
  <c r="AH715"/>
  <c r="AI715"/>
  <c r="AJ715"/>
  <c r="CR715"/>
  <c r="CS715"/>
  <c r="CV715"/>
  <c r="CW715"/>
  <c r="CX715"/>
  <c r="FR715"/>
  <c r="GL715"/>
  <c r="GN715"/>
  <c r="GO715"/>
  <c r="B717"/>
  <c r="B712"/>
  <c r="C717"/>
  <c r="C712"/>
  <c r="F717"/>
  <c r="F712"/>
  <c r="AP717"/>
  <c r="AP712"/>
  <c r="AR717"/>
  <c r="AS717"/>
  <c r="AT717"/>
  <c r="AU717"/>
  <c r="F719"/>
  <c r="F720"/>
  <c r="F721"/>
  <c r="F723"/>
  <c r="F724"/>
  <c r="F725"/>
  <c r="F726"/>
  <c r="F730"/>
  <c r="F731"/>
  <c r="F732"/>
  <c r="F733"/>
  <c r="F734"/>
  <c r="F735"/>
  <c r="B738"/>
  <c r="B543"/>
  <c r="F738"/>
  <c r="F543"/>
  <c r="G738"/>
  <c r="G543"/>
  <c r="AO738"/>
  <c r="AU738"/>
  <c r="F740"/>
  <c r="F741"/>
  <c r="F745"/>
  <c r="F746"/>
  <c r="F747"/>
  <c r="F751"/>
  <c r="F752"/>
  <c r="F753"/>
  <c r="F754"/>
  <c r="F755"/>
  <c r="F756"/>
  <c r="D759"/>
  <c r="D481"/>
  <c r="F759"/>
  <c r="F481"/>
  <c r="G759"/>
  <c r="G481"/>
  <c r="F761"/>
  <c r="F762"/>
  <c r="F766"/>
  <c r="F767"/>
  <c r="F768"/>
  <c r="F772"/>
  <c r="F773"/>
  <c r="F774"/>
  <c r="F775"/>
  <c r="F776"/>
  <c r="F777"/>
  <c r="D780"/>
  <c r="B895"/>
  <c r="B782"/>
  <c r="E782"/>
  <c r="Z782"/>
  <c r="AA782"/>
  <c r="AB782"/>
  <c r="AC782"/>
  <c r="AD782"/>
  <c r="AE782"/>
  <c r="AF782"/>
  <c r="AG782"/>
  <c r="AH782"/>
  <c r="AI782"/>
  <c r="AJ782"/>
  <c r="AK782"/>
  <c r="AL782"/>
  <c r="AM782"/>
  <c r="AN782"/>
  <c r="AV782"/>
  <c r="AW782"/>
  <c r="AX782"/>
  <c r="AY782"/>
  <c r="AZ782"/>
  <c r="BA782"/>
  <c r="BB782"/>
  <c r="BC782"/>
  <c r="BD782"/>
  <c r="BE782"/>
  <c r="BF782"/>
  <c r="BG782"/>
  <c r="BH782"/>
  <c r="BI782"/>
  <c r="BJ782"/>
  <c r="BK782"/>
  <c r="BL782"/>
  <c r="BM782"/>
  <c r="BN782"/>
  <c r="BO782"/>
  <c r="BP782"/>
  <c r="BQ782"/>
  <c r="BR782"/>
  <c r="BS782"/>
  <c r="BT782"/>
  <c r="BU782"/>
  <c r="BV782"/>
  <c r="BW782"/>
  <c r="BX782"/>
  <c r="BY782"/>
  <c r="BZ782"/>
  <c r="CA782"/>
  <c r="CB782"/>
  <c r="CC782"/>
  <c r="CD782"/>
  <c r="CE782"/>
  <c r="CF782"/>
  <c r="CG782"/>
  <c r="CH782"/>
  <c r="CI782"/>
  <c r="CJ782"/>
  <c r="CK782"/>
  <c r="CL782"/>
  <c r="CM782"/>
  <c r="CN782"/>
  <c r="CO782"/>
  <c r="CP782"/>
  <c r="CQ782"/>
  <c r="CR782"/>
  <c r="CS782"/>
  <c r="CT782"/>
  <c r="CU782"/>
  <c r="CV782"/>
  <c r="CW782"/>
  <c r="CX782"/>
  <c r="CY782"/>
  <c r="CZ782"/>
  <c r="DA782"/>
  <c r="DB782"/>
  <c r="DC782"/>
  <c r="DD782"/>
  <c r="DE782"/>
  <c r="DF782"/>
  <c r="DG782"/>
  <c r="DH782"/>
  <c r="DI782"/>
  <c r="DJ782"/>
  <c r="DK782"/>
  <c r="DL782"/>
  <c r="DM782"/>
  <c r="DN782"/>
  <c r="D784"/>
  <c r="B795"/>
  <c r="B786"/>
  <c r="C795"/>
  <c r="C786"/>
  <c r="E786"/>
  <c r="F795"/>
  <c r="F786"/>
  <c r="O786"/>
  <c r="P786"/>
  <c r="Q786"/>
  <c r="R786"/>
  <c r="S786"/>
  <c r="T786"/>
  <c r="U786"/>
  <c r="V786"/>
  <c r="W786"/>
  <c r="X786"/>
  <c r="Y786"/>
  <c r="Z786"/>
  <c r="AA786"/>
  <c r="AB786"/>
  <c r="AC786"/>
  <c r="AD786"/>
  <c r="AE786"/>
  <c r="AF786"/>
  <c r="AG786"/>
  <c r="AH786"/>
  <c r="AI786"/>
  <c r="AJ786"/>
  <c r="AK786"/>
  <c r="AL786"/>
  <c r="AM786"/>
  <c r="AN786"/>
  <c r="AP795"/>
  <c r="AP786"/>
  <c r="AS795"/>
  <c r="AS786"/>
  <c r="AU795"/>
  <c r="AU786"/>
  <c r="AV786"/>
  <c r="AW786"/>
  <c r="AX786"/>
  <c r="AY786"/>
  <c r="AZ786"/>
  <c r="BA786"/>
  <c r="BB786"/>
  <c r="BC786"/>
  <c r="BD786"/>
  <c r="BE786"/>
  <c r="BF786"/>
  <c r="BG786"/>
  <c r="BH786"/>
  <c r="BI786"/>
  <c r="BJ786"/>
  <c r="BK786"/>
  <c r="BL786"/>
  <c r="BM786"/>
  <c r="BN786"/>
  <c r="BO786"/>
  <c r="BP786"/>
  <c r="BQ786"/>
  <c r="BR786"/>
  <c r="BS786"/>
  <c r="BT786"/>
  <c r="BU786"/>
  <c r="BV786"/>
  <c r="BW786"/>
  <c r="BX786"/>
  <c r="BY786"/>
  <c r="BZ786"/>
  <c r="CA786"/>
  <c r="CB786"/>
  <c r="CC786"/>
  <c r="CD786"/>
  <c r="CE786"/>
  <c r="CF786"/>
  <c r="CG786"/>
  <c r="CH786"/>
  <c r="CI786"/>
  <c r="CJ786"/>
  <c r="CK786"/>
  <c r="CL786"/>
  <c r="CM786"/>
  <c r="CN786"/>
  <c r="CO786"/>
  <c r="CP786"/>
  <c r="CQ786"/>
  <c r="CR786"/>
  <c r="CS786"/>
  <c r="CT786"/>
  <c r="CU786"/>
  <c r="CV786"/>
  <c r="CW786"/>
  <c r="CX786"/>
  <c r="CY786"/>
  <c r="CZ786"/>
  <c r="DA786"/>
  <c r="DB786"/>
  <c r="DC786"/>
  <c r="DD786"/>
  <c r="DE786"/>
  <c r="DF786"/>
  <c r="DG786"/>
  <c r="DH786"/>
  <c r="DI786"/>
  <c r="DJ786"/>
  <c r="DK786"/>
  <c r="DL786"/>
  <c r="DM786"/>
  <c r="DN786"/>
  <c r="AC788"/>
  <c r="CQ788"/>
  <c r="P788"/>
  <c r="AE788"/>
  <c r="AD788"/>
  <c r="AF788"/>
  <c r="AG788"/>
  <c r="CU788"/>
  <c r="T788"/>
  <c r="AH788"/>
  <c r="AI788"/>
  <c r="AJ788"/>
  <c r="CX788"/>
  <c r="W788"/>
  <c r="CT788"/>
  <c r="S788"/>
  <c r="CV788"/>
  <c r="U788"/>
  <c r="CW788"/>
  <c r="V788"/>
  <c r="FR788"/>
  <c r="GL788"/>
  <c r="GO788"/>
  <c r="GP788"/>
  <c r="I789"/>
  <c r="AE789"/>
  <c r="CS789"/>
  <c r="R789"/>
  <c r="GK789"/>
  <c r="AC789"/>
  <c r="AD789"/>
  <c r="AF789"/>
  <c r="AB789"/>
  <c r="CQ789"/>
  <c r="P789"/>
  <c r="CR789"/>
  <c r="Q789"/>
  <c r="CT789"/>
  <c r="S789"/>
  <c r="AG789"/>
  <c r="AH789"/>
  <c r="AI789"/>
  <c r="CW789"/>
  <c r="V789"/>
  <c r="AJ789"/>
  <c r="CX789"/>
  <c r="W789"/>
  <c r="CP789"/>
  <c r="O789"/>
  <c r="CU789"/>
  <c r="T789"/>
  <c r="CV789"/>
  <c r="U789"/>
  <c r="FR789"/>
  <c r="GL789"/>
  <c r="GO789"/>
  <c r="GP789"/>
  <c r="C790"/>
  <c r="D790"/>
  <c r="I790"/>
  <c r="AC790"/>
  <c r="CQ790"/>
  <c r="P790"/>
  <c r="AE790"/>
  <c r="AD790"/>
  <c r="CR790"/>
  <c r="Q790"/>
  <c r="AF790"/>
  <c r="CT790"/>
  <c r="S790"/>
  <c r="CP790"/>
  <c r="O790"/>
  <c r="AJ790"/>
  <c r="CX790"/>
  <c r="W790"/>
  <c r="AB790"/>
  <c r="AG790"/>
  <c r="AH790"/>
  <c r="AI790"/>
  <c r="CW790"/>
  <c r="V790"/>
  <c r="CU790"/>
  <c r="T790"/>
  <c r="CV790"/>
  <c r="U790"/>
  <c r="FR790"/>
  <c r="GL790"/>
  <c r="GO790"/>
  <c r="GP790"/>
  <c r="I791"/>
  <c r="AE791"/>
  <c r="AD791"/>
  <c r="CR791"/>
  <c r="Q791"/>
  <c r="CS791"/>
  <c r="R791"/>
  <c r="GK791"/>
  <c r="AF791"/>
  <c r="CT791"/>
  <c r="S791"/>
  <c r="AC791"/>
  <c r="AB791"/>
  <c r="CQ791"/>
  <c r="P791"/>
  <c r="AG791"/>
  <c r="AH791"/>
  <c r="CV791"/>
  <c r="U791"/>
  <c r="AI791"/>
  <c r="CW791"/>
  <c r="V791"/>
  <c r="AJ791"/>
  <c r="CX791"/>
  <c r="W791"/>
  <c r="CP791"/>
  <c r="O791"/>
  <c r="CU791"/>
  <c r="T791"/>
  <c r="FR791"/>
  <c r="GL791"/>
  <c r="GO791"/>
  <c r="GP791"/>
  <c r="C792"/>
  <c r="I792"/>
  <c r="I793"/>
  <c r="AE792"/>
  <c r="CS792"/>
  <c r="R792"/>
  <c r="GK792"/>
  <c r="AC792"/>
  <c r="AD792"/>
  <c r="CR792"/>
  <c r="Q792"/>
  <c r="AF792"/>
  <c r="CT792"/>
  <c r="S792"/>
  <c r="AG792"/>
  <c r="AH792"/>
  <c r="AI792"/>
  <c r="AJ792"/>
  <c r="CX792"/>
  <c r="W792"/>
  <c r="CU792"/>
  <c r="T792"/>
  <c r="CV792"/>
  <c r="U792"/>
  <c r="CW792"/>
  <c r="V792"/>
  <c r="FR792"/>
  <c r="GL792"/>
  <c r="GO792"/>
  <c r="GP792"/>
  <c r="AE793"/>
  <c r="AD793"/>
  <c r="CR793"/>
  <c r="Q793"/>
  <c r="AC793"/>
  <c r="AF793"/>
  <c r="AB793"/>
  <c r="CQ793"/>
  <c r="P793"/>
  <c r="AG793"/>
  <c r="CU793"/>
  <c r="AH793"/>
  <c r="AI793"/>
  <c r="AJ793"/>
  <c r="CX793"/>
  <c r="W793"/>
  <c r="CS793"/>
  <c r="CT793"/>
  <c r="CV793"/>
  <c r="CW793"/>
  <c r="FR793"/>
  <c r="GL793"/>
  <c r="GO793"/>
  <c r="GP793"/>
  <c r="D795"/>
  <c r="D786"/>
  <c r="G795"/>
  <c r="G786"/>
  <c r="AO795"/>
  <c r="AQ795"/>
  <c r="AR795"/>
  <c r="AR786"/>
  <c r="AT795"/>
  <c r="AT786"/>
  <c r="F797"/>
  <c r="F798"/>
  <c r="F799"/>
  <c r="F800"/>
  <c r="F802"/>
  <c r="F803"/>
  <c r="F804"/>
  <c r="F805"/>
  <c r="F806"/>
  <c r="F807"/>
  <c r="F808"/>
  <c r="F809"/>
  <c r="F810"/>
  <c r="F811"/>
  <c r="F812"/>
  <c r="F813"/>
  <c r="F814"/>
  <c r="D816"/>
  <c r="E818"/>
  <c r="G846"/>
  <c r="G818"/>
  <c r="Z818"/>
  <c r="AA818"/>
  <c r="AM818"/>
  <c r="AN818"/>
  <c r="BB846"/>
  <c r="AO846"/>
  <c r="AO818"/>
  <c r="AV818"/>
  <c r="AW818"/>
  <c r="AX818"/>
  <c r="AY818"/>
  <c r="AZ818"/>
  <c r="BA818"/>
  <c r="BB818"/>
  <c r="BI818"/>
  <c r="BJ818"/>
  <c r="BK818"/>
  <c r="BL818"/>
  <c r="BM818"/>
  <c r="BN818"/>
  <c r="BO818"/>
  <c r="BP818"/>
  <c r="BQ818"/>
  <c r="BR818"/>
  <c r="BS818"/>
  <c r="BT818"/>
  <c r="BU818"/>
  <c r="BV818"/>
  <c r="BW818"/>
  <c r="BX818"/>
  <c r="BY818"/>
  <c r="BZ818"/>
  <c r="CA818"/>
  <c r="CB818"/>
  <c r="CC818"/>
  <c r="CD818"/>
  <c r="CE818"/>
  <c r="CF818"/>
  <c r="CG818"/>
  <c r="CH818"/>
  <c r="CI818"/>
  <c r="CJ818"/>
  <c r="CK818"/>
  <c r="CL818"/>
  <c r="CM818"/>
  <c r="CN818"/>
  <c r="CO818"/>
  <c r="CP818"/>
  <c r="CQ818"/>
  <c r="CR818"/>
  <c r="CS818"/>
  <c r="CT818"/>
  <c r="CU818"/>
  <c r="CV818"/>
  <c r="CW818"/>
  <c r="CX818"/>
  <c r="CY818"/>
  <c r="CZ818"/>
  <c r="DA818"/>
  <c r="DB818"/>
  <c r="DC818"/>
  <c r="DD818"/>
  <c r="DE818"/>
  <c r="DF818"/>
  <c r="DG818"/>
  <c r="DH818"/>
  <c r="DI818"/>
  <c r="DJ818"/>
  <c r="DK818"/>
  <c r="DL818"/>
  <c r="DM818"/>
  <c r="DN818"/>
  <c r="C820"/>
  <c r="D820"/>
  <c r="AC820"/>
  <c r="CQ820"/>
  <c r="AE820"/>
  <c r="CS820"/>
  <c r="AF820"/>
  <c r="AG820"/>
  <c r="AH820"/>
  <c r="AI820"/>
  <c r="CW820"/>
  <c r="V820"/>
  <c r="AJ820"/>
  <c r="CU820"/>
  <c r="CV820"/>
  <c r="CX820"/>
  <c r="FR820"/>
  <c r="GL820"/>
  <c r="GO820"/>
  <c r="GO821"/>
  <c r="GO822"/>
  <c r="GO823"/>
  <c r="GO824"/>
  <c r="GO825"/>
  <c r="GO826"/>
  <c r="GO827"/>
  <c r="GO828"/>
  <c r="GO829"/>
  <c r="GO830"/>
  <c r="GO831"/>
  <c r="GO832"/>
  <c r="GO833"/>
  <c r="GO834"/>
  <c r="GO835"/>
  <c r="GO836"/>
  <c r="GO837"/>
  <c r="GO838"/>
  <c r="GO839"/>
  <c r="GO840"/>
  <c r="GO841"/>
  <c r="GO842"/>
  <c r="GO843"/>
  <c r="GO844"/>
  <c r="BG846"/>
  <c r="GP820"/>
  <c r="C821"/>
  <c r="D821"/>
  <c r="AG821"/>
  <c r="CU821"/>
  <c r="T821"/>
  <c r="AH821"/>
  <c r="CV821"/>
  <c r="U821"/>
  <c r="K48" i="5"/>
  <c r="AI821" i="1"/>
  <c r="CW821"/>
  <c r="V821"/>
  <c r="AC821"/>
  <c r="AE821"/>
  <c r="AD821"/>
  <c r="AF821"/>
  <c r="AB821"/>
  <c r="CR821"/>
  <c r="Q821"/>
  <c r="AJ821"/>
  <c r="CX821"/>
  <c r="W821"/>
  <c r="FR821"/>
  <c r="GL821"/>
  <c r="GP821"/>
  <c r="C822"/>
  <c r="D822"/>
  <c r="AF822"/>
  <c r="CT822"/>
  <c r="S822"/>
  <c r="AG822"/>
  <c r="CU822"/>
  <c r="T822"/>
  <c r="AC822"/>
  <c r="AE822"/>
  <c r="AH822"/>
  <c r="CV822"/>
  <c r="U822"/>
  <c r="K59" i="5"/>
  <c r="AI822" i="1"/>
  <c r="AJ822"/>
  <c r="CW822"/>
  <c r="V822"/>
  <c r="CX822"/>
  <c r="W822"/>
  <c r="FR822"/>
  <c r="GL822"/>
  <c r="GP822"/>
  <c r="AH823"/>
  <c r="CV823"/>
  <c r="U823"/>
  <c r="AG823"/>
  <c r="CU823"/>
  <c r="T823"/>
  <c r="AI823"/>
  <c r="CW823"/>
  <c r="V823"/>
  <c r="AC823"/>
  <c r="AE823"/>
  <c r="AD823"/>
  <c r="AF823"/>
  <c r="AJ823"/>
  <c r="CQ823"/>
  <c r="P823"/>
  <c r="CR823"/>
  <c r="Q823"/>
  <c r="CX823"/>
  <c r="FR823"/>
  <c r="GL823"/>
  <c r="GP823"/>
  <c r="C824"/>
  <c r="D824"/>
  <c r="AF824"/>
  <c r="CT824"/>
  <c r="S824"/>
  <c r="AG824"/>
  <c r="CU824"/>
  <c r="T824"/>
  <c r="AC824"/>
  <c r="AE824"/>
  <c r="AH824"/>
  <c r="CV824"/>
  <c r="U824"/>
  <c r="K66" i="5"/>
  <c r="AI824" i="1"/>
  <c r="AJ824"/>
  <c r="CW824"/>
  <c r="V824"/>
  <c r="CX824"/>
  <c r="W824"/>
  <c r="FR824"/>
  <c r="GL824"/>
  <c r="GP824"/>
  <c r="C825"/>
  <c r="D825"/>
  <c r="E74" i="5"/>
  <c r="AE825" i="1"/>
  <c r="CS825"/>
  <c r="R825"/>
  <c r="AF825"/>
  <c r="CT825"/>
  <c r="S825"/>
  <c r="AG825"/>
  <c r="CU825"/>
  <c r="T825"/>
  <c r="AC825"/>
  <c r="AD825"/>
  <c r="CR825"/>
  <c r="Q825"/>
  <c r="J71" i="5"/>
  <c r="AH825" i="1"/>
  <c r="AI825"/>
  <c r="CW825"/>
  <c r="V825"/>
  <c r="AJ825"/>
  <c r="CQ825"/>
  <c r="P825"/>
  <c r="J73" i="5"/>
  <c r="V68"/>
  <c r="CV825" i="1"/>
  <c r="U825"/>
  <c r="K80" i="5"/>
  <c r="CX825" i="1"/>
  <c r="W825"/>
  <c r="FR825"/>
  <c r="GL825"/>
  <c r="GP825"/>
  <c r="AH826"/>
  <c r="CV826"/>
  <c r="U826"/>
  <c r="AC826"/>
  <c r="AE826"/>
  <c r="AF826"/>
  <c r="AG826"/>
  <c r="AI826"/>
  <c r="AJ826"/>
  <c r="CQ826"/>
  <c r="P826"/>
  <c r="CT826"/>
  <c r="CU826"/>
  <c r="CW826"/>
  <c r="CX826"/>
  <c r="W826"/>
  <c r="FR826"/>
  <c r="GL826"/>
  <c r="GP826"/>
  <c r="E75" i="5"/>
  <c r="AG827" i="1"/>
  <c r="CU827"/>
  <c r="T827"/>
  <c r="AH827"/>
  <c r="CV827"/>
  <c r="U827"/>
  <c r="AC827"/>
  <c r="AE827"/>
  <c r="AD827"/>
  <c r="CR827"/>
  <c r="Q827"/>
  <c r="CT827"/>
  <c r="S827"/>
  <c r="AI827"/>
  <c r="CW827"/>
  <c r="V827"/>
  <c r="AJ827"/>
  <c r="CS827"/>
  <c r="CX827"/>
  <c r="W827"/>
  <c r="FR827"/>
  <c r="GL827"/>
  <c r="GP827"/>
  <c r="AC828"/>
  <c r="AE828"/>
  <c r="AF828"/>
  <c r="AG828"/>
  <c r="CU828"/>
  <c r="AH828"/>
  <c r="AI828"/>
  <c r="AJ828"/>
  <c r="CX828"/>
  <c r="CQ828"/>
  <c r="CT828"/>
  <c r="S828"/>
  <c r="CV828"/>
  <c r="CW828"/>
  <c r="FR828"/>
  <c r="GL828"/>
  <c r="GP828"/>
  <c r="C829"/>
  <c r="D829"/>
  <c r="AC829"/>
  <c r="AE829"/>
  <c r="AD829"/>
  <c r="CR829"/>
  <c r="AF829"/>
  <c r="AG829"/>
  <c r="AH829"/>
  <c r="AI829"/>
  <c r="CW829"/>
  <c r="AJ829"/>
  <c r="CU829"/>
  <c r="CV829"/>
  <c r="CX829"/>
  <c r="FR829"/>
  <c r="GL829"/>
  <c r="GP829"/>
  <c r="AC830"/>
  <c r="AE830"/>
  <c r="AD830"/>
  <c r="AF830"/>
  <c r="AG830"/>
  <c r="CU830"/>
  <c r="AH830"/>
  <c r="AI830"/>
  <c r="AJ830"/>
  <c r="CX830"/>
  <c r="CQ830"/>
  <c r="CR830"/>
  <c r="CS830"/>
  <c r="CT830"/>
  <c r="CV830"/>
  <c r="CW830"/>
  <c r="FR830"/>
  <c r="GL830"/>
  <c r="GP830"/>
  <c r="C831"/>
  <c r="D831"/>
  <c r="AH831"/>
  <c r="CV831"/>
  <c r="U831"/>
  <c r="K102" i="5"/>
  <c r="AG831" i="1"/>
  <c r="CU831"/>
  <c r="T831"/>
  <c r="AI831"/>
  <c r="CW831"/>
  <c r="V831"/>
  <c r="AC831"/>
  <c r="AE831"/>
  <c r="AD831"/>
  <c r="CR831"/>
  <c r="Q831"/>
  <c r="AF831"/>
  <c r="AJ831"/>
  <c r="CQ831"/>
  <c r="P831"/>
  <c r="J97" i="5"/>
  <c r="CX831" i="1"/>
  <c r="FR831"/>
  <c r="GL831"/>
  <c r="GP831"/>
  <c r="E98" i="5"/>
  <c r="AH832" i="1"/>
  <c r="CV832"/>
  <c r="U832"/>
  <c r="AI832"/>
  <c r="CW832"/>
  <c r="V832"/>
  <c r="AJ832"/>
  <c r="CX832"/>
  <c r="W832"/>
  <c r="AC832"/>
  <c r="AE832"/>
  <c r="U98" i="5"/>
  <c r="AF832" i="1"/>
  <c r="AG832"/>
  <c r="CU832"/>
  <c r="T832"/>
  <c r="CQ832"/>
  <c r="CS832"/>
  <c r="CT832"/>
  <c r="FR832"/>
  <c r="GL832"/>
  <c r="GP832"/>
  <c r="AC833"/>
  <c r="AE833"/>
  <c r="AF833"/>
  <c r="AG833"/>
  <c r="AH833"/>
  <c r="CV833"/>
  <c r="U833"/>
  <c r="AI833"/>
  <c r="AJ833"/>
  <c r="CT833"/>
  <c r="S833"/>
  <c r="CU833"/>
  <c r="T833"/>
  <c r="CW833"/>
  <c r="CX833"/>
  <c r="FR833"/>
  <c r="GL833"/>
  <c r="GP833"/>
  <c r="C834"/>
  <c r="D834"/>
  <c r="AI834"/>
  <c r="CW834"/>
  <c r="V834"/>
  <c r="AJ834"/>
  <c r="CX834"/>
  <c r="W834"/>
  <c r="AC834"/>
  <c r="AD834"/>
  <c r="AB834"/>
  <c r="Q104" i="5"/>
  <c r="AG834" i="1"/>
  <c r="CU834"/>
  <c r="T834"/>
  <c r="AH834"/>
  <c r="CV834"/>
  <c r="U834"/>
  <c r="K113" i="5"/>
  <c r="CR834" i="1"/>
  <c r="Q834"/>
  <c r="J106" i="5"/>
  <c r="CS834" i="1"/>
  <c r="CT834"/>
  <c r="S834"/>
  <c r="CZ834"/>
  <c r="Y834"/>
  <c r="T104" i="5"/>
  <c r="FR834" i="1"/>
  <c r="GL834"/>
  <c r="GP834"/>
  <c r="E109" i="5"/>
  <c r="AC835" i="1"/>
  <c r="CQ835"/>
  <c r="P835"/>
  <c r="AE835"/>
  <c r="AD835"/>
  <c r="CR835"/>
  <c r="Q835"/>
  <c r="AI835"/>
  <c r="CW835"/>
  <c r="V835"/>
  <c r="AJ835"/>
  <c r="CX835"/>
  <c r="W835"/>
  <c r="AF835"/>
  <c r="AG835"/>
  <c r="CU835"/>
  <c r="T835"/>
  <c r="AH835"/>
  <c r="CV835"/>
  <c r="U835"/>
  <c r="CS835"/>
  <c r="CT835"/>
  <c r="S835"/>
  <c r="FR835"/>
  <c r="GL835"/>
  <c r="GP835"/>
  <c r="C836"/>
  <c r="D836"/>
  <c r="AC836"/>
  <c r="AE836"/>
  <c r="AF836"/>
  <c r="AG836"/>
  <c r="CU836"/>
  <c r="AH836"/>
  <c r="CV836"/>
  <c r="AI836"/>
  <c r="AJ836"/>
  <c r="CS836"/>
  <c r="CT836"/>
  <c r="CW836"/>
  <c r="CX836"/>
  <c r="FR836"/>
  <c r="GL836"/>
  <c r="GP836"/>
  <c r="C837"/>
  <c r="D837"/>
  <c r="AG837"/>
  <c r="CU837"/>
  <c r="T837"/>
  <c r="AH837"/>
  <c r="CV837"/>
  <c r="U837"/>
  <c r="K134" i="5"/>
  <c r="AC837" i="1"/>
  <c r="AE837"/>
  <c r="AF837"/>
  <c r="CT837"/>
  <c r="S837"/>
  <c r="AI837"/>
  <c r="AJ837"/>
  <c r="CX837"/>
  <c r="W837"/>
  <c r="CQ837"/>
  <c r="CS837"/>
  <c r="CW837"/>
  <c r="FR837"/>
  <c r="GL837"/>
  <c r="GP837"/>
  <c r="C838"/>
  <c r="D838"/>
  <c r="AH838"/>
  <c r="CV838"/>
  <c r="U838"/>
  <c r="K145" i="5"/>
  <c r="AI838" i="1"/>
  <c r="CW838"/>
  <c r="V838"/>
  <c r="AC838"/>
  <c r="AE838"/>
  <c r="AD838"/>
  <c r="AF838"/>
  <c r="AB838"/>
  <c r="U136" i="5"/>
  <c r="AG838" i="1"/>
  <c r="CU838"/>
  <c r="T838"/>
  <c r="AJ838"/>
  <c r="CX838"/>
  <c r="W838"/>
  <c r="CQ838"/>
  <c r="P838"/>
  <c r="CR838"/>
  <c r="Q838"/>
  <c r="J138" i="5"/>
  <c r="CS838" i="1"/>
  <c r="CT838"/>
  <c r="S838"/>
  <c r="J137" i="5"/>
  <c r="CY838" i="1"/>
  <c r="X838"/>
  <c r="R136" i="5"/>
  <c r="CZ838" i="1"/>
  <c r="Y838"/>
  <c r="T136" i="5"/>
  <c r="FR838" i="1"/>
  <c r="GL838"/>
  <c r="GP838"/>
  <c r="E141" i="5"/>
  <c r="AH839" i="1"/>
  <c r="CV839"/>
  <c r="U839"/>
  <c r="AI839"/>
  <c r="CW839"/>
  <c r="V839"/>
  <c r="AJ839"/>
  <c r="CX839"/>
  <c r="W839"/>
  <c r="AC839"/>
  <c r="AE839"/>
  <c r="AF839"/>
  <c r="AG839"/>
  <c r="CS839"/>
  <c r="CU839"/>
  <c r="T839"/>
  <c r="FR839"/>
  <c r="GL839"/>
  <c r="GP839"/>
  <c r="C840"/>
  <c r="D840"/>
  <c r="AC840"/>
  <c r="AE840"/>
  <c r="AD840"/>
  <c r="AF840"/>
  <c r="AG840"/>
  <c r="CU840"/>
  <c r="T840"/>
  <c r="AH840"/>
  <c r="AI840"/>
  <c r="AJ840"/>
  <c r="CX840"/>
  <c r="W840"/>
  <c r="CQ840"/>
  <c r="CS840"/>
  <c r="R840"/>
  <c r="GK840"/>
  <c r="CT840"/>
  <c r="CV840"/>
  <c r="CW840"/>
  <c r="FR840"/>
  <c r="GL840"/>
  <c r="GP840"/>
  <c r="AC841"/>
  <c r="AE841"/>
  <c r="AD841"/>
  <c r="CR841"/>
  <c r="AF841"/>
  <c r="AG841"/>
  <c r="CU841"/>
  <c r="AH841"/>
  <c r="CV841"/>
  <c r="AI841"/>
  <c r="AJ841"/>
  <c r="CT841"/>
  <c r="CW841"/>
  <c r="CX841"/>
  <c r="FR841"/>
  <c r="GL841"/>
  <c r="GP841"/>
  <c r="C842"/>
  <c r="D842"/>
  <c r="AC842"/>
  <c r="AE842"/>
  <c r="AD842"/>
  <c r="AF842"/>
  <c r="AB842"/>
  <c r="AG842"/>
  <c r="CU842"/>
  <c r="AH842"/>
  <c r="AI842"/>
  <c r="AJ842"/>
  <c r="CX842"/>
  <c r="CQ842"/>
  <c r="CR842"/>
  <c r="CS842"/>
  <c r="CT842"/>
  <c r="CV842"/>
  <c r="CW842"/>
  <c r="FR842"/>
  <c r="GL842"/>
  <c r="GP842"/>
  <c r="AC843"/>
  <c r="AE843"/>
  <c r="AD843"/>
  <c r="AF843"/>
  <c r="CT843"/>
  <c r="AG843"/>
  <c r="AH843"/>
  <c r="CV843"/>
  <c r="AI843"/>
  <c r="AJ843"/>
  <c r="CR843"/>
  <c r="CS843"/>
  <c r="CU843"/>
  <c r="CW843"/>
  <c r="CX843"/>
  <c r="FR843"/>
  <c r="GL843"/>
  <c r="GP843"/>
  <c r="C844"/>
  <c r="D844"/>
  <c r="AC844"/>
  <c r="AE844"/>
  <c r="AD844"/>
  <c r="AF844"/>
  <c r="AG844"/>
  <c r="CU844"/>
  <c r="T844"/>
  <c r="AH844"/>
  <c r="AI844"/>
  <c r="AJ844"/>
  <c r="CX844"/>
  <c r="CQ844"/>
  <c r="CR844"/>
  <c r="Q844"/>
  <c r="CS844"/>
  <c r="R844"/>
  <c r="GK844"/>
  <c r="CT844"/>
  <c r="S844"/>
  <c r="CV844"/>
  <c r="CW844"/>
  <c r="FR844"/>
  <c r="GL844"/>
  <c r="GP844"/>
  <c r="B846"/>
  <c r="B818"/>
  <c r="C846"/>
  <c r="C818"/>
  <c r="D846"/>
  <c r="D818"/>
  <c r="F846"/>
  <c r="F818"/>
  <c r="F850"/>
  <c r="BH846"/>
  <c r="D867"/>
  <c r="E869"/>
  <c r="F874"/>
  <c r="F869"/>
  <c r="G874"/>
  <c r="G869"/>
  <c r="Z869"/>
  <c r="AA869"/>
  <c r="AM869"/>
  <c r="AN869"/>
  <c r="AV869"/>
  <c r="AW869"/>
  <c r="AX869"/>
  <c r="AY869"/>
  <c r="AZ869"/>
  <c r="BA869"/>
  <c r="BI869"/>
  <c r="BJ869"/>
  <c r="BK869"/>
  <c r="BL869"/>
  <c r="BM869"/>
  <c r="BN869"/>
  <c r="BO869"/>
  <c r="BP869"/>
  <c r="BQ869"/>
  <c r="BR869"/>
  <c r="BS869"/>
  <c r="BT869"/>
  <c r="BU869"/>
  <c r="BV869"/>
  <c r="BW869"/>
  <c r="BX869"/>
  <c r="BY869"/>
  <c r="BZ869"/>
  <c r="CA869"/>
  <c r="CB869"/>
  <c r="CC869"/>
  <c r="CD869"/>
  <c r="CE869"/>
  <c r="CF869"/>
  <c r="CG869"/>
  <c r="CH869"/>
  <c r="CI869"/>
  <c r="CJ869"/>
  <c r="CK869"/>
  <c r="CL869"/>
  <c r="CM869"/>
  <c r="CN869"/>
  <c r="CO869"/>
  <c r="CP869"/>
  <c r="CQ869"/>
  <c r="CR869"/>
  <c r="CS869"/>
  <c r="CT869"/>
  <c r="CU869"/>
  <c r="CV869"/>
  <c r="CW869"/>
  <c r="CX869"/>
  <c r="CY869"/>
  <c r="CZ869"/>
  <c r="DA869"/>
  <c r="DB869"/>
  <c r="DC869"/>
  <c r="DD869"/>
  <c r="DE869"/>
  <c r="DF869"/>
  <c r="DG869"/>
  <c r="DH869"/>
  <c r="DI869"/>
  <c r="DJ869"/>
  <c r="DK869"/>
  <c r="DL869"/>
  <c r="DM869"/>
  <c r="DN869"/>
  <c r="C871"/>
  <c r="D871"/>
  <c r="CT871"/>
  <c r="S871"/>
  <c r="AC871"/>
  <c r="AE871"/>
  <c r="Q152" i="5"/>
  <c r="AG871" i="1"/>
  <c r="AH871"/>
  <c r="CV871"/>
  <c r="U871"/>
  <c r="AI871"/>
  <c r="AJ871"/>
  <c r="CU871"/>
  <c r="T871"/>
  <c r="AG872"/>
  <c r="CU872"/>
  <c r="T872"/>
  <c r="AG874"/>
  <c r="AG869"/>
  <c r="CW871"/>
  <c r="V871"/>
  <c r="CX871"/>
  <c r="W871"/>
  <c r="FR871"/>
  <c r="GL871"/>
  <c r="GL872"/>
  <c r="BD874"/>
  <c r="GO871"/>
  <c r="GP871"/>
  <c r="AH872"/>
  <c r="CV872"/>
  <c r="U872"/>
  <c r="AJ872"/>
  <c r="CX872"/>
  <c r="W872"/>
  <c r="AJ874"/>
  <c r="AJ869"/>
  <c r="AC872"/>
  <c r="AE872"/>
  <c r="AD872"/>
  <c r="AF872"/>
  <c r="AB872"/>
  <c r="U158" i="5"/>
  <c r="AI872" i="1"/>
  <c r="CQ872"/>
  <c r="P872"/>
  <c r="CR872"/>
  <c r="Q872"/>
  <c r="CT872"/>
  <c r="S872"/>
  <c r="CP872"/>
  <c r="O872"/>
  <c r="J159" i="5"/>
  <c r="CS872" i="1"/>
  <c r="V158" i="5"/>
  <c r="CW872" i="1"/>
  <c r="V872"/>
  <c r="CY872"/>
  <c r="X872"/>
  <c r="R158" i="5"/>
  <c r="CZ872" i="1"/>
  <c r="Y872"/>
  <c r="T158" i="5"/>
  <c r="FR872" i="1"/>
  <c r="BC874"/>
  <c r="AP874"/>
  <c r="GN872"/>
  <c r="GO872"/>
  <c r="B874"/>
  <c r="B869"/>
  <c r="C874"/>
  <c r="C869"/>
  <c r="D874"/>
  <c r="D869"/>
  <c r="T874"/>
  <c r="W874"/>
  <c r="BB874"/>
  <c r="BG874"/>
  <c r="C895"/>
  <c r="C782"/>
  <c r="D895"/>
  <c r="D782"/>
  <c r="F895"/>
  <c r="F782"/>
  <c r="G895"/>
  <c r="B916"/>
  <c r="D916"/>
  <c r="B917"/>
  <c r="D917"/>
  <c r="B918"/>
  <c r="D918"/>
  <c r="D920"/>
  <c r="E922"/>
  <c r="G994"/>
  <c r="G922"/>
  <c r="O922"/>
  <c r="P922"/>
  <c r="Q922"/>
  <c r="R922"/>
  <c r="S922"/>
  <c r="T922"/>
  <c r="U922"/>
  <c r="V922"/>
  <c r="W922"/>
  <c r="X922"/>
  <c r="Y922"/>
  <c r="Z922"/>
  <c r="AA922"/>
  <c r="AB922"/>
  <c r="AC922"/>
  <c r="AD922"/>
  <c r="AE922"/>
  <c r="AF922"/>
  <c r="AG922"/>
  <c r="AH922"/>
  <c r="AI922"/>
  <c r="AJ922"/>
  <c r="AK922"/>
  <c r="AL922"/>
  <c r="AM922"/>
  <c r="AN922"/>
  <c r="AV922"/>
  <c r="AW922"/>
  <c r="AX922"/>
  <c r="AY922"/>
  <c r="AZ922"/>
  <c r="BA922"/>
  <c r="BB922"/>
  <c r="BC922"/>
  <c r="BD922"/>
  <c r="BE922"/>
  <c r="BF922"/>
  <c r="BG922"/>
  <c r="BH922"/>
  <c r="BI922"/>
  <c r="BJ922"/>
  <c r="BK922"/>
  <c r="BL922"/>
  <c r="BM922"/>
  <c r="BN922"/>
  <c r="BO922"/>
  <c r="BP922"/>
  <c r="BQ922"/>
  <c r="BR922"/>
  <c r="BS922"/>
  <c r="BT922"/>
  <c r="BU922"/>
  <c r="BV922"/>
  <c r="BW922"/>
  <c r="BX922"/>
  <c r="BY922"/>
  <c r="BZ922"/>
  <c r="CA922"/>
  <c r="CB922"/>
  <c r="CC922"/>
  <c r="CD922"/>
  <c r="CE922"/>
  <c r="CF922"/>
  <c r="CG922"/>
  <c r="CH922"/>
  <c r="CI922"/>
  <c r="CJ922"/>
  <c r="CK922"/>
  <c r="CL922"/>
  <c r="CM922"/>
  <c r="CN922"/>
  <c r="CO922"/>
  <c r="CP922"/>
  <c r="CQ922"/>
  <c r="CR922"/>
  <c r="CS922"/>
  <c r="CT922"/>
  <c r="CU922"/>
  <c r="CV922"/>
  <c r="CW922"/>
  <c r="CX922"/>
  <c r="CY922"/>
  <c r="CZ922"/>
  <c r="DA922"/>
  <c r="DB922"/>
  <c r="DC922"/>
  <c r="DD922"/>
  <c r="DE922"/>
  <c r="DF922"/>
  <c r="DG922"/>
  <c r="DH922"/>
  <c r="DI922"/>
  <c r="DJ922"/>
  <c r="DK922"/>
  <c r="DL922"/>
  <c r="DM922"/>
  <c r="DN922"/>
  <c r="D924"/>
  <c r="B931"/>
  <c r="B926"/>
  <c r="E926"/>
  <c r="G931"/>
  <c r="G926"/>
  <c r="O926"/>
  <c r="P926"/>
  <c r="Q926"/>
  <c r="R926"/>
  <c r="S926"/>
  <c r="T926"/>
  <c r="U926"/>
  <c r="V926"/>
  <c r="W926"/>
  <c r="X926"/>
  <c r="Y926"/>
  <c r="Z926"/>
  <c r="AA926"/>
  <c r="AB926"/>
  <c r="AC926"/>
  <c r="AD926"/>
  <c r="AE926"/>
  <c r="AF926"/>
  <c r="AG926"/>
  <c r="AH926"/>
  <c r="AI926"/>
  <c r="AJ926"/>
  <c r="AK926"/>
  <c r="AL926"/>
  <c r="AM926"/>
  <c r="AN926"/>
  <c r="AT931"/>
  <c r="AT926"/>
  <c r="AU931"/>
  <c r="AU926"/>
  <c r="AV926"/>
  <c r="AW926"/>
  <c r="AX926"/>
  <c r="AY926"/>
  <c r="AZ926"/>
  <c r="BA926"/>
  <c r="BB926"/>
  <c r="BC926"/>
  <c r="BD926"/>
  <c r="BE926"/>
  <c r="BF926"/>
  <c r="BG926"/>
  <c r="BH926"/>
  <c r="BI926"/>
  <c r="BJ926"/>
  <c r="BK926"/>
  <c r="BL926"/>
  <c r="BM926"/>
  <c r="BN926"/>
  <c r="BO926"/>
  <c r="BP926"/>
  <c r="BQ926"/>
  <c r="BR926"/>
  <c r="BS926"/>
  <c r="BT926"/>
  <c r="BU926"/>
  <c r="BV926"/>
  <c r="BW926"/>
  <c r="BX926"/>
  <c r="BY926"/>
  <c r="BZ926"/>
  <c r="CA926"/>
  <c r="CB926"/>
  <c r="CC926"/>
  <c r="CD926"/>
  <c r="CE926"/>
  <c r="CF926"/>
  <c r="CG926"/>
  <c r="CH926"/>
  <c r="CI926"/>
  <c r="CJ926"/>
  <c r="CK926"/>
  <c r="CL926"/>
  <c r="CM926"/>
  <c r="CN926"/>
  <c r="CO926"/>
  <c r="CP926"/>
  <c r="CQ926"/>
  <c r="CR926"/>
  <c r="CS926"/>
  <c r="CT926"/>
  <c r="CU926"/>
  <c r="CV926"/>
  <c r="CW926"/>
  <c r="CX926"/>
  <c r="CY926"/>
  <c r="CZ926"/>
  <c r="DA926"/>
  <c r="DB926"/>
  <c r="DC926"/>
  <c r="DD926"/>
  <c r="DE926"/>
  <c r="DF926"/>
  <c r="DG926"/>
  <c r="DH926"/>
  <c r="DI926"/>
  <c r="DJ926"/>
  <c r="DK926"/>
  <c r="DL926"/>
  <c r="DM926"/>
  <c r="DN926"/>
  <c r="C928"/>
  <c r="D928"/>
  <c r="I928"/>
  <c r="AE928"/>
  <c r="AD928"/>
  <c r="CR928"/>
  <c r="Q928"/>
  <c r="AF928"/>
  <c r="CT928"/>
  <c r="S928"/>
  <c r="AG928"/>
  <c r="CU928"/>
  <c r="T928"/>
  <c r="AC928"/>
  <c r="AH928"/>
  <c r="AI928"/>
  <c r="CW928"/>
  <c r="V928"/>
  <c r="AJ928"/>
  <c r="CQ928"/>
  <c r="P928"/>
  <c r="CP928"/>
  <c r="O928"/>
  <c r="CS928"/>
  <c r="R928"/>
  <c r="GK928"/>
  <c r="CV928"/>
  <c r="U928"/>
  <c r="CX928"/>
  <c r="FR928"/>
  <c r="GL928"/>
  <c r="GO928"/>
  <c r="GP928"/>
  <c r="C929"/>
  <c r="D929"/>
  <c r="AC929"/>
  <c r="AE929"/>
  <c r="AF929"/>
  <c r="AG929"/>
  <c r="AH929"/>
  <c r="CV929"/>
  <c r="AI929"/>
  <c r="AJ929"/>
  <c r="CT929"/>
  <c r="CU929"/>
  <c r="CW929"/>
  <c r="CX929"/>
  <c r="FR929"/>
  <c r="GL929"/>
  <c r="GO929"/>
  <c r="GP929"/>
  <c r="C931"/>
  <c r="C926"/>
  <c r="D931"/>
  <c r="D926"/>
  <c r="F931"/>
  <c r="F926"/>
  <c r="AO931"/>
  <c r="AP931"/>
  <c r="AQ931"/>
  <c r="AR931"/>
  <c r="AR926"/>
  <c r="AS931"/>
  <c r="AS926"/>
  <c r="F933"/>
  <c r="F934"/>
  <c r="F938"/>
  <c r="F939"/>
  <c r="F940"/>
  <c r="F942"/>
  <c r="F943"/>
  <c r="F944"/>
  <c r="F945"/>
  <c r="F946"/>
  <c r="F947"/>
  <c r="F948"/>
  <c r="F949"/>
  <c r="F950"/>
  <c r="D952"/>
  <c r="C973"/>
  <c r="C954"/>
  <c r="D973"/>
  <c r="D954"/>
  <c r="E954"/>
  <c r="F973"/>
  <c r="F954"/>
  <c r="O954"/>
  <c r="P954"/>
  <c r="Q954"/>
  <c r="R954"/>
  <c r="S954"/>
  <c r="T954"/>
  <c r="U954"/>
  <c r="V954"/>
  <c r="W954"/>
  <c r="X954"/>
  <c r="Y954"/>
  <c r="Z954"/>
  <c r="AA954"/>
  <c r="AB954"/>
  <c r="AC954"/>
  <c r="AD954"/>
  <c r="AE954"/>
  <c r="AF954"/>
  <c r="AG954"/>
  <c r="AH954"/>
  <c r="AI954"/>
  <c r="AJ954"/>
  <c r="AK954"/>
  <c r="AL954"/>
  <c r="AM954"/>
  <c r="AN954"/>
  <c r="AO973"/>
  <c r="AO954"/>
  <c r="AP973"/>
  <c r="AP954"/>
  <c r="AS973"/>
  <c r="AS954"/>
  <c r="AV954"/>
  <c r="AW954"/>
  <c r="AX954"/>
  <c r="AY954"/>
  <c r="AZ954"/>
  <c r="BA954"/>
  <c r="BB954"/>
  <c r="BC954"/>
  <c r="BD954"/>
  <c r="BE954"/>
  <c r="BF954"/>
  <c r="BG954"/>
  <c r="BH954"/>
  <c r="BI954"/>
  <c r="BJ954"/>
  <c r="BK954"/>
  <c r="BL954"/>
  <c r="BM954"/>
  <c r="BN954"/>
  <c r="BO954"/>
  <c r="BP954"/>
  <c r="BQ954"/>
  <c r="BR954"/>
  <c r="BS954"/>
  <c r="BT954"/>
  <c r="BU954"/>
  <c r="BV954"/>
  <c r="BW954"/>
  <c r="BX954"/>
  <c r="BY954"/>
  <c r="BZ954"/>
  <c r="CA954"/>
  <c r="CB954"/>
  <c r="CC954"/>
  <c r="CD954"/>
  <c r="CE954"/>
  <c r="CF954"/>
  <c r="CG954"/>
  <c r="CH954"/>
  <c r="CI954"/>
  <c r="CJ954"/>
  <c r="CK954"/>
  <c r="CL954"/>
  <c r="CM954"/>
  <c r="CN954"/>
  <c r="CO954"/>
  <c r="CP954"/>
  <c r="CQ954"/>
  <c r="CR954"/>
  <c r="CS954"/>
  <c r="CT954"/>
  <c r="CU954"/>
  <c r="CV954"/>
  <c r="CW954"/>
  <c r="CX954"/>
  <c r="CY954"/>
  <c r="CZ954"/>
  <c r="DA954"/>
  <c r="DB954"/>
  <c r="DC954"/>
  <c r="DD954"/>
  <c r="DE954"/>
  <c r="DF954"/>
  <c r="DG954"/>
  <c r="DH954"/>
  <c r="DI954"/>
  <c r="DJ954"/>
  <c r="DK954"/>
  <c r="DL954"/>
  <c r="DM954"/>
  <c r="DN954"/>
  <c r="C956"/>
  <c r="D956"/>
  <c r="AC956"/>
  <c r="AE956"/>
  <c r="AD956"/>
  <c r="AF956"/>
  <c r="AB956"/>
  <c r="AG956"/>
  <c r="CU956"/>
  <c r="AH956"/>
  <c r="AI956"/>
  <c r="CW956"/>
  <c r="AJ956"/>
  <c r="CX956"/>
  <c r="CQ956"/>
  <c r="CR956"/>
  <c r="CS956"/>
  <c r="CT956"/>
  <c r="CV956"/>
  <c r="FR956"/>
  <c r="GL956"/>
  <c r="GO956"/>
  <c r="GP956"/>
  <c r="AC957"/>
  <c r="AE957"/>
  <c r="AD957"/>
  <c r="AF957"/>
  <c r="AG957"/>
  <c r="AH957"/>
  <c r="AI957"/>
  <c r="AJ957"/>
  <c r="CR957"/>
  <c r="CS957"/>
  <c r="CT957"/>
  <c r="CU957"/>
  <c r="CV957"/>
  <c r="CW957"/>
  <c r="CX957"/>
  <c r="FR957"/>
  <c r="GL957"/>
  <c r="GO957"/>
  <c r="GP957"/>
  <c r="C958"/>
  <c r="D958"/>
  <c r="AC958"/>
  <c r="AE958"/>
  <c r="AD958"/>
  <c r="AF958"/>
  <c r="AG958"/>
  <c r="AH958"/>
  <c r="AI958"/>
  <c r="AJ958"/>
  <c r="CX958"/>
  <c r="CQ958"/>
  <c r="CR958"/>
  <c r="CS958"/>
  <c r="CT958"/>
  <c r="CU958"/>
  <c r="CV958"/>
  <c r="CW958"/>
  <c r="FR958"/>
  <c r="GL958"/>
  <c r="GO958"/>
  <c r="GP958"/>
  <c r="AC959"/>
  <c r="AE959"/>
  <c r="AD959"/>
  <c r="AF959"/>
  <c r="AB959"/>
  <c r="CQ959"/>
  <c r="AG959"/>
  <c r="AH959"/>
  <c r="AI959"/>
  <c r="AJ959"/>
  <c r="CR959"/>
  <c r="CS959"/>
  <c r="CT959"/>
  <c r="CU959"/>
  <c r="CV959"/>
  <c r="CW959"/>
  <c r="CX959"/>
  <c r="FR959"/>
  <c r="GL959"/>
  <c r="GO959"/>
  <c r="GP959"/>
  <c r="C960"/>
  <c r="D960"/>
  <c r="AC960"/>
  <c r="AE960"/>
  <c r="AD960"/>
  <c r="AF960"/>
  <c r="AG960"/>
  <c r="AH960"/>
  <c r="AI960"/>
  <c r="AJ960"/>
  <c r="CX960"/>
  <c r="CQ960"/>
  <c r="CT960"/>
  <c r="CU960"/>
  <c r="CV960"/>
  <c r="CW960"/>
  <c r="FR960"/>
  <c r="GL960"/>
  <c r="GO960"/>
  <c r="GP960"/>
  <c r="C961"/>
  <c r="D961"/>
  <c r="I961"/>
  <c r="I962"/>
  <c r="AH962"/>
  <c r="CV962"/>
  <c r="U962"/>
  <c r="AH961"/>
  <c r="CV961"/>
  <c r="U961"/>
  <c r="AI961"/>
  <c r="CW961"/>
  <c r="V961"/>
  <c r="AJ961"/>
  <c r="CX961"/>
  <c r="W961"/>
  <c r="AC961"/>
  <c r="CQ961"/>
  <c r="P961"/>
  <c r="AE961"/>
  <c r="AD961"/>
  <c r="AF961"/>
  <c r="AG961"/>
  <c r="CU961"/>
  <c r="T961"/>
  <c r="CR961"/>
  <c r="Q961"/>
  <c r="CS961"/>
  <c r="R961"/>
  <c r="GK961"/>
  <c r="CT961"/>
  <c r="FR961"/>
  <c r="GL961"/>
  <c r="GO961"/>
  <c r="GP961"/>
  <c r="AE962"/>
  <c r="AD962"/>
  <c r="CR962"/>
  <c r="Q962"/>
  <c r="AG962"/>
  <c r="CU962"/>
  <c r="T962"/>
  <c r="AC962"/>
  <c r="AF962"/>
  <c r="AB962"/>
  <c r="AI962"/>
  <c r="AJ962"/>
  <c r="CX962"/>
  <c r="W962"/>
  <c r="CQ962"/>
  <c r="P962"/>
  <c r="CS962"/>
  <c r="CT962"/>
  <c r="CW962"/>
  <c r="V962"/>
  <c r="FR962"/>
  <c r="GL962"/>
  <c r="GO962"/>
  <c r="GP962"/>
  <c r="I963"/>
  <c r="AC963"/>
  <c r="CQ963"/>
  <c r="AE963"/>
  <c r="AD963"/>
  <c r="AF963"/>
  <c r="CT963"/>
  <c r="S963"/>
  <c r="AG963"/>
  <c r="AH963"/>
  <c r="CV963"/>
  <c r="U963"/>
  <c r="AI963"/>
  <c r="AJ963"/>
  <c r="CR963"/>
  <c r="CS963"/>
  <c r="CU963"/>
  <c r="T963"/>
  <c r="CW963"/>
  <c r="V963"/>
  <c r="CX963"/>
  <c r="FR963"/>
  <c r="GL963"/>
  <c r="GO963"/>
  <c r="GP963"/>
  <c r="C964"/>
  <c r="D964"/>
  <c r="AC964"/>
  <c r="AE964"/>
  <c r="AD964"/>
  <c r="AF964"/>
  <c r="AB964"/>
  <c r="AG964"/>
  <c r="AH964"/>
  <c r="AI964"/>
  <c r="AJ964"/>
  <c r="CX964"/>
  <c r="CQ964"/>
  <c r="CR964"/>
  <c r="CS964"/>
  <c r="CT964"/>
  <c r="CU964"/>
  <c r="CV964"/>
  <c r="CW964"/>
  <c r="FR964"/>
  <c r="GL964"/>
  <c r="GO964"/>
  <c r="GP964"/>
  <c r="AC965"/>
  <c r="CQ965"/>
  <c r="AE965"/>
  <c r="AD965"/>
  <c r="AF965"/>
  <c r="CT965"/>
  <c r="AG965"/>
  <c r="CU965"/>
  <c r="AH965"/>
  <c r="CV965"/>
  <c r="AI965"/>
  <c r="AJ965"/>
  <c r="CS965"/>
  <c r="CW965"/>
  <c r="CX965"/>
  <c r="FR965"/>
  <c r="GL965"/>
  <c r="GO965"/>
  <c r="GP965"/>
  <c r="AC966"/>
  <c r="AE966"/>
  <c r="AD966"/>
  <c r="AF966"/>
  <c r="AB966"/>
  <c r="CR966"/>
  <c r="AG966"/>
  <c r="AH966"/>
  <c r="AI966"/>
  <c r="AJ966"/>
  <c r="CS966"/>
  <c r="CT966"/>
  <c r="CU966"/>
  <c r="CV966"/>
  <c r="CW966"/>
  <c r="CX966"/>
  <c r="FR966"/>
  <c r="GL966"/>
  <c r="GO966"/>
  <c r="GP966"/>
  <c r="AC967"/>
  <c r="AE967"/>
  <c r="AD967"/>
  <c r="AF967"/>
  <c r="AB967"/>
  <c r="CS967"/>
  <c r="AG967"/>
  <c r="AH967"/>
  <c r="CV967"/>
  <c r="AI967"/>
  <c r="CW967"/>
  <c r="AJ967"/>
  <c r="CQ967"/>
  <c r="CT967"/>
  <c r="CU967"/>
  <c r="CX967"/>
  <c r="FR967"/>
  <c r="GL967"/>
  <c r="GO967"/>
  <c r="GP967"/>
  <c r="C968"/>
  <c r="D968"/>
  <c r="AC968"/>
  <c r="CQ968"/>
  <c r="P968"/>
  <c r="AE968"/>
  <c r="CS968"/>
  <c r="R968"/>
  <c r="GK968"/>
  <c r="AG968"/>
  <c r="CU968"/>
  <c r="T968"/>
  <c r="AD968"/>
  <c r="AF968"/>
  <c r="AB968"/>
  <c r="CR968"/>
  <c r="Q968"/>
  <c r="AH968"/>
  <c r="AI968"/>
  <c r="CW968"/>
  <c r="V968"/>
  <c r="AJ968"/>
  <c r="CX968"/>
  <c r="W968"/>
  <c r="CT968"/>
  <c r="S968"/>
  <c r="CZ968"/>
  <c r="Y968"/>
  <c r="CV968"/>
  <c r="U968"/>
  <c r="FR968"/>
  <c r="GL968"/>
  <c r="GO968"/>
  <c r="GP968"/>
  <c r="I969"/>
  <c r="AF969"/>
  <c r="CT969"/>
  <c r="S969"/>
  <c r="CY969"/>
  <c r="X969"/>
  <c r="AG969"/>
  <c r="CU969"/>
  <c r="T969"/>
  <c r="AH969"/>
  <c r="CV969"/>
  <c r="U969"/>
  <c r="AI969"/>
  <c r="CW969"/>
  <c r="V969"/>
  <c r="AC969"/>
  <c r="AE969"/>
  <c r="AD969"/>
  <c r="AJ969"/>
  <c r="CQ969"/>
  <c r="P969"/>
  <c r="CS969"/>
  <c r="R969"/>
  <c r="GK969"/>
  <c r="CX969"/>
  <c r="W969"/>
  <c r="CZ969"/>
  <c r="Y969"/>
  <c r="FR969"/>
  <c r="GL969"/>
  <c r="GO969"/>
  <c r="GP969"/>
  <c r="C970"/>
  <c r="D970"/>
  <c r="I970"/>
  <c r="AC970"/>
  <c r="CQ970"/>
  <c r="P970"/>
  <c r="AE970"/>
  <c r="CS970"/>
  <c r="R970"/>
  <c r="AJ970"/>
  <c r="CX970"/>
  <c r="W970"/>
  <c r="AD970"/>
  <c r="AF970"/>
  <c r="AB970"/>
  <c r="AG970"/>
  <c r="AH970"/>
  <c r="CV970"/>
  <c r="U970"/>
  <c r="AI970"/>
  <c r="CW970"/>
  <c r="V970"/>
  <c r="CT970"/>
  <c r="S970"/>
  <c r="CU970"/>
  <c r="T970"/>
  <c r="FR970"/>
  <c r="GK970"/>
  <c r="GL970"/>
  <c r="GO970"/>
  <c r="GP970"/>
  <c r="I971"/>
  <c r="AI971"/>
  <c r="CW971"/>
  <c r="V971"/>
  <c r="AF971"/>
  <c r="CT971"/>
  <c r="S971"/>
  <c r="AG971"/>
  <c r="CU971"/>
  <c r="T971"/>
  <c r="AC971"/>
  <c r="AE971"/>
  <c r="AH971"/>
  <c r="AJ971"/>
  <c r="CV971"/>
  <c r="U971"/>
  <c r="CX971"/>
  <c r="W971"/>
  <c r="FR971"/>
  <c r="GL971"/>
  <c r="GO971"/>
  <c r="GP971"/>
  <c r="B973"/>
  <c r="B954"/>
  <c r="G973"/>
  <c r="G954"/>
  <c r="F977"/>
  <c r="AQ973"/>
  <c r="AQ954"/>
  <c r="AR973"/>
  <c r="F983"/>
  <c r="AT973"/>
  <c r="AT954"/>
  <c r="AU973"/>
  <c r="AU954"/>
  <c r="F975"/>
  <c r="F976"/>
  <c r="F978"/>
  <c r="F979"/>
  <c r="F980"/>
  <c r="F981"/>
  <c r="F982"/>
  <c r="F984"/>
  <c r="F986"/>
  <c r="F987"/>
  <c r="F988"/>
  <c r="F989"/>
  <c r="F990"/>
  <c r="F991"/>
  <c r="B994"/>
  <c r="B922"/>
  <c r="C994"/>
  <c r="C922"/>
  <c r="D994"/>
  <c r="D922"/>
  <c r="F994"/>
  <c r="F922"/>
  <c r="AS994"/>
  <c r="AT994"/>
  <c r="AT922"/>
  <c r="AU994"/>
  <c r="F996"/>
  <c r="F997"/>
  <c r="F1001"/>
  <c r="F1002"/>
  <c r="F1003"/>
  <c r="F1007"/>
  <c r="F1008"/>
  <c r="F1009"/>
  <c r="F1010"/>
  <c r="F1011"/>
  <c r="F1012"/>
  <c r="B1015"/>
  <c r="D1015"/>
  <c r="B1016"/>
  <c r="D1016"/>
  <c r="B1017"/>
  <c r="D1017"/>
  <c r="D1019"/>
  <c r="E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AE1021"/>
  <c r="AF1021"/>
  <c r="AG1021"/>
  <c r="AH1021"/>
  <c r="AI1021"/>
  <c r="AJ1021"/>
  <c r="AK1021"/>
  <c r="AL1021"/>
  <c r="AM1021"/>
  <c r="AN1021"/>
  <c r="AV1021"/>
  <c r="AW1021"/>
  <c r="AX1021"/>
  <c r="AY1021"/>
  <c r="AZ1021"/>
  <c r="BA1021"/>
  <c r="BB1021"/>
  <c r="BC1021"/>
  <c r="BD1021"/>
  <c r="BE1021"/>
  <c r="BF1021"/>
  <c r="BG1021"/>
  <c r="BH1021"/>
  <c r="BI1021"/>
  <c r="BJ1021"/>
  <c r="BK1021"/>
  <c r="BL1021"/>
  <c r="BM1021"/>
  <c r="BN1021"/>
  <c r="BO1021"/>
  <c r="BP1021"/>
  <c r="BQ1021"/>
  <c r="BR1021"/>
  <c r="BS1021"/>
  <c r="BT1021"/>
  <c r="BU1021"/>
  <c r="BV1021"/>
  <c r="BW1021"/>
  <c r="BX1021"/>
  <c r="BY1021"/>
  <c r="BZ1021"/>
  <c r="CA1021"/>
  <c r="CB1021"/>
  <c r="CC1021"/>
  <c r="CD1021"/>
  <c r="CE1021"/>
  <c r="CF1021"/>
  <c r="CG1021"/>
  <c r="CH1021"/>
  <c r="CI1021"/>
  <c r="CJ1021"/>
  <c r="CK1021"/>
  <c r="CL1021"/>
  <c r="CM1021"/>
  <c r="CN1021"/>
  <c r="CO1021"/>
  <c r="CP1021"/>
  <c r="CQ1021"/>
  <c r="CR1021"/>
  <c r="CS1021"/>
  <c r="CT1021"/>
  <c r="CU1021"/>
  <c r="CV1021"/>
  <c r="CW1021"/>
  <c r="CX1021"/>
  <c r="CY1021"/>
  <c r="CZ1021"/>
  <c r="DA1021"/>
  <c r="DB1021"/>
  <c r="DC1021"/>
  <c r="DD1021"/>
  <c r="DE1021"/>
  <c r="DF1021"/>
  <c r="DG1021"/>
  <c r="DH1021"/>
  <c r="DI1021"/>
  <c r="DJ1021"/>
  <c r="DK1021"/>
  <c r="DL1021"/>
  <c r="DM1021"/>
  <c r="DN1021"/>
  <c r="D1023"/>
  <c r="C1267"/>
  <c r="C1025"/>
  <c r="D1267"/>
  <c r="D1025"/>
  <c r="E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AE1025"/>
  <c r="AF1025"/>
  <c r="AG1025"/>
  <c r="AH1025"/>
  <c r="AI1025"/>
  <c r="AJ1025"/>
  <c r="AK1025"/>
  <c r="AL1025"/>
  <c r="AM1025"/>
  <c r="AN1025"/>
  <c r="AV1025"/>
  <c r="AW1025"/>
  <c r="AX1025"/>
  <c r="AY1025"/>
  <c r="AZ1025"/>
  <c r="BA1025"/>
  <c r="BB1025"/>
  <c r="BC1025"/>
  <c r="BD1025"/>
  <c r="BE1025"/>
  <c r="BF1025"/>
  <c r="BG1025"/>
  <c r="BH1025"/>
  <c r="BI1025"/>
  <c r="BJ1025"/>
  <c r="BK1025"/>
  <c r="BL1025"/>
  <c r="BM1025"/>
  <c r="BN1025"/>
  <c r="BO1025"/>
  <c r="BP1025"/>
  <c r="BQ1025"/>
  <c r="BR1025"/>
  <c r="BS1025"/>
  <c r="BT1025"/>
  <c r="BU1025"/>
  <c r="BV1025"/>
  <c r="BW1025"/>
  <c r="BX1025"/>
  <c r="BY1025"/>
  <c r="BZ1025"/>
  <c r="CA1025"/>
  <c r="CB1025"/>
  <c r="CC1025"/>
  <c r="CD1025"/>
  <c r="CE1025"/>
  <c r="CF1025"/>
  <c r="CG1025"/>
  <c r="CH1025"/>
  <c r="CI1025"/>
  <c r="CJ1025"/>
  <c r="CK1025"/>
  <c r="CL1025"/>
  <c r="CM1025"/>
  <c r="CN1025"/>
  <c r="CO1025"/>
  <c r="CP1025"/>
  <c r="CQ1025"/>
  <c r="CR1025"/>
  <c r="CS1025"/>
  <c r="CT1025"/>
  <c r="CU1025"/>
  <c r="CV1025"/>
  <c r="CW1025"/>
  <c r="CX1025"/>
  <c r="CY1025"/>
  <c r="CZ1025"/>
  <c r="DA1025"/>
  <c r="DB1025"/>
  <c r="DC1025"/>
  <c r="DD1025"/>
  <c r="DE1025"/>
  <c r="DF1025"/>
  <c r="DG1025"/>
  <c r="DH1025"/>
  <c r="DI1025"/>
  <c r="DJ1025"/>
  <c r="DK1025"/>
  <c r="DL1025"/>
  <c r="DM1025"/>
  <c r="DN1025"/>
  <c r="D1027"/>
  <c r="B1039"/>
  <c r="B1029"/>
  <c r="C1039"/>
  <c r="C1029"/>
  <c r="D1039"/>
  <c r="D1029"/>
  <c r="E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AE1029"/>
  <c r="AF1029"/>
  <c r="AG1029"/>
  <c r="AH1029"/>
  <c r="AI1029"/>
  <c r="AJ1029"/>
  <c r="AK1029"/>
  <c r="AL1029"/>
  <c r="AM1029"/>
  <c r="AN1029"/>
  <c r="AQ1039"/>
  <c r="AQ1029"/>
  <c r="AR1039"/>
  <c r="AR1029"/>
  <c r="AT1039"/>
  <c r="AT1029"/>
  <c r="AV1029"/>
  <c r="AW1029"/>
  <c r="AX1029"/>
  <c r="AY1029"/>
  <c r="AZ1029"/>
  <c r="BA1029"/>
  <c r="BB1029"/>
  <c r="BC1029"/>
  <c r="BD1029"/>
  <c r="BE1029"/>
  <c r="BF1029"/>
  <c r="BG1029"/>
  <c r="BH1029"/>
  <c r="BI1029"/>
  <c r="BJ1029"/>
  <c r="BK1029"/>
  <c r="BL1029"/>
  <c r="BM1029"/>
  <c r="BN1029"/>
  <c r="BO1029"/>
  <c r="BP1029"/>
  <c r="BQ1029"/>
  <c r="BR1029"/>
  <c r="BS1029"/>
  <c r="BT1029"/>
  <c r="BU1029"/>
  <c r="BV1029"/>
  <c r="BW1029"/>
  <c r="BX1029"/>
  <c r="BY1029"/>
  <c r="BZ1029"/>
  <c r="CA1029"/>
  <c r="CB1029"/>
  <c r="CC1029"/>
  <c r="CD1029"/>
  <c r="CE1029"/>
  <c r="CF1029"/>
  <c r="CG1029"/>
  <c r="CH1029"/>
  <c r="CI1029"/>
  <c r="CJ1029"/>
  <c r="CK1029"/>
  <c r="CL1029"/>
  <c r="CM1029"/>
  <c r="CN1029"/>
  <c r="CO1029"/>
  <c r="CP1029"/>
  <c r="CQ1029"/>
  <c r="CR1029"/>
  <c r="CS1029"/>
  <c r="CT1029"/>
  <c r="CU1029"/>
  <c r="CV1029"/>
  <c r="CW1029"/>
  <c r="CX1029"/>
  <c r="CY1029"/>
  <c r="CZ1029"/>
  <c r="DA1029"/>
  <c r="DB1029"/>
  <c r="DC1029"/>
  <c r="DD1029"/>
  <c r="DE1029"/>
  <c r="DF1029"/>
  <c r="DG1029"/>
  <c r="DH1029"/>
  <c r="DI1029"/>
  <c r="DJ1029"/>
  <c r="DK1029"/>
  <c r="DL1029"/>
  <c r="DM1029"/>
  <c r="DN1029"/>
  <c r="C1031"/>
  <c r="D1031"/>
  <c r="I1031"/>
  <c r="I1032"/>
  <c r="AJ1031"/>
  <c r="CX1031"/>
  <c r="W1031"/>
  <c r="AC1031"/>
  <c r="AE1031"/>
  <c r="AD1031"/>
  <c r="AF1031"/>
  <c r="CT1031"/>
  <c r="S1031"/>
  <c r="AG1031"/>
  <c r="AH1031"/>
  <c r="AI1031"/>
  <c r="CW1031"/>
  <c r="V1031"/>
  <c r="CQ1031"/>
  <c r="CS1031"/>
  <c r="R1031"/>
  <c r="CU1031"/>
  <c r="T1031"/>
  <c r="CV1031"/>
  <c r="U1031"/>
  <c r="FR1031"/>
  <c r="GK1031"/>
  <c r="GL1031"/>
  <c r="GO1031"/>
  <c r="GP1031"/>
  <c r="AC1032"/>
  <c r="CQ1032"/>
  <c r="P1032"/>
  <c r="AE1032"/>
  <c r="AD1032"/>
  <c r="AF1032"/>
  <c r="AG1032"/>
  <c r="CU1032"/>
  <c r="T1032"/>
  <c r="AH1032"/>
  <c r="AI1032"/>
  <c r="AJ1032"/>
  <c r="CX1032"/>
  <c r="W1032"/>
  <c r="CT1032"/>
  <c r="CV1032"/>
  <c r="U1032"/>
  <c r="CW1032"/>
  <c r="V1032"/>
  <c r="FR1032"/>
  <c r="GL1032"/>
  <c r="GO1032"/>
  <c r="GP1032"/>
  <c r="C1033"/>
  <c r="D1033"/>
  <c r="I1033"/>
  <c r="I1034"/>
  <c r="AC1033"/>
  <c r="CQ1033"/>
  <c r="P1033"/>
  <c r="AI1033"/>
  <c r="CW1033"/>
  <c r="V1033"/>
  <c r="AJ1033"/>
  <c r="CX1033"/>
  <c r="W1033"/>
  <c r="AE1033"/>
  <c r="AD1033"/>
  <c r="AF1033"/>
  <c r="AB1033"/>
  <c r="AG1033"/>
  <c r="CU1033"/>
  <c r="T1033"/>
  <c r="AH1033"/>
  <c r="CV1033"/>
  <c r="U1033"/>
  <c r="CS1033"/>
  <c r="CT1033"/>
  <c r="S1033"/>
  <c r="FR1033"/>
  <c r="GL1033"/>
  <c r="GO1033"/>
  <c r="GP1033"/>
  <c r="AC1034"/>
  <c r="CQ1034"/>
  <c r="P1034"/>
  <c r="AJ1034"/>
  <c r="CX1034"/>
  <c r="W1034"/>
  <c r="AE1034"/>
  <c r="AD1034"/>
  <c r="AF1034"/>
  <c r="AG1034"/>
  <c r="CU1034"/>
  <c r="T1034"/>
  <c r="AH1034"/>
  <c r="AI1034"/>
  <c r="CT1034"/>
  <c r="S1034"/>
  <c r="CV1034"/>
  <c r="U1034"/>
  <c r="CW1034"/>
  <c r="V1034"/>
  <c r="FR1034"/>
  <c r="GL1034"/>
  <c r="GO1034"/>
  <c r="GP1034"/>
  <c r="C1035"/>
  <c r="D1035"/>
  <c r="I1035"/>
  <c r="AJ1035"/>
  <c r="CX1035"/>
  <c r="W1035"/>
  <c r="AC1035"/>
  <c r="AE1035"/>
  <c r="AD1035"/>
  <c r="AF1035"/>
  <c r="CT1035"/>
  <c r="S1035"/>
  <c r="AG1035"/>
  <c r="AH1035"/>
  <c r="CV1035"/>
  <c r="AI1035"/>
  <c r="CW1035"/>
  <c r="CQ1035"/>
  <c r="CS1035"/>
  <c r="CU1035"/>
  <c r="FR1035"/>
  <c r="GL1035"/>
  <c r="GO1035"/>
  <c r="GP1035"/>
  <c r="AC1036"/>
  <c r="AE1036"/>
  <c r="AD1036"/>
  <c r="AF1036"/>
  <c r="AB1036"/>
  <c r="CQ1036"/>
  <c r="CR1036"/>
  <c r="AG1036"/>
  <c r="CU1036"/>
  <c r="AH1036"/>
  <c r="CV1036"/>
  <c r="AI1036"/>
  <c r="CW1036"/>
  <c r="AJ1036"/>
  <c r="CX1036"/>
  <c r="CT1036"/>
  <c r="FR1036"/>
  <c r="GL1036"/>
  <c r="GO1036"/>
  <c r="GP1036"/>
  <c r="AC1037"/>
  <c r="AE1037"/>
  <c r="AD1037"/>
  <c r="AF1037"/>
  <c r="AB1037"/>
  <c r="CQ1037"/>
  <c r="CR1037"/>
  <c r="CT1037"/>
  <c r="AG1037"/>
  <c r="AH1037"/>
  <c r="AI1037"/>
  <c r="AJ1037"/>
  <c r="CX1037"/>
  <c r="CS1037"/>
  <c r="CU1037"/>
  <c r="CV1037"/>
  <c r="CW1037"/>
  <c r="FR1037"/>
  <c r="GL1037"/>
  <c r="GO1037"/>
  <c r="GP1037"/>
  <c r="F1039"/>
  <c r="F1029"/>
  <c r="G1039"/>
  <c r="G1029"/>
  <c r="AO1039"/>
  <c r="AO1029"/>
  <c r="AP1039"/>
  <c r="F1045"/>
  <c r="AS1039"/>
  <c r="AS1029"/>
  <c r="AU1039"/>
  <c r="F1051"/>
  <c r="F1041"/>
  <c r="F1042"/>
  <c r="F1043"/>
  <c r="F1046"/>
  <c r="F1047"/>
  <c r="F1048"/>
  <c r="F1049"/>
  <c r="F1050"/>
  <c r="F1052"/>
  <c r="F1053"/>
  <c r="F1054"/>
  <c r="F1055"/>
  <c r="F1056"/>
  <c r="F1057"/>
  <c r="F1058"/>
  <c r="D1060"/>
  <c r="E1062"/>
  <c r="F1072"/>
  <c r="F1062"/>
  <c r="G1072"/>
  <c r="G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AE1062"/>
  <c r="AF1062"/>
  <c r="AG1062"/>
  <c r="AH1062"/>
  <c r="AI1062"/>
  <c r="AJ1062"/>
  <c r="AK1062"/>
  <c r="AL1062"/>
  <c r="AM1062"/>
  <c r="AN1062"/>
  <c r="AP1072"/>
  <c r="AP1062"/>
  <c r="AS1072"/>
  <c r="AS1062"/>
  <c r="AU1072"/>
  <c r="AU1062"/>
  <c r="AV1062"/>
  <c r="AW1062"/>
  <c r="AX1062"/>
  <c r="AY1062"/>
  <c r="AZ1062"/>
  <c r="BA1062"/>
  <c r="BB1062"/>
  <c r="BC1062"/>
  <c r="BD1062"/>
  <c r="BE1062"/>
  <c r="BF1062"/>
  <c r="BG1062"/>
  <c r="BH1062"/>
  <c r="BI1062"/>
  <c r="BJ1062"/>
  <c r="BK1062"/>
  <c r="BL1062"/>
  <c r="BM1062"/>
  <c r="BN1062"/>
  <c r="BO1062"/>
  <c r="BP1062"/>
  <c r="BQ1062"/>
  <c r="BR1062"/>
  <c r="BS1062"/>
  <c r="BT1062"/>
  <c r="BU1062"/>
  <c r="BV1062"/>
  <c r="BW1062"/>
  <c r="BX1062"/>
  <c r="BY1062"/>
  <c r="BZ1062"/>
  <c r="CA1062"/>
  <c r="CB1062"/>
  <c r="CC1062"/>
  <c r="CD1062"/>
  <c r="CE1062"/>
  <c r="CF1062"/>
  <c r="CG1062"/>
  <c r="CH1062"/>
  <c r="CI1062"/>
  <c r="CJ1062"/>
  <c r="CK1062"/>
  <c r="CL1062"/>
  <c r="CM1062"/>
  <c r="CN1062"/>
  <c r="CO1062"/>
  <c r="CP1062"/>
  <c r="CQ1062"/>
  <c r="CR1062"/>
  <c r="CS1062"/>
  <c r="CT1062"/>
  <c r="CU1062"/>
  <c r="CV1062"/>
  <c r="CW1062"/>
  <c r="CX1062"/>
  <c r="CY1062"/>
  <c r="CZ1062"/>
  <c r="DA1062"/>
  <c r="DB1062"/>
  <c r="DC1062"/>
  <c r="DD1062"/>
  <c r="DE1062"/>
  <c r="DF1062"/>
  <c r="DG1062"/>
  <c r="DH1062"/>
  <c r="DI1062"/>
  <c r="DJ1062"/>
  <c r="DK1062"/>
  <c r="DL1062"/>
  <c r="DM1062"/>
  <c r="DN1062"/>
  <c r="C1064"/>
  <c r="D1064"/>
  <c r="I1064"/>
  <c r="AG1064"/>
  <c r="CU1064"/>
  <c r="T1064"/>
  <c r="AH1064"/>
  <c r="CV1064"/>
  <c r="U1064"/>
  <c r="AC1064"/>
  <c r="AE1064"/>
  <c r="AD1064"/>
  <c r="AF1064"/>
  <c r="AB1064"/>
  <c r="CR1064"/>
  <c r="Q1064"/>
  <c r="CS1064"/>
  <c r="R1064"/>
  <c r="GK1064"/>
  <c r="CT1064"/>
  <c r="S1064"/>
  <c r="AI1064"/>
  <c r="AJ1064"/>
  <c r="CW1064"/>
  <c r="V1064"/>
  <c r="CX1064"/>
  <c r="W1064"/>
  <c r="FR1064"/>
  <c r="GL1064"/>
  <c r="GO1064"/>
  <c r="GP1064"/>
  <c r="I1065"/>
  <c r="AF1065"/>
  <c r="CT1065"/>
  <c r="S1065"/>
  <c r="AH1065"/>
  <c r="CV1065"/>
  <c r="U1065"/>
  <c r="AC1065"/>
  <c r="AE1065"/>
  <c r="AD1065"/>
  <c r="CR1065"/>
  <c r="Q1065"/>
  <c r="AG1065"/>
  <c r="CU1065"/>
  <c r="T1065"/>
  <c r="AI1065"/>
  <c r="CW1065"/>
  <c r="V1065"/>
  <c r="AJ1065"/>
  <c r="CS1065"/>
  <c r="R1065"/>
  <c r="GK1065"/>
  <c r="CX1065"/>
  <c r="CY1065"/>
  <c r="X1065"/>
  <c r="CZ1065"/>
  <c r="Y1065"/>
  <c r="FR1065"/>
  <c r="GL1065"/>
  <c r="GO1065"/>
  <c r="GP1065"/>
  <c r="C1066"/>
  <c r="D1066"/>
  <c r="I1066"/>
  <c r="AG1066"/>
  <c r="CU1066"/>
  <c r="T1066"/>
  <c r="AC1066"/>
  <c r="AE1066"/>
  <c r="AF1066"/>
  <c r="CT1066"/>
  <c r="S1066"/>
  <c r="AH1066"/>
  <c r="CV1066"/>
  <c r="U1066"/>
  <c r="AI1066"/>
  <c r="AJ1066"/>
  <c r="CW1066"/>
  <c r="V1066"/>
  <c r="CX1066"/>
  <c r="W1066"/>
  <c r="FR1066"/>
  <c r="GL1066"/>
  <c r="GO1066"/>
  <c r="GP1066"/>
  <c r="I1067"/>
  <c r="AC1067"/>
  <c r="AE1067"/>
  <c r="AD1067"/>
  <c r="CR1067"/>
  <c r="Q1067"/>
  <c r="CS1067"/>
  <c r="AF1067"/>
  <c r="CT1067"/>
  <c r="AG1067"/>
  <c r="CU1067"/>
  <c r="AH1067"/>
  <c r="AI1067"/>
  <c r="CW1067"/>
  <c r="AJ1067"/>
  <c r="CQ1067"/>
  <c r="P1067"/>
  <c r="CV1067"/>
  <c r="CX1067"/>
  <c r="FR1067"/>
  <c r="GL1067"/>
  <c r="GO1067"/>
  <c r="GP1067"/>
  <c r="C1068"/>
  <c r="D1068"/>
  <c r="I1068"/>
  <c r="AF1068"/>
  <c r="CT1068"/>
  <c r="S1068"/>
  <c r="AG1068"/>
  <c r="CU1068"/>
  <c r="T1068"/>
  <c r="AH1068"/>
  <c r="CV1068"/>
  <c r="U1068"/>
  <c r="AC1068"/>
  <c r="AE1068"/>
  <c r="CS1068"/>
  <c r="R1068"/>
  <c r="GK1068"/>
  <c r="AI1068"/>
  <c r="AJ1068"/>
  <c r="CX1068"/>
  <c r="W1068"/>
  <c r="CQ1068"/>
  <c r="P1068"/>
  <c r="CW1068"/>
  <c r="V1068"/>
  <c r="CY1068"/>
  <c r="X1068"/>
  <c r="CZ1068"/>
  <c r="Y1068"/>
  <c r="FR1068"/>
  <c r="GL1068"/>
  <c r="GO1068"/>
  <c r="GP1068"/>
  <c r="I1069"/>
  <c r="AC1069"/>
  <c r="CQ1069"/>
  <c r="AE1069"/>
  <c r="AF1069"/>
  <c r="CT1069"/>
  <c r="S1069"/>
  <c r="AG1069"/>
  <c r="CU1069"/>
  <c r="T1069"/>
  <c r="AH1069"/>
  <c r="AI1069"/>
  <c r="CW1069"/>
  <c r="AJ1069"/>
  <c r="CV1069"/>
  <c r="CX1069"/>
  <c r="W1069"/>
  <c r="FR1069"/>
  <c r="GL1069"/>
  <c r="GO1069"/>
  <c r="GP1069"/>
  <c r="I1070"/>
  <c r="AI1070"/>
  <c r="CW1070"/>
  <c r="V1070"/>
  <c r="AC1070"/>
  <c r="AE1070"/>
  <c r="AD1070"/>
  <c r="AF1070"/>
  <c r="AG1070"/>
  <c r="CU1070"/>
  <c r="AH1070"/>
  <c r="CV1070"/>
  <c r="AJ1070"/>
  <c r="CX1070"/>
  <c r="CQ1070"/>
  <c r="P1070"/>
  <c r="CT1070"/>
  <c r="S1070"/>
  <c r="FR1070"/>
  <c r="GL1070"/>
  <c r="GO1070"/>
  <c r="GP1070"/>
  <c r="B1072"/>
  <c r="B1062"/>
  <c r="C1072"/>
  <c r="C1062"/>
  <c r="D1072"/>
  <c r="D1062"/>
  <c r="AO1072"/>
  <c r="AO1062"/>
  <c r="AQ1072"/>
  <c r="AR1072"/>
  <c r="AT1072"/>
  <c r="F1083"/>
  <c r="F1084"/>
  <c r="F1074"/>
  <c r="F1075"/>
  <c r="F1077"/>
  <c r="F1078"/>
  <c r="F1079"/>
  <c r="F1080"/>
  <c r="F1081"/>
  <c r="F1085"/>
  <c r="F1086"/>
  <c r="F1087"/>
  <c r="F1088"/>
  <c r="F1089"/>
  <c r="F1090"/>
  <c r="D1093"/>
  <c r="B1109"/>
  <c r="B1095"/>
  <c r="C1109"/>
  <c r="C1095"/>
  <c r="D1109"/>
  <c r="D1095"/>
  <c r="E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AE1095"/>
  <c r="AF1095"/>
  <c r="AG1095"/>
  <c r="AH1095"/>
  <c r="AI1095"/>
  <c r="AJ1095"/>
  <c r="AK1095"/>
  <c r="AL1095"/>
  <c r="AM1095"/>
  <c r="AN1095"/>
  <c r="AQ1109"/>
  <c r="AQ1095"/>
  <c r="AR1109"/>
  <c r="AR1095"/>
  <c r="AT1109"/>
  <c r="AT1095"/>
  <c r="AV1095"/>
  <c r="AW1095"/>
  <c r="AX1095"/>
  <c r="AY1095"/>
  <c r="AZ1095"/>
  <c r="BA1095"/>
  <c r="BB1095"/>
  <c r="BC1095"/>
  <c r="BD1095"/>
  <c r="BE1095"/>
  <c r="BF1095"/>
  <c r="BG1095"/>
  <c r="BH1095"/>
  <c r="BI1095"/>
  <c r="BJ1095"/>
  <c r="BK1095"/>
  <c r="BL1095"/>
  <c r="BM1095"/>
  <c r="BN1095"/>
  <c r="BO1095"/>
  <c r="BP1095"/>
  <c r="BQ1095"/>
  <c r="BR1095"/>
  <c r="BS1095"/>
  <c r="BT1095"/>
  <c r="BU1095"/>
  <c r="BV1095"/>
  <c r="BW1095"/>
  <c r="BX1095"/>
  <c r="BY1095"/>
  <c r="BZ1095"/>
  <c r="CA1095"/>
  <c r="CB1095"/>
  <c r="CC1095"/>
  <c r="CD1095"/>
  <c r="CE1095"/>
  <c r="CF1095"/>
  <c r="CG1095"/>
  <c r="CH1095"/>
  <c r="CI1095"/>
  <c r="CJ1095"/>
  <c r="CK1095"/>
  <c r="CL1095"/>
  <c r="CM1095"/>
  <c r="CN1095"/>
  <c r="CO1095"/>
  <c r="CP1095"/>
  <c r="CQ1095"/>
  <c r="CR1095"/>
  <c r="CS1095"/>
  <c r="CT1095"/>
  <c r="CU1095"/>
  <c r="CV1095"/>
  <c r="CW1095"/>
  <c r="CX1095"/>
  <c r="CY1095"/>
  <c r="CZ1095"/>
  <c r="DA1095"/>
  <c r="DB1095"/>
  <c r="DC1095"/>
  <c r="DD1095"/>
  <c r="DE1095"/>
  <c r="DF1095"/>
  <c r="DG1095"/>
  <c r="DH1095"/>
  <c r="DI1095"/>
  <c r="DJ1095"/>
  <c r="DK1095"/>
  <c r="DL1095"/>
  <c r="DM1095"/>
  <c r="DN1095"/>
  <c r="C1097"/>
  <c r="D1097"/>
  <c r="I1097"/>
  <c r="AC1097"/>
  <c r="AE1097"/>
  <c r="AD1097"/>
  <c r="AF1097"/>
  <c r="AB1097"/>
  <c r="CT1097"/>
  <c r="AG1097"/>
  <c r="CU1097"/>
  <c r="T1097"/>
  <c r="AH1097"/>
  <c r="AI1097"/>
  <c r="CW1097"/>
  <c r="V1097"/>
  <c r="AJ1097"/>
  <c r="CX1097"/>
  <c r="W1097"/>
  <c r="CQ1097"/>
  <c r="CS1097"/>
  <c r="R1097"/>
  <c r="GK1097"/>
  <c r="CV1097"/>
  <c r="FR1097"/>
  <c r="GL1097"/>
  <c r="GO1097"/>
  <c r="GP1097"/>
  <c r="AC1098"/>
  <c r="CQ1098"/>
  <c r="AE1098"/>
  <c r="AD1098"/>
  <c r="CR1098"/>
  <c r="AF1098"/>
  <c r="AG1098"/>
  <c r="CU1098"/>
  <c r="AH1098"/>
  <c r="CV1098"/>
  <c r="AI1098"/>
  <c r="CW1098"/>
  <c r="AJ1098"/>
  <c r="CX1098"/>
  <c r="CT1098"/>
  <c r="FR1098"/>
  <c r="GL1098"/>
  <c r="GO1098"/>
  <c r="GP1098"/>
  <c r="C1099"/>
  <c r="D1099"/>
  <c r="I1099"/>
  <c r="AC1099"/>
  <c r="CQ1099"/>
  <c r="P1099"/>
  <c r="AE1099"/>
  <c r="AD1099"/>
  <c r="AF1099"/>
  <c r="AB1099"/>
  <c r="AG1099"/>
  <c r="CU1099"/>
  <c r="T1099"/>
  <c r="AH1099"/>
  <c r="CV1099"/>
  <c r="U1099"/>
  <c r="AI1099"/>
  <c r="CW1099"/>
  <c r="AJ1099"/>
  <c r="CX1099"/>
  <c r="W1099"/>
  <c r="CS1099"/>
  <c r="R1099"/>
  <c r="GK1099"/>
  <c r="CT1099"/>
  <c r="S1099"/>
  <c r="FR1099"/>
  <c r="GL1099"/>
  <c r="GO1099"/>
  <c r="GP1099"/>
  <c r="AC1100"/>
  <c r="AE1100"/>
  <c r="AD1100"/>
  <c r="AF1100"/>
  <c r="AB1100"/>
  <c r="CQ1100"/>
  <c r="CR1100"/>
  <c r="AG1100"/>
  <c r="AH1100"/>
  <c r="CV1100"/>
  <c r="AI1100"/>
  <c r="CW1100"/>
  <c r="AJ1100"/>
  <c r="CX1100"/>
  <c r="CT1100"/>
  <c r="CU1100"/>
  <c r="FR1100"/>
  <c r="GL1100"/>
  <c r="GO1100"/>
  <c r="GP1100"/>
  <c r="C1101"/>
  <c r="D1101"/>
  <c r="I1101"/>
  <c r="AC1101"/>
  <c r="CQ1101"/>
  <c r="P1101"/>
  <c r="AE1101"/>
  <c r="AD1101"/>
  <c r="AF1101"/>
  <c r="CT1101"/>
  <c r="S1101"/>
  <c r="AG1101"/>
  <c r="AH1101"/>
  <c r="CV1101"/>
  <c r="U1101"/>
  <c r="AI1101"/>
  <c r="CW1101"/>
  <c r="V1101"/>
  <c r="AJ1101"/>
  <c r="CX1101"/>
  <c r="CS1101"/>
  <c r="CU1101"/>
  <c r="T1101"/>
  <c r="FR1101"/>
  <c r="GL1101"/>
  <c r="GO1101"/>
  <c r="GP1101"/>
  <c r="AC1102"/>
  <c r="AE1102"/>
  <c r="AD1102"/>
  <c r="AF1102"/>
  <c r="AB1102"/>
  <c r="CQ1102"/>
  <c r="CR1102"/>
  <c r="AG1102"/>
  <c r="AH1102"/>
  <c r="AI1102"/>
  <c r="CW1102"/>
  <c r="AJ1102"/>
  <c r="CX1102"/>
  <c r="CT1102"/>
  <c r="CU1102"/>
  <c r="CV1102"/>
  <c r="FR1102"/>
  <c r="GL1102"/>
  <c r="GO1102"/>
  <c r="GP1102"/>
  <c r="AC1103"/>
  <c r="AE1103"/>
  <c r="AD1103"/>
  <c r="AF1103"/>
  <c r="AB1103"/>
  <c r="CQ1103"/>
  <c r="CR1103"/>
  <c r="CT1103"/>
  <c r="AG1103"/>
  <c r="AH1103"/>
  <c r="CV1103"/>
  <c r="AI1103"/>
  <c r="AJ1103"/>
  <c r="CS1103"/>
  <c r="CU1103"/>
  <c r="CW1103"/>
  <c r="CX1103"/>
  <c r="FR1103"/>
  <c r="GL1103"/>
  <c r="GO1103"/>
  <c r="GP1103"/>
  <c r="C1104"/>
  <c r="D1104"/>
  <c r="I1104"/>
  <c r="AC1104"/>
  <c r="CQ1104"/>
  <c r="P1104"/>
  <c r="AE1104"/>
  <c r="AD1104"/>
  <c r="CR1104"/>
  <c r="Q1104"/>
  <c r="AF1104"/>
  <c r="CT1104"/>
  <c r="S1104"/>
  <c r="CP1104"/>
  <c r="O1104"/>
  <c r="AB1104"/>
  <c r="AG1104"/>
  <c r="AH1104"/>
  <c r="AI1104"/>
  <c r="CW1104"/>
  <c r="V1104"/>
  <c r="AJ1104"/>
  <c r="CX1104"/>
  <c r="W1104"/>
  <c r="CU1104"/>
  <c r="T1104"/>
  <c r="CV1104"/>
  <c r="U1104"/>
  <c r="FR1104"/>
  <c r="GL1104"/>
  <c r="GO1104"/>
  <c r="GP1104"/>
  <c r="C1105"/>
  <c r="D1105"/>
  <c r="I1105"/>
  <c r="AC1105"/>
  <c r="CQ1105"/>
  <c r="P1105"/>
  <c r="AI1105"/>
  <c r="CW1105"/>
  <c r="V1105"/>
  <c r="AE1105"/>
  <c r="AD1105"/>
  <c r="AF1105"/>
  <c r="CT1105"/>
  <c r="S1105"/>
  <c r="AG1105"/>
  <c r="AH1105"/>
  <c r="AJ1105"/>
  <c r="CX1105"/>
  <c r="W1105"/>
  <c r="CS1105"/>
  <c r="R1105"/>
  <c r="GK1105"/>
  <c r="CU1105"/>
  <c r="T1105"/>
  <c r="CV1105"/>
  <c r="U1105"/>
  <c r="FR1105"/>
  <c r="GL1105"/>
  <c r="GO1105"/>
  <c r="GP1105"/>
  <c r="AC1106"/>
  <c r="AE1106"/>
  <c r="AD1106"/>
  <c r="AF1106"/>
  <c r="AB1106"/>
  <c r="CQ1106"/>
  <c r="CR1106"/>
  <c r="AG1106"/>
  <c r="AH1106"/>
  <c r="AI1106"/>
  <c r="AJ1106"/>
  <c r="CX1106"/>
  <c r="CT1106"/>
  <c r="CU1106"/>
  <c r="CV1106"/>
  <c r="CW1106"/>
  <c r="FR1106"/>
  <c r="GL1106"/>
  <c r="GO1106"/>
  <c r="GP1106"/>
  <c r="AC1107"/>
  <c r="CQ1107"/>
  <c r="AE1107"/>
  <c r="AD1107"/>
  <c r="CR1107"/>
  <c r="AF1107"/>
  <c r="CT1107"/>
  <c r="AG1107"/>
  <c r="AH1107"/>
  <c r="CV1107"/>
  <c r="AI1107"/>
  <c r="CW1107"/>
  <c r="AJ1107"/>
  <c r="CS1107"/>
  <c r="CU1107"/>
  <c r="CX1107"/>
  <c r="FR1107"/>
  <c r="GL1107"/>
  <c r="GO1107"/>
  <c r="GP1107"/>
  <c r="F1109"/>
  <c r="F1095"/>
  <c r="G1109"/>
  <c r="G1095"/>
  <c r="AO1109"/>
  <c r="AO1095"/>
  <c r="AP1109"/>
  <c r="F1114"/>
  <c r="F1115"/>
  <c r="AS1109"/>
  <c r="AS1095"/>
  <c r="AU1109"/>
  <c r="AU1095"/>
  <c r="F1111"/>
  <c r="F1112"/>
  <c r="F1113"/>
  <c r="F1116"/>
  <c r="F1117"/>
  <c r="F1118"/>
  <c r="F1119"/>
  <c r="F1120"/>
  <c r="F1121"/>
  <c r="F1122"/>
  <c r="F1123"/>
  <c r="F1124"/>
  <c r="F1125"/>
  <c r="F1126"/>
  <c r="F1127"/>
  <c r="F1128"/>
  <c r="D1130"/>
  <c r="E1132"/>
  <c r="F1146"/>
  <c r="F1132"/>
  <c r="G1146"/>
  <c r="G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AE1132"/>
  <c r="AF1132"/>
  <c r="AG1132"/>
  <c r="AH1132"/>
  <c r="AI1132"/>
  <c r="AJ1132"/>
  <c r="AK1132"/>
  <c r="AL1132"/>
  <c r="AM1132"/>
  <c r="AN1132"/>
  <c r="AT1146"/>
  <c r="AT1132"/>
  <c r="AU1146"/>
  <c r="AU1132"/>
  <c r="AV1132"/>
  <c r="AW1132"/>
  <c r="AX1132"/>
  <c r="AY1132"/>
  <c r="AZ1132"/>
  <c r="BA1132"/>
  <c r="BB1132"/>
  <c r="BC1132"/>
  <c r="BD1132"/>
  <c r="BE1132"/>
  <c r="BF1132"/>
  <c r="BG1132"/>
  <c r="BH1132"/>
  <c r="BI1132"/>
  <c r="BJ1132"/>
  <c r="BK1132"/>
  <c r="BL1132"/>
  <c r="BM1132"/>
  <c r="BN1132"/>
  <c r="BO1132"/>
  <c r="BP1132"/>
  <c r="BQ1132"/>
  <c r="BR1132"/>
  <c r="BS1132"/>
  <c r="BT1132"/>
  <c r="BU1132"/>
  <c r="BV1132"/>
  <c r="BW1132"/>
  <c r="BX1132"/>
  <c r="BY1132"/>
  <c r="BZ1132"/>
  <c r="CA1132"/>
  <c r="CB1132"/>
  <c r="CC1132"/>
  <c r="CD1132"/>
  <c r="CE1132"/>
  <c r="CF1132"/>
  <c r="CG1132"/>
  <c r="CH1132"/>
  <c r="CI1132"/>
  <c r="CJ1132"/>
  <c r="CK1132"/>
  <c r="CL1132"/>
  <c r="CM1132"/>
  <c r="CN1132"/>
  <c r="CO1132"/>
  <c r="CP1132"/>
  <c r="CQ1132"/>
  <c r="CR1132"/>
  <c r="CS1132"/>
  <c r="CT1132"/>
  <c r="CU1132"/>
  <c r="CV1132"/>
  <c r="CW1132"/>
  <c r="CX1132"/>
  <c r="CY1132"/>
  <c r="CZ1132"/>
  <c r="DA1132"/>
  <c r="DB1132"/>
  <c r="DC1132"/>
  <c r="DD1132"/>
  <c r="DE1132"/>
  <c r="DF1132"/>
  <c r="DG1132"/>
  <c r="DH1132"/>
  <c r="DI1132"/>
  <c r="DJ1132"/>
  <c r="DK1132"/>
  <c r="DL1132"/>
  <c r="DM1132"/>
  <c r="DN1132"/>
  <c r="C1134"/>
  <c r="D1134"/>
  <c r="I1134"/>
  <c r="AE1134"/>
  <c r="CS1134"/>
  <c r="R1134"/>
  <c r="GK1134"/>
  <c r="AG1134"/>
  <c r="CU1134"/>
  <c r="T1134"/>
  <c r="AH1134"/>
  <c r="CV1134"/>
  <c r="U1134"/>
  <c r="AC1134"/>
  <c r="CQ1134"/>
  <c r="P1134"/>
  <c r="AF1134"/>
  <c r="CT1134"/>
  <c r="S1134"/>
  <c r="CY1134"/>
  <c r="X1134"/>
  <c r="AI1134"/>
  <c r="AJ1134"/>
  <c r="CX1134"/>
  <c r="W1134"/>
  <c r="CW1134"/>
  <c r="V1134"/>
  <c r="CZ1134"/>
  <c r="Y1134"/>
  <c r="FR1134"/>
  <c r="GL1134"/>
  <c r="GO1134"/>
  <c r="GP1134"/>
  <c r="I1135"/>
  <c r="AH1135"/>
  <c r="CV1135"/>
  <c r="U1135"/>
  <c r="AC1135"/>
  <c r="AE1135"/>
  <c r="AD1135"/>
  <c r="CR1135"/>
  <c r="Q1135"/>
  <c r="AF1135"/>
  <c r="CT1135"/>
  <c r="AG1135"/>
  <c r="CU1135"/>
  <c r="T1135"/>
  <c r="AI1135"/>
  <c r="CW1135"/>
  <c r="AJ1135"/>
  <c r="CQ1135"/>
  <c r="CS1135"/>
  <c r="R1135"/>
  <c r="GK1135"/>
  <c r="CX1135"/>
  <c r="FR1135"/>
  <c r="GL1135"/>
  <c r="GO1135"/>
  <c r="GP1135"/>
  <c r="C1136"/>
  <c r="D1136"/>
  <c r="I1136"/>
  <c r="AF1136"/>
  <c r="CT1136"/>
  <c r="S1136"/>
  <c r="CY1136"/>
  <c r="X1136"/>
  <c r="AG1136"/>
  <c r="CU1136"/>
  <c r="T1136"/>
  <c r="AC1136"/>
  <c r="AE1136"/>
  <c r="AH1136"/>
  <c r="CV1136"/>
  <c r="U1136"/>
  <c r="AI1136"/>
  <c r="AJ1136"/>
  <c r="CX1136"/>
  <c r="W1136"/>
  <c r="CW1136"/>
  <c r="V1136"/>
  <c r="CZ1136"/>
  <c r="Y1136"/>
  <c r="FR1136"/>
  <c r="GL1136"/>
  <c r="GO1136"/>
  <c r="GP1136"/>
  <c r="I1137"/>
  <c r="AG1137"/>
  <c r="CU1137"/>
  <c r="T1137"/>
  <c r="AH1137"/>
  <c r="CV1137"/>
  <c r="U1137"/>
  <c r="AC1137"/>
  <c r="AE1137"/>
  <c r="AD1137"/>
  <c r="CR1137"/>
  <c r="Q1137"/>
  <c r="AF1137"/>
  <c r="CT1137"/>
  <c r="S1137"/>
  <c r="AI1137"/>
  <c r="CW1137"/>
  <c r="V1137"/>
  <c r="AJ1137"/>
  <c r="CS1137"/>
  <c r="R1137"/>
  <c r="GK1137"/>
  <c r="CX1137"/>
  <c r="W1137"/>
  <c r="CY1137"/>
  <c r="X1137"/>
  <c r="CZ1137"/>
  <c r="Y1137"/>
  <c r="FR1137"/>
  <c r="GL1137"/>
  <c r="GO1137"/>
  <c r="GP1137"/>
  <c r="C1138"/>
  <c r="D1138"/>
  <c r="I1138"/>
  <c r="AE1138"/>
  <c r="CS1138"/>
  <c r="R1138"/>
  <c r="GK1138"/>
  <c r="AF1138"/>
  <c r="CT1138"/>
  <c r="S1138"/>
  <c r="AG1138"/>
  <c r="CU1138"/>
  <c r="T1138"/>
  <c r="AH1138"/>
  <c r="CV1138"/>
  <c r="U1138"/>
  <c r="AC1138"/>
  <c r="AD1138"/>
  <c r="AB1138"/>
  <c r="AI1138"/>
  <c r="AJ1138"/>
  <c r="CX1138"/>
  <c r="W1138"/>
  <c r="CQ1138"/>
  <c r="P1138"/>
  <c r="CR1138"/>
  <c r="Q1138"/>
  <c r="CW1138"/>
  <c r="V1138"/>
  <c r="FR1138"/>
  <c r="GL1138"/>
  <c r="GO1138"/>
  <c r="GP1138"/>
  <c r="I1139"/>
  <c r="AH1139"/>
  <c r="CV1139"/>
  <c r="U1139"/>
  <c r="AF1139"/>
  <c r="CT1139"/>
  <c r="S1139"/>
  <c r="CY1139"/>
  <c r="X1139"/>
  <c r="AG1139"/>
  <c r="CU1139"/>
  <c r="T1139"/>
  <c r="AI1139"/>
  <c r="CW1139"/>
  <c r="V1139"/>
  <c r="AC1139"/>
  <c r="AE1139"/>
  <c r="AD1139"/>
  <c r="AB1139"/>
  <c r="CR1139"/>
  <c r="Q1139"/>
  <c r="CS1139"/>
  <c r="R1139"/>
  <c r="GK1139"/>
  <c r="AJ1139"/>
  <c r="CX1139"/>
  <c r="W1139"/>
  <c r="CZ1139"/>
  <c r="Y1139"/>
  <c r="FR1139"/>
  <c r="GL1139"/>
  <c r="GO1139"/>
  <c r="GP1139"/>
  <c r="I1140"/>
  <c r="AI1140"/>
  <c r="CW1140"/>
  <c r="V1140"/>
  <c r="AC1140"/>
  <c r="AE1140"/>
  <c r="AD1140"/>
  <c r="AF1140"/>
  <c r="AG1140"/>
  <c r="CU1140"/>
  <c r="T1140"/>
  <c r="AH1140"/>
  <c r="CV1140"/>
  <c r="U1140"/>
  <c r="AJ1140"/>
  <c r="CX1140"/>
  <c r="W1140"/>
  <c r="CQ1140"/>
  <c r="P1140"/>
  <c r="CS1140"/>
  <c r="R1140"/>
  <c r="CT1140"/>
  <c r="S1140"/>
  <c r="CY1140"/>
  <c r="X1140"/>
  <c r="CZ1140"/>
  <c r="Y1140"/>
  <c r="FR1140"/>
  <c r="GK1140"/>
  <c r="GL1140"/>
  <c r="GO1140"/>
  <c r="GP1140"/>
  <c r="C1141"/>
  <c r="D1141"/>
  <c r="I1141"/>
  <c r="AC1141"/>
  <c r="CQ1141"/>
  <c r="AE1141"/>
  <c r="AF1141"/>
  <c r="CT1141"/>
  <c r="S1141"/>
  <c r="AG1141"/>
  <c r="CU1141"/>
  <c r="T1141"/>
  <c r="AH1141"/>
  <c r="AI1141"/>
  <c r="CW1141"/>
  <c r="AJ1141"/>
  <c r="CV1141"/>
  <c r="CX1141"/>
  <c r="W1141"/>
  <c r="FR1141"/>
  <c r="GL1141"/>
  <c r="GO1141"/>
  <c r="GP1141"/>
  <c r="C1142"/>
  <c r="D1142"/>
  <c r="I1142"/>
  <c r="AE1142"/>
  <c r="CS1142"/>
  <c r="R1142"/>
  <c r="GK1142"/>
  <c r="AF1142"/>
  <c r="CT1142"/>
  <c r="S1142"/>
  <c r="AG1142"/>
  <c r="CU1142"/>
  <c r="T1142"/>
  <c r="AH1142"/>
  <c r="CV1142"/>
  <c r="U1142"/>
  <c r="AC1142"/>
  <c r="AD1142"/>
  <c r="AB1142"/>
  <c r="CR1142"/>
  <c r="Q1142"/>
  <c r="AI1142"/>
  <c r="AJ1142"/>
  <c r="CX1142"/>
  <c r="W1142"/>
  <c r="CW1142"/>
  <c r="V1142"/>
  <c r="CY1142"/>
  <c r="X1142"/>
  <c r="CZ1142"/>
  <c r="Y1142"/>
  <c r="FR1142"/>
  <c r="GL1142"/>
  <c r="GO1142"/>
  <c r="GP1142"/>
  <c r="I1143"/>
  <c r="AF1143"/>
  <c r="CT1143"/>
  <c r="S1143"/>
  <c r="AG1143"/>
  <c r="CU1143"/>
  <c r="T1143"/>
  <c r="AH1143"/>
  <c r="CV1143"/>
  <c r="U1143"/>
  <c r="AC1143"/>
  <c r="AE1143"/>
  <c r="AD1143"/>
  <c r="CR1143"/>
  <c r="Q1143"/>
  <c r="AI1143"/>
  <c r="CW1143"/>
  <c r="V1143"/>
  <c r="AJ1143"/>
  <c r="CQ1143"/>
  <c r="P1143"/>
  <c r="CX1143"/>
  <c r="W1143"/>
  <c r="FR1143"/>
  <c r="GL1143"/>
  <c r="GO1143"/>
  <c r="GP1143"/>
  <c r="I1144"/>
  <c r="AI1144"/>
  <c r="CW1144"/>
  <c r="V1144"/>
  <c r="AH1144"/>
  <c r="CV1144"/>
  <c r="U1144"/>
  <c r="AC1144"/>
  <c r="AE1144"/>
  <c r="AD1144"/>
  <c r="AF1144"/>
  <c r="CT1144"/>
  <c r="S1144"/>
  <c r="AG1144"/>
  <c r="CU1144"/>
  <c r="T1144"/>
  <c r="AJ1144"/>
  <c r="CX1144"/>
  <c r="CQ1144"/>
  <c r="CS1144"/>
  <c r="R1144"/>
  <c r="GK1144"/>
  <c r="FR1144"/>
  <c r="GL1144"/>
  <c r="GO1144"/>
  <c r="GP1144"/>
  <c r="B1146"/>
  <c r="B1132"/>
  <c r="C1146"/>
  <c r="C1132"/>
  <c r="D1146"/>
  <c r="D1132"/>
  <c r="AO1146"/>
  <c r="AO1132"/>
  <c r="AP1146"/>
  <c r="AP1132"/>
  <c r="AQ1146"/>
  <c r="AQ1132"/>
  <c r="AR1146"/>
  <c r="AS1146"/>
  <c r="F1157"/>
  <c r="F1158"/>
  <c r="F1148"/>
  <c r="F1149"/>
  <c r="F1151"/>
  <c r="F1152"/>
  <c r="F1153"/>
  <c r="F1154"/>
  <c r="F1155"/>
  <c r="F1159"/>
  <c r="F1160"/>
  <c r="F1161"/>
  <c r="F1162"/>
  <c r="F1163"/>
  <c r="F1164"/>
  <c r="D1167"/>
  <c r="B1179"/>
  <c r="B1169"/>
  <c r="C1179"/>
  <c r="C1169"/>
  <c r="D1179"/>
  <c r="D1169"/>
  <c r="E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AE1169"/>
  <c r="AF1169"/>
  <c r="AG1169"/>
  <c r="AH1169"/>
  <c r="AI1169"/>
  <c r="AJ1169"/>
  <c r="AK1169"/>
  <c r="AL1169"/>
  <c r="AM1169"/>
  <c r="AN1169"/>
  <c r="AP1179"/>
  <c r="AP1169"/>
  <c r="AQ1179"/>
  <c r="AQ1169"/>
  <c r="AR1179"/>
  <c r="AR1169"/>
  <c r="AT1179"/>
  <c r="AT1169"/>
  <c r="AV1169"/>
  <c r="AW1169"/>
  <c r="AX1169"/>
  <c r="AY1169"/>
  <c r="AZ1169"/>
  <c r="BA1169"/>
  <c r="BB1169"/>
  <c r="BC1169"/>
  <c r="BD1169"/>
  <c r="BE1169"/>
  <c r="BF1169"/>
  <c r="BG1169"/>
  <c r="BH1169"/>
  <c r="BI1169"/>
  <c r="BJ1169"/>
  <c r="BK1169"/>
  <c r="BL1169"/>
  <c r="BM1169"/>
  <c r="BN1169"/>
  <c r="BO1169"/>
  <c r="BP1169"/>
  <c r="BQ1169"/>
  <c r="BR1169"/>
  <c r="BS1169"/>
  <c r="BT1169"/>
  <c r="BU1169"/>
  <c r="BV1169"/>
  <c r="BW1169"/>
  <c r="BX1169"/>
  <c r="BY1169"/>
  <c r="BZ1169"/>
  <c r="CA1169"/>
  <c r="CB1169"/>
  <c r="CC1169"/>
  <c r="CD1169"/>
  <c r="CE1169"/>
  <c r="CF1169"/>
  <c r="CG1169"/>
  <c r="CH1169"/>
  <c r="CI1169"/>
  <c r="CJ1169"/>
  <c r="CK1169"/>
  <c r="CL1169"/>
  <c r="CM1169"/>
  <c r="CN1169"/>
  <c r="CO1169"/>
  <c r="CP1169"/>
  <c r="CQ1169"/>
  <c r="CR1169"/>
  <c r="CS1169"/>
  <c r="CT1169"/>
  <c r="CU1169"/>
  <c r="CV1169"/>
  <c r="CW1169"/>
  <c r="CX1169"/>
  <c r="CY1169"/>
  <c r="CZ1169"/>
  <c r="DA1169"/>
  <c r="DB1169"/>
  <c r="DC1169"/>
  <c r="DD1169"/>
  <c r="DE1169"/>
  <c r="DF1169"/>
  <c r="DG1169"/>
  <c r="DH1169"/>
  <c r="DI1169"/>
  <c r="DJ1169"/>
  <c r="DK1169"/>
  <c r="DL1169"/>
  <c r="DM1169"/>
  <c r="DN1169"/>
  <c r="C1171"/>
  <c r="D1171"/>
  <c r="I1171"/>
  <c r="AC1171"/>
  <c r="CQ1171"/>
  <c r="P1171"/>
  <c r="AE1171"/>
  <c r="AD1171"/>
  <c r="AF1171"/>
  <c r="CT1171"/>
  <c r="S1171"/>
  <c r="AG1171"/>
  <c r="AH1171"/>
  <c r="CV1171"/>
  <c r="U1171"/>
  <c r="AI1171"/>
  <c r="CW1171"/>
  <c r="V1171"/>
  <c r="AJ1171"/>
  <c r="CX1171"/>
  <c r="CS1171"/>
  <c r="R1171"/>
  <c r="GK1171"/>
  <c r="CU1171"/>
  <c r="T1171"/>
  <c r="FR1171"/>
  <c r="GL1171"/>
  <c r="GO1171"/>
  <c r="GP1171"/>
  <c r="AC1172"/>
  <c r="AE1172"/>
  <c r="AD1172"/>
  <c r="AF1172"/>
  <c r="AB1172"/>
  <c r="CQ1172"/>
  <c r="CR1172"/>
  <c r="AG1172"/>
  <c r="AH1172"/>
  <c r="AI1172"/>
  <c r="CW1172"/>
  <c r="AJ1172"/>
  <c r="CX1172"/>
  <c r="CT1172"/>
  <c r="CU1172"/>
  <c r="CV1172"/>
  <c r="FR1172"/>
  <c r="GL1172"/>
  <c r="GO1172"/>
  <c r="GP1172"/>
  <c r="C1173"/>
  <c r="D1173"/>
  <c r="I1173"/>
  <c r="I1174"/>
  <c r="AC1173"/>
  <c r="CQ1173"/>
  <c r="P1173"/>
  <c r="AI1173"/>
  <c r="CW1173"/>
  <c r="V1173"/>
  <c r="AE1173"/>
  <c r="AD1173"/>
  <c r="AF1173"/>
  <c r="AB1173"/>
  <c r="AG1173"/>
  <c r="CU1173"/>
  <c r="T1173"/>
  <c r="AH1173"/>
  <c r="AJ1173"/>
  <c r="CX1173"/>
  <c r="W1173"/>
  <c r="CS1173"/>
  <c r="R1173"/>
  <c r="GK1173"/>
  <c r="CT1173"/>
  <c r="S1173"/>
  <c r="CV1173"/>
  <c r="U1173"/>
  <c r="FR1173"/>
  <c r="GL1173"/>
  <c r="GO1173"/>
  <c r="GP1173"/>
  <c r="AC1174"/>
  <c r="CQ1174"/>
  <c r="P1174"/>
  <c r="AE1174"/>
  <c r="AD1174"/>
  <c r="CR1174"/>
  <c r="Q1174"/>
  <c r="AF1174"/>
  <c r="CT1174"/>
  <c r="S1174"/>
  <c r="CP1174"/>
  <c r="O1174"/>
  <c r="AB1174"/>
  <c r="AG1174"/>
  <c r="AH1174"/>
  <c r="AI1174"/>
  <c r="AJ1174"/>
  <c r="CX1174"/>
  <c r="W1174"/>
  <c r="CU1174"/>
  <c r="T1174"/>
  <c r="CV1174"/>
  <c r="U1174"/>
  <c r="CW1174"/>
  <c r="V1174"/>
  <c r="FR1174"/>
  <c r="GL1174"/>
  <c r="GO1174"/>
  <c r="GP1174"/>
  <c r="C1175"/>
  <c r="D1175"/>
  <c r="I1175"/>
  <c r="AC1175"/>
  <c r="CQ1175"/>
  <c r="P1175"/>
  <c r="AI1175"/>
  <c r="CW1175"/>
  <c r="V1175"/>
  <c r="AJ1175"/>
  <c r="CX1175"/>
  <c r="W1175"/>
  <c r="AE1175"/>
  <c r="AD1175"/>
  <c r="AF1175"/>
  <c r="AG1175"/>
  <c r="CU1175"/>
  <c r="T1175"/>
  <c r="AH1175"/>
  <c r="CV1175"/>
  <c r="U1175"/>
  <c r="CS1175"/>
  <c r="CT1175"/>
  <c r="S1175"/>
  <c r="FR1175"/>
  <c r="GL1175"/>
  <c r="GO1175"/>
  <c r="GP1175"/>
  <c r="AC1176"/>
  <c r="CQ1176"/>
  <c r="AE1176"/>
  <c r="AD1176"/>
  <c r="AF1176"/>
  <c r="AG1176"/>
  <c r="AH1176"/>
  <c r="AI1176"/>
  <c r="AJ1176"/>
  <c r="CX1176"/>
  <c r="CT1176"/>
  <c r="CU1176"/>
  <c r="CV1176"/>
  <c r="CW1176"/>
  <c r="FR1176"/>
  <c r="GL1176"/>
  <c r="GO1176"/>
  <c r="GP1176"/>
  <c r="AC1177"/>
  <c r="AE1177"/>
  <c r="AD1177"/>
  <c r="AF1177"/>
  <c r="AB1177"/>
  <c r="CQ1177"/>
  <c r="CR1177"/>
  <c r="CT1177"/>
  <c r="AG1177"/>
  <c r="AH1177"/>
  <c r="AI1177"/>
  <c r="CW1177"/>
  <c r="AJ1177"/>
  <c r="CX1177"/>
  <c r="CS1177"/>
  <c r="CU1177"/>
  <c r="CV1177"/>
  <c r="FR1177"/>
  <c r="GL1177"/>
  <c r="GO1177"/>
  <c r="GP1177"/>
  <c r="F1179"/>
  <c r="F1169"/>
  <c r="G1179"/>
  <c r="G1169"/>
  <c r="AO1179"/>
  <c r="AO1169"/>
  <c r="F1184"/>
  <c r="F1185"/>
  <c r="AS1179"/>
  <c r="AS1169"/>
  <c r="AU1179"/>
  <c r="AU1169"/>
  <c r="F1181"/>
  <c r="F1182"/>
  <c r="F1186"/>
  <c r="F1187"/>
  <c r="F1188"/>
  <c r="F1189"/>
  <c r="F1190"/>
  <c r="F1191"/>
  <c r="F1192"/>
  <c r="F1193"/>
  <c r="F1194"/>
  <c r="F1195"/>
  <c r="F1196"/>
  <c r="F1197"/>
  <c r="F1198"/>
  <c r="D1200"/>
  <c r="E1202"/>
  <c r="F1216"/>
  <c r="F1202"/>
  <c r="G1216"/>
  <c r="G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AE1202"/>
  <c r="AF1202"/>
  <c r="AG1202"/>
  <c r="AH1202"/>
  <c r="AI1202"/>
  <c r="AJ1202"/>
  <c r="AK1202"/>
  <c r="AL1202"/>
  <c r="AM1202"/>
  <c r="AN1202"/>
  <c r="AT1216"/>
  <c r="AT1202"/>
  <c r="AU1216"/>
  <c r="AU1202"/>
  <c r="AV1202"/>
  <c r="AW1202"/>
  <c r="AX1202"/>
  <c r="AY1202"/>
  <c r="AZ1202"/>
  <c r="BA1202"/>
  <c r="BB1202"/>
  <c r="BC1202"/>
  <c r="BD1202"/>
  <c r="BE1202"/>
  <c r="BF1202"/>
  <c r="BG1202"/>
  <c r="BH1202"/>
  <c r="BI1202"/>
  <c r="BJ1202"/>
  <c r="BK1202"/>
  <c r="BL1202"/>
  <c r="BM1202"/>
  <c r="BN1202"/>
  <c r="BO1202"/>
  <c r="BP1202"/>
  <c r="BQ1202"/>
  <c r="BR1202"/>
  <c r="BS1202"/>
  <c r="BT1202"/>
  <c r="BU1202"/>
  <c r="BV1202"/>
  <c r="BW1202"/>
  <c r="BX1202"/>
  <c r="BY1202"/>
  <c r="BZ1202"/>
  <c r="CA1202"/>
  <c r="CB1202"/>
  <c r="CC1202"/>
  <c r="CD1202"/>
  <c r="CE1202"/>
  <c r="CF1202"/>
  <c r="CG1202"/>
  <c r="CH1202"/>
  <c r="CI1202"/>
  <c r="CJ1202"/>
  <c r="CK1202"/>
  <c r="CL1202"/>
  <c r="CM1202"/>
  <c r="CN1202"/>
  <c r="CO1202"/>
  <c r="CP1202"/>
  <c r="CQ1202"/>
  <c r="CR1202"/>
  <c r="CS1202"/>
  <c r="CT1202"/>
  <c r="CU1202"/>
  <c r="CV1202"/>
  <c r="CW1202"/>
  <c r="CX1202"/>
  <c r="CY1202"/>
  <c r="CZ1202"/>
  <c r="DA1202"/>
  <c r="DB1202"/>
  <c r="DC1202"/>
  <c r="DD1202"/>
  <c r="DE1202"/>
  <c r="DF1202"/>
  <c r="DG1202"/>
  <c r="DH1202"/>
  <c r="DI1202"/>
  <c r="DJ1202"/>
  <c r="DK1202"/>
  <c r="DL1202"/>
  <c r="DM1202"/>
  <c r="DN1202"/>
  <c r="C1204"/>
  <c r="D1204"/>
  <c r="I1204"/>
  <c r="AE1204"/>
  <c r="CS1204"/>
  <c r="R1204"/>
  <c r="GK1204"/>
  <c r="AF1204"/>
  <c r="CT1204"/>
  <c r="S1204"/>
  <c r="AG1204"/>
  <c r="CU1204"/>
  <c r="T1204"/>
  <c r="AH1204"/>
  <c r="CV1204"/>
  <c r="U1204"/>
  <c r="AC1204"/>
  <c r="AD1204"/>
  <c r="AB1204"/>
  <c r="CR1204"/>
  <c r="Q1204"/>
  <c r="AI1204"/>
  <c r="AJ1204"/>
  <c r="CX1204"/>
  <c r="W1204"/>
  <c r="CQ1204"/>
  <c r="P1204"/>
  <c r="CP1204"/>
  <c r="O1204"/>
  <c r="CW1204"/>
  <c r="V1204"/>
  <c r="CY1204"/>
  <c r="X1204"/>
  <c r="CZ1204"/>
  <c r="Y1204"/>
  <c r="FR1204"/>
  <c r="GL1204"/>
  <c r="GO1204"/>
  <c r="GP1204"/>
  <c r="I1205"/>
  <c r="AF1205"/>
  <c r="CT1205"/>
  <c r="S1205"/>
  <c r="AH1205"/>
  <c r="CV1205"/>
  <c r="U1205"/>
  <c r="AC1205"/>
  <c r="AE1205"/>
  <c r="AD1205"/>
  <c r="CR1205"/>
  <c r="Q1205"/>
  <c r="AG1205"/>
  <c r="CU1205"/>
  <c r="T1205"/>
  <c r="AI1205"/>
  <c r="CW1205"/>
  <c r="V1205"/>
  <c r="AJ1205"/>
  <c r="CQ1205"/>
  <c r="P1205"/>
  <c r="CX1205"/>
  <c r="W1205"/>
  <c r="CY1205"/>
  <c r="X1205"/>
  <c r="CZ1205"/>
  <c r="Y1205"/>
  <c r="FR1205"/>
  <c r="GL1205"/>
  <c r="GO1205"/>
  <c r="GP1205"/>
  <c r="C1206"/>
  <c r="D1206"/>
  <c r="I1206"/>
  <c r="AG1206"/>
  <c r="CU1206"/>
  <c r="T1206"/>
  <c r="AH1206"/>
  <c r="CV1206"/>
  <c r="U1206"/>
  <c r="AC1206"/>
  <c r="CQ1206"/>
  <c r="P1206"/>
  <c r="AE1206"/>
  <c r="AF1206"/>
  <c r="CT1206"/>
  <c r="S1206"/>
  <c r="AI1206"/>
  <c r="AJ1206"/>
  <c r="CW1206"/>
  <c r="V1206"/>
  <c r="CX1206"/>
  <c r="W1206"/>
  <c r="FR1206"/>
  <c r="GL1206"/>
  <c r="GO1206"/>
  <c r="GP1206"/>
  <c r="I1207"/>
  <c r="AF1207"/>
  <c r="CT1207"/>
  <c r="S1207"/>
  <c r="AH1207"/>
  <c r="CV1207"/>
  <c r="U1207"/>
  <c r="AC1207"/>
  <c r="AE1207"/>
  <c r="AD1207"/>
  <c r="CR1207"/>
  <c r="Q1207"/>
  <c r="AG1207"/>
  <c r="CU1207"/>
  <c r="T1207"/>
  <c r="AI1207"/>
  <c r="CW1207"/>
  <c r="V1207"/>
  <c r="AJ1207"/>
  <c r="CQ1207"/>
  <c r="P1207"/>
  <c r="CP1207"/>
  <c r="O1207"/>
  <c r="CS1207"/>
  <c r="R1207"/>
  <c r="GK1207"/>
  <c r="CX1207"/>
  <c r="CY1207"/>
  <c r="X1207"/>
  <c r="CZ1207"/>
  <c r="Y1207"/>
  <c r="FR1207"/>
  <c r="GL1207"/>
  <c r="GO1207"/>
  <c r="GP1207"/>
  <c r="C1208"/>
  <c r="D1208"/>
  <c r="I1208"/>
  <c r="AG1208"/>
  <c r="CU1208"/>
  <c r="T1208"/>
  <c r="AC1208"/>
  <c r="AE1208"/>
  <c r="AF1208"/>
  <c r="CT1208"/>
  <c r="S1208"/>
  <c r="AH1208"/>
  <c r="CV1208"/>
  <c r="U1208"/>
  <c r="AI1208"/>
  <c r="AJ1208"/>
  <c r="CW1208"/>
  <c r="V1208"/>
  <c r="CX1208"/>
  <c r="W1208"/>
  <c r="FR1208"/>
  <c r="GL1208"/>
  <c r="GO1208"/>
  <c r="GP1208"/>
  <c r="I1209"/>
  <c r="AC1209"/>
  <c r="AE1209"/>
  <c r="AD1209"/>
  <c r="CR1209"/>
  <c r="Q1209"/>
  <c r="AF1209"/>
  <c r="CT1209"/>
  <c r="S1209"/>
  <c r="AG1209"/>
  <c r="CU1209"/>
  <c r="AH1209"/>
  <c r="AI1209"/>
  <c r="CW1209"/>
  <c r="AJ1209"/>
  <c r="CQ1209"/>
  <c r="P1209"/>
  <c r="CP1209"/>
  <c r="O1209"/>
  <c r="CS1209"/>
  <c r="R1209"/>
  <c r="GK1209"/>
  <c r="CV1209"/>
  <c r="CX1209"/>
  <c r="FR1209"/>
  <c r="GL1209"/>
  <c r="GO1209"/>
  <c r="GP1209"/>
  <c r="I1210"/>
  <c r="AI1210"/>
  <c r="CW1210"/>
  <c r="V1210"/>
  <c r="AC1210"/>
  <c r="AE1210"/>
  <c r="AD1210"/>
  <c r="AF1210"/>
  <c r="AB1210"/>
  <c r="AG1210"/>
  <c r="CU1210"/>
  <c r="T1210"/>
  <c r="AH1210"/>
  <c r="CV1210"/>
  <c r="U1210"/>
  <c r="AJ1210"/>
  <c r="CX1210"/>
  <c r="W1210"/>
  <c r="CQ1210"/>
  <c r="P1210"/>
  <c r="CR1210"/>
  <c r="Q1210"/>
  <c r="CS1210"/>
  <c r="R1210"/>
  <c r="CT1210"/>
  <c r="S1210"/>
  <c r="CY1210"/>
  <c r="X1210"/>
  <c r="CZ1210"/>
  <c r="Y1210"/>
  <c r="FR1210"/>
  <c r="GK1210"/>
  <c r="GL1210"/>
  <c r="GO1210"/>
  <c r="GP1210"/>
  <c r="C1211"/>
  <c r="D1211"/>
  <c r="I1211"/>
  <c r="AH1211"/>
  <c r="CV1211"/>
  <c r="U1211"/>
  <c r="AF1211"/>
  <c r="CT1211"/>
  <c r="S1211"/>
  <c r="CZ1211"/>
  <c r="Y1211"/>
  <c r="AC1211"/>
  <c r="AE1211"/>
  <c r="AD1211"/>
  <c r="CR1211"/>
  <c r="AG1211"/>
  <c r="CU1211"/>
  <c r="T1211"/>
  <c r="AI1211"/>
  <c r="CW1211"/>
  <c r="V1211"/>
  <c r="AJ1211"/>
  <c r="CQ1211"/>
  <c r="CS1211"/>
  <c r="CX1211"/>
  <c r="W1211"/>
  <c r="FR1211"/>
  <c r="GL1211"/>
  <c r="GO1211"/>
  <c r="GP1211"/>
  <c r="C1212"/>
  <c r="D1212"/>
  <c r="I1212"/>
  <c r="AF1212"/>
  <c r="CT1212"/>
  <c r="S1212"/>
  <c r="CY1212"/>
  <c r="X1212"/>
  <c r="AG1212"/>
  <c r="CU1212"/>
  <c r="T1212"/>
  <c r="AC1212"/>
  <c r="AE1212"/>
  <c r="CS1212"/>
  <c r="R1212"/>
  <c r="GK1212"/>
  <c r="AH1212"/>
  <c r="CV1212"/>
  <c r="U1212"/>
  <c r="AI1212"/>
  <c r="AJ1212"/>
  <c r="CX1212"/>
  <c r="W1212"/>
  <c r="CQ1212"/>
  <c r="P1212"/>
  <c r="CW1212"/>
  <c r="V1212"/>
  <c r="CZ1212"/>
  <c r="Y1212"/>
  <c r="FR1212"/>
  <c r="GL1212"/>
  <c r="GO1212"/>
  <c r="GP1212"/>
  <c r="I1213"/>
  <c r="AG1213"/>
  <c r="CU1213"/>
  <c r="T1213"/>
  <c r="AH1213"/>
  <c r="CV1213"/>
  <c r="U1213"/>
  <c r="AC1213"/>
  <c r="AE1213"/>
  <c r="AD1213"/>
  <c r="CR1213"/>
  <c r="Q1213"/>
  <c r="AF1213"/>
  <c r="CT1213"/>
  <c r="S1213"/>
  <c r="CZ1213"/>
  <c r="Y1213"/>
  <c r="AI1213"/>
  <c r="CW1213"/>
  <c r="V1213"/>
  <c r="AJ1213"/>
  <c r="CS1213"/>
  <c r="R1213"/>
  <c r="GK1213"/>
  <c r="CX1213"/>
  <c r="W1213"/>
  <c r="CY1213"/>
  <c r="X1213"/>
  <c r="FR1213"/>
  <c r="GL1213"/>
  <c r="GO1213"/>
  <c r="GP1213"/>
  <c r="I1214"/>
  <c r="AG1214"/>
  <c r="CU1214"/>
  <c r="T1214"/>
  <c r="AI1214"/>
  <c r="CW1214"/>
  <c r="V1214"/>
  <c r="AC1214"/>
  <c r="AE1214"/>
  <c r="AD1214"/>
  <c r="AF1214"/>
  <c r="AH1214"/>
  <c r="CV1214"/>
  <c r="U1214"/>
  <c r="AJ1214"/>
  <c r="CX1214"/>
  <c r="W1214"/>
  <c r="CQ1214"/>
  <c r="P1214"/>
  <c r="CR1214"/>
  <c r="Q1214"/>
  <c r="CS1214"/>
  <c r="R1214"/>
  <c r="CT1214"/>
  <c r="S1214"/>
  <c r="CZ1214"/>
  <c r="Y1214"/>
  <c r="CY1214"/>
  <c r="X1214"/>
  <c r="FR1214"/>
  <c r="GK1214"/>
  <c r="GL1214"/>
  <c r="GO1214"/>
  <c r="GP1214"/>
  <c r="B1216"/>
  <c r="B1202"/>
  <c r="C1216"/>
  <c r="C1202"/>
  <c r="D1216"/>
  <c r="D1202"/>
  <c r="AO1216"/>
  <c r="AO1202"/>
  <c r="AP1216"/>
  <c r="AP1202"/>
  <c r="AQ1216"/>
  <c r="AQ1202"/>
  <c r="AR1216"/>
  <c r="AS1216"/>
  <c r="F1226"/>
  <c r="F1228"/>
  <c r="F1218"/>
  <c r="F1219"/>
  <c r="F1221"/>
  <c r="F1222"/>
  <c r="F1223"/>
  <c r="F1224"/>
  <c r="F1225"/>
  <c r="F1229"/>
  <c r="F1230"/>
  <c r="F1231"/>
  <c r="F1232"/>
  <c r="F1233"/>
  <c r="F1234"/>
  <c r="D1237"/>
  <c r="C1246"/>
  <c r="C1239"/>
  <c r="E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AE1239"/>
  <c r="AF1239"/>
  <c r="AG1239"/>
  <c r="AH1239"/>
  <c r="AI1239"/>
  <c r="AJ1239"/>
  <c r="AK1239"/>
  <c r="AL1239"/>
  <c r="AM1239"/>
  <c r="AN1239"/>
  <c r="AP1246"/>
  <c r="AP1239"/>
  <c r="AQ1246"/>
  <c r="AQ1239"/>
  <c r="AS1246"/>
  <c r="AS1239"/>
  <c r="AV1239"/>
  <c r="AW1239"/>
  <c r="AX1239"/>
  <c r="AY1239"/>
  <c r="AZ1239"/>
  <c r="BA1239"/>
  <c r="BB1239"/>
  <c r="BC1239"/>
  <c r="BD1239"/>
  <c r="BE1239"/>
  <c r="BF1239"/>
  <c r="BG1239"/>
  <c r="BH1239"/>
  <c r="BI1239"/>
  <c r="BJ1239"/>
  <c r="BK1239"/>
  <c r="BL1239"/>
  <c r="BM1239"/>
  <c r="BN1239"/>
  <c r="BO1239"/>
  <c r="BP1239"/>
  <c r="BQ1239"/>
  <c r="BR1239"/>
  <c r="BS1239"/>
  <c r="BT1239"/>
  <c r="BU1239"/>
  <c r="BV1239"/>
  <c r="BW1239"/>
  <c r="BX1239"/>
  <c r="BY1239"/>
  <c r="BZ1239"/>
  <c r="CA1239"/>
  <c r="CB1239"/>
  <c r="CC1239"/>
  <c r="CD1239"/>
  <c r="CE1239"/>
  <c r="CF1239"/>
  <c r="CG1239"/>
  <c r="CH1239"/>
  <c r="CI1239"/>
  <c r="CJ1239"/>
  <c r="CK1239"/>
  <c r="CL1239"/>
  <c r="CM1239"/>
  <c r="CN1239"/>
  <c r="CO1239"/>
  <c r="CP1239"/>
  <c r="CQ1239"/>
  <c r="CR1239"/>
  <c r="CS1239"/>
  <c r="CT1239"/>
  <c r="CU1239"/>
  <c r="CV1239"/>
  <c r="CW1239"/>
  <c r="CX1239"/>
  <c r="CY1239"/>
  <c r="CZ1239"/>
  <c r="DA1239"/>
  <c r="DB1239"/>
  <c r="DC1239"/>
  <c r="DD1239"/>
  <c r="DE1239"/>
  <c r="DF1239"/>
  <c r="DG1239"/>
  <c r="DH1239"/>
  <c r="DI1239"/>
  <c r="DJ1239"/>
  <c r="DK1239"/>
  <c r="DL1239"/>
  <c r="DM1239"/>
  <c r="DN1239"/>
  <c r="C1241"/>
  <c r="D1241"/>
  <c r="I1241"/>
  <c r="AC1241"/>
  <c r="CQ1241"/>
  <c r="P1241"/>
  <c r="AJ1241"/>
  <c r="CX1241"/>
  <c r="W1241"/>
  <c r="AE1241"/>
  <c r="AD1241"/>
  <c r="AF1241"/>
  <c r="CT1241"/>
  <c r="S1241"/>
  <c r="AG1241"/>
  <c r="AH1241"/>
  <c r="CV1241"/>
  <c r="U1241"/>
  <c r="AI1241"/>
  <c r="CW1241"/>
  <c r="V1241"/>
  <c r="CS1241"/>
  <c r="R1241"/>
  <c r="GK1241"/>
  <c r="CU1241"/>
  <c r="T1241"/>
  <c r="FR1241"/>
  <c r="GL1241"/>
  <c r="GO1241"/>
  <c r="GP1241"/>
  <c r="C1242"/>
  <c r="D1242"/>
  <c r="I1242"/>
  <c r="I1244"/>
  <c r="AI1242"/>
  <c r="CW1242"/>
  <c r="V1242"/>
  <c r="AC1242"/>
  <c r="AE1242"/>
  <c r="AD1242"/>
  <c r="AF1242"/>
  <c r="AG1242"/>
  <c r="CU1242"/>
  <c r="T1242"/>
  <c r="AH1242"/>
  <c r="CV1242"/>
  <c r="U1242"/>
  <c r="AJ1242"/>
  <c r="CR1242"/>
  <c r="Q1242"/>
  <c r="CS1242"/>
  <c r="CT1242"/>
  <c r="S1242"/>
  <c r="CY1242"/>
  <c r="X1242"/>
  <c r="CX1242"/>
  <c r="W1242"/>
  <c r="FR1242"/>
  <c r="GL1242"/>
  <c r="GO1242"/>
  <c r="GP1242"/>
  <c r="I1243"/>
  <c r="AC1243"/>
  <c r="CQ1243"/>
  <c r="P1243"/>
  <c r="AE1243"/>
  <c r="AD1243"/>
  <c r="AF1243"/>
  <c r="CT1243"/>
  <c r="S1243"/>
  <c r="AG1243"/>
  <c r="CU1243"/>
  <c r="T1243"/>
  <c r="AH1243"/>
  <c r="AI1243"/>
  <c r="CW1243"/>
  <c r="V1243"/>
  <c r="AJ1243"/>
  <c r="CX1243"/>
  <c r="CS1243"/>
  <c r="CV1243"/>
  <c r="FR1243"/>
  <c r="GL1243"/>
  <c r="GO1243"/>
  <c r="GP1243"/>
  <c r="AJ1244"/>
  <c r="CX1244"/>
  <c r="W1244"/>
  <c r="AC1244"/>
  <c r="CQ1244"/>
  <c r="P1244"/>
  <c r="AE1244"/>
  <c r="AF1244"/>
  <c r="AG1244"/>
  <c r="AH1244"/>
  <c r="AI1244"/>
  <c r="CT1244"/>
  <c r="CU1244"/>
  <c r="T1244"/>
  <c r="CV1244"/>
  <c r="U1244"/>
  <c r="CW1244"/>
  <c r="V1244"/>
  <c r="FR1244"/>
  <c r="GL1244"/>
  <c r="GO1244"/>
  <c r="GP1244"/>
  <c r="B1246"/>
  <c r="B1239"/>
  <c r="D1246"/>
  <c r="D1239"/>
  <c r="F1246"/>
  <c r="F1239"/>
  <c r="G1246"/>
  <c r="G1239"/>
  <c r="AO1246"/>
  <c r="F1251"/>
  <c r="AR1246"/>
  <c r="AT1246"/>
  <c r="AT1239"/>
  <c r="AU1246"/>
  <c r="F1248"/>
  <c r="F1249"/>
  <c r="F1252"/>
  <c r="F1253"/>
  <c r="F1254"/>
  <c r="F1255"/>
  <c r="F1256"/>
  <c r="F1257"/>
  <c r="F1259"/>
  <c r="F1260"/>
  <c r="F1261"/>
  <c r="F1262"/>
  <c r="F1263"/>
  <c r="F1264"/>
  <c r="B1267"/>
  <c r="B1025"/>
  <c r="F1267"/>
  <c r="F1025"/>
  <c r="G1267"/>
  <c r="G1025"/>
  <c r="F1269"/>
  <c r="F1270"/>
  <c r="F1274"/>
  <c r="F1275"/>
  <c r="F1276"/>
  <c r="F1280"/>
  <c r="F1281"/>
  <c r="F1282"/>
  <c r="F1283"/>
  <c r="F1284"/>
  <c r="F1285"/>
  <c r="D1288"/>
  <c r="B1509"/>
  <c r="B1290"/>
  <c r="E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AE1290"/>
  <c r="AF1290"/>
  <c r="AG1290"/>
  <c r="AH1290"/>
  <c r="AI1290"/>
  <c r="AJ1290"/>
  <c r="AK1290"/>
  <c r="AL1290"/>
  <c r="AM1290"/>
  <c r="AN1290"/>
  <c r="AV1290"/>
  <c r="AW1290"/>
  <c r="AX1290"/>
  <c r="AY1290"/>
  <c r="AZ1290"/>
  <c r="BA1290"/>
  <c r="BB1290"/>
  <c r="BC1290"/>
  <c r="BD1290"/>
  <c r="BE1290"/>
  <c r="BF1290"/>
  <c r="BG1290"/>
  <c r="BH1290"/>
  <c r="BI1290"/>
  <c r="BJ1290"/>
  <c r="BK1290"/>
  <c r="BL1290"/>
  <c r="BM1290"/>
  <c r="BN1290"/>
  <c r="BO1290"/>
  <c r="BP1290"/>
  <c r="BQ1290"/>
  <c r="BR1290"/>
  <c r="BS1290"/>
  <c r="BT1290"/>
  <c r="BU1290"/>
  <c r="BV1290"/>
  <c r="BW1290"/>
  <c r="BX1290"/>
  <c r="BY1290"/>
  <c r="BZ1290"/>
  <c r="CA1290"/>
  <c r="CB1290"/>
  <c r="CC1290"/>
  <c r="CD1290"/>
  <c r="CE1290"/>
  <c r="CF1290"/>
  <c r="CG1290"/>
  <c r="CH1290"/>
  <c r="CI1290"/>
  <c r="CJ1290"/>
  <c r="CK1290"/>
  <c r="CL1290"/>
  <c r="CM1290"/>
  <c r="CN1290"/>
  <c r="CO1290"/>
  <c r="CP1290"/>
  <c r="CQ1290"/>
  <c r="CR1290"/>
  <c r="CS1290"/>
  <c r="CT1290"/>
  <c r="CU1290"/>
  <c r="CV1290"/>
  <c r="CW1290"/>
  <c r="CX1290"/>
  <c r="CY1290"/>
  <c r="CZ1290"/>
  <c r="DA1290"/>
  <c r="DB1290"/>
  <c r="DC1290"/>
  <c r="DD1290"/>
  <c r="DE1290"/>
  <c r="DF1290"/>
  <c r="DG1290"/>
  <c r="DH1290"/>
  <c r="DI1290"/>
  <c r="DJ1290"/>
  <c r="DK1290"/>
  <c r="DL1290"/>
  <c r="DM1290"/>
  <c r="DN1290"/>
  <c r="D1292"/>
  <c r="B1302"/>
  <c r="B1294"/>
  <c r="C1302"/>
  <c r="C1294"/>
  <c r="E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AE1294"/>
  <c r="AF1294"/>
  <c r="AG1294"/>
  <c r="AH1294"/>
  <c r="AI1294"/>
  <c r="AJ1294"/>
  <c r="AK1294"/>
  <c r="AL1294"/>
  <c r="AM1294"/>
  <c r="AN1294"/>
  <c r="AO1302"/>
  <c r="AO1294"/>
  <c r="AP1302"/>
  <c r="AP1294"/>
  <c r="AR1302"/>
  <c r="AR1294"/>
  <c r="AS1302"/>
  <c r="AS1294"/>
  <c r="AV1294"/>
  <c r="AW1294"/>
  <c r="AX1294"/>
  <c r="AY1294"/>
  <c r="AZ1294"/>
  <c r="BA1294"/>
  <c r="BB1294"/>
  <c r="BC1294"/>
  <c r="BD1294"/>
  <c r="BE1294"/>
  <c r="BF1294"/>
  <c r="BG1294"/>
  <c r="BH1294"/>
  <c r="BI1294"/>
  <c r="BJ1294"/>
  <c r="BK1294"/>
  <c r="BL1294"/>
  <c r="BM1294"/>
  <c r="BN1294"/>
  <c r="BO1294"/>
  <c r="BP1294"/>
  <c r="BQ1294"/>
  <c r="BR1294"/>
  <c r="BS1294"/>
  <c r="BT1294"/>
  <c r="BU1294"/>
  <c r="BV1294"/>
  <c r="BW1294"/>
  <c r="BX1294"/>
  <c r="BY1294"/>
  <c r="BZ1294"/>
  <c r="CA1294"/>
  <c r="CB1294"/>
  <c r="CC1294"/>
  <c r="CD1294"/>
  <c r="CE1294"/>
  <c r="CF1294"/>
  <c r="CG1294"/>
  <c r="CH1294"/>
  <c r="CI1294"/>
  <c r="CJ1294"/>
  <c r="CK1294"/>
  <c r="CL1294"/>
  <c r="CM1294"/>
  <c r="CN1294"/>
  <c r="CO1294"/>
  <c r="CP1294"/>
  <c r="CQ1294"/>
  <c r="CR1294"/>
  <c r="CS1294"/>
  <c r="CT1294"/>
  <c r="CU1294"/>
  <c r="CV1294"/>
  <c r="CW1294"/>
  <c r="CX1294"/>
  <c r="CY1294"/>
  <c r="CZ1294"/>
  <c r="DA1294"/>
  <c r="DB1294"/>
  <c r="DC1294"/>
  <c r="DD1294"/>
  <c r="DE1294"/>
  <c r="DF1294"/>
  <c r="DG1294"/>
  <c r="DH1294"/>
  <c r="DI1294"/>
  <c r="DJ1294"/>
  <c r="DK1294"/>
  <c r="DL1294"/>
  <c r="DM1294"/>
  <c r="DN1294"/>
  <c r="C1296"/>
  <c r="D1296"/>
  <c r="I1296"/>
  <c r="AH1296"/>
  <c r="CV1296"/>
  <c r="U1296"/>
  <c r="AC1296"/>
  <c r="AE1296"/>
  <c r="AD1296"/>
  <c r="AF1296"/>
  <c r="CT1296"/>
  <c r="S1296"/>
  <c r="CZ1296"/>
  <c r="Y1296"/>
  <c r="AG1296"/>
  <c r="CU1296"/>
  <c r="T1296"/>
  <c r="AI1296"/>
  <c r="AJ1296"/>
  <c r="CX1296"/>
  <c r="W1296"/>
  <c r="CQ1296"/>
  <c r="P1296"/>
  <c r="CW1296"/>
  <c r="V1296"/>
  <c r="CY1296"/>
  <c r="X1296"/>
  <c r="FR1296"/>
  <c r="GL1296"/>
  <c r="GO1296"/>
  <c r="GP1296"/>
  <c r="I1297"/>
  <c r="AF1297"/>
  <c r="CT1297"/>
  <c r="S1297"/>
  <c r="CY1297"/>
  <c r="X1297"/>
  <c r="AI1297"/>
  <c r="CW1297"/>
  <c r="V1297"/>
  <c r="AJ1297"/>
  <c r="CX1297"/>
  <c r="W1297"/>
  <c r="AC1297"/>
  <c r="AE1297"/>
  <c r="AD1297"/>
  <c r="AG1297"/>
  <c r="AH1297"/>
  <c r="CV1297"/>
  <c r="CR1297"/>
  <c r="CS1297"/>
  <c r="CU1297"/>
  <c r="FR1297"/>
  <c r="GL1297"/>
  <c r="GO1297"/>
  <c r="GP1297"/>
  <c r="C1298"/>
  <c r="D1298"/>
  <c r="I1298"/>
  <c r="AC1298"/>
  <c r="AE1298"/>
  <c r="AD1298"/>
  <c r="AF1298"/>
  <c r="CT1298"/>
  <c r="S1298"/>
  <c r="AG1298"/>
  <c r="CU1298"/>
  <c r="AH1298"/>
  <c r="CV1298"/>
  <c r="AI1298"/>
  <c r="AJ1298"/>
  <c r="CX1298"/>
  <c r="CQ1298"/>
  <c r="CW1298"/>
  <c r="FR1298"/>
  <c r="GL1298"/>
  <c r="GO1298"/>
  <c r="GP1298"/>
  <c r="AC1299"/>
  <c r="AE1299"/>
  <c r="AD1299"/>
  <c r="CR1299"/>
  <c r="AF1299"/>
  <c r="AG1299"/>
  <c r="CU1299"/>
  <c r="AH1299"/>
  <c r="CV1299"/>
  <c r="AI1299"/>
  <c r="CW1299"/>
  <c r="AJ1299"/>
  <c r="CS1299"/>
  <c r="CT1299"/>
  <c r="CX1299"/>
  <c r="FR1299"/>
  <c r="GL1299"/>
  <c r="GO1299"/>
  <c r="GP1299"/>
  <c r="AC1300"/>
  <c r="AE1300"/>
  <c r="AD1300"/>
  <c r="AF1300"/>
  <c r="AG1300"/>
  <c r="CU1300"/>
  <c r="AH1300"/>
  <c r="CV1300"/>
  <c r="AI1300"/>
  <c r="CW1300"/>
  <c r="AJ1300"/>
  <c r="CX1300"/>
  <c r="CQ1300"/>
  <c r="CS1300"/>
  <c r="CT1300"/>
  <c r="FR1300"/>
  <c r="GL1300"/>
  <c r="GO1300"/>
  <c r="GP1300"/>
  <c r="D1302"/>
  <c r="D1294"/>
  <c r="F1302"/>
  <c r="F1294"/>
  <c r="G1302"/>
  <c r="G1294"/>
  <c r="F1306"/>
  <c r="AQ1302"/>
  <c r="F1312"/>
  <c r="AT1302"/>
  <c r="AU1302"/>
  <c r="F1304"/>
  <c r="F1305"/>
  <c r="F1307"/>
  <c r="F1309"/>
  <c r="F1310"/>
  <c r="F1311"/>
  <c r="F1315"/>
  <c r="F1316"/>
  <c r="F1317"/>
  <c r="F1318"/>
  <c r="F1319"/>
  <c r="F1320"/>
  <c r="F1321"/>
  <c r="D1323"/>
  <c r="D1333"/>
  <c r="D1325"/>
  <c r="E1325"/>
  <c r="F1333"/>
  <c r="F1325"/>
  <c r="G1333"/>
  <c r="G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AE1325"/>
  <c r="AF1325"/>
  <c r="AG1325"/>
  <c r="AH1325"/>
  <c r="AI1325"/>
  <c r="AJ1325"/>
  <c r="AK1325"/>
  <c r="AL1325"/>
  <c r="AM1325"/>
  <c r="AN1325"/>
  <c r="AQ1333"/>
  <c r="AQ1325"/>
  <c r="AT1333"/>
  <c r="AT1325"/>
  <c r="AV1325"/>
  <c r="AW1325"/>
  <c r="AX1325"/>
  <c r="AY1325"/>
  <c r="AZ1325"/>
  <c r="BA1325"/>
  <c r="BB1325"/>
  <c r="BC1325"/>
  <c r="BD1325"/>
  <c r="BE1325"/>
  <c r="BF1325"/>
  <c r="BG1325"/>
  <c r="BH1325"/>
  <c r="BI1325"/>
  <c r="BJ1325"/>
  <c r="BK1325"/>
  <c r="BL1325"/>
  <c r="BM1325"/>
  <c r="BN1325"/>
  <c r="BO1325"/>
  <c r="BP1325"/>
  <c r="BQ1325"/>
  <c r="BR1325"/>
  <c r="BS1325"/>
  <c r="BT1325"/>
  <c r="BU1325"/>
  <c r="BV1325"/>
  <c r="BW1325"/>
  <c r="BX1325"/>
  <c r="BY1325"/>
  <c r="BZ1325"/>
  <c r="CA1325"/>
  <c r="CB1325"/>
  <c r="CC1325"/>
  <c r="CD1325"/>
  <c r="CE1325"/>
  <c r="CF1325"/>
  <c r="CG1325"/>
  <c r="CH1325"/>
  <c r="CI1325"/>
  <c r="CJ1325"/>
  <c r="CK1325"/>
  <c r="CL1325"/>
  <c r="CM1325"/>
  <c r="CN1325"/>
  <c r="CO1325"/>
  <c r="CP1325"/>
  <c r="CQ1325"/>
  <c r="CR1325"/>
  <c r="CS1325"/>
  <c r="CT1325"/>
  <c r="CU1325"/>
  <c r="CV1325"/>
  <c r="CW1325"/>
  <c r="CX1325"/>
  <c r="CY1325"/>
  <c r="CZ1325"/>
  <c r="DA1325"/>
  <c r="DB1325"/>
  <c r="DC1325"/>
  <c r="DD1325"/>
  <c r="DE1325"/>
  <c r="DF1325"/>
  <c r="DG1325"/>
  <c r="DH1325"/>
  <c r="DI1325"/>
  <c r="DJ1325"/>
  <c r="DK1325"/>
  <c r="DL1325"/>
  <c r="DM1325"/>
  <c r="DN1325"/>
  <c r="C1327"/>
  <c r="D1327"/>
  <c r="I1327"/>
  <c r="I1328"/>
  <c r="AE1327"/>
  <c r="CS1327"/>
  <c r="R1327"/>
  <c r="GK1327"/>
  <c r="AF1327"/>
  <c r="CT1327"/>
  <c r="S1327"/>
  <c r="AC1327"/>
  <c r="CQ1327"/>
  <c r="P1327"/>
  <c r="AD1327"/>
  <c r="CR1327"/>
  <c r="Q1327"/>
  <c r="AG1327"/>
  <c r="AH1327"/>
  <c r="CV1327"/>
  <c r="U1327"/>
  <c r="AI1327"/>
  <c r="AJ1327"/>
  <c r="CU1327"/>
  <c r="T1327"/>
  <c r="CW1327"/>
  <c r="V1327"/>
  <c r="CX1327"/>
  <c r="W1327"/>
  <c r="FR1327"/>
  <c r="GL1327"/>
  <c r="GO1327"/>
  <c r="GP1327"/>
  <c r="AE1328"/>
  <c r="AD1328"/>
  <c r="CR1328"/>
  <c r="Q1328"/>
  <c r="AF1328"/>
  <c r="CT1328"/>
  <c r="S1328"/>
  <c r="CZ1328"/>
  <c r="Y1328"/>
  <c r="AC1328"/>
  <c r="AB1328"/>
  <c r="CS1328"/>
  <c r="R1328"/>
  <c r="AG1328"/>
  <c r="CU1328"/>
  <c r="T1328"/>
  <c r="AH1328"/>
  <c r="AI1328"/>
  <c r="CW1328"/>
  <c r="V1328"/>
  <c r="AJ1328"/>
  <c r="CX1328"/>
  <c r="W1328"/>
  <c r="CQ1328"/>
  <c r="P1328"/>
  <c r="CV1328"/>
  <c r="U1328"/>
  <c r="CY1328"/>
  <c r="X1328"/>
  <c r="FR1328"/>
  <c r="GK1328"/>
  <c r="GL1328"/>
  <c r="GO1328"/>
  <c r="GP1328"/>
  <c r="C1329"/>
  <c r="D1329"/>
  <c r="I1329"/>
  <c r="AC1329"/>
  <c r="CQ1329"/>
  <c r="P1329"/>
  <c r="AE1329"/>
  <c r="AD1329"/>
  <c r="CR1329"/>
  <c r="AF1329"/>
  <c r="CT1329"/>
  <c r="AG1329"/>
  <c r="AH1329"/>
  <c r="CV1329"/>
  <c r="U1329"/>
  <c r="AI1329"/>
  <c r="CW1329"/>
  <c r="V1329"/>
  <c r="AJ1329"/>
  <c r="CS1329"/>
  <c r="CU1329"/>
  <c r="CX1329"/>
  <c r="FR1329"/>
  <c r="GL1329"/>
  <c r="GO1329"/>
  <c r="GP1329"/>
  <c r="AC1330"/>
  <c r="AE1330"/>
  <c r="AD1330"/>
  <c r="CS1330"/>
  <c r="AF1330"/>
  <c r="AG1330"/>
  <c r="CU1330"/>
  <c r="AH1330"/>
  <c r="AI1330"/>
  <c r="AJ1330"/>
  <c r="CX1330"/>
  <c r="CQ1330"/>
  <c r="CT1330"/>
  <c r="CV1330"/>
  <c r="CW1330"/>
  <c r="FR1330"/>
  <c r="GL1330"/>
  <c r="GO1330"/>
  <c r="GP1330"/>
  <c r="AC1331"/>
  <c r="AE1331"/>
  <c r="AD1331"/>
  <c r="AF1331"/>
  <c r="CT1331"/>
  <c r="AG1331"/>
  <c r="AH1331"/>
  <c r="CV1331"/>
  <c r="AI1331"/>
  <c r="AJ1331"/>
  <c r="CQ1331"/>
  <c r="CU1331"/>
  <c r="CW1331"/>
  <c r="CX1331"/>
  <c r="FR1331"/>
  <c r="GL1331"/>
  <c r="GO1331"/>
  <c r="GP1331"/>
  <c r="B1333"/>
  <c r="B1325"/>
  <c r="C1333"/>
  <c r="C1325"/>
  <c r="AO1333"/>
  <c r="AO1325"/>
  <c r="AP1333"/>
  <c r="F1338"/>
  <c r="AR1333"/>
  <c r="AS1333"/>
  <c r="AU1333"/>
  <c r="AU1325"/>
  <c r="F1335"/>
  <c r="F1336"/>
  <c r="F1337"/>
  <c r="F1339"/>
  <c r="F1340"/>
  <c r="F1341"/>
  <c r="F1342"/>
  <c r="F1344"/>
  <c r="F1346"/>
  <c r="F1347"/>
  <c r="F1348"/>
  <c r="F1349"/>
  <c r="F1350"/>
  <c r="F1351"/>
  <c r="D1354"/>
  <c r="B1364"/>
  <c r="B1356"/>
  <c r="D1364"/>
  <c r="D1356"/>
  <c r="E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AE1356"/>
  <c r="AF1356"/>
  <c r="AG1356"/>
  <c r="AH1356"/>
  <c r="AI1356"/>
  <c r="AJ1356"/>
  <c r="AK1356"/>
  <c r="AL1356"/>
  <c r="AM1356"/>
  <c r="AN1356"/>
  <c r="AP1364"/>
  <c r="AP1356"/>
  <c r="AQ1364"/>
  <c r="AQ1356"/>
  <c r="AR1364"/>
  <c r="AR1356"/>
  <c r="AV1356"/>
  <c r="AW1356"/>
  <c r="AX1356"/>
  <c r="AY1356"/>
  <c r="AZ1356"/>
  <c r="BA1356"/>
  <c r="BB1356"/>
  <c r="BC1356"/>
  <c r="BD1356"/>
  <c r="BE1356"/>
  <c r="BF1356"/>
  <c r="BG1356"/>
  <c r="BH1356"/>
  <c r="BI1356"/>
  <c r="BJ1356"/>
  <c r="BK1356"/>
  <c r="BL1356"/>
  <c r="BM1356"/>
  <c r="BN1356"/>
  <c r="BO1356"/>
  <c r="BP1356"/>
  <c r="BQ1356"/>
  <c r="BR1356"/>
  <c r="BS1356"/>
  <c r="BT1356"/>
  <c r="BU1356"/>
  <c r="BV1356"/>
  <c r="BW1356"/>
  <c r="BX1356"/>
  <c r="BY1356"/>
  <c r="BZ1356"/>
  <c r="CA1356"/>
  <c r="CB1356"/>
  <c r="CC1356"/>
  <c r="CD1356"/>
  <c r="CE1356"/>
  <c r="CF1356"/>
  <c r="CG1356"/>
  <c r="CH1356"/>
  <c r="CI1356"/>
  <c r="CJ1356"/>
  <c r="CK1356"/>
  <c r="CL1356"/>
  <c r="CM1356"/>
  <c r="CN1356"/>
  <c r="CO1356"/>
  <c r="CP1356"/>
  <c r="CQ1356"/>
  <c r="CR1356"/>
  <c r="CS1356"/>
  <c r="CT1356"/>
  <c r="CU1356"/>
  <c r="CV1356"/>
  <c r="CW1356"/>
  <c r="CX1356"/>
  <c r="CY1356"/>
  <c r="CZ1356"/>
  <c r="DA1356"/>
  <c r="DB1356"/>
  <c r="DC1356"/>
  <c r="DD1356"/>
  <c r="DE1356"/>
  <c r="DF1356"/>
  <c r="DG1356"/>
  <c r="DH1356"/>
  <c r="DI1356"/>
  <c r="DJ1356"/>
  <c r="DK1356"/>
  <c r="DL1356"/>
  <c r="DM1356"/>
  <c r="DN1356"/>
  <c r="C1358"/>
  <c r="D1358"/>
  <c r="I1358"/>
  <c r="AJ1358"/>
  <c r="CX1358"/>
  <c r="W1358"/>
  <c r="AC1358"/>
  <c r="CQ1358"/>
  <c r="P1358"/>
  <c r="AE1358"/>
  <c r="CS1358"/>
  <c r="R1358"/>
  <c r="AG1358"/>
  <c r="CU1358"/>
  <c r="T1358"/>
  <c r="AH1358"/>
  <c r="CV1358"/>
  <c r="U1358"/>
  <c r="AD1358"/>
  <c r="AF1358"/>
  <c r="AI1358"/>
  <c r="CT1358"/>
  <c r="S1358"/>
  <c r="CW1358"/>
  <c r="V1358"/>
  <c r="FR1358"/>
  <c r="GK1358"/>
  <c r="GL1358"/>
  <c r="GO1358"/>
  <c r="GP1358"/>
  <c r="I1359"/>
  <c r="AE1359"/>
  <c r="AD1359"/>
  <c r="CR1359"/>
  <c r="Q1359"/>
  <c r="AF1359"/>
  <c r="CT1359"/>
  <c r="S1359"/>
  <c r="AH1359"/>
  <c r="CV1359"/>
  <c r="U1359"/>
  <c r="AC1359"/>
  <c r="AG1359"/>
  <c r="CU1359"/>
  <c r="T1359"/>
  <c r="AI1359"/>
  <c r="CW1359"/>
  <c r="V1359"/>
  <c r="AJ1359"/>
  <c r="CX1359"/>
  <c r="W1359"/>
  <c r="FR1359"/>
  <c r="GL1359"/>
  <c r="GO1359"/>
  <c r="GP1359"/>
  <c r="C1360"/>
  <c r="D1360"/>
  <c r="I1360"/>
  <c r="AE1360"/>
  <c r="CS1360"/>
  <c r="R1360"/>
  <c r="GK1360"/>
  <c r="AG1360"/>
  <c r="CU1360"/>
  <c r="T1360"/>
  <c r="AH1360"/>
  <c r="CV1360"/>
  <c r="U1360"/>
  <c r="AF1360"/>
  <c r="CT1360"/>
  <c r="S1360"/>
  <c r="CZ1360"/>
  <c r="Y1360"/>
  <c r="AC1360"/>
  <c r="AD1360"/>
  <c r="AB1360"/>
  <c r="AI1360"/>
  <c r="AJ1360"/>
  <c r="CX1360"/>
  <c r="W1360"/>
  <c r="CQ1360"/>
  <c r="P1360"/>
  <c r="CR1360"/>
  <c r="Q1360"/>
  <c r="CW1360"/>
  <c r="V1360"/>
  <c r="CY1360"/>
  <c r="X1360"/>
  <c r="FR1360"/>
  <c r="GL1360"/>
  <c r="GO1360"/>
  <c r="GP1360"/>
  <c r="I1361"/>
  <c r="AE1361"/>
  <c r="CS1361"/>
  <c r="R1361"/>
  <c r="GK1361"/>
  <c r="AJ1361"/>
  <c r="CX1361"/>
  <c r="W1361"/>
  <c r="AC1361"/>
  <c r="CQ1361"/>
  <c r="P1361"/>
  <c r="AD1361"/>
  <c r="AF1361"/>
  <c r="AG1361"/>
  <c r="CU1361"/>
  <c r="T1361"/>
  <c r="AH1361"/>
  <c r="CV1361"/>
  <c r="U1361"/>
  <c r="AI1361"/>
  <c r="CR1361"/>
  <c r="Q1361"/>
  <c r="CT1361"/>
  <c r="S1361"/>
  <c r="CW1361"/>
  <c r="V1361"/>
  <c r="FR1361"/>
  <c r="GL1361"/>
  <c r="GO1361"/>
  <c r="GP1361"/>
  <c r="I1362"/>
  <c r="AI1362"/>
  <c r="CW1362"/>
  <c r="V1362"/>
  <c r="AE1362"/>
  <c r="CS1362"/>
  <c r="R1362"/>
  <c r="GK1362"/>
  <c r="AF1362"/>
  <c r="CT1362"/>
  <c r="S1362"/>
  <c r="CZ1362"/>
  <c r="Y1362"/>
  <c r="AG1362"/>
  <c r="CU1362"/>
  <c r="T1362"/>
  <c r="AC1362"/>
  <c r="AD1362"/>
  <c r="AH1362"/>
  <c r="AJ1362"/>
  <c r="CQ1362"/>
  <c r="P1362"/>
  <c r="CV1362"/>
  <c r="U1362"/>
  <c r="CX1362"/>
  <c r="W1362"/>
  <c r="FR1362"/>
  <c r="GL1362"/>
  <c r="GO1362"/>
  <c r="GP1362"/>
  <c r="C1364"/>
  <c r="C1356"/>
  <c r="F1364"/>
  <c r="F1356"/>
  <c r="G1364"/>
  <c r="G1356"/>
  <c r="AO1364"/>
  <c r="AO1356"/>
  <c r="F1370"/>
  <c r="AS1364"/>
  <c r="F1374"/>
  <c r="AT1364"/>
  <c r="AU1364"/>
  <c r="AU1356"/>
  <c r="F1366"/>
  <c r="F1367"/>
  <c r="F1369"/>
  <c r="F1371"/>
  <c r="F1372"/>
  <c r="F1373"/>
  <c r="F1376"/>
  <c r="F1377"/>
  <c r="F1378"/>
  <c r="F1379"/>
  <c r="F1380"/>
  <c r="F1381"/>
  <c r="F1382"/>
  <c r="F1383"/>
  <c r="D1385"/>
  <c r="D1395"/>
  <c r="D1387"/>
  <c r="E1387"/>
  <c r="F1395"/>
  <c r="F1387"/>
  <c r="G1395"/>
  <c r="G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AE1387"/>
  <c r="AF1387"/>
  <c r="AG1387"/>
  <c r="AH1387"/>
  <c r="AI1387"/>
  <c r="AJ1387"/>
  <c r="AK1387"/>
  <c r="AL1387"/>
  <c r="AM1387"/>
  <c r="AN1387"/>
  <c r="AO1395"/>
  <c r="AO1387"/>
  <c r="AS1395"/>
  <c r="AS1387"/>
  <c r="AT1395"/>
  <c r="AT1387"/>
  <c r="AU1395"/>
  <c r="AU1387"/>
  <c r="AV1387"/>
  <c r="AW1387"/>
  <c r="AX1387"/>
  <c r="AY1387"/>
  <c r="AZ1387"/>
  <c r="BA1387"/>
  <c r="BB1387"/>
  <c r="BC1387"/>
  <c r="BD1387"/>
  <c r="BE1387"/>
  <c r="BF1387"/>
  <c r="BG1387"/>
  <c r="BH1387"/>
  <c r="BI1387"/>
  <c r="BJ1387"/>
  <c r="BK1387"/>
  <c r="BL1387"/>
  <c r="BM1387"/>
  <c r="BN1387"/>
  <c r="BO1387"/>
  <c r="BP1387"/>
  <c r="BQ1387"/>
  <c r="BR1387"/>
  <c r="BS1387"/>
  <c r="BT1387"/>
  <c r="BU1387"/>
  <c r="BV1387"/>
  <c r="BW1387"/>
  <c r="BX1387"/>
  <c r="BY1387"/>
  <c r="BZ1387"/>
  <c r="CA1387"/>
  <c r="CB1387"/>
  <c r="CC1387"/>
  <c r="CD1387"/>
  <c r="CE1387"/>
  <c r="CF1387"/>
  <c r="CG1387"/>
  <c r="CH1387"/>
  <c r="CI1387"/>
  <c r="CJ1387"/>
  <c r="CK1387"/>
  <c r="CL1387"/>
  <c r="CM1387"/>
  <c r="CN1387"/>
  <c r="CO1387"/>
  <c r="CP1387"/>
  <c r="CQ1387"/>
  <c r="CR1387"/>
  <c r="CS1387"/>
  <c r="CT1387"/>
  <c r="CU1387"/>
  <c r="CV1387"/>
  <c r="CW1387"/>
  <c r="CX1387"/>
  <c r="CY1387"/>
  <c r="CZ1387"/>
  <c r="DA1387"/>
  <c r="DB1387"/>
  <c r="DC1387"/>
  <c r="DD1387"/>
  <c r="DE1387"/>
  <c r="DF1387"/>
  <c r="DG1387"/>
  <c r="DH1387"/>
  <c r="DI1387"/>
  <c r="DJ1387"/>
  <c r="DK1387"/>
  <c r="DL1387"/>
  <c r="DM1387"/>
  <c r="DN1387"/>
  <c r="C1389"/>
  <c r="D1389"/>
  <c r="I1389"/>
  <c r="AF1389"/>
  <c r="CT1389"/>
  <c r="S1389"/>
  <c r="AG1389"/>
  <c r="CU1389"/>
  <c r="T1389"/>
  <c r="AH1389"/>
  <c r="CV1389"/>
  <c r="U1389"/>
  <c r="AC1389"/>
  <c r="AE1389"/>
  <c r="CS1389"/>
  <c r="R1389"/>
  <c r="GK1389"/>
  <c r="AI1389"/>
  <c r="AJ1389"/>
  <c r="CW1389"/>
  <c r="V1389"/>
  <c r="CX1389"/>
  <c r="CY1389"/>
  <c r="X1389"/>
  <c r="CZ1389"/>
  <c r="Y1389"/>
  <c r="FR1389"/>
  <c r="GL1389"/>
  <c r="GO1389"/>
  <c r="GP1389"/>
  <c r="I1390"/>
  <c r="AG1390"/>
  <c r="CU1390"/>
  <c r="T1390"/>
  <c r="AE1390"/>
  <c r="AD1390"/>
  <c r="CR1390"/>
  <c r="Q1390"/>
  <c r="CS1390"/>
  <c r="R1390"/>
  <c r="GK1390"/>
  <c r="AC1390"/>
  <c r="CQ1390"/>
  <c r="P1390"/>
  <c r="AF1390"/>
  <c r="CT1390"/>
  <c r="S1390"/>
  <c r="CZ1390"/>
  <c r="Y1390"/>
  <c r="AH1390"/>
  <c r="AI1390"/>
  <c r="CW1390"/>
  <c r="V1390"/>
  <c r="AJ1390"/>
  <c r="CV1390"/>
  <c r="U1390"/>
  <c r="CX1390"/>
  <c r="W1390"/>
  <c r="CY1390"/>
  <c r="X1390"/>
  <c r="FR1390"/>
  <c r="GL1390"/>
  <c r="GO1390"/>
  <c r="GP1390"/>
  <c r="C1391"/>
  <c r="D1391"/>
  <c r="AE1391"/>
  <c r="AD1391"/>
  <c r="CR1391"/>
  <c r="Q1391"/>
  <c r="CS1391"/>
  <c r="R1391"/>
  <c r="GK1391"/>
  <c r="AF1391"/>
  <c r="CT1391"/>
  <c r="S1391"/>
  <c r="CZ1391"/>
  <c r="Y1391"/>
  <c r="AG1391"/>
  <c r="CU1391"/>
  <c r="T1391"/>
  <c r="AC1391"/>
  <c r="AB1391"/>
  <c r="AH1391"/>
  <c r="AI1391"/>
  <c r="AJ1391"/>
  <c r="CX1391"/>
  <c r="W1391"/>
  <c r="CQ1391"/>
  <c r="P1391"/>
  <c r="CV1391"/>
  <c r="U1391"/>
  <c r="CW1391"/>
  <c r="V1391"/>
  <c r="CY1391"/>
  <c r="X1391"/>
  <c r="FR1391"/>
  <c r="GL1391"/>
  <c r="GO1391"/>
  <c r="GP1391"/>
  <c r="I1392"/>
  <c r="AE1392"/>
  <c r="CS1392"/>
  <c r="R1392"/>
  <c r="GK1392"/>
  <c r="AF1392"/>
  <c r="CT1392"/>
  <c r="S1392"/>
  <c r="AG1392"/>
  <c r="CU1392"/>
  <c r="T1392"/>
  <c r="AC1392"/>
  <c r="AD1392"/>
  <c r="AB1392"/>
  <c r="AH1392"/>
  <c r="CV1392"/>
  <c r="U1392"/>
  <c r="AI1392"/>
  <c r="AJ1392"/>
  <c r="CQ1392"/>
  <c r="P1392"/>
  <c r="CW1392"/>
  <c r="V1392"/>
  <c r="CX1392"/>
  <c r="W1392"/>
  <c r="FR1392"/>
  <c r="GL1392"/>
  <c r="GO1392"/>
  <c r="GP1392"/>
  <c r="I1393"/>
  <c r="AC1393"/>
  <c r="AE1393"/>
  <c r="AD1393"/>
  <c r="CR1393"/>
  <c r="Q1393"/>
  <c r="AF1393"/>
  <c r="CT1393"/>
  <c r="S1393"/>
  <c r="CY1393"/>
  <c r="X1393"/>
  <c r="AG1393"/>
  <c r="AH1393"/>
  <c r="AI1393"/>
  <c r="CW1393"/>
  <c r="AJ1393"/>
  <c r="CS1393"/>
  <c r="R1393"/>
  <c r="GK1393"/>
  <c r="CU1393"/>
  <c r="CV1393"/>
  <c r="CX1393"/>
  <c r="FR1393"/>
  <c r="GL1393"/>
  <c r="GO1393"/>
  <c r="GP1393"/>
  <c r="B1395"/>
  <c r="B1387"/>
  <c r="C1395"/>
  <c r="C1387"/>
  <c r="AP1395"/>
  <c r="AQ1395"/>
  <c r="AQ1387"/>
  <c r="AR1395"/>
  <c r="F1414"/>
  <c r="F1405"/>
  <c r="F1406"/>
  <c r="F1397"/>
  <c r="F1398"/>
  <c r="F1399"/>
  <c r="F1402"/>
  <c r="F1403"/>
  <c r="F1404"/>
  <c r="F1407"/>
  <c r="F1408"/>
  <c r="F1409"/>
  <c r="F1410"/>
  <c r="F1411"/>
  <c r="F1412"/>
  <c r="F1413"/>
  <c r="D1416"/>
  <c r="B1426"/>
  <c r="B1418"/>
  <c r="C1426"/>
  <c r="C1418"/>
  <c r="D1426"/>
  <c r="D1418"/>
  <c r="E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AE1418"/>
  <c r="AF1418"/>
  <c r="AG1418"/>
  <c r="AH1418"/>
  <c r="AI1418"/>
  <c r="AJ1418"/>
  <c r="AK1418"/>
  <c r="AL1418"/>
  <c r="AM1418"/>
  <c r="AN1418"/>
  <c r="AP1426"/>
  <c r="AP1418"/>
  <c r="AQ1426"/>
  <c r="AQ1418"/>
  <c r="AS1426"/>
  <c r="AS1418"/>
  <c r="AV1418"/>
  <c r="AW1418"/>
  <c r="AX1418"/>
  <c r="AY1418"/>
  <c r="AZ1418"/>
  <c r="BA1418"/>
  <c r="BB1418"/>
  <c r="BC1418"/>
  <c r="BD1418"/>
  <c r="BE1418"/>
  <c r="BF1418"/>
  <c r="BG1418"/>
  <c r="BH1418"/>
  <c r="BI1418"/>
  <c r="BJ1418"/>
  <c r="BK1418"/>
  <c r="BL1418"/>
  <c r="BM1418"/>
  <c r="BN1418"/>
  <c r="BO1418"/>
  <c r="BP1418"/>
  <c r="BQ1418"/>
  <c r="BR1418"/>
  <c r="BS1418"/>
  <c r="BT1418"/>
  <c r="BU1418"/>
  <c r="BV1418"/>
  <c r="BW1418"/>
  <c r="BX1418"/>
  <c r="BY1418"/>
  <c r="BZ1418"/>
  <c r="CA1418"/>
  <c r="CB1418"/>
  <c r="CC1418"/>
  <c r="CD1418"/>
  <c r="CE1418"/>
  <c r="CF1418"/>
  <c r="CG1418"/>
  <c r="CH1418"/>
  <c r="CI1418"/>
  <c r="CJ1418"/>
  <c r="CK1418"/>
  <c r="CL1418"/>
  <c r="CM1418"/>
  <c r="CN1418"/>
  <c r="CO1418"/>
  <c r="CP1418"/>
  <c r="CQ1418"/>
  <c r="CR1418"/>
  <c r="CS1418"/>
  <c r="CT1418"/>
  <c r="CU1418"/>
  <c r="CV1418"/>
  <c r="CW1418"/>
  <c r="CX1418"/>
  <c r="CY1418"/>
  <c r="CZ1418"/>
  <c r="DA1418"/>
  <c r="DB1418"/>
  <c r="DC1418"/>
  <c r="DD1418"/>
  <c r="DE1418"/>
  <c r="DF1418"/>
  <c r="DG1418"/>
  <c r="DH1418"/>
  <c r="DI1418"/>
  <c r="DJ1418"/>
  <c r="DK1418"/>
  <c r="DL1418"/>
  <c r="DM1418"/>
  <c r="DN1418"/>
  <c r="C1420"/>
  <c r="D1420"/>
  <c r="I1420"/>
  <c r="AI1420"/>
  <c r="CW1420"/>
  <c r="V1420"/>
  <c r="AJ1420"/>
  <c r="CX1420"/>
  <c r="W1420"/>
  <c r="AF1420"/>
  <c r="CT1420"/>
  <c r="S1420"/>
  <c r="CY1420"/>
  <c r="X1420"/>
  <c r="AC1420"/>
  <c r="AE1420"/>
  <c r="AD1420"/>
  <c r="AB1420"/>
  <c r="AG1420"/>
  <c r="CU1420"/>
  <c r="T1420"/>
  <c r="AH1420"/>
  <c r="CV1420"/>
  <c r="U1420"/>
  <c r="CR1420"/>
  <c r="Q1420"/>
  <c r="CS1420"/>
  <c r="R1420"/>
  <c r="CZ1420"/>
  <c r="Y1420"/>
  <c r="FR1420"/>
  <c r="GK1420"/>
  <c r="GL1420"/>
  <c r="GO1420"/>
  <c r="GP1420"/>
  <c r="I1421"/>
  <c r="AC1421"/>
  <c r="CQ1421"/>
  <c r="P1421"/>
  <c r="AE1421"/>
  <c r="AD1421"/>
  <c r="CR1421"/>
  <c r="Q1421"/>
  <c r="AF1421"/>
  <c r="CT1421"/>
  <c r="S1421"/>
  <c r="CP1421"/>
  <c r="O1421"/>
  <c r="AI1421"/>
  <c r="CW1421"/>
  <c r="V1421"/>
  <c r="AJ1421"/>
  <c r="CX1421"/>
  <c r="W1421"/>
  <c r="AG1421"/>
  <c r="CU1421"/>
  <c r="T1421"/>
  <c r="AH1421"/>
  <c r="CV1421"/>
  <c r="U1421"/>
  <c r="CS1421"/>
  <c r="FR1421"/>
  <c r="GL1421"/>
  <c r="GO1421"/>
  <c r="GP1421"/>
  <c r="C1422"/>
  <c r="D1422"/>
  <c r="I1422"/>
  <c r="I1424"/>
  <c r="AI1422"/>
  <c r="CW1422"/>
  <c r="V1422"/>
  <c r="AJ1422"/>
  <c r="CX1422"/>
  <c r="W1422"/>
  <c r="AF1422"/>
  <c r="CT1422"/>
  <c r="S1422"/>
  <c r="CY1422"/>
  <c r="X1422"/>
  <c r="AC1422"/>
  <c r="AE1422"/>
  <c r="AD1422"/>
  <c r="AB1422"/>
  <c r="AG1422"/>
  <c r="CU1422"/>
  <c r="T1422"/>
  <c r="AH1422"/>
  <c r="CV1422"/>
  <c r="U1422"/>
  <c r="CR1422"/>
  <c r="Q1422"/>
  <c r="CS1422"/>
  <c r="R1422"/>
  <c r="GK1422"/>
  <c r="CZ1422"/>
  <c r="Y1422"/>
  <c r="FR1422"/>
  <c r="GL1422"/>
  <c r="GO1422"/>
  <c r="GP1422"/>
  <c r="I1423"/>
  <c r="AC1423"/>
  <c r="CQ1423"/>
  <c r="P1423"/>
  <c r="AE1423"/>
  <c r="AD1423"/>
  <c r="CR1423"/>
  <c r="Q1423"/>
  <c r="AI1423"/>
  <c r="CW1423"/>
  <c r="V1423"/>
  <c r="AJ1423"/>
  <c r="CX1423"/>
  <c r="W1423"/>
  <c r="AF1423"/>
  <c r="CT1423"/>
  <c r="S1423"/>
  <c r="AG1423"/>
  <c r="CU1423"/>
  <c r="T1423"/>
  <c r="AH1423"/>
  <c r="CV1423"/>
  <c r="U1423"/>
  <c r="CS1423"/>
  <c r="FR1423"/>
  <c r="GL1423"/>
  <c r="GO1423"/>
  <c r="GP1423"/>
  <c r="AC1424"/>
  <c r="CQ1424"/>
  <c r="P1424"/>
  <c r="AE1424"/>
  <c r="AD1424"/>
  <c r="AF1424"/>
  <c r="AB1424"/>
  <c r="CR1424"/>
  <c r="Q1424"/>
  <c r="AG1424"/>
  <c r="AH1424"/>
  <c r="CV1424"/>
  <c r="U1424"/>
  <c r="AI1424"/>
  <c r="AJ1424"/>
  <c r="CX1424"/>
  <c r="W1424"/>
  <c r="CT1424"/>
  <c r="S1424"/>
  <c r="CU1424"/>
  <c r="T1424"/>
  <c r="CW1424"/>
  <c r="FR1424"/>
  <c r="GL1424"/>
  <c r="GO1424"/>
  <c r="GP1424"/>
  <c r="F1426"/>
  <c r="F1418"/>
  <c r="G1426"/>
  <c r="G1418"/>
  <c r="AO1426"/>
  <c r="AR1426"/>
  <c r="AR1418"/>
  <c r="AT1426"/>
  <c r="AT1418"/>
  <c r="AU1426"/>
  <c r="F1428"/>
  <c r="F1429"/>
  <c r="F1431"/>
  <c r="F1432"/>
  <c r="F1433"/>
  <c r="F1434"/>
  <c r="F1435"/>
  <c r="F1436"/>
  <c r="F1437"/>
  <c r="F1439"/>
  <c r="F1440"/>
  <c r="F1441"/>
  <c r="F1442"/>
  <c r="F1443"/>
  <c r="F1444"/>
  <c r="F1445"/>
  <c r="D1447"/>
  <c r="E1449"/>
  <c r="F1457"/>
  <c r="F1449"/>
  <c r="G1457"/>
  <c r="G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AE1449"/>
  <c r="AF1449"/>
  <c r="AG1449"/>
  <c r="AH1449"/>
  <c r="AI1449"/>
  <c r="AJ1449"/>
  <c r="AK1449"/>
  <c r="AL1449"/>
  <c r="AM1449"/>
  <c r="AN1449"/>
  <c r="AO1457"/>
  <c r="AO1449"/>
  <c r="AT1457"/>
  <c r="AT1449"/>
  <c r="AU1457"/>
  <c r="AU1449"/>
  <c r="AV1449"/>
  <c r="AW1449"/>
  <c r="AX1449"/>
  <c r="AY1449"/>
  <c r="AZ1449"/>
  <c r="BA1449"/>
  <c r="BB1449"/>
  <c r="BC1449"/>
  <c r="BD1449"/>
  <c r="BE1449"/>
  <c r="BF1449"/>
  <c r="BG1449"/>
  <c r="BH1449"/>
  <c r="BI1449"/>
  <c r="BJ1449"/>
  <c r="BK1449"/>
  <c r="BL1449"/>
  <c r="BM1449"/>
  <c r="BN1449"/>
  <c r="BO1449"/>
  <c r="BP1449"/>
  <c r="BQ1449"/>
  <c r="BR1449"/>
  <c r="BS1449"/>
  <c r="BT1449"/>
  <c r="BU1449"/>
  <c r="BV1449"/>
  <c r="BW1449"/>
  <c r="BX1449"/>
  <c r="BY1449"/>
  <c r="BZ1449"/>
  <c r="CA1449"/>
  <c r="CB1449"/>
  <c r="CC1449"/>
  <c r="CD1449"/>
  <c r="CE1449"/>
  <c r="CF1449"/>
  <c r="CG1449"/>
  <c r="CH1449"/>
  <c r="CI1449"/>
  <c r="CJ1449"/>
  <c r="CK1449"/>
  <c r="CL1449"/>
  <c r="CM1449"/>
  <c r="CN1449"/>
  <c r="CO1449"/>
  <c r="CP1449"/>
  <c r="CQ1449"/>
  <c r="CR1449"/>
  <c r="CS1449"/>
  <c r="CT1449"/>
  <c r="CU1449"/>
  <c r="CV1449"/>
  <c r="CW1449"/>
  <c r="CX1449"/>
  <c r="CY1449"/>
  <c r="CZ1449"/>
  <c r="DA1449"/>
  <c r="DB1449"/>
  <c r="DC1449"/>
  <c r="DD1449"/>
  <c r="DE1449"/>
  <c r="DF1449"/>
  <c r="DG1449"/>
  <c r="DH1449"/>
  <c r="DI1449"/>
  <c r="DJ1449"/>
  <c r="DK1449"/>
  <c r="DL1449"/>
  <c r="DM1449"/>
  <c r="DN1449"/>
  <c r="C1451"/>
  <c r="D1451"/>
  <c r="I1451"/>
  <c r="I1452"/>
  <c r="AE1451"/>
  <c r="AD1451"/>
  <c r="CR1451"/>
  <c r="Q1451"/>
  <c r="CS1451"/>
  <c r="R1451"/>
  <c r="GK1451"/>
  <c r="AF1451"/>
  <c r="CT1451"/>
  <c r="S1451"/>
  <c r="CZ1451"/>
  <c r="AG1451"/>
  <c r="CU1451"/>
  <c r="T1451"/>
  <c r="Y1451"/>
  <c r="AC1451"/>
  <c r="AB1451"/>
  <c r="CQ1451"/>
  <c r="P1451"/>
  <c r="CP1451"/>
  <c r="O1451"/>
  <c r="AH1451"/>
  <c r="AI1451"/>
  <c r="AJ1451"/>
  <c r="CX1451"/>
  <c r="W1451"/>
  <c r="CV1451"/>
  <c r="U1451"/>
  <c r="CW1451"/>
  <c r="V1451"/>
  <c r="CY1451"/>
  <c r="X1451"/>
  <c r="FR1451"/>
  <c r="GL1451"/>
  <c r="GO1451"/>
  <c r="GP1451"/>
  <c r="AF1452"/>
  <c r="CT1452"/>
  <c r="S1452"/>
  <c r="AG1452"/>
  <c r="CU1452"/>
  <c r="T1452"/>
  <c r="AC1452"/>
  <c r="AE1452"/>
  <c r="AH1452"/>
  <c r="CV1452"/>
  <c r="U1452"/>
  <c r="AI1452"/>
  <c r="AJ1452"/>
  <c r="CX1452"/>
  <c r="W1452"/>
  <c r="CQ1452"/>
  <c r="P1452"/>
  <c r="CW1452"/>
  <c r="V1452"/>
  <c r="FR1452"/>
  <c r="GL1452"/>
  <c r="GO1452"/>
  <c r="GP1452"/>
  <c r="C1453"/>
  <c r="D1453"/>
  <c r="I1453"/>
  <c r="I1454"/>
  <c r="AE1453"/>
  <c r="AD1453"/>
  <c r="CR1453"/>
  <c r="Q1453"/>
  <c r="CS1453"/>
  <c r="R1453"/>
  <c r="GK1453"/>
  <c r="AF1453"/>
  <c r="CT1453"/>
  <c r="S1453"/>
  <c r="AC1453"/>
  <c r="AB1453"/>
  <c r="AG1453"/>
  <c r="CU1453"/>
  <c r="T1453"/>
  <c r="AH1453"/>
  <c r="AI1453"/>
  <c r="AJ1453"/>
  <c r="CV1453"/>
  <c r="U1453"/>
  <c r="CW1453"/>
  <c r="V1453"/>
  <c r="CX1453"/>
  <c r="W1453"/>
  <c r="FR1453"/>
  <c r="GL1453"/>
  <c r="GO1453"/>
  <c r="GP1453"/>
  <c r="AF1454"/>
  <c r="CT1454"/>
  <c r="S1454"/>
  <c r="AG1454"/>
  <c r="CU1454"/>
  <c r="T1454"/>
  <c r="AC1454"/>
  <c r="AE1454"/>
  <c r="CS1454"/>
  <c r="R1454"/>
  <c r="GK1454"/>
  <c r="AH1454"/>
  <c r="CV1454"/>
  <c r="U1454"/>
  <c r="AI1454"/>
  <c r="AJ1454"/>
  <c r="CX1454"/>
  <c r="W1454"/>
  <c r="CQ1454"/>
  <c r="P1454"/>
  <c r="CW1454"/>
  <c r="V1454"/>
  <c r="CY1454"/>
  <c r="X1454"/>
  <c r="CZ1454"/>
  <c r="Y1454"/>
  <c r="FR1454"/>
  <c r="GL1454"/>
  <c r="GO1454"/>
  <c r="GP1454"/>
  <c r="I1455"/>
  <c r="AF1455"/>
  <c r="CT1455"/>
  <c r="S1455"/>
  <c r="CZ1455"/>
  <c r="Y1455"/>
  <c r="AG1455"/>
  <c r="CU1455"/>
  <c r="T1455"/>
  <c r="AH1455"/>
  <c r="CV1455"/>
  <c r="U1455"/>
  <c r="AC1455"/>
  <c r="AE1455"/>
  <c r="AD1455"/>
  <c r="CR1455"/>
  <c r="Q1455"/>
  <c r="AI1455"/>
  <c r="CW1455"/>
  <c r="V1455"/>
  <c r="AJ1455"/>
  <c r="CX1455"/>
  <c r="W1455"/>
  <c r="CY1455"/>
  <c r="X1455"/>
  <c r="FR1455"/>
  <c r="GL1455"/>
  <c r="GO1455"/>
  <c r="GP1455"/>
  <c r="B1457"/>
  <c r="B1449"/>
  <c r="C1457"/>
  <c r="C1449"/>
  <c r="D1457"/>
  <c r="D1449"/>
  <c r="AP1457"/>
  <c r="AP1449"/>
  <c r="AQ1457"/>
  <c r="AR1457"/>
  <c r="F1476"/>
  <c r="AS1457"/>
  <c r="F1467"/>
  <c r="F1468"/>
  <c r="F1459"/>
  <c r="F1460"/>
  <c r="F1461"/>
  <c r="F1462"/>
  <c r="F1464"/>
  <c r="F1465"/>
  <c r="F1466"/>
  <c r="F1469"/>
  <c r="F1470"/>
  <c r="F1471"/>
  <c r="F1472"/>
  <c r="F1473"/>
  <c r="F1474"/>
  <c r="F1475"/>
  <c r="D1478"/>
  <c r="E1480"/>
  <c r="G1488"/>
  <c r="G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AE1480"/>
  <c r="AF1480"/>
  <c r="AG1480"/>
  <c r="AH1480"/>
  <c r="AI1480"/>
  <c r="AJ1480"/>
  <c r="AK1480"/>
  <c r="AL1480"/>
  <c r="AM1480"/>
  <c r="AN1480"/>
  <c r="AO1488"/>
  <c r="AO1480"/>
  <c r="AP1488"/>
  <c r="AP1480"/>
  <c r="AQ1488"/>
  <c r="AQ1480"/>
  <c r="AV1480"/>
  <c r="AW1480"/>
  <c r="AX1480"/>
  <c r="AY1480"/>
  <c r="AZ1480"/>
  <c r="BA1480"/>
  <c r="BB1480"/>
  <c r="BC1480"/>
  <c r="BD1480"/>
  <c r="BE1480"/>
  <c r="BF1480"/>
  <c r="BG1480"/>
  <c r="BH1480"/>
  <c r="BI1480"/>
  <c r="BJ1480"/>
  <c r="BK1480"/>
  <c r="BL1480"/>
  <c r="BM1480"/>
  <c r="BN1480"/>
  <c r="BO1480"/>
  <c r="BP1480"/>
  <c r="BQ1480"/>
  <c r="BR1480"/>
  <c r="BS1480"/>
  <c r="BT1480"/>
  <c r="BU1480"/>
  <c r="BV1480"/>
  <c r="BW1480"/>
  <c r="BX1480"/>
  <c r="BY1480"/>
  <c r="BZ1480"/>
  <c r="CA1480"/>
  <c r="CB1480"/>
  <c r="CC1480"/>
  <c r="CD1480"/>
  <c r="CE1480"/>
  <c r="CF1480"/>
  <c r="CG1480"/>
  <c r="CH1480"/>
  <c r="CI1480"/>
  <c r="CJ1480"/>
  <c r="CK1480"/>
  <c r="CL1480"/>
  <c r="CM1480"/>
  <c r="CN1480"/>
  <c r="CO1480"/>
  <c r="CP1480"/>
  <c r="CQ1480"/>
  <c r="CR1480"/>
  <c r="CS1480"/>
  <c r="CT1480"/>
  <c r="CU1480"/>
  <c r="CV1480"/>
  <c r="CW1480"/>
  <c r="CX1480"/>
  <c r="CY1480"/>
  <c r="CZ1480"/>
  <c r="DA1480"/>
  <c r="DB1480"/>
  <c r="DC1480"/>
  <c r="DD1480"/>
  <c r="DE1480"/>
  <c r="DF1480"/>
  <c r="DG1480"/>
  <c r="DH1480"/>
  <c r="DI1480"/>
  <c r="DJ1480"/>
  <c r="DK1480"/>
  <c r="DL1480"/>
  <c r="DM1480"/>
  <c r="DN1480"/>
  <c r="C1482"/>
  <c r="D1482"/>
  <c r="I1482"/>
  <c r="AC1482"/>
  <c r="AE1482"/>
  <c r="AF1482"/>
  <c r="AG1482"/>
  <c r="CU1482"/>
  <c r="AH1482"/>
  <c r="CV1482"/>
  <c r="U1482"/>
  <c r="AI1482"/>
  <c r="AJ1482"/>
  <c r="CT1482"/>
  <c r="CW1482"/>
  <c r="CX1482"/>
  <c r="FR1482"/>
  <c r="GL1482"/>
  <c r="GO1482"/>
  <c r="GP1482"/>
  <c r="C1483"/>
  <c r="D1483"/>
  <c r="AC1483"/>
  <c r="AE1483"/>
  <c r="AD1483"/>
  <c r="AF1483"/>
  <c r="AB1483"/>
  <c r="AG1483"/>
  <c r="CU1483"/>
  <c r="AH1483"/>
  <c r="AI1483"/>
  <c r="AJ1483"/>
  <c r="CX1483"/>
  <c r="CQ1483"/>
  <c r="CR1483"/>
  <c r="CS1483"/>
  <c r="CT1483"/>
  <c r="CV1483"/>
  <c r="CW1483"/>
  <c r="FR1483"/>
  <c r="GL1483"/>
  <c r="GO1483"/>
  <c r="GP1483"/>
  <c r="AC1484"/>
  <c r="AE1484"/>
  <c r="AD1484"/>
  <c r="AF1484"/>
  <c r="CT1484"/>
  <c r="AG1484"/>
  <c r="CU1484"/>
  <c r="AH1484"/>
  <c r="CV1484"/>
  <c r="AI1484"/>
  <c r="AJ1484"/>
  <c r="CR1484"/>
  <c r="CS1484"/>
  <c r="CW1484"/>
  <c r="CX1484"/>
  <c r="FR1484"/>
  <c r="GL1484"/>
  <c r="GO1484"/>
  <c r="GP1484"/>
  <c r="C1485"/>
  <c r="D1485"/>
  <c r="AC1485"/>
  <c r="AE1485"/>
  <c r="AD1485"/>
  <c r="AF1485"/>
  <c r="AG1485"/>
  <c r="CU1485"/>
  <c r="AH1485"/>
  <c r="AI1485"/>
  <c r="AJ1485"/>
  <c r="CX1485"/>
  <c r="CQ1485"/>
  <c r="CS1485"/>
  <c r="CT1485"/>
  <c r="CV1485"/>
  <c r="CW1485"/>
  <c r="FR1485"/>
  <c r="GL1485"/>
  <c r="GO1485"/>
  <c r="GP1485"/>
  <c r="AC1486"/>
  <c r="AE1486"/>
  <c r="AD1486"/>
  <c r="CR1486"/>
  <c r="AF1486"/>
  <c r="AG1486"/>
  <c r="CU1486"/>
  <c r="AH1486"/>
  <c r="CV1486"/>
  <c r="AI1486"/>
  <c r="AJ1486"/>
  <c r="CT1486"/>
  <c r="CW1486"/>
  <c r="CX1486"/>
  <c r="FR1486"/>
  <c r="GL1486"/>
  <c r="GO1486"/>
  <c r="GP1486"/>
  <c r="B1488"/>
  <c r="B1480"/>
  <c r="C1488"/>
  <c r="C1480"/>
  <c r="D1488"/>
  <c r="D1480"/>
  <c r="F1488"/>
  <c r="F1480"/>
  <c r="F1493"/>
  <c r="AR1488"/>
  <c r="AS1488"/>
  <c r="AT1488"/>
  <c r="AU1488"/>
  <c r="F1490"/>
  <c r="F1491"/>
  <c r="F1492"/>
  <c r="F1494"/>
  <c r="F1495"/>
  <c r="F1496"/>
  <c r="F1497"/>
  <c r="F1501"/>
  <c r="F1502"/>
  <c r="F1503"/>
  <c r="F1504"/>
  <c r="F1505"/>
  <c r="F1506"/>
  <c r="C1509"/>
  <c r="C1290"/>
  <c r="D1509"/>
  <c r="D1290"/>
  <c r="F1509"/>
  <c r="F1290"/>
  <c r="G1509"/>
  <c r="G1290"/>
  <c r="AU1509"/>
  <c r="F1521"/>
  <c r="F1511"/>
  <c r="F1512"/>
  <c r="F1516"/>
  <c r="F1517"/>
  <c r="F1518"/>
  <c r="F1522"/>
  <c r="F1523"/>
  <c r="F1524"/>
  <c r="F1525"/>
  <c r="F1526"/>
  <c r="F1527"/>
  <c r="D1530"/>
  <c r="E1532"/>
  <c r="F1802"/>
  <c r="F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AE1532"/>
  <c r="AF1532"/>
  <c r="AG1532"/>
  <c r="AH1532"/>
  <c r="AI1532"/>
  <c r="AJ1532"/>
  <c r="AK1532"/>
  <c r="AL1532"/>
  <c r="AM1532"/>
  <c r="AN1532"/>
  <c r="AV1532"/>
  <c r="AW1532"/>
  <c r="AX1532"/>
  <c r="AY1532"/>
  <c r="AZ1532"/>
  <c r="BA1532"/>
  <c r="BB1532"/>
  <c r="BC1532"/>
  <c r="BD1532"/>
  <c r="BE1532"/>
  <c r="BF1532"/>
  <c r="BG1532"/>
  <c r="BH1532"/>
  <c r="BI1532"/>
  <c r="BJ1532"/>
  <c r="BK1532"/>
  <c r="BL1532"/>
  <c r="BM1532"/>
  <c r="BN1532"/>
  <c r="BO1532"/>
  <c r="BP1532"/>
  <c r="BQ1532"/>
  <c r="BR1532"/>
  <c r="BS1532"/>
  <c r="BT1532"/>
  <c r="BU1532"/>
  <c r="BV1532"/>
  <c r="BW1532"/>
  <c r="BX1532"/>
  <c r="BY1532"/>
  <c r="BZ1532"/>
  <c r="CA1532"/>
  <c r="CB1532"/>
  <c r="CC1532"/>
  <c r="CD1532"/>
  <c r="CE1532"/>
  <c r="CF1532"/>
  <c r="CG1532"/>
  <c r="CH1532"/>
  <c r="CI1532"/>
  <c r="CJ1532"/>
  <c r="CK1532"/>
  <c r="CL1532"/>
  <c r="CM1532"/>
  <c r="CN1532"/>
  <c r="CO1532"/>
  <c r="CP1532"/>
  <c r="CQ1532"/>
  <c r="CR1532"/>
  <c r="CS1532"/>
  <c r="CT1532"/>
  <c r="CU1532"/>
  <c r="CV1532"/>
  <c r="CW1532"/>
  <c r="CX1532"/>
  <c r="CY1532"/>
  <c r="CZ1532"/>
  <c r="DA1532"/>
  <c r="DB1532"/>
  <c r="DC1532"/>
  <c r="DD1532"/>
  <c r="DE1532"/>
  <c r="DF1532"/>
  <c r="DG1532"/>
  <c r="DH1532"/>
  <c r="DI1532"/>
  <c r="DJ1532"/>
  <c r="DK1532"/>
  <c r="DL1532"/>
  <c r="DM1532"/>
  <c r="DN1532"/>
  <c r="D1534"/>
  <c r="B1553"/>
  <c r="B1536"/>
  <c r="E1536"/>
  <c r="F1553"/>
  <c r="F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AE1536"/>
  <c r="AF1536"/>
  <c r="AG1536"/>
  <c r="AH1536"/>
  <c r="AI1536"/>
  <c r="AJ1536"/>
  <c r="AK1536"/>
  <c r="AL1536"/>
  <c r="AM1536"/>
  <c r="AN1536"/>
  <c r="AT1553"/>
  <c r="AT1536"/>
  <c r="AU1553"/>
  <c r="AU1536"/>
  <c r="AV1536"/>
  <c r="AW1536"/>
  <c r="AX1536"/>
  <c r="AY1536"/>
  <c r="AZ1536"/>
  <c r="BA1536"/>
  <c r="BB1536"/>
  <c r="BC1536"/>
  <c r="BD1536"/>
  <c r="BE1536"/>
  <c r="BF1536"/>
  <c r="BG1536"/>
  <c r="BH1536"/>
  <c r="BI1536"/>
  <c r="BJ1536"/>
  <c r="BK1536"/>
  <c r="BL1536"/>
  <c r="BM1536"/>
  <c r="BN1536"/>
  <c r="BO1536"/>
  <c r="BP1536"/>
  <c r="BQ1536"/>
  <c r="BR1536"/>
  <c r="BS1536"/>
  <c r="BT1536"/>
  <c r="BU1536"/>
  <c r="BV1536"/>
  <c r="BW1536"/>
  <c r="BX1536"/>
  <c r="BY1536"/>
  <c r="BZ1536"/>
  <c r="CA1536"/>
  <c r="CB1536"/>
  <c r="CC1536"/>
  <c r="CD1536"/>
  <c r="CE1536"/>
  <c r="CF1536"/>
  <c r="CG1536"/>
  <c r="CH1536"/>
  <c r="CI1536"/>
  <c r="CJ1536"/>
  <c r="CK1536"/>
  <c r="CL1536"/>
  <c r="CM1536"/>
  <c r="CN1536"/>
  <c r="CO1536"/>
  <c r="CP1536"/>
  <c r="CQ1536"/>
  <c r="CR1536"/>
  <c r="CS1536"/>
  <c r="CT1536"/>
  <c r="CU1536"/>
  <c r="CV1536"/>
  <c r="CW1536"/>
  <c r="CX1536"/>
  <c r="CY1536"/>
  <c r="CZ1536"/>
  <c r="DA1536"/>
  <c r="DB1536"/>
  <c r="DC1536"/>
  <c r="DD1536"/>
  <c r="DE1536"/>
  <c r="DF1536"/>
  <c r="DG1536"/>
  <c r="DH1536"/>
  <c r="DI1536"/>
  <c r="DJ1536"/>
  <c r="DK1536"/>
  <c r="DL1536"/>
  <c r="DM1536"/>
  <c r="DN1536"/>
  <c r="C1538"/>
  <c r="D1538"/>
  <c r="I1538"/>
  <c r="AF1538"/>
  <c r="CT1538"/>
  <c r="S1538"/>
  <c r="AG1538"/>
  <c r="CU1538"/>
  <c r="T1538"/>
  <c r="AC1538"/>
  <c r="AE1538"/>
  <c r="AD1538"/>
  <c r="CR1538"/>
  <c r="Q1538"/>
  <c r="CS1538"/>
  <c r="R1538"/>
  <c r="GK1538"/>
  <c r="AH1538"/>
  <c r="CV1538"/>
  <c r="U1538"/>
  <c r="AI1538"/>
  <c r="AJ1538"/>
  <c r="CX1538"/>
  <c r="W1538"/>
  <c r="CQ1538"/>
  <c r="P1538"/>
  <c r="CW1538"/>
  <c r="V1538"/>
  <c r="CY1538"/>
  <c r="X1538"/>
  <c r="CZ1538"/>
  <c r="Y1538"/>
  <c r="FR1538"/>
  <c r="GL1538"/>
  <c r="GO1538"/>
  <c r="GP1538"/>
  <c r="C1539"/>
  <c r="D1539"/>
  <c r="I1539"/>
  <c r="AE1539"/>
  <c r="AD1539"/>
  <c r="CR1539"/>
  <c r="Q1539"/>
  <c r="CS1539"/>
  <c r="R1539"/>
  <c r="GK1539"/>
  <c r="AF1539"/>
  <c r="CT1539"/>
  <c r="S1539"/>
  <c r="CZ1539"/>
  <c r="Y1539"/>
  <c r="AC1539"/>
  <c r="AG1539"/>
  <c r="CU1539"/>
  <c r="T1539"/>
  <c r="AH1539"/>
  <c r="AI1539"/>
  <c r="CW1539"/>
  <c r="V1539"/>
  <c r="AJ1539"/>
  <c r="CQ1539"/>
  <c r="P1539"/>
  <c r="CV1539"/>
  <c r="U1539"/>
  <c r="CX1539"/>
  <c r="W1539"/>
  <c r="FR1539"/>
  <c r="GL1539"/>
  <c r="GO1539"/>
  <c r="GP1539"/>
  <c r="C1540"/>
  <c r="D1540"/>
  <c r="I1540"/>
  <c r="I1541"/>
  <c r="AE1540"/>
  <c r="CS1540"/>
  <c r="R1540"/>
  <c r="GK1540"/>
  <c r="AC1540"/>
  <c r="AD1540"/>
  <c r="CR1540"/>
  <c r="Q1540"/>
  <c r="AF1540"/>
  <c r="CT1540"/>
  <c r="S1540"/>
  <c r="AG1540"/>
  <c r="AH1540"/>
  <c r="AI1540"/>
  <c r="AJ1540"/>
  <c r="CX1540"/>
  <c r="W1540"/>
  <c r="CU1540"/>
  <c r="T1540"/>
  <c r="CV1540"/>
  <c r="U1540"/>
  <c r="CW1540"/>
  <c r="V1540"/>
  <c r="FR1540"/>
  <c r="GL1540"/>
  <c r="GO1540"/>
  <c r="GP1540"/>
  <c r="AC1541"/>
  <c r="CQ1541"/>
  <c r="P1541"/>
  <c r="AE1541"/>
  <c r="AD1541"/>
  <c r="CR1541"/>
  <c r="AF1541"/>
  <c r="AG1541"/>
  <c r="CU1541"/>
  <c r="AH1541"/>
  <c r="AI1541"/>
  <c r="AJ1541"/>
  <c r="CX1541"/>
  <c r="CS1541"/>
  <c r="CT1541"/>
  <c r="CV1541"/>
  <c r="CW1541"/>
  <c r="FR1541"/>
  <c r="GL1541"/>
  <c r="GO1541"/>
  <c r="GP1541"/>
  <c r="C1542"/>
  <c r="D1542"/>
  <c r="I1542"/>
  <c r="I1543"/>
  <c r="AE1543"/>
  <c r="CS1543"/>
  <c r="R1543"/>
  <c r="GK1543"/>
  <c r="AE1542"/>
  <c r="AD1542"/>
  <c r="CR1542"/>
  <c r="Q1542"/>
  <c r="CS1542"/>
  <c r="R1542"/>
  <c r="GK1542"/>
  <c r="AC1542"/>
  <c r="CQ1542"/>
  <c r="P1542"/>
  <c r="AF1542"/>
  <c r="CT1542"/>
  <c r="S1542"/>
  <c r="CP1542"/>
  <c r="O1542"/>
  <c r="AG1542"/>
  <c r="AH1542"/>
  <c r="AI1542"/>
  <c r="CW1542"/>
  <c r="V1542"/>
  <c r="AJ1542"/>
  <c r="CU1542"/>
  <c r="T1542"/>
  <c r="CV1542"/>
  <c r="U1542"/>
  <c r="CX1542"/>
  <c r="W1542"/>
  <c r="FR1542"/>
  <c r="GL1542"/>
  <c r="GO1542"/>
  <c r="GP1542"/>
  <c r="AC1543"/>
  <c r="AD1543"/>
  <c r="AF1543"/>
  <c r="AB1543"/>
  <c r="CQ1543"/>
  <c r="CR1543"/>
  <c r="Q1543"/>
  <c r="AG1543"/>
  <c r="CU1543"/>
  <c r="T1543"/>
  <c r="AH1543"/>
  <c r="AI1543"/>
  <c r="CW1543"/>
  <c r="V1543"/>
  <c r="AJ1543"/>
  <c r="CX1543"/>
  <c r="W1543"/>
  <c r="CT1543"/>
  <c r="S1543"/>
  <c r="CV1543"/>
  <c r="U1543"/>
  <c r="FR1543"/>
  <c r="GL1543"/>
  <c r="GO1543"/>
  <c r="GP1543"/>
  <c r="C1544"/>
  <c r="D1544"/>
  <c r="I1544"/>
  <c r="AE1544"/>
  <c r="CS1544"/>
  <c r="R1544"/>
  <c r="GK1544"/>
  <c r="AF1544"/>
  <c r="CT1544"/>
  <c r="S1544"/>
  <c r="AC1544"/>
  <c r="CQ1544"/>
  <c r="P1544"/>
  <c r="AD1544"/>
  <c r="CR1544"/>
  <c r="Q1544"/>
  <c r="CP1544"/>
  <c r="O1544"/>
  <c r="AG1544"/>
  <c r="AH1544"/>
  <c r="CV1544"/>
  <c r="U1544"/>
  <c r="AI1544"/>
  <c r="CW1544"/>
  <c r="V1544"/>
  <c r="AJ1544"/>
  <c r="CU1544"/>
  <c r="CX1544"/>
  <c r="W1544"/>
  <c r="FR1544"/>
  <c r="GL1544"/>
  <c r="GO1544"/>
  <c r="GP1544"/>
  <c r="AC1545"/>
  <c r="AE1545"/>
  <c r="AD1545"/>
  <c r="CR1545"/>
  <c r="AF1545"/>
  <c r="AG1545"/>
  <c r="CU1545"/>
  <c r="AH1545"/>
  <c r="AI1545"/>
  <c r="AJ1545"/>
  <c r="CX1545"/>
  <c r="CQ1545"/>
  <c r="CS1545"/>
  <c r="CT1545"/>
  <c r="CV1545"/>
  <c r="CW1545"/>
  <c r="FR1545"/>
  <c r="GL1545"/>
  <c r="GO1545"/>
  <c r="GP1545"/>
  <c r="AC1546"/>
  <c r="AE1546"/>
  <c r="AD1546"/>
  <c r="AF1546"/>
  <c r="AB1546"/>
  <c r="CS1546"/>
  <c r="AG1546"/>
  <c r="AH1546"/>
  <c r="CV1546"/>
  <c r="AI1546"/>
  <c r="AJ1546"/>
  <c r="CX1546"/>
  <c r="CQ1546"/>
  <c r="CR1546"/>
  <c r="CT1546"/>
  <c r="CU1546"/>
  <c r="CW1546"/>
  <c r="FR1546"/>
  <c r="GL1546"/>
  <c r="GO1546"/>
  <c r="GP1546"/>
  <c r="I1547"/>
  <c r="AG1547"/>
  <c r="CU1547"/>
  <c r="T1547"/>
  <c r="AH1547"/>
  <c r="CV1547"/>
  <c r="U1547"/>
  <c r="AC1547"/>
  <c r="AE1547"/>
  <c r="AD1547"/>
  <c r="CR1547"/>
  <c r="Q1547"/>
  <c r="AF1547"/>
  <c r="CT1547"/>
  <c r="S1547"/>
  <c r="CZ1547"/>
  <c r="Y1547"/>
  <c r="AI1547"/>
  <c r="CW1547"/>
  <c r="V1547"/>
  <c r="AJ1547"/>
  <c r="CX1547"/>
  <c r="W1547"/>
  <c r="CY1547"/>
  <c r="X1547"/>
  <c r="FR1547"/>
  <c r="GL1547"/>
  <c r="GO1547"/>
  <c r="GP1547"/>
  <c r="C1548"/>
  <c r="D1548"/>
  <c r="I1548"/>
  <c r="AG1548"/>
  <c r="CU1548"/>
  <c r="T1548"/>
  <c r="AC1548"/>
  <c r="CQ1548"/>
  <c r="P1548"/>
  <c r="AE1548"/>
  <c r="CS1548"/>
  <c r="R1548"/>
  <c r="GK1548"/>
  <c r="AF1548"/>
  <c r="AH1548"/>
  <c r="CV1548"/>
  <c r="U1548"/>
  <c r="AI1548"/>
  <c r="AJ1548"/>
  <c r="CX1548"/>
  <c r="W1548"/>
  <c r="CT1548"/>
  <c r="S1548"/>
  <c r="CZ1548"/>
  <c r="Y1548"/>
  <c r="CW1548"/>
  <c r="V1548"/>
  <c r="CY1548"/>
  <c r="X1548"/>
  <c r="FR1548"/>
  <c r="GL1548"/>
  <c r="GO1548"/>
  <c r="GP1548"/>
  <c r="I1549"/>
  <c r="AF1549"/>
  <c r="CT1549"/>
  <c r="S1549"/>
  <c r="CZ1549"/>
  <c r="Y1549"/>
  <c r="AI1549"/>
  <c r="CW1549"/>
  <c r="V1549"/>
  <c r="AC1549"/>
  <c r="AE1549"/>
  <c r="AD1549"/>
  <c r="CR1549"/>
  <c r="Q1549"/>
  <c r="AG1549"/>
  <c r="AH1549"/>
  <c r="AJ1549"/>
  <c r="CU1549"/>
  <c r="CV1549"/>
  <c r="U1549"/>
  <c r="CX1549"/>
  <c r="W1549"/>
  <c r="FR1549"/>
  <c r="GL1549"/>
  <c r="GO1549"/>
  <c r="GP1549"/>
  <c r="I1550"/>
  <c r="AI1550"/>
  <c r="CW1550"/>
  <c r="V1550"/>
  <c r="AC1550"/>
  <c r="AE1550"/>
  <c r="AD1550"/>
  <c r="AF1550"/>
  <c r="AG1550"/>
  <c r="CU1550"/>
  <c r="T1550"/>
  <c r="AH1550"/>
  <c r="AJ1550"/>
  <c r="CX1550"/>
  <c r="W1550"/>
  <c r="CQ1550"/>
  <c r="CS1550"/>
  <c r="R1550"/>
  <c r="GK1550"/>
  <c r="CT1550"/>
  <c r="CV1550"/>
  <c r="U1550"/>
  <c r="FR1550"/>
  <c r="GL1550"/>
  <c r="GO1550"/>
  <c r="GP1550"/>
  <c r="AF1551"/>
  <c r="CT1551"/>
  <c r="S1551"/>
  <c r="CZ1551"/>
  <c r="AJ1551"/>
  <c r="CX1551"/>
  <c r="W1551"/>
  <c r="CY1551"/>
  <c r="X1551"/>
  <c r="Y1551"/>
  <c r="AC1551"/>
  <c r="AE1551"/>
  <c r="AD1551"/>
  <c r="AB1551"/>
  <c r="CR1551"/>
  <c r="Q1551"/>
  <c r="AG1551"/>
  <c r="AH1551"/>
  <c r="AI1551"/>
  <c r="CW1551"/>
  <c r="V1551"/>
  <c r="CS1551"/>
  <c r="R1551"/>
  <c r="GK1551"/>
  <c r="CU1551"/>
  <c r="T1551"/>
  <c r="CV1551"/>
  <c r="U1551"/>
  <c r="FR1551"/>
  <c r="GL1551"/>
  <c r="GO1551"/>
  <c r="GP1551"/>
  <c r="C1553"/>
  <c r="C1536"/>
  <c r="D1553"/>
  <c r="D1536"/>
  <c r="G1553"/>
  <c r="G1536"/>
  <c r="AO1553"/>
  <c r="AO1536"/>
  <c r="AP1553"/>
  <c r="AQ1553"/>
  <c r="AR1553"/>
  <c r="AR1536"/>
  <c r="AS1553"/>
  <c r="F1564"/>
  <c r="F1555"/>
  <c r="F1556"/>
  <c r="F1557"/>
  <c r="F1560"/>
  <c r="F1561"/>
  <c r="F1562"/>
  <c r="F1565"/>
  <c r="F1566"/>
  <c r="F1567"/>
  <c r="F1568"/>
  <c r="F1569"/>
  <c r="F1570"/>
  <c r="F1571"/>
  <c r="F1572"/>
  <c r="D1574"/>
  <c r="D1591"/>
  <c r="D1576"/>
  <c r="E1576"/>
  <c r="F1591"/>
  <c r="F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AE1576"/>
  <c r="AF1576"/>
  <c r="AG1576"/>
  <c r="AH1576"/>
  <c r="AI1576"/>
  <c r="AJ1576"/>
  <c r="AK1576"/>
  <c r="AL1576"/>
  <c r="AM1576"/>
  <c r="AN1576"/>
  <c r="AR1591"/>
  <c r="AR1576"/>
  <c r="AS1591"/>
  <c r="AS1576"/>
  <c r="AT1591"/>
  <c r="AT1576"/>
  <c r="AV1576"/>
  <c r="AW1576"/>
  <c r="AX1576"/>
  <c r="AY1576"/>
  <c r="AZ1576"/>
  <c r="BA1576"/>
  <c r="BB1576"/>
  <c r="BC1576"/>
  <c r="BD1576"/>
  <c r="BE1576"/>
  <c r="BF1576"/>
  <c r="BG1576"/>
  <c r="BH1576"/>
  <c r="BI1576"/>
  <c r="BJ1576"/>
  <c r="BK1576"/>
  <c r="BL1576"/>
  <c r="BM1576"/>
  <c r="BN1576"/>
  <c r="BO1576"/>
  <c r="BP1576"/>
  <c r="BQ1576"/>
  <c r="BR1576"/>
  <c r="BS1576"/>
  <c r="BT1576"/>
  <c r="BU1576"/>
  <c r="BV1576"/>
  <c r="BW1576"/>
  <c r="BX1576"/>
  <c r="BY1576"/>
  <c r="BZ1576"/>
  <c r="CA1576"/>
  <c r="CB1576"/>
  <c r="CC1576"/>
  <c r="CD1576"/>
  <c r="CE1576"/>
  <c r="CF1576"/>
  <c r="CG1576"/>
  <c r="CH1576"/>
  <c r="CI1576"/>
  <c r="CJ1576"/>
  <c r="CK1576"/>
  <c r="CL1576"/>
  <c r="CM1576"/>
  <c r="CN1576"/>
  <c r="CO1576"/>
  <c r="CP1576"/>
  <c r="CQ1576"/>
  <c r="CR1576"/>
  <c r="CS1576"/>
  <c r="CT1576"/>
  <c r="CU1576"/>
  <c r="CV1576"/>
  <c r="CW1576"/>
  <c r="CX1576"/>
  <c r="CY1576"/>
  <c r="CZ1576"/>
  <c r="DA1576"/>
  <c r="DB1576"/>
  <c r="DC1576"/>
  <c r="DD1576"/>
  <c r="DE1576"/>
  <c r="DF1576"/>
  <c r="DG1576"/>
  <c r="DH1576"/>
  <c r="DI1576"/>
  <c r="DJ1576"/>
  <c r="DK1576"/>
  <c r="DL1576"/>
  <c r="DM1576"/>
  <c r="DN1576"/>
  <c r="C1578"/>
  <c r="D1578"/>
  <c r="I1578"/>
  <c r="AH1578"/>
  <c r="CV1578"/>
  <c r="U1578"/>
  <c r="AC1578"/>
  <c r="CQ1578"/>
  <c r="P1578"/>
  <c r="AE1578"/>
  <c r="AD1578"/>
  <c r="AF1578"/>
  <c r="CT1578"/>
  <c r="S1578"/>
  <c r="AG1578"/>
  <c r="AI1578"/>
  <c r="CW1578"/>
  <c r="V1578"/>
  <c r="AJ1578"/>
  <c r="CR1578"/>
  <c r="Q1578"/>
  <c r="CS1578"/>
  <c r="R1578"/>
  <c r="GK1578"/>
  <c r="CU1578"/>
  <c r="T1578"/>
  <c r="CX1578"/>
  <c r="W1578"/>
  <c r="FR1578"/>
  <c r="GL1578"/>
  <c r="GO1578"/>
  <c r="GP1578"/>
  <c r="C1579"/>
  <c r="D1579"/>
  <c r="I1579"/>
  <c r="AE1579"/>
  <c r="CS1579"/>
  <c r="R1579"/>
  <c r="GK1579"/>
  <c r="AH1579"/>
  <c r="CV1579"/>
  <c r="U1579"/>
  <c r="AJ1579"/>
  <c r="CX1579"/>
  <c r="W1579"/>
  <c r="AC1579"/>
  <c r="AD1579"/>
  <c r="AF1579"/>
  <c r="AB1579"/>
  <c r="AG1579"/>
  <c r="AI1579"/>
  <c r="CW1579"/>
  <c r="V1579"/>
  <c r="CQ1579"/>
  <c r="P1579"/>
  <c r="CT1579"/>
  <c r="S1579"/>
  <c r="CU1579"/>
  <c r="T1579"/>
  <c r="FR1579"/>
  <c r="GL1579"/>
  <c r="GO1579"/>
  <c r="GP1579"/>
  <c r="C1580"/>
  <c r="D1580"/>
  <c r="AC1580"/>
  <c r="CQ1580"/>
  <c r="P1580"/>
  <c r="AE1580"/>
  <c r="AD1580"/>
  <c r="CR1580"/>
  <c r="Q1580"/>
  <c r="AF1580"/>
  <c r="CT1580"/>
  <c r="S1580"/>
  <c r="CP1580"/>
  <c r="O1580"/>
  <c r="CS1580"/>
  <c r="R1580"/>
  <c r="AG1580"/>
  <c r="CU1580"/>
  <c r="T1580"/>
  <c r="CZ1580"/>
  <c r="Y1580"/>
  <c r="AB1580"/>
  <c r="AH1580"/>
  <c r="AI1580"/>
  <c r="CW1580"/>
  <c r="V1580"/>
  <c r="AJ1580"/>
  <c r="CV1580"/>
  <c r="U1580"/>
  <c r="CX1580"/>
  <c r="W1580"/>
  <c r="CY1580"/>
  <c r="X1580"/>
  <c r="GK1580"/>
  <c r="GN1580"/>
  <c r="FR1580"/>
  <c r="GL1580"/>
  <c r="GO1580"/>
  <c r="GP1580"/>
  <c r="C1581"/>
  <c r="D1581"/>
  <c r="I1581"/>
  <c r="I1582"/>
  <c r="AE1582"/>
  <c r="CS1582"/>
  <c r="R1582"/>
  <c r="AE1581"/>
  <c r="AD1581"/>
  <c r="CR1581"/>
  <c r="Q1581"/>
  <c r="CS1581"/>
  <c r="R1581"/>
  <c r="GK1581"/>
  <c r="AF1581"/>
  <c r="CT1581"/>
  <c r="S1581"/>
  <c r="CZ1581"/>
  <c r="Y1581"/>
  <c r="AC1581"/>
  <c r="AB1581"/>
  <c r="AG1581"/>
  <c r="AH1581"/>
  <c r="AI1581"/>
  <c r="CW1581"/>
  <c r="V1581"/>
  <c r="AJ1581"/>
  <c r="CX1581"/>
  <c r="W1581"/>
  <c r="CQ1581"/>
  <c r="P1581"/>
  <c r="CU1581"/>
  <c r="T1581"/>
  <c r="CV1581"/>
  <c r="CY1581"/>
  <c r="X1581"/>
  <c r="FR1581"/>
  <c r="GL1581"/>
  <c r="GO1581"/>
  <c r="GP1581"/>
  <c r="AC1582"/>
  <c r="CQ1582"/>
  <c r="P1582"/>
  <c r="AH1582"/>
  <c r="CV1582"/>
  <c r="U1582"/>
  <c r="AJ1582"/>
  <c r="CX1582"/>
  <c r="W1582"/>
  <c r="AD1582"/>
  <c r="AF1582"/>
  <c r="AB1582"/>
  <c r="AG1582"/>
  <c r="CU1582"/>
  <c r="T1582"/>
  <c r="AI1582"/>
  <c r="CT1582"/>
  <c r="S1582"/>
  <c r="CW1582"/>
  <c r="V1582"/>
  <c r="FR1582"/>
  <c r="GK1582"/>
  <c r="GL1582"/>
  <c r="GO1582"/>
  <c r="GP1582"/>
  <c r="C1583"/>
  <c r="D1583"/>
  <c r="I1583"/>
  <c r="AE1583"/>
  <c r="AD1583"/>
  <c r="CR1583"/>
  <c r="Q1583"/>
  <c r="AC1583"/>
  <c r="CQ1583"/>
  <c r="P1583"/>
  <c r="AJ1583"/>
  <c r="CX1583"/>
  <c r="W1583"/>
  <c r="AF1583"/>
  <c r="AB1583"/>
  <c r="AG1583"/>
  <c r="CU1583"/>
  <c r="T1583"/>
  <c r="AH1583"/>
  <c r="CV1583"/>
  <c r="U1583"/>
  <c r="AI1583"/>
  <c r="CS1583"/>
  <c r="R1583"/>
  <c r="GK1583"/>
  <c r="CT1583"/>
  <c r="CW1583"/>
  <c r="V1583"/>
  <c r="FR1583"/>
  <c r="GL1583"/>
  <c r="GO1583"/>
  <c r="GP1583"/>
  <c r="AC1584"/>
  <c r="AE1584"/>
  <c r="AD1584"/>
  <c r="AF1584"/>
  <c r="AB1584"/>
  <c r="CS1584"/>
  <c r="AG1584"/>
  <c r="CU1584"/>
  <c r="AH1584"/>
  <c r="AI1584"/>
  <c r="AJ1584"/>
  <c r="CQ1584"/>
  <c r="CR1584"/>
  <c r="CT1584"/>
  <c r="CV1584"/>
  <c r="CW1584"/>
  <c r="CX1584"/>
  <c r="FR1584"/>
  <c r="GL1584"/>
  <c r="GO1584"/>
  <c r="GP1584"/>
  <c r="C1585"/>
  <c r="D1585"/>
  <c r="I1585"/>
  <c r="AJ1585"/>
  <c r="CX1585"/>
  <c r="W1585"/>
  <c r="AI1585"/>
  <c r="CW1585"/>
  <c r="V1585"/>
  <c r="AC1585"/>
  <c r="AE1585"/>
  <c r="AD1585"/>
  <c r="AF1585"/>
  <c r="AB1585"/>
  <c r="CR1585"/>
  <c r="CT1585"/>
  <c r="S1585"/>
  <c r="AG1585"/>
  <c r="CU1585"/>
  <c r="T1585"/>
  <c r="AH1585"/>
  <c r="CV1585"/>
  <c r="U1585"/>
  <c r="CS1585"/>
  <c r="R1585"/>
  <c r="GK1585"/>
  <c r="FR1585"/>
  <c r="GL1585"/>
  <c r="GO1585"/>
  <c r="GP1585"/>
  <c r="AC1586"/>
  <c r="AE1586"/>
  <c r="AF1586"/>
  <c r="AG1586"/>
  <c r="AH1586"/>
  <c r="AI1586"/>
  <c r="AJ1586"/>
  <c r="CQ1586"/>
  <c r="CT1586"/>
  <c r="CU1586"/>
  <c r="CV1586"/>
  <c r="CW1586"/>
  <c r="CX1586"/>
  <c r="FR1586"/>
  <c r="GL1586"/>
  <c r="GO1586"/>
  <c r="GP1586"/>
  <c r="C1587"/>
  <c r="D1587"/>
  <c r="I1587"/>
  <c r="I1588"/>
  <c r="AE1587"/>
  <c r="CS1587"/>
  <c r="R1587"/>
  <c r="GK1587"/>
  <c r="AF1587"/>
  <c r="CT1587"/>
  <c r="S1587"/>
  <c r="CZ1587"/>
  <c r="Y1587"/>
  <c r="AG1587"/>
  <c r="CU1587"/>
  <c r="T1587"/>
  <c r="AI1587"/>
  <c r="CW1587"/>
  <c r="V1587"/>
  <c r="AJ1587"/>
  <c r="CX1587"/>
  <c r="W1587"/>
  <c r="AC1587"/>
  <c r="AD1587"/>
  <c r="CR1587"/>
  <c r="Q1587"/>
  <c r="AH1587"/>
  <c r="CV1587"/>
  <c r="CY1587"/>
  <c r="X1587"/>
  <c r="FR1587"/>
  <c r="GL1587"/>
  <c r="GO1587"/>
  <c r="GP1587"/>
  <c r="AC1588"/>
  <c r="CQ1588"/>
  <c r="P1588"/>
  <c r="AE1588"/>
  <c r="CS1588"/>
  <c r="R1588"/>
  <c r="GK1588"/>
  <c r="AG1588"/>
  <c r="CU1588"/>
  <c r="T1588"/>
  <c r="AD1588"/>
  <c r="AF1588"/>
  <c r="AB1588"/>
  <c r="CR1588"/>
  <c r="Q1588"/>
  <c r="AH1588"/>
  <c r="CV1588"/>
  <c r="U1588"/>
  <c r="AI1588"/>
  <c r="CW1588"/>
  <c r="V1588"/>
  <c r="AJ1588"/>
  <c r="CX1588"/>
  <c r="W1588"/>
  <c r="CT1588"/>
  <c r="S1588"/>
  <c r="CZ1588"/>
  <c r="Y1588"/>
  <c r="CY1588"/>
  <c r="X1588"/>
  <c r="FR1588"/>
  <c r="GL1588"/>
  <c r="GO1588"/>
  <c r="GP1588"/>
  <c r="I1589"/>
  <c r="AF1589"/>
  <c r="CT1589"/>
  <c r="S1589"/>
  <c r="CY1589"/>
  <c r="X1589"/>
  <c r="AG1589"/>
  <c r="CU1589"/>
  <c r="T1589"/>
  <c r="AH1589"/>
  <c r="CV1589"/>
  <c r="U1589"/>
  <c r="AI1589"/>
  <c r="CW1589"/>
  <c r="V1589"/>
  <c r="AC1589"/>
  <c r="AE1589"/>
  <c r="AD1589"/>
  <c r="AJ1589"/>
  <c r="CQ1589"/>
  <c r="P1589"/>
  <c r="CS1589"/>
  <c r="R1589"/>
  <c r="GK1589"/>
  <c r="CX1589"/>
  <c r="W1589"/>
  <c r="FR1589"/>
  <c r="GL1589"/>
  <c r="GO1589"/>
  <c r="GP1589"/>
  <c r="B1591"/>
  <c r="B1576"/>
  <c r="C1591"/>
  <c r="C1576"/>
  <c r="G1591"/>
  <c r="G1576"/>
  <c r="AO1591"/>
  <c r="AO1576"/>
  <c r="AP1591"/>
  <c r="AP1576"/>
  <c r="AQ1591"/>
  <c r="AQ1576"/>
  <c r="AU1591"/>
  <c r="F1593"/>
  <c r="F1594"/>
  <c r="F1596"/>
  <c r="F1598"/>
  <c r="F1599"/>
  <c r="F1600"/>
  <c r="F1601"/>
  <c r="F1602"/>
  <c r="F1604"/>
  <c r="F1605"/>
  <c r="F1606"/>
  <c r="F1607"/>
  <c r="F1608"/>
  <c r="F1609"/>
  <c r="F1610"/>
  <c r="D1612"/>
  <c r="C1632"/>
  <c r="C1614"/>
  <c r="D1632"/>
  <c r="D1614"/>
  <c r="E1614"/>
  <c r="F1632"/>
  <c r="F1614"/>
  <c r="G1632"/>
  <c r="G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AE1614"/>
  <c r="AF1614"/>
  <c r="AG1614"/>
  <c r="AH1614"/>
  <c r="AI1614"/>
  <c r="AJ1614"/>
  <c r="AK1614"/>
  <c r="AL1614"/>
  <c r="AM1614"/>
  <c r="AN1614"/>
  <c r="AS1632"/>
  <c r="AS1614"/>
  <c r="AT1632"/>
  <c r="AT1614"/>
  <c r="AU1632"/>
  <c r="AU1614"/>
  <c r="AV1614"/>
  <c r="AW1614"/>
  <c r="AX1614"/>
  <c r="AY1614"/>
  <c r="AZ1614"/>
  <c r="BA1614"/>
  <c r="BB1614"/>
  <c r="BC1614"/>
  <c r="BD1614"/>
  <c r="BE1614"/>
  <c r="BF1614"/>
  <c r="BG1614"/>
  <c r="BH1614"/>
  <c r="BI1614"/>
  <c r="BJ1614"/>
  <c r="BK1614"/>
  <c r="BL1614"/>
  <c r="BM1614"/>
  <c r="BN1614"/>
  <c r="BO1614"/>
  <c r="BP1614"/>
  <c r="BQ1614"/>
  <c r="BR1614"/>
  <c r="BS1614"/>
  <c r="BT1614"/>
  <c r="BU1614"/>
  <c r="BV1614"/>
  <c r="BW1614"/>
  <c r="BX1614"/>
  <c r="BY1614"/>
  <c r="BZ1614"/>
  <c r="CA1614"/>
  <c r="CB1614"/>
  <c r="CC1614"/>
  <c r="CD1614"/>
  <c r="CE1614"/>
  <c r="CF1614"/>
  <c r="CG1614"/>
  <c r="CH1614"/>
  <c r="CI1614"/>
  <c r="CJ1614"/>
  <c r="CK1614"/>
  <c r="CL1614"/>
  <c r="CM1614"/>
  <c r="CN1614"/>
  <c r="CO1614"/>
  <c r="CP1614"/>
  <c r="CQ1614"/>
  <c r="CR1614"/>
  <c r="CS1614"/>
  <c r="CT1614"/>
  <c r="CU1614"/>
  <c r="CV1614"/>
  <c r="CW1614"/>
  <c r="CX1614"/>
  <c r="CY1614"/>
  <c r="CZ1614"/>
  <c r="DA1614"/>
  <c r="DB1614"/>
  <c r="DC1614"/>
  <c r="DD1614"/>
  <c r="DE1614"/>
  <c r="DF1614"/>
  <c r="DG1614"/>
  <c r="DH1614"/>
  <c r="DI1614"/>
  <c r="DJ1614"/>
  <c r="DK1614"/>
  <c r="DL1614"/>
  <c r="DM1614"/>
  <c r="DN1614"/>
  <c r="C1616"/>
  <c r="D1616"/>
  <c r="I1616"/>
  <c r="AF1616"/>
  <c r="CT1616"/>
  <c r="S1616"/>
  <c r="AH1616"/>
  <c r="CV1616"/>
  <c r="U1616"/>
  <c r="AJ1616"/>
  <c r="CX1616"/>
  <c r="W1616"/>
  <c r="AC1616"/>
  <c r="AE1616"/>
  <c r="AD1616"/>
  <c r="CS1616"/>
  <c r="R1616"/>
  <c r="AG1616"/>
  <c r="CU1616"/>
  <c r="T1616"/>
  <c r="AI1616"/>
  <c r="CQ1616"/>
  <c r="P1616"/>
  <c r="CR1616"/>
  <c r="Q1616"/>
  <c r="CW1616"/>
  <c r="V1616"/>
  <c r="FR1616"/>
  <c r="GK1616"/>
  <c r="GL1616"/>
  <c r="GO1616"/>
  <c r="GP1616"/>
  <c r="C1617"/>
  <c r="D1617"/>
  <c r="I1617"/>
  <c r="AJ1617"/>
  <c r="CX1617"/>
  <c r="W1617"/>
  <c r="AH1617"/>
  <c r="CV1617"/>
  <c r="U1617"/>
  <c r="AI1617"/>
  <c r="CW1617"/>
  <c r="V1617"/>
  <c r="AC1617"/>
  <c r="AE1617"/>
  <c r="AD1617"/>
  <c r="AF1617"/>
  <c r="CT1617"/>
  <c r="S1617"/>
  <c r="AG1617"/>
  <c r="CU1617"/>
  <c r="T1617"/>
  <c r="CQ1617"/>
  <c r="CS1617"/>
  <c r="FR1617"/>
  <c r="GL1617"/>
  <c r="GO1617"/>
  <c r="GP1617"/>
  <c r="C1618"/>
  <c r="D1618"/>
  <c r="I1618"/>
  <c r="AC1618"/>
  <c r="CQ1618"/>
  <c r="P1618"/>
  <c r="AE1618"/>
  <c r="AD1618"/>
  <c r="AF1618"/>
  <c r="AB1618"/>
  <c r="CR1618"/>
  <c r="Q1618"/>
  <c r="CT1618"/>
  <c r="AG1618"/>
  <c r="AH1618"/>
  <c r="CV1618"/>
  <c r="U1618"/>
  <c r="AI1618"/>
  <c r="CW1618"/>
  <c r="V1618"/>
  <c r="AJ1618"/>
  <c r="CX1618"/>
  <c r="CS1618"/>
  <c r="CU1618"/>
  <c r="FR1618"/>
  <c r="GL1618"/>
  <c r="GO1618"/>
  <c r="GP1618"/>
  <c r="AC1619"/>
  <c r="AE1619"/>
  <c r="AD1619"/>
  <c r="AF1619"/>
  <c r="AB1619"/>
  <c r="CR1619"/>
  <c r="AG1619"/>
  <c r="CU1619"/>
  <c r="AH1619"/>
  <c r="AI1619"/>
  <c r="AJ1619"/>
  <c r="CS1619"/>
  <c r="CT1619"/>
  <c r="CV1619"/>
  <c r="CW1619"/>
  <c r="CX1619"/>
  <c r="FR1619"/>
  <c r="GL1619"/>
  <c r="GO1619"/>
  <c r="GP1619"/>
  <c r="C1620"/>
  <c r="D1620"/>
  <c r="I1620"/>
  <c r="AI1620"/>
  <c r="CW1620"/>
  <c r="V1620"/>
  <c r="AC1620"/>
  <c r="AE1620"/>
  <c r="AD1620"/>
  <c r="AF1620"/>
  <c r="CT1620"/>
  <c r="AG1620"/>
  <c r="AH1620"/>
  <c r="CV1620"/>
  <c r="U1620"/>
  <c r="AJ1620"/>
  <c r="CX1620"/>
  <c r="W1620"/>
  <c r="CQ1620"/>
  <c r="CU1620"/>
  <c r="FR1620"/>
  <c r="GL1620"/>
  <c r="GO1620"/>
  <c r="GP1620"/>
  <c r="AC1621"/>
  <c r="AE1621"/>
  <c r="AD1621"/>
  <c r="AF1621"/>
  <c r="AG1621"/>
  <c r="CU1621"/>
  <c r="AH1621"/>
  <c r="AI1621"/>
  <c r="AJ1621"/>
  <c r="CQ1621"/>
  <c r="CS1621"/>
  <c r="CT1621"/>
  <c r="CV1621"/>
  <c r="CW1621"/>
  <c r="CX1621"/>
  <c r="FR1621"/>
  <c r="GL1621"/>
  <c r="GO1621"/>
  <c r="GP1621"/>
  <c r="C1622"/>
  <c r="D1622"/>
  <c r="I1622"/>
  <c r="AC1622"/>
  <c r="AE1622"/>
  <c r="AD1622"/>
  <c r="CR1622"/>
  <c r="AF1622"/>
  <c r="CT1622"/>
  <c r="AG1622"/>
  <c r="AH1622"/>
  <c r="CV1622"/>
  <c r="U1622"/>
  <c r="AI1622"/>
  <c r="CW1622"/>
  <c r="AJ1622"/>
  <c r="CQ1622"/>
  <c r="CS1622"/>
  <c r="CU1622"/>
  <c r="T1622"/>
  <c r="CX1622"/>
  <c r="FR1622"/>
  <c r="GL1622"/>
  <c r="GO1622"/>
  <c r="GP1622"/>
  <c r="AC1623"/>
  <c r="AE1623"/>
  <c r="CS1623"/>
  <c r="AF1623"/>
  <c r="CT1623"/>
  <c r="AG1623"/>
  <c r="CU1623"/>
  <c r="AH1623"/>
  <c r="AI1623"/>
  <c r="AJ1623"/>
  <c r="CQ1623"/>
  <c r="CV1623"/>
  <c r="CW1623"/>
  <c r="CX1623"/>
  <c r="FR1623"/>
  <c r="GL1623"/>
  <c r="GO1623"/>
  <c r="GP1623"/>
  <c r="C1624"/>
  <c r="D1624"/>
  <c r="AC1624"/>
  <c r="AE1624"/>
  <c r="AF1624"/>
  <c r="CT1624"/>
  <c r="AG1624"/>
  <c r="AH1624"/>
  <c r="AI1624"/>
  <c r="AJ1624"/>
  <c r="CU1624"/>
  <c r="CV1624"/>
  <c r="CW1624"/>
  <c r="CX1624"/>
  <c r="FR1624"/>
  <c r="GL1624"/>
  <c r="GO1624"/>
  <c r="GP1624"/>
  <c r="AC1625"/>
  <c r="AE1625"/>
  <c r="CS1625"/>
  <c r="AF1625"/>
  <c r="AG1625"/>
  <c r="CU1625"/>
  <c r="AH1625"/>
  <c r="AI1625"/>
  <c r="AJ1625"/>
  <c r="CX1625"/>
  <c r="CQ1625"/>
  <c r="CT1625"/>
  <c r="CV1625"/>
  <c r="CW1625"/>
  <c r="FR1625"/>
  <c r="GL1625"/>
  <c r="GO1625"/>
  <c r="GP1625"/>
  <c r="C1626"/>
  <c r="D1626"/>
  <c r="AC1626"/>
  <c r="AE1626"/>
  <c r="AD1626"/>
  <c r="AF1626"/>
  <c r="CT1626"/>
  <c r="AG1626"/>
  <c r="AH1626"/>
  <c r="AI1626"/>
  <c r="AJ1626"/>
  <c r="CQ1626"/>
  <c r="CS1626"/>
  <c r="CU1626"/>
  <c r="CV1626"/>
  <c r="CW1626"/>
  <c r="CX1626"/>
  <c r="FR1626"/>
  <c r="GL1626"/>
  <c r="GO1626"/>
  <c r="GP1626"/>
  <c r="AC1627"/>
  <c r="AE1627"/>
  <c r="AD1627"/>
  <c r="AF1627"/>
  <c r="AB1627"/>
  <c r="CQ1627"/>
  <c r="CR1627"/>
  <c r="AG1627"/>
  <c r="CU1627"/>
  <c r="AH1627"/>
  <c r="AI1627"/>
  <c r="CW1627"/>
  <c r="AJ1627"/>
  <c r="CX1627"/>
  <c r="CS1627"/>
  <c r="CT1627"/>
  <c r="CV1627"/>
  <c r="FR1627"/>
  <c r="GL1627"/>
  <c r="GO1627"/>
  <c r="GP1627"/>
  <c r="AI1628"/>
  <c r="CW1628"/>
  <c r="V1628"/>
  <c r="AJ1628"/>
  <c r="CX1628"/>
  <c r="W1628"/>
  <c r="AC1628"/>
  <c r="AE1628"/>
  <c r="AD1628"/>
  <c r="CR1628"/>
  <c r="Q1628"/>
  <c r="AF1628"/>
  <c r="CT1628"/>
  <c r="S1628"/>
  <c r="AG1628"/>
  <c r="CU1628"/>
  <c r="T1628"/>
  <c r="AH1628"/>
  <c r="CQ1628"/>
  <c r="P1628"/>
  <c r="CS1628"/>
  <c r="R1628"/>
  <c r="GK1628"/>
  <c r="CV1628"/>
  <c r="U1628"/>
  <c r="FR1628"/>
  <c r="GL1628"/>
  <c r="GO1628"/>
  <c r="GP1628"/>
  <c r="AH1629"/>
  <c r="CV1629"/>
  <c r="U1629"/>
  <c r="AI1629"/>
  <c r="CW1629"/>
  <c r="V1629"/>
  <c r="AC1629"/>
  <c r="AE1629"/>
  <c r="AD1629"/>
  <c r="CR1629"/>
  <c r="Q1629"/>
  <c r="AF1629"/>
  <c r="AG1629"/>
  <c r="CU1629"/>
  <c r="T1629"/>
  <c r="AJ1629"/>
  <c r="CT1629"/>
  <c r="S1629"/>
  <c r="CX1629"/>
  <c r="W1629"/>
  <c r="FR1629"/>
  <c r="GL1629"/>
  <c r="GO1629"/>
  <c r="GP1629"/>
  <c r="AE1630"/>
  <c r="CS1630"/>
  <c r="R1630"/>
  <c r="GK1630"/>
  <c r="AF1630"/>
  <c r="CT1630"/>
  <c r="S1630"/>
  <c r="CY1630"/>
  <c r="X1630"/>
  <c r="AH1630"/>
  <c r="CV1630"/>
  <c r="U1630"/>
  <c r="AC1630"/>
  <c r="AD1630"/>
  <c r="AB1630"/>
  <c r="CR1630"/>
  <c r="Q1630"/>
  <c r="AG1630"/>
  <c r="AI1630"/>
  <c r="AJ1630"/>
  <c r="CU1630"/>
  <c r="T1630"/>
  <c r="CW1630"/>
  <c r="V1630"/>
  <c r="CX1630"/>
  <c r="W1630"/>
  <c r="CZ1630"/>
  <c r="Y1630"/>
  <c r="FR1630"/>
  <c r="GL1630"/>
  <c r="GO1630"/>
  <c r="GP1630"/>
  <c r="B1632"/>
  <c r="B1614"/>
  <c r="AO1632"/>
  <c r="AO1614"/>
  <c r="AP1632"/>
  <c r="AP1614"/>
  <c r="AQ1632"/>
  <c r="F1638"/>
  <c r="AR1632"/>
  <c r="F1634"/>
  <c r="F1635"/>
  <c r="F1636"/>
  <c r="F1637"/>
  <c r="F1639"/>
  <c r="F1640"/>
  <c r="F1641"/>
  <c r="F1642"/>
  <c r="F1643"/>
  <c r="F1644"/>
  <c r="F1645"/>
  <c r="F1646"/>
  <c r="F1647"/>
  <c r="F1648"/>
  <c r="F1649"/>
  <c r="F1650"/>
  <c r="D1653"/>
  <c r="B1670"/>
  <c r="B1655"/>
  <c r="C1670"/>
  <c r="C1655"/>
  <c r="E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AE1655"/>
  <c r="AF1655"/>
  <c r="AG1655"/>
  <c r="AH1655"/>
  <c r="AI1655"/>
  <c r="AJ1655"/>
  <c r="AK1655"/>
  <c r="AL1655"/>
  <c r="AM1655"/>
  <c r="AN1655"/>
  <c r="AO1670"/>
  <c r="AO1655"/>
  <c r="AP1670"/>
  <c r="AP1655"/>
  <c r="AV1655"/>
  <c r="AW1655"/>
  <c r="AX1655"/>
  <c r="AY1655"/>
  <c r="AZ1655"/>
  <c r="BA1655"/>
  <c r="BB1655"/>
  <c r="BC1655"/>
  <c r="BD1655"/>
  <c r="BE1655"/>
  <c r="BF1655"/>
  <c r="BG1655"/>
  <c r="BH1655"/>
  <c r="BI1655"/>
  <c r="BJ1655"/>
  <c r="BK1655"/>
  <c r="BL1655"/>
  <c r="BM1655"/>
  <c r="BN1655"/>
  <c r="BO1655"/>
  <c r="BP1655"/>
  <c r="BQ1655"/>
  <c r="BR1655"/>
  <c r="BS1655"/>
  <c r="BT1655"/>
  <c r="BU1655"/>
  <c r="BV1655"/>
  <c r="BW1655"/>
  <c r="BX1655"/>
  <c r="BY1655"/>
  <c r="BZ1655"/>
  <c r="CA1655"/>
  <c r="CB1655"/>
  <c r="CC1655"/>
  <c r="CD1655"/>
  <c r="CE1655"/>
  <c r="CF1655"/>
  <c r="CG1655"/>
  <c r="CH1655"/>
  <c r="CI1655"/>
  <c r="CJ1655"/>
  <c r="CK1655"/>
  <c r="CL1655"/>
  <c r="CM1655"/>
  <c r="CN1655"/>
  <c r="CO1655"/>
  <c r="CP1655"/>
  <c r="CQ1655"/>
  <c r="CR1655"/>
  <c r="CS1655"/>
  <c r="CT1655"/>
  <c r="CU1655"/>
  <c r="CV1655"/>
  <c r="CW1655"/>
  <c r="CX1655"/>
  <c r="CY1655"/>
  <c r="CZ1655"/>
  <c r="DA1655"/>
  <c r="DB1655"/>
  <c r="DC1655"/>
  <c r="DD1655"/>
  <c r="DE1655"/>
  <c r="DF1655"/>
  <c r="DG1655"/>
  <c r="DH1655"/>
  <c r="DI1655"/>
  <c r="DJ1655"/>
  <c r="DK1655"/>
  <c r="DL1655"/>
  <c r="DM1655"/>
  <c r="DN1655"/>
  <c r="C1657"/>
  <c r="D1657"/>
  <c r="I1657"/>
  <c r="AE1657"/>
  <c r="AD1657"/>
  <c r="CR1657"/>
  <c r="Q1657"/>
  <c r="CS1657"/>
  <c r="R1657"/>
  <c r="GK1657"/>
  <c r="AC1657"/>
  <c r="AF1657"/>
  <c r="CT1657"/>
  <c r="AG1657"/>
  <c r="CU1657"/>
  <c r="AH1657"/>
  <c r="AI1657"/>
  <c r="CW1657"/>
  <c r="V1657"/>
  <c r="AJ1657"/>
  <c r="CV1657"/>
  <c r="U1657"/>
  <c r="CX1657"/>
  <c r="W1657"/>
  <c r="FR1657"/>
  <c r="GL1657"/>
  <c r="GO1657"/>
  <c r="GP1657"/>
  <c r="C1658"/>
  <c r="D1658"/>
  <c r="AC1658"/>
  <c r="AE1658"/>
  <c r="CS1658"/>
  <c r="AF1658"/>
  <c r="CT1658"/>
  <c r="AG1658"/>
  <c r="AH1658"/>
  <c r="AI1658"/>
  <c r="AJ1658"/>
  <c r="CX1658"/>
  <c r="CQ1658"/>
  <c r="CU1658"/>
  <c r="CV1658"/>
  <c r="CW1658"/>
  <c r="FR1658"/>
  <c r="GL1658"/>
  <c r="GO1658"/>
  <c r="GP1658"/>
  <c r="C1659"/>
  <c r="D1659"/>
  <c r="AC1659"/>
  <c r="AE1659"/>
  <c r="AF1659"/>
  <c r="AG1659"/>
  <c r="CU1659"/>
  <c r="AH1659"/>
  <c r="AI1659"/>
  <c r="AJ1659"/>
  <c r="CT1659"/>
  <c r="CV1659"/>
  <c r="CW1659"/>
  <c r="CX1659"/>
  <c r="FR1659"/>
  <c r="GL1659"/>
  <c r="GO1659"/>
  <c r="GP1659"/>
  <c r="AC1660"/>
  <c r="AE1660"/>
  <c r="AD1660"/>
  <c r="AF1660"/>
  <c r="AB1660"/>
  <c r="CR1660"/>
  <c r="CT1660"/>
  <c r="AG1660"/>
  <c r="AH1660"/>
  <c r="AI1660"/>
  <c r="AJ1660"/>
  <c r="CX1660"/>
  <c r="CQ1660"/>
  <c r="CS1660"/>
  <c r="CU1660"/>
  <c r="CV1660"/>
  <c r="CW1660"/>
  <c r="FR1660"/>
  <c r="GL1660"/>
  <c r="GO1660"/>
  <c r="GP1660"/>
  <c r="C1661"/>
  <c r="D1661"/>
  <c r="AC1661"/>
  <c r="AE1661"/>
  <c r="CS1661"/>
  <c r="AF1661"/>
  <c r="AG1661"/>
  <c r="CU1661"/>
  <c r="AH1661"/>
  <c r="AI1661"/>
  <c r="AJ1661"/>
  <c r="CQ1661"/>
  <c r="CT1661"/>
  <c r="CV1661"/>
  <c r="CW1661"/>
  <c r="CX1661"/>
  <c r="FR1661"/>
  <c r="GL1661"/>
  <c r="GO1661"/>
  <c r="GP1661"/>
  <c r="AC1662"/>
  <c r="CQ1662"/>
  <c r="AE1662"/>
  <c r="AD1662"/>
  <c r="CR1662"/>
  <c r="AF1662"/>
  <c r="CT1662"/>
  <c r="AG1662"/>
  <c r="AH1662"/>
  <c r="AI1662"/>
  <c r="AJ1662"/>
  <c r="CX1662"/>
  <c r="CS1662"/>
  <c r="CU1662"/>
  <c r="CV1662"/>
  <c r="CW1662"/>
  <c r="FR1662"/>
  <c r="GL1662"/>
  <c r="GO1662"/>
  <c r="GP1662"/>
  <c r="C1663"/>
  <c r="D1663"/>
  <c r="AC1663"/>
  <c r="AE1663"/>
  <c r="CS1663"/>
  <c r="AF1663"/>
  <c r="AG1663"/>
  <c r="AH1663"/>
  <c r="AI1663"/>
  <c r="AJ1663"/>
  <c r="CQ1663"/>
  <c r="CT1663"/>
  <c r="CU1663"/>
  <c r="CV1663"/>
  <c r="CW1663"/>
  <c r="CX1663"/>
  <c r="FR1663"/>
  <c r="GL1663"/>
  <c r="GO1663"/>
  <c r="GP1663"/>
  <c r="AC1664"/>
  <c r="AE1664"/>
  <c r="AD1664"/>
  <c r="AF1664"/>
  <c r="AB1664"/>
  <c r="CR1664"/>
  <c r="CT1664"/>
  <c r="AG1664"/>
  <c r="AH1664"/>
  <c r="CV1664"/>
  <c r="AI1664"/>
  <c r="AJ1664"/>
  <c r="CX1664"/>
  <c r="CQ1664"/>
  <c r="CU1664"/>
  <c r="CW1664"/>
  <c r="FR1664"/>
  <c r="GL1664"/>
  <c r="GO1664"/>
  <c r="GP1664"/>
  <c r="C1665"/>
  <c r="D1665"/>
  <c r="AC1665"/>
  <c r="AE1665"/>
  <c r="AF1665"/>
  <c r="AG1665"/>
  <c r="AH1665"/>
  <c r="AI1665"/>
  <c r="AJ1665"/>
  <c r="CQ1665"/>
  <c r="CT1665"/>
  <c r="CU1665"/>
  <c r="CV1665"/>
  <c r="CW1665"/>
  <c r="CX1665"/>
  <c r="FR1665"/>
  <c r="GL1665"/>
  <c r="GO1665"/>
  <c r="GP1665"/>
  <c r="AC1666"/>
  <c r="AE1666"/>
  <c r="AD1666"/>
  <c r="CR1666"/>
  <c r="AF1666"/>
  <c r="CT1666"/>
  <c r="AG1666"/>
  <c r="AH1666"/>
  <c r="CV1666"/>
  <c r="AI1666"/>
  <c r="CW1666"/>
  <c r="AJ1666"/>
  <c r="CQ1666"/>
  <c r="CS1666"/>
  <c r="CU1666"/>
  <c r="CX1666"/>
  <c r="FR1666"/>
  <c r="GL1666"/>
  <c r="GO1666"/>
  <c r="GP1666"/>
  <c r="C1667"/>
  <c r="D1667"/>
  <c r="AC1667"/>
  <c r="AE1667"/>
  <c r="AD1667"/>
  <c r="AF1667"/>
  <c r="AB1667"/>
  <c r="CR1667"/>
  <c r="CS1667"/>
  <c r="AG1667"/>
  <c r="AH1667"/>
  <c r="AI1667"/>
  <c r="AJ1667"/>
  <c r="CQ1667"/>
  <c r="CT1667"/>
  <c r="CU1667"/>
  <c r="CV1667"/>
  <c r="CW1667"/>
  <c r="CX1667"/>
  <c r="FR1667"/>
  <c r="GL1667"/>
  <c r="GO1667"/>
  <c r="GP1667"/>
  <c r="AC1668"/>
  <c r="AE1668"/>
  <c r="AD1668"/>
  <c r="AF1668"/>
  <c r="AG1668"/>
  <c r="CU1668"/>
  <c r="AH1668"/>
  <c r="AI1668"/>
  <c r="AJ1668"/>
  <c r="CX1668"/>
  <c r="CQ1668"/>
  <c r="CS1668"/>
  <c r="CT1668"/>
  <c r="CV1668"/>
  <c r="CW1668"/>
  <c r="FR1668"/>
  <c r="GL1668"/>
  <c r="GO1668"/>
  <c r="GP1668"/>
  <c r="D1670"/>
  <c r="D1655"/>
  <c r="F1670"/>
  <c r="F1655"/>
  <c r="G1670"/>
  <c r="G1655"/>
  <c r="F1674"/>
  <c r="AQ1670"/>
  <c r="AQ1655"/>
  <c r="AR1670"/>
  <c r="F1689"/>
  <c r="AS1670"/>
  <c r="AT1670"/>
  <c r="AU1670"/>
  <c r="AU1655"/>
  <c r="F1672"/>
  <c r="F1673"/>
  <c r="F1675"/>
  <c r="F1676"/>
  <c r="F1677"/>
  <c r="F1678"/>
  <c r="F1679"/>
  <c r="F1683"/>
  <c r="F1684"/>
  <c r="F1685"/>
  <c r="F1686"/>
  <c r="F1687"/>
  <c r="F1688"/>
  <c r="D1691"/>
  <c r="C1705"/>
  <c r="C1693"/>
  <c r="E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AE1693"/>
  <c r="AF1693"/>
  <c r="AG1693"/>
  <c r="AH1693"/>
  <c r="AI1693"/>
  <c r="AJ1693"/>
  <c r="AK1693"/>
  <c r="AL1693"/>
  <c r="AM1693"/>
  <c r="AN1693"/>
  <c r="AO1705"/>
  <c r="AO1693"/>
  <c r="AP1705"/>
  <c r="AP1693"/>
  <c r="AV1693"/>
  <c r="AW1693"/>
  <c r="AX1693"/>
  <c r="AY1693"/>
  <c r="AZ1693"/>
  <c r="BA1693"/>
  <c r="BB1693"/>
  <c r="BC1693"/>
  <c r="BD1693"/>
  <c r="BE1693"/>
  <c r="BF1693"/>
  <c r="BG1693"/>
  <c r="BH1693"/>
  <c r="BI1693"/>
  <c r="BJ1693"/>
  <c r="BK1693"/>
  <c r="BL1693"/>
  <c r="BM1693"/>
  <c r="BN1693"/>
  <c r="BO1693"/>
  <c r="BP1693"/>
  <c r="BQ1693"/>
  <c r="BR1693"/>
  <c r="BS1693"/>
  <c r="BT1693"/>
  <c r="BU1693"/>
  <c r="BV1693"/>
  <c r="BW1693"/>
  <c r="BX1693"/>
  <c r="BY1693"/>
  <c r="BZ1693"/>
  <c r="CA1693"/>
  <c r="CB1693"/>
  <c r="CC1693"/>
  <c r="CD1693"/>
  <c r="CE1693"/>
  <c r="CF1693"/>
  <c r="CG1693"/>
  <c r="CH1693"/>
  <c r="CI1693"/>
  <c r="CJ1693"/>
  <c r="CK1693"/>
  <c r="CL1693"/>
  <c r="CM1693"/>
  <c r="CN1693"/>
  <c r="CO1693"/>
  <c r="CP1693"/>
  <c r="CQ1693"/>
  <c r="CR1693"/>
  <c r="CS1693"/>
  <c r="CT1693"/>
  <c r="CU1693"/>
  <c r="CV1693"/>
  <c r="CW1693"/>
  <c r="CX1693"/>
  <c r="CY1693"/>
  <c r="CZ1693"/>
  <c r="DA1693"/>
  <c r="DB1693"/>
  <c r="DC1693"/>
  <c r="DD1693"/>
  <c r="DE1693"/>
  <c r="DF1693"/>
  <c r="DG1693"/>
  <c r="DH1693"/>
  <c r="DI1693"/>
  <c r="DJ1693"/>
  <c r="DK1693"/>
  <c r="DL1693"/>
  <c r="DM1693"/>
  <c r="DN1693"/>
  <c r="C1695"/>
  <c r="D1695"/>
  <c r="I1695"/>
  <c r="AC1695"/>
  <c r="CQ1695"/>
  <c r="P1695"/>
  <c r="AJ1695"/>
  <c r="CX1695"/>
  <c r="W1695"/>
  <c r="AE1695"/>
  <c r="AD1695"/>
  <c r="AF1695"/>
  <c r="AB1695"/>
  <c r="CT1695"/>
  <c r="S1695"/>
  <c r="AG1695"/>
  <c r="CU1695"/>
  <c r="T1695"/>
  <c r="AH1695"/>
  <c r="CV1695"/>
  <c r="AI1695"/>
  <c r="CW1695"/>
  <c r="V1695"/>
  <c r="CS1695"/>
  <c r="FR1695"/>
  <c r="GL1695"/>
  <c r="GO1695"/>
  <c r="GP1695"/>
  <c r="C1696"/>
  <c r="D1696"/>
  <c r="I1696"/>
  <c r="AJ1696"/>
  <c r="CX1696"/>
  <c r="W1696"/>
  <c r="AH1696"/>
  <c r="CV1696"/>
  <c r="U1696"/>
  <c r="AC1696"/>
  <c r="AE1696"/>
  <c r="AF1696"/>
  <c r="CT1696"/>
  <c r="S1696"/>
  <c r="AG1696"/>
  <c r="AI1696"/>
  <c r="CW1696"/>
  <c r="V1696"/>
  <c r="CU1696"/>
  <c r="T1696"/>
  <c r="FR1696"/>
  <c r="GL1696"/>
  <c r="GO1696"/>
  <c r="GP1696"/>
  <c r="C1697"/>
  <c r="D1697"/>
  <c r="I1697"/>
  <c r="I1698"/>
  <c r="AC1697"/>
  <c r="AE1697"/>
  <c r="AD1697"/>
  <c r="AF1697"/>
  <c r="AG1697"/>
  <c r="CU1697"/>
  <c r="AH1697"/>
  <c r="AI1697"/>
  <c r="AJ1697"/>
  <c r="CX1697"/>
  <c r="W1697"/>
  <c r="CQ1697"/>
  <c r="CT1697"/>
  <c r="S1697"/>
  <c r="CY1697"/>
  <c r="X1697"/>
  <c r="CV1697"/>
  <c r="CW1697"/>
  <c r="FR1697"/>
  <c r="GL1697"/>
  <c r="GO1697"/>
  <c r="GP1697"/>
  <c r="C1698"/>
  <c r="D1698"/>
  <c r="AC1698"/>
  <c r="AE1698"/>
  <c r="AD1698"/>
  <c r="CR1698"/>
  <c r="AF1698"/>
  <c r="CT1698"/>
  <c r="AG1698"/>
  <c r="CU1698"/>
  <c r="AH1698"/>
  <c r="AI1698"/>
  <c r="CW1698"/>
  <c r="V1698"/>
  <c r="AJ1698"/>
  <c r="CQ1698"/>
  <c r="CS1698"/>
  <c r="CV1698"/>
  <c r="CX1698"/>
  <c r="FR1698"/>
  <c r="GL1698"/>
  <c r="GO1698"/>
  <c r="GP1698"/>
  <c r="AC1699"/>
  <c r="AE1699"/>
  <c r="AD1699"/>
  <c r="AF1699"/>
  <c r="AB1699"/>
  <c r="AG1699"/>
  <c r="CU1699"/>
  <c r="AH1699"/>
  <c r="AI1699"/>
  <c r="AJ1699"/>
  <c r="CX1699"/>
  <c r="CQ1699"/>
  <c r="CS1699"/>
  <c r="CT1699"/>
  <c r="CV1699"/>
  <c r="CW1699"/>
  <c r="FR1699"/>
  <c r="GL1699"/>
  <c r="GO1699"/>
  <c r="GP1699"/>
  <c r="C1700"/>
  <c r="D1700"/>
  <c r="AC1700"/>
  <c r="AE1700"/>
  <c r="AD1700"/>
  <c r="AF1700"/>
  <c r="AB1700"/>
  <c r="CR1700"/>
  <c r="CT1700"/>
  <c r="AG1700"/>
  <c r="CU1700"/>
  <c r="AH1700"/>
  <c r="AI1700"/>
  <c r="CW1700"/>
  <c r="AJ1700"/>
  <c r="CS1700"/>
  <c r="CV1700"/>
  <c r="CX1700"/>
  <c r="FR1700"/>
  <c r="GL1700"/>
  <c r="GO1700"/>
  <c r="GP1700"/>
  <c r="AC1701"/>
  <c r="AE1701"/>
  <c r="AD1701"/>
  <c r="AF1701"/>
  <c r="AG1701"/>
  <c r="CU1701"/>
  <c r="AH1701"/>
  <c r="AI1701"/>
  <c r="AJ1701"/>
  <c r="CX1701"/>
  <c r="CQ1701"/>
  <c r="CS1701"/>
  <c r="CT1701"/>
  <c r="CV1701"/>
  <c r="CW1701"/>
  <c r="FR1701"/>
  <c r="GL1701"/>
  <c r="GO1701"/>
  <c r="GP1701"/>
  <c r="C1702"/>
  <c r="D1702"/>
  <c r="I1702"/>
  <c r="AC1702"/>
  <c r="AE1702"/>
  <c r="AD1702"/>
  <c r="AF1702"/>
  <c r="CT1702"/>
  <c r="AG1702"/>
  <c r="CU1702"/>
  <c r="AH1702"/>
  <c r="AI1702"/>
  <c r="CW1702"/>
  <c r="AJ1702"/>
  <c r="CR1702"/>
  <c r="CS1702"/>
  <c r="CV1702"/>
  <c r="CX1702"/>
  <c r="FR1702"/>
  <c r="GL1702"/>
  <c r="GO1702"/>
  <c r="GP1702"/>
  <c r="AC1703"/>
  <c r="AE1703"/>
  <c r="AD1703"/>
  <c r="AF1703"/>
  <c r="AB1703"/>
  <c r="AG1703"/>
  <c r="CU1703"/>
  <c r="AH1703"/>
  <c r="AI1703"/>
  <c r="AJ1703"/>
  <c r="CX1703"/>
  <c r="CQ1703"/>
  <c r="CR1703"/>
  <c r="CS1703"/>
  <c r="CT1703"/>
  <c r="CV1703"/>
  <c r="CW1703"/>
  <c r="FR1703"/>
  <c r="GL1703"/>
  <c r="GO1703"/>
  <c r="GP1703"/>
  <c r="B1705"/>
  <c r="B1693"/>
  <c r="D1705"/>
  <c r="D1693"/>
  <c r="F1705"/>
  <c r="F1693"/>
  <c r="G1705"/>
  <c r="G1693"/>
  <c r="F1709"/>
  <c r="AQ1705"/>
  <c r="AQ1693"/>
  <c r="AR1705"/>
  <c r="F1724"/>
  <c r="AS1705"/>
  <c r="AT1705"/>
  <c r="AU1705"/>
  <c r="AU1693"/>
  <c r="F1707"/>
  <c r="F1708"/>
  <c r="F1710"/>
  <c r="F1711"/>
  <c r="F1712"/>
  <c r="F1713"/>
  <c r="F1714"/>
  <c r="F1718"/>
  <c r="F1719"/>
  <c r="F1720"/>
  <c r="F1721"/>
  <c r="F1722"/>
  <c r="F1723"/>
  <c r="D1726"/>
  <c r="B1743"/>
  <c r="B1728"/>
  <c r="C1743"/>
  <c r="C1728"/>
  <c r="D1743"/>
  <c r="D1728"/>
  <c r="E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AE1728"/>
  <c r="AF1728"/>
  <c r="AG1728"/>
  <c r="AH1728"/>
  <c r="AI1728"/>
  <c r="AJ1728"/>
  <c r="AK1728"/>
  <c r="AL1728"/>
  <c r="AM1728"/>
  <c r="AN1728"/>
  <c r="AO1743"/>
  <c r="AO1728"/>
  <c r="AP1743"/>
  <c r="AP1728"/>
  <c r="AQ1743"/>
  <c r="AQ1728"/>
  <c r="AR1743"/>
  <c r="AR1728"/>
  <c r="AV1728"/>
  <c r="AW1728"/>
  <c r="AX1728"/>
  <c r="AY1728"/>
  <c r="AZ1728"/>
  <c r="BA1728"/>
  <c r="BB1728"/>
  <c r="BC1728"/>
  <c r="BD1728"/>
  <c r="BE1728"/>
  <c r="BF1728"/>
  <c r="BG1728"/>
  <c r="BH1728"/>
  <c r="BI1728"/>
  <c r="BJ1728"/>
  <c r="BK1728"/>
  <c r="BL1728"/>
  <c r="BM1728"/>
  <c r="BN1728"/>
  <c r="BO1728"/>
  <c r="BP1728"/>
  <c r="BQ1728"/>
  <c r="BR1728"/>
  <c r="BS1728"/>
  <c r="BT1728"/>
  <c r="BU1728"/>
  <c r="BV1728"/>
  <c r="BW1728"/>
  <c r="BX1728"/>
  <c r="BY1728"/>
  <c r="BZ1728"/>
  <c r="CA1728"/>
  <c r="CB1728"/>
  <c r="CC1728"/>
  <c r="CD1728"/>
  <c r="CE1728"/>
  <c r="CF1728"/>
  <c r="CG1728"/>
  <c r="CH1728"/>
  <c r="CI1728"/>
  <c r="CJ1728"/>
  <c r="CK1728"/>
  <c r="CL1728"/>
  <c r="CM1728"/>
  <c r="CN1728"/>
  <c r="CO1728"/>
  <c r="CP1728"/>
  <c r="CQ1728"/>
  <c r="CR1728"/>
  <c r="CS1728"/>
  <c r="CT1728"/>
  <c r="CU1728"/>
  <c r="CV1728"/>
  <c r="CW1728"/>
  <c r="CX1728"/>
  <c r="CY1728"/>
  <c r="CZ1728"/>
  <c r="DA1728"/>
  <c r="DB1728"/>
  <c r="DC1728"/>
  <c r="DD1728"/>
  <c r="DE1728"/>
  <c r="DF1728"/>
  <c r="DG1728"/>
  <c r="DH1728"/>
  <c r="DI1728"/>
  <c r="DJ1728"/>
  <c r="DK1728"/>
  <c r="DL1728"/>
  <c r="DM1728"/>
  <c r="DN1728"/>
  <c r="C1730"/>
  <c r="D1730"/>
  <c r="AC1730"/>
  <c r="CQ1730"/>
  <c r="P1730"/>
  <c r="AJ1730"/>
  <c r="CX1730"/>
  <c r="W1730"/>
  <c r="AE1730"/>
  <c r="AD1730"/>
  <c r="CR1730"/>
  <c r="Q1730"/>
  <c r="AF1730"/>
  <c r="AG1730"/>
  <c r="AH1730"/>
  <c r="CV1730"/>
  <c r="U1730"/>
  <c r="AI1730"/>
  <c r="CT1730"/>
  <c r="S1730"/>
  <c r="CU1730"/>
  <c r="T1730"/>
  <c r="CW1730"/>
  <c r="V1730"/>
  <c r="FR1730"/>
  <c r="GL1730"/>
  <c r="GO1730"/>
  <c r="GP1730"/>
  <c r="C1731"/>
  <c r="D1731"/>
  <c r="I1731"/>
  <c r="AC1731"/>
  <c r="CQ1731"/>
  <c r="P1731"/>
  <c r="AJ1731"/>
  <c r="CX1731"/>
  <c r="W1731"/>
  <c r="AE1731"/>
  <c r="AD1731"/>
  <c r="CR1731"/>
  <c r="Q1731"/>
  <c r="AF1731"/>
  <c r="AG1731"/>
  <c r="AH1731"/>
  <c r="CV1731"/>
  <c r="U1731"/>
  <c r="AI1731"/>
  <c r="CW1731"/>
  <c r="V1731"/>
  <c r="CS1731"/>
  <c r="R1731"/>
  <c r="GK1731"/>
  <c r="CT1731"/>
  <c r="S1731"/>
  <c r="CU1731"/>
  <c r="T1731"/>
  <c r="FR1731"/>
  <c r="GL1731"/>
  <c r="GO1731"/>
  <c r="GP1731"/>
  <c r="C1732"/>
  <c r="D1732"/>
  <c r="I1732"/>
  <c r="I1733"/>
  <c r="AI1733"/>
  <c r="CW1733"/>
  <c r="V1733"/>
  <c r="AC1732"/>
  <c r="AE1732"/>
  <c r="AD1732"/>
  <c r="CR1732"/>
  <c r="Q1732"/>
  <c r="AF1732"/>
  <c r="CT1732"/>
  <c r="S1732"/>
  <c r="AG1732"/>
  <c r="AH1732"/>
  <c r="CV1732"/>
  <c r="U1732"/>
  <c r="AI1732"/>
  <c r="AJ1732"/>
  <c r="CU1732"/>
  <c r="T1732"/>
  <c r="CW1732"/>
  <c r="CX1732"/>
  <c r="FR1732"/>
  <c r="GL1732"/>
  <c r="GO1732"/>
  <c r="GP1732"/>
  <c r="AC1733"/>
  <c r="AE1733"/>
  <c r="AD1733"/>
  <c r="CR1733"/>
  <c r="AF1733"/>
  <c r="CT1733"/>
  <c r="S1733"/>
  <c r="AG1733"/>
  <c r="AH1733"/>
  <c r="AJ1733"/>
  <c r="CQ1733"/>
  <c r="CS1733"/>
  <c r="CU1733"/>
  <c r="CV1733"/>
  <c r="CX1733"/>
  <c r="FR1733"/>
  <c r="GL1733"/>
  <c r="GO1733"/>
  <c r="GP1733"/>
  <c r="C1734"/>
  <c r="D1734"/>
  <c r="I1734"/>
  <c r="I1735"/>
  <c r="AI1734"/>
  <c r="CW1734"/>
  <c r="V1734"/>
  <c r="AF1734"/>
  <c r="CT1734"/>
  <c r="S1734"/>
  <c r="CY1734"/>
  <c r="X1734"/>
  <c r="AC1734"/>
  <c r="AE1734"/>
  <c r="AD1734"/>
  <c r="AB1734"/>
  <c r="AG1734"/>
  <c r="AH1734"/>
  <c r="CV1734"/>
  <c r="U1734"/>
  <c r="AJ1734"/>
  <c r="CR1734"/>
  <c r="Q1734"/>
  <c r="CS1734"/>
  <c r="R1734"/>
  <c r="CU1734"/>
  <c r="T1734"/>
  <c r="CX1734"/>
  <c r="CZ1734"/>
  <c r="Y1734"/>
  <c r="FR1734"/>
  <c r="GK1734"/>
  <c r="GL1734"/>
  <c r="GO1734"/>
  <c r="GP1734"/>
  <c r="AC1735"/>
  <c r="CQ1735"/>
  <c r="P1735"/>
  <c r="AE1735"/>
  <c r="AD1735"/>
  <c r="CR1735"/>
  <c r="Q1735"/>
  <c r="AJ1735"/>
  <c r="CX1735"/>
  <c r="W1735"/>
  <c r="AF1735"/>
  <c r="AG1735"/>
  <c r="AH1735"/>
  <c r="CV1735"/>
  <c r="U1735"/>
  <c r="AI1735"/>
  <c r="CW1735"/>
  <c r="V1735"/>
  <c r="CS1735"/>
  <c r="R1735"/>
  <c r="GK1735"/>
  <c r="CT1735"/>
  <c r="S1735"/>
  <c r="CU1735"/>
  <c r="T1735"/>
  <c r="FR1735"/>
  <c r="GL1735"/>
  <c r="GO1735"/>
  <c r="GP1735"/>
  <c r="C1736"/>
  <c r="D1736"/>
  <c r="I1736"/>
  <c r="I1737"/>
  <c r="AE1737"/>
  <c r="AD1737"/>
  <c r="CR1737"/>
  <c r="Q1737"/>
  <c r="AJ1736"/>
  <c r="CX1736"/>
  <c r="W1736"/>
  <c r="AC1736"/>
  <c r="AE1736"/>
  <c r="AD1736"/>
  <c r="CR1736"/>
  <c r="Q1736"/>
  <c r="AF1736"/>
  <c r="AG1736"/>
  <c r="AH1736"/>
  <c r="CV1736"/>
  <c r="U1736"/>
  <c r="AI1736"/>
  <c r="CT1736"/>
  <c r="S1736"/>
  <c r="CY1736"/>
  <c r="X1736"/>
  <c r="CU1736"/>
  <c r="T1736"/>
  <c r="CW1736"/>
  <c r="FR1736"/>
  <c r="GL1736"/>
  <c r="GO1736"/>
  <c r="GP1736"/>
  <c r="AI1737"/>
  <c r="CW1737"/>
  <c r="V1737"/>
  <c r="AC1737"/>
  <c r="AF1737"/>
  <c r="CT1737"/>
  <c r="S1737"/>
  <c r="AG1737"/>
  <c r="CU1737"/>
  <c r="T1737"/>
  <c r="AH1737"/>
  <c r="AJ1737"/>
  <c r="CQ1737"/>
  <c r="CS1737"/>
  <c r="CV1737"/>
  <c r="U1737"/>
  <c r="CX1737"/>
  <c r="FR1737"/>
  <c r="GL1737"/>
  <c r="GO1737"/>
  <c r="GP1737"/>
  <c r="C1738"/>
  <c r="D1738"/>
  <c r="AC1738"/>
  <c r="AE1738"/>
  <c r="AD1738"/>
  <c r="AF1738"/>
  <c r="AB1738"/>
  <c r="CR1738"/>
  <c r="AG1738"/>
  <c r="AH1738"/>
  <c r="CV1738"/>
  <c r="AI1738"/>
  <c r="AJ1738"/>
  <c r="CS1738"/>
  <c r="CT1738"/>
  <c r="CU1738"/>
  <c r="CW1738"/>
  <c r="CX1738"/>
  <c r="FR1738"/>
  <c r="GL1738"/>
  <c r="GO1738"/>
  <c r="GP1738"/>
  <c r="AC1739"/>
  <c r="AE1739"/>
  <c r="AD1739"/>
  <c r="CR1739"/>
  <c r="AF1739"/>
  <c r="AG1739"/>
  <c r="AH1739"/>
  <c r="CV1739"/>
  <c r="AI1739"/>
  <c r="CW1739"/>
  <c r="AJ1739"/>
  <c r="CQ1739"/>
  <c r="CS1739"/>
  <c r="CT1739"/>
  <c r="CU1739"/>
  <c r="CX1739"/>
  <c r="FR1739"/>
  <c r="GL1739"/>
  <c r="GO1739"/>
  <c r="GP1739"/>
  <c r="C1740"/>
  <c r="D1740"/>
  <c r="I1740"/>
  <c r="I1741"/>
  <c r="AE1741"/>
  <c r="AD1741"/>
  <c r="CR1741"/>
  <c r="Q1741"/>
  <c r="AC1740"/>
  <c r="AE1740"/>
  <c r="AD1740"/>
  <c r="CR1740"/>
  <c r="Q1740"/>
  <c r="AF1740"/>
  <c r="CT1740"/>
  <c r="S1740"/>
  <c r="AG1740"/>
  <c r="AH1740"/>
  <c r="CV1740"/>
  <c r="U1740"/>
  <c r="AI1740"/>
  <c r="AJ1740"/>
  <c r="CU1740"/>
  <c r="T1740"/>
  <c r="CW1740"/>
  <c r="CX1740"/>
  <c r="FR1740"/>
  <c r="GL1740"/>
  <c r="GO1740"/>
  <c r="GP1740"/>
  <c r="AC1741"/>
  <c r="AF1741"/>
  <c r="CT1741"/>
  <c r="S1741"/>
  <c r="AG1741"/>
  <c r="AH1741"/>
  <c r="AI1741"/>
  <c r="CW1741"/>
  <c r="AJ1741"/>
  <c r="CQ1741"/>
  <c r="CS1741"/>
  <c r="CU1741"/>
  <c r="CV1741"/>
  <c r="CX1741"/>
  <c r="FR1741"/>
  <c r="GL1741"/>
  <c r="GO1741"/>
  <c r="GP1741"/>
  <c r="F1743"/>
  <c r="F1728"/>
  <c r="G1743"/>
  <c r="G1728"/>
  <c r="F1749"/>
  <c r="AS1743"/>
  <c r="AS1728"/>
  <c r="AT1743"/>
  <c r="AU1743"/>
  <c r="F1745"/>
  <c r="F1746"/>
  <c r="F1747"/>
  <c r="F1748"/>
  <c r="F1750"/>
  <c r="F1751"/>
  <c r="F1752"/>
  <c r="F1753"/>
  <c r="F1756"/>
  <c r="F1757"/>
  <c r="F1758"/>
  <c r="F1759"/>
  <c r="F1760"/>
  <c r="F1761"/>
  <c r="F1762"/>
  <c r="D1764"/>
  <c r="E1766"/>
  <c r="F1781"/>
  <c r="F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AE1766"/>
  <c r="AF1766"/>
  <c r="AG1766"/>
  <c r="AH1766"/>
  <c r="AI1766"/>
  <c r="AJ1766"/>
  <c r="AK1766"/>
  <c r="AL1766"/>
  <c r="AM1766"/>
  <c r="AN1766"/>
  <c r="AQ1781"/>
  <c r="AQ1766"/>
  <c r="AR1781"/>
  <c r="AR1766"/>
  <c r="AS1781"/>
  <c r="AS1766"/>
  <c r="AT1781"/>
  <c r="AT1766"/>
  <c r="AV1766"/>
  <c r="AW1766"/>
  <c r="AX1766"/>
  <c r="AY1766"/>
  <c r="AZ1766"/>
  <c r="BA1766"/>
  <c r="BB1766"/>
  <c r="BC1766"/>
  <c r="BD1766"/>
  <c r="BE1766"/>
  <c r="BF1766"/>
  <c r="BG1766"/>
  <c r="BH1766"/>
  <c r="BI1766"/>
  <c r="BJ1766"/>
  <c r="BK1766"/>
  <c r="BL1766"/>
  <c r="BM1766"/>
  <c r="BN1766"/>
  <c r="BO1766"/>
  <c r="BP1766"/>
  <c r="BQ1766"/>
  <c r="BR1766"/>
  <c r="BS1766"/>
  <c r="BT1766"/>
  <c r="BU1766"/>
  <c r="BV1766"/>
  <c r="BW1766"/>
  <c r="BX1766"/>
  <c r="BY1766"/>
  <c r="BZ1766"/>
  <c r="CA1766"/>
  <c r="CB1766"/>
  <c r="CC1766"/>
  <c r="CD1766"/>
  <c r="CE1766"/>
  <c r="CF1766"/>
  <c r="CG1766"/>
  <c r="CH1766"/>
  <c r="CI1766"/>
  <c r="CJ1766"/>
  <c r="CK1766"/>
  <c r="CL1766"/>
  <c r="CM1766"/>
  <c r="CN1766"/>
  <c r="CO1766"/>
  <c r="CP1766"/>
  <c r="CQ1766"/>
  <c r="CR1766"/>
  <c r="CS1766"/>
  <c r="CT1766"/>
  <c r="CU1766"/>
  <c r="CV1766"/>
  <c r="CW1766"/>
  <c r="CX1766"/>
  <c r="CY1766"/>
  <c r="CZ1766"/>
  <c r="DA1766"/>
  <c r="DB1766"/>
  <c r="DC1766"/>
  <c r="DD1766"/>
  <c r="DE1766"/>
  <c r="DF1766"/>
  <c r="DG1766"/>
  <c r="DH1766"/>
  <c r="DI1766"/>
  <c r="DJ1766"/>
  <c r="DK1766"/>
  <c r="DL1766"/>
  <c r="DM1766"/>
  <c r="DN1766"/>
  <c r="C1768"/>
  <c r="D1768"/>
  <c r="I1768"/>
  <c r="I1769"/>
  <c r="AC1768"/>
  <c r="CQ1768"/>
  <c r="P1768"/>
  <c r="AE1768"/>
  <c r="AD1768"/>
  <c r="CR1768"/>
  <c r="Q1768"/>
  <c r="CS1768"/>
  <c r="R1768"/>
  <c r="GK1768"/>
  <c r="AF1768"/>
  <c r="AB1768"/>
  <c r="CT1768"/>
  <c r="S1768"/>
  <c r="AG1768"/>
  <c r="AH1768"/>
  <c r="AI1768"/>
  <c r="AJ1768"/>
  <c r="CX1768"/>
  <c r="W1768"/>
  <c r="CU1768"/>
  <c r="T1768"/>
  <c r="CV1768"/>
  <c r="U1768"/>
  <c r="CW1768"/>
  <c r="V1768"/>
  <c r="FR1768"/>
  <c r="GL1768"/>
  <c r="GO1768"/>
  <c r="GP1768"/>
  <c r="C1769"/>
  <c r="D1769"/>
  <c r="AC1769"/>
  <c r="CQ1769"/>
  <c r="P1769"/>
  <c r="AE1769"/>
  <c r="AD1769"/>
  <c r="CR1769"/>
  <c r="Q1769"/>
  <c r="AF1769"/>
  <c r="AB1769"/>
  <c r="AG1769"/>
  <c r="CU1769"/>
  <c r="T1769"/>
  <c r="AH1769"/>
  <c r="CV1769"/>
  <c r="U1769"/>
  <c r="AI1769"/>
  <c r="AJ1769"/>
  <c r="CX1769"/>
  <c r="W1769"/>
  <c r="CT1769"/>
  <c r="CW1769"/>
  <c r="V1769"/>
  <c r="FR1769"/>
  <c r="GL1769"/>
  <c r="GO1769"/>
  <c r="GP1769"/>
  <c r="C1770"/>
  <c r="D1770"/>
  <c r="I1770"/>
  <c r="I1771"/>
  <c r="AC1770"/>
  <c r="CQ1770"/>
  <c r="P1770"/>
  <c r="AI1770"/>
  <c r="CW1770"/>
  <c r="V1770"/>
  <c r="AE1770"/>
  <c r="AD1770"/>
  <c r="AF1770"/>
  <c r="AB1770"/>
  <c r="CR1770"/>
  <c r="Q1770"/>
  <c r="AG1770"/>
  <c r="CU1770"/>
  <c r="T1770"/>
  <c r="AH1770"/>
  <c r="AJ1770"/>
  <c r="CS1770"/>
  <c r="R1770"/>
  <c r="GK1770"/>
  <c r="CT1770"/>
  <c r="CV1770"/>
  <c r="U1770"/>
  <c r="CX1770"/>
  <c r="FR1770"/>
  <c r="GL1770"/>
  <c r="GO1770"/>
  <c r="GP1770"/>
  <c r="AC1771"/>
  <c r="CQ1771"/>
  <c r="P1771"/>
  <c r="AE1771"/>
  <c r="AD1771"/>
  <c r="AF1771"/>
  <c r="AG1771"/>
  <c r="AH1771"/>
  <c r="AI1771"/>
  <c r="CW1771"/>
  <c r="V1771"/>
  <c r="AJ1771"/>
  <c r="CX1771"/>
  <c r="W1771"/>
  <c r="CT1771"/>
  <c r="CU1771"/>
  <c r="T1771"/>
  <c r="CV1771"/>
  <c r="U1771"/>
  <c r="FR1771"/>
  <c r="GL1771"/>
  <c r="GO1771"/>
  <c r="GP1771"/>
  <c r="C1772"/>
  <c r="D1772"/>
  <c r="AC1772"/>
  <c r="AE1772"/>
  <c r="AD1772"/>
  <c r="CR1772"/>
  <c r="AF1772"/>
  <c r="CT1772"/>
  <c r="AG1772"/>
  <c r="CU1772"/>
  <c r="AH1772"/>
  <c r="AI1772"/>
  <c r="CW1772"/>
  <c r="AJ1772"/>
  <c r="CQ1772"/>
  <c r="CS1772"/>
  <c r="CV1772"/>
  <c r="CX1772"/>
  <c r="FR1772"/>
  <c r="GL1772"/>
  <c r="GO1772"/>
  <c r="GP1772"/>
  <c r="AC1773"/>
  <c r="AE1773"/>
  <c r="AD1773"/>
  <c r="CR1773"/>
  <c r="AF1773"/>
  <c r="AG1773"/>
  <c r="AH1773"/>
  <c r="CV1773"/>
  <c r="AI1773"/>
  <c r="CW1773"/>
  <c r="AJ1773"/>
  <c r="CX1773"/>
  <c r="CQ1773"/>
  <c r="CT1773"/>
  <c r="CU1773"/>
  <c r="FR1773"/>
  <c r="GL1773"/>
  <c r="GO1773"/>
  <c r="GP1773"/>
  <c r="C1774"/>
  <c r="D1774"/>
  <c r="I1774"/>
  <c r="AC1774"/>
  <c r="CQ1774"/>
  <c r="P1774"/>
  <c r="AJ1774"/>
  <c r="CX1774"/>
  <c r="W1774"/>
  <c r="AE1774"/>
  <c r="AD1774"/>
  <c r="AF1774"/>
  <c r="AB1774"/>
  <c r="CR1774"/>
  <c r="AG1774"/>
  <c r="CU1774"/>
  <c r="T1774"/>
  <c r="AH1774"/>
  <c r="CV1774"/>
  <c r="U1774"/>
  <c r="AI1774"/>
  <c r="CW1774"/>
  <c r="V1774"/>
  <c r="CS1774"/>
  <c r="CT1774"/>
  <c r="FR1774"/>
  <c r="GL1774"/>
  <c r="GO1774"/>
  <c r="GP1774"/>
  <c r="AC1775"/>
  <c r="AE1775"/>
  <c r="AD1775"/>
  <c r="AF1775"/>
  <c r="AB1775"/>
  <c r="CR1775"/>
  <c r="AG1775"/>
  <c r="CU1775"/>
  <c r="AH1775"/>
  <c r="CV1775"/>
  <c r="AI1775"/>
  <c r="AJ1775"/>
  <c r="CX1775"/>
  <c r="CQ1775"/>
  <c r="CT1775"/>
  <c r="CW1775"/>
  <c r="FR1775"/>
  <c r="GL1775"/>
  <c r="GO1775"/>
  <c r="GP1775"/>
  <c r="C1776"/>
  <c r="D1776"/>
  <c r="AC1776"/>
  <c r="AE1776"/>
  <c r="AD1776"/>
  <c r="CR1776"/>
  <c r="AF1776"/>
  <c r="CT1776"/>
  <c r="AG1776"/>
  <c r="AH1776"/>
  <c r="AI1776"/>
  <c r="CW1776"/>
  <c r="AJ1776"/>
  <c r="CQ1776"/>
  <c r="CS1776"/>
  <c r="CU1776"/>
  <c r="CV1776"/>
  <c r="CX1776"/>
  <c r="FR1776"/>
  <c r="GL1776"/>
  <c r="GO1776"/>
  <c r="GP1776"/>
  <c r="AC1777"/>
  <c r="AE1777"/>
  <c r="AD1777"/>
  <c r="CR1777"/>
  <c r="AF1777"/>
  <c r="AG1777"/>
  <c r="AH1777"/>
  <c r="AI1777"/>
  <c r="CW1777"/>
  <c r="AJ1777"/>
  <c r="CX1777"/>
  <c r="CQ1777"/>
  <c r="CT1777"/>
  <c r="CU1777"/>
  <c r="CV1777"/>
  <c r="FR1777"/>
  <c r="GL1777"/>
  <c r="GO1777"/>
  <c r="GP1777"/>
  <c r="C1778"/>
  <c r="D1778"/>
  <c r="I1778"/>
  <c r="I1779"/>
  <c r="AE1779"/>
  <c r="AD1779"/>
  <c r="CR1779"/>
  <c r="Q1779"/>
  <c r="AC1778"/>
  <c r="AE1778"/>
  <c r="AD1778"/>
  <c r="AF1778"/>
  <c r="AB1778"/>
  <c r="CR1778"/>
  <c r="Q1778"/>
  <c r="AG1778"/>
  <c r="CU1778"/>
  <c r="T1778"/>
  <c r="AH1778"/>
  <c r="AI1778"/>
  <c r="CW1778"/>
  <c r="AJ1778"/>
  <c r="CQ1778"/>
  <c r="CS1778"/>
  <c r="R1778"/>
  <c r="GK1778"/>
  <c r="CT1778"/>
  <c r="CV1778"/>
  <c r="CX1778"/>
  <c r="FR1778"/>
  <c r="GL1778"/>
  <c r="GO1778"/>
  <c r="GP1778"/>
  <c r="AC1779"/>
  <c r="AF1779"/>
  <c r="AB1779"/>
  <c r="AG1779"/>
  <c r="AH1779"/>
  <c r="AI1779"/>
  <c r="CW1779"/>
  <c r="AJ1779"/>
  <c r="CX1779"/>
  <c r="W1779"/>
  <c r="CQ1779"/>
  <c r="CT1779"/>
  <c r="CU1779"/>
  <c r="CV1779"/>
  <c r="FR1779"/>
  <c r="GL1779"/>
  <c r="GO1779"/>
  <c r="GP1779"/>
  <c r="B1781"/>
  <c r="B1766"/>
  <c r="C1781"/>
  <c r="C1766"/>
  <c r="D1781"/>
  <c r="D1766"/>
  <c r="G1781"/>
  <c r="G1766"/>
  <c r="AO1781"/>
  <c r="AP1781"/>
  <c r="AP1766"/>
  <c r="AU1781"/>
  <c r="F1783"/>
  <c r="F1784"/>
  <c r="F1786"/>
  <c r="F1787"/>
  <c r="F1788"/>
  <c r="F1789"/>
  <c r="F1790"/>
  <c r="F1791"/>
  <c r="F1792"/>
  <c r="F1794"/>
  <c r="F1795"/>
  <c r="F1796"/>
  <c r="F1797"/>
  <c r="F1798"/>
  <c r="F1799"/>
  <c r="F1800"/>
  <c r="B1802"/>
  <c r="B1532"/>
  <c r="C1802"/>
  <c r="C1532"/>
  <c r="D1802"/>
  <c r="D1532"/>
  <c r="G1802"/>
  <c r="G1532"/>
  <c r="F1804"/>
  <c r="F1805"/>
  <c r="F1809"/>
  <c r="F1810"/>
  <c r="F1811"/>
  <c r="F1815"/>
  <c r="F1816"/>
  <c r="F1817"/>
  <c r="F1818"/>
  <c r="F1819"/>
  <c r="F1820"/>
  <c r="D1823"/>
  <c r="B2017"/>
  <c r="B1825"/>
  <c r="E1825"/>
  <c r="G2017"/>
  <c r="G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AE1825"/>
  <c r="AF1825"/>
  <c r="AG1825"/>
  <c r="AH1825"/>
  <c r="AI1825"/>
  <c r="AJ1825"/>
  <c r="AK1825"/>
  <c r="AL1825"/>
  <c r="AM1825"/>
  <c r="AN1825"/>
  <c r="AV1825"/>
  <c r="AW1825"/>
  <c r="AX1825"/>
  <c r="AY1825"/>
  <c r="AZ1825"/>
  <c r="BA1825"/>
  <c r="BB1825"/>
  <c r="BC1825"/>
  <c r="BD1825"/>
  <c r="BE1825"/>
  <c r="BF1825"/>
  <c r="BG1825"/>
  <c r="BH1825"/>
  <c r="BI1825"/>
  <c r="BJ1825"/>
  <c r="BK1825"/>
  <c r="BL1825"/>
  <c r="BM1825"/>
  <c r="BN1825"/>
  <c r="BO1825"/>
  <c r="BP1825"/>
  <c r="BQ1825"/>
  <c r="BR1825"/>
  <c r="BS1825"/>
  <c r="BT1825"/>
  <c r="BU1825"/>
  <c r="BV1825"/>
  <c r="BW1825"/>
  <c r="BX1825"/>
  <c r="BY1825"/>
  <c r="BZ1825"/>
  <c r="CA1825"/>
  <c r="CB1825"/>
  <c r="CC1825"/>
  <c r="CD1825"/>
  <c r="CE1825"/>
  <c r="CF1825"/>
  <c r="CG1825"/>
  <c r="CH1825"/>
  <c r="CI1825"/>
  <c r="CJ1825"/>
  <c r="CK1825"/>
  <c r="CL1825"/>
  <c r="CM1825"/>
  <c r="CN1825"/>
  <c r="CO1825"/>
  <c r="CP1825"/>
  <c r="CQ1825"/>
  <c r="CR1825"/>
  <c r="CS1825"/>
  <c r="CT1825"/>
  <c r="CU1825"/>
  <c r="CV1825"/>
  <c r="CW1825"/>
  <c r="CX1825"/>
  <c r="CY1825"/>
  <c r="CZ1825"/>
  <c r="DA1825"/>
  <c r="DB1825"/>
  <c r="DC1825"/>
  <c r="DD1825"/>
  <c r="DE1825"/>
  <c r="DF1825"/>
  <c r="DG1825"/>
  <c r="DH1825"/>
  <c r="DI1825"/>
  <c r="DJ1825"/>
  <c r="DK1825"/>
  <c r="DL1825"/>
  <c r="DM1825"/>
  <c r="DN1825"/>
  <c r="D1827"/>
  <c r="B1846"/>
  <c r="B1829"/>
  <c r="C1846"/>
  <c r="C1829"/>
  <c r="E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AE1829"/>
  <c r="AF1829"/>
  <c r="AG1829"/>
  <c r="AH1829"/>
  <c r="AI1829"/>
  <c r="AJ1829"/>
  <c r="AK1829"/>
  <c r="AL1829"/>
  <c r="AM1829"/>
  <c r="AN1829"/>
  <c r="AP1846"/>
  <c r="AP1829"/>
  <c r="AS1846"/>
  <c r="AS1829"/>
  <c r="AU1846"/>
  <c r="AU1829"/>
  <c r="AV1829"/>
  <c r="AW1829"/>
  <c r="AX1829"/>
  <c r="AY1829"/>
  <c r="AZ1829"/>
  <c r="BA1829"/>
  <c r="BB1829"/>
  <c r="BC1829"/>
  <c r="BD1829"/>
  <c r="BE1829"/>
  <c r="BF1829"/>
  <c r="BG1829"/>
  <c r="BH1829"/>
  <c r="BI1829"/>
  <c r="BJ1829"/>
  <c r="BK1829"/>
  <c r="BL1829"/>
  <c r="BM1829"/>
  <c r="BN1829"/>
  <c r="BO1829"/>
  <c r="BP1829"/>
  <c r="BQ1829"/>
  <c r="BR1829"/>
  <c r="BS1829"/>
  <c r="BT1829"/>
  <c r="BU1829"/>
  <c r="BV1829"/>
  <c r="BW1829"/>
  <c r="BX1829"/>
  <c r="BY1829"/>
  <c r="BZ1829"/>
  <c r="CA1829"/>
  <c r="CB1829"/>
  <c r="CC1829"/>
  <c r="CD1829"/>
  <c r="CE1829"/>
  <c r="CF1829"/>
  <c r="CG1829"/>
  <c r="CH1829"/>
  <c r="CI1829"/>
  <c r="CJ1829"/>
  <c r="CK1829"/>
  <c r="CL1829"/>
  <c r="CM1829"/>
  <c r="CN1829"/>
  <c r="CO1829"/>
  <c r="CP1829"/>
  <c r="CQ1829"/>
  <c r="CR1829"/>
  <c r="CS1829"/>
  <c r="CT1829"/>
  <c r="CU1829"/>
  <c r="CV1829"/>
  <c r="CW1829"/>
  <c r="CX1829"/>
  <c r="CY1829"/>
  <c r="CZ1829"/>
  <c r="DA1829"/>
  <c r="DB1829"/>
  <c r="DC1829"/>
  <c r="DD1829"/>
  <c r="DE1829"/>
  <c r="DF1829"/>
  <c r="DG1829"/>
  <c r="DH1829"/>
  <c r="DI1829"/>
  <c r="DJ1829"/>
  <c r="DK1829"/>
  <c r="DL1829"/>
  <c r="DM1829"/>
  <c r="DN1829"/>
  <c r="AC1831"/>
  <c r="CQ1831"/>
  <c r="P1831"/>
  <c r="AJ1831"/>
  <c r="CX1831"/>
  <c r="W1831"/>
  <c r="AE1831"/>
  <c r="AD1831"/>
  <c r="CR1831"/>
  <c r="Q1831"/>
  <c r="AF1831"/>
  <c r="AG1831"/>
  <c r="CU1831"/>
  <c r="T1831"/>
  <c r="AH1831"/>
  <c r="CV1831"/>
  <c r="U1831"/>
  <c r="AI1831"/>
  <c r="CW1831"/>
  <c r="V1831"/>
  <c r="CT1831"/>
  <c r="S1831"/>
  <c r="FR1831"/>
  <c r="GL1831"/>
  <c r="GN1831"/>
  <c r="GP1831"/>
  <c r="C1832"/>
  <c r="D1832"/>
  <c r="I1832"/>
  <c r="AI1832"/>
  <c r="CW1832"/>
  <c r="V1832"/>
  <c r="AJ1832"/>
  <c r="CX1832"/>
  <c r="W1832"/>
  <c r="AC1832"/>
  <c r="AE1832"/>
  <c r="AD1832"/>
  <c r="CR1832"/>
  <c r="Q1832"/>
  <c r="AF1832"/>
  <c r="AG1832"/>
  <c r="AH1832"/>
  <c r="CV1832"/>
  <c r="U1832"/>
  <c r="CQ1832"/>
  <c r="CS1832"/>
  <c r="R1832"/>
  <c r="GK1832"/>
  <c r="CT1832"/>
  <c r="CU1832"/>
  <c r="FR1832"/>
  <c r="GL1832"/>
  <c r="GO1832"/>
  <c r="GP1832"/>
  <c r="C1833"/>
  <c r="D1833"/>
  <c r="I1833"/>
  <c r="AI1833"/>
  <c r="CW1833"/>
  <c r="V1833"/>
  <c r="AJ1833"/>
  <c r="CX1833"/>
  <c r="W1833"/>
  <c r="AC1833"/>
  <c r="AE1833"/>
  <c r="AD1833"/>
  <c r="AF1833"/>
  <c r="CT1833"/>
  <c r="S1833"/>
  <c r="CY1833"/>
  <c r="X1833"/>
  <c r="AG1833"/>
  <c r="AH1833"/>
  <c r="CV1833"/>
  <c r="U1833"/>
  <c r="CR1833"/>
  <c r="Q1833"/>
  <c r="CS1833"/>
  <c r="R1833"/>
  <c r="GK1833"/>
  <c r="CU1833"/>
  <c r="T1833"/>
  <c r="CZ1833"/>
  <c r="Y1833"/>
  <c r="FR1833"/>
  <c r="GL1833"/>
  <c r="GO1833"/>
  <c r="GP1833"/>
  <c r="C1834"/>
  <c r="D1834"/>
  <c r="AI1834"/>
  <c r="CW1834"/>
  <c r="V1834"/>
  <c r="AJ1834"/>
  <c r="CX1834"/>
  <c r="W1834"/>
  <c r="AC1834"/>
  <c r="AE1834"/>
  <c r="AD1834"/>
  <c r="AF1834"/>
  <c r="CT1834"/>
  <c r="S1834"/>
  <c r="AG1834"/>
  <c r="AH1834"/>
  <c r="CV1834"/>
  <c r="U1834"/>
  <c r="CR1834"/>
  <c r="Q1834"/>
  <c r="CS1834"/>
  <c r="R1834"/>
  <c r="CU1834"/>
  <c r="T1834"/>
  <c r="FR1834"/>
  <c r="GK1834"/>
  <c r="GL1834"/>
  <c r="GO1834"/>
  <c r="GP1834"/>
  <c r="AC1835"/>
  <c r="CQ1835"/>
  <c r="P1835"/>
  <c r="AE1835"/>
  <c r="AD1835"/>
  <c r="CR1835"/>
  <c r="Q1835"/>
  <c r="AF1835"/>
  <c r="AG1835"/>
  <c r="AH1835"/>
  <c r="CV1835"/>
  <c r="U1835"/>
  <c r="AI1835"/>
  <c r="CW1835"/>
  <c r="V1835"/>
  <c r="AJ1835"/>
  <c r="CX1835"/>
  <c r="W1835"/>
  <c r="CT1835"/>
  <c r="S1835"/>
  <c r="CU1835"/>
  <c r="T1835"/>
  <c r="FR1835"/>
  <c r="GL1835"/>
  <c r="GN1835"/>
  <c r="GP1835"/>
  <c r="AE1836"/>
  <c r="CS1836"/>
  <c r="R1836"/>
  <c r="GK1836"/>
  <c r="AF1836"/>
  <c r="CT1836"/>
  <c r="S1836"/>
  <c r="CZ1836"/>
  <c r="AG1836"/>
  <c r="CU1836"/>
  <c r="T1836"/>
  <c r="Y1836"/>
  <c r="AC1836"/>
  <c r="AD1836"/>
  <c r="CR1836"/>
  <c r="Q1836"/>
  <c r="AH1836"/>
  <c r="AI1836"/>
  <c r="CW1836"/>
  <c r="V1836"/>
  <c r="AJ1836"/>
  <c r="CQ1836"/>
  <c r="P1836"/>
  <c r="CP1836"/>
  <c r="O1836"/>
  <c r="CV1836"/>
  <c r="U1836"/>
  <c r="CX1836"/>
  <c r="W1836"/>
  <c r="CY1836"/>
  <c r="X1836"/>
  <c r="FR1836"/>
  <c r="GL1836"/>
  <c r="GN1836"/>
  <c r="GP1836"/>
  <c r="C1837"/>
  <c r="D1837"/>
  <c r="I1837"/>
  <c r="I1838"/>
  <c r="AC1837"/>
  <c r="CQ1837"/>
  <c r="P1837"/>
  <c r="AE1837"/>
  <c r="AD1837"/>
  <c r="CR1837"/>
  <c r="Q1837"/>
  <c r="AF1837"/>
  <c r="CT1837"/>
  <c r="S1837"/>
  <c r="CP1837"/>
  <c r="O1837"/>
  <c r="CS1837"/>
  <c r="R1837"/>
  <c r="GK1837"/>
  <c r="AG1837"/>
  <c r="AH1837"/>
  <c r="AI1837"/>
  <c r="CW1837"/>
  <c r="V1837"/>
  <c r="AJ1837"/>
  <c r="CX1837"/>
  <c r="W1837"/>
  <c r="CU1837"/>
  <c r="T1837"/>
  <c r="CV1837"/>
  <c r="U1837"/>
  <c r="FR1837"/>
  <c r="GL1837"/>
  <c r="GN1837"/>
  <c r="GP1837"/>
  <c r="AE1838"/>
  <c r="CS1838"/>
  <c r="R1838"/>
  <c r="GK1838"/>
  <c r="AF1838"/>
  <c r="CT1838"/>
  <c r="S1838"/>
  <c r="CZ1838"/>
  <c r="Y1838"/>
  <c r="AC1838"/>
  <c r="AD1838"/>
  <c r="AB1838"/>
  <c r="CQ1838"/>
  <c r="P1838"/>
  <c r="CR1838"/>
  <c r="Q1838"/>
  <c r="CP1838"/>
  <c r="O1838"/>
  <c r="AG1838"/>
  <c r="CU1838"/>
  <c r="T1838"/>
  <c r="AH1838"/>
  <c r="AI1838"/>
  <c r="CW1838"/>
  <c r="V1838"/>
  <c r="AJ1838"/>
  <c r="CX1838"/>
  <c r="W1838"/>
  <c r="CV1838"/>
  <c r="U1838"/>
  <c r="CY1838"/>
  <c r="X1838"/>
  <c r="FR1838"/>
  <c r="GL1838"/>
  <c r="GN1838"/>
  <c r="GP1838"/>
  <c r="AC1839"/>
  <c r="AE1839"/>
  <c r="AD1839"/>
  <c r="CR1839"/>
  <c r="CS1839"/>
  <c r="AF1839"/>
  <c r="AG1839"/>
  <c r="AH1839"/>
  <c r="CV1839"/>
  <c r="AI1839"/>
  <c r="AJ1839"/>
  <c r="CQ1839"/>
  <c r="CT1839"/>
  <c r="CU1839"/>
  <c r="CW1839"/>
  <c r="CX1839"/>
  <c r="FR1839"/>
  <c r="GL1839"/>
  <c r="GN1839"/>
  <c r="GP1839"/>
  <c r="I1840"/>
  <c r="AG1840"/>
  <c r="CU1840"/>
  <c r="T1840"/>
  <c r="AH1840"/>
  <c r="CV1840"/>
  <c r="U1840"/>
  <c r="AC1840"/>
  <c r="AE1840"/>
  <c r="AD1840"/>
  <c r="AF1840"/>
  <c r="AB1840"/>
  <c r="CR1840"/>
  <c r="Q1840"/>
  <c r="CS1840"/>
  <c r="R1840"/>
  <c r="GK1840"/>
  <c r="CT1840"/>
  <c r="AI1840"/>
  <c r="CW1840"/>
  <c r="V1840"/>
  <c r="AJ1840"/>
  <c r="CX1840"/>
  <c r="W1840"/>
  <c r="FR1840"/>
  <c r="GL1840"/>
  <c r="GN1840"/>
  <c r="GP1840"/>
  <c r="I1841"/>
  <c r="AH1841"/>
  <c r="CV1841"/>
  <c r="U1841"/>
  <c r="AC1841"/>
  <c r="AE1841"/>
  <c r="AD1841"/>
  <c r="AF1841"/>
  <c r="AG1841"/>
  <c r="CU1841"/>
  <c r="T1841"/>
  <c r="AI1841"/>
  <c r="AJ1841"/>
  <c r="CX1841"/>
  <c r="W1841"/>
  <c r="CQ1841"/>
  <c r="CT1841"/>
  <c r="CW1841"/>
  <c r="FR1841"/>
  <c r="GL1841"/>
  <c r="GN1841"/>
  <c r="GP1841"/>
  <c r="I1842"/>
  <c r="AJ1842"/>
  <c r="CX1842"/>
  <c r="W1842"/>
  <c r="AC1842"/>
  <c r="AE1842"/>
  <c r="AD1842"/>
  <c r="AF1842"/>
  <c r="CT1842"/>
  <c r="S1842"/>
  <c r="AG1842"/>
  <c r="AH1842"/>
  <c r="CV1842"/>
  <c r="AI1842"/>
  <c r="CR1842"/>
  <c r="Q1842"/>
  <c r="CS1842"/>
  <c r="CU1842"/>
  <c r="T1842"/>
  <c r="CW1842"/>
  <c r="FR1842"/>
  <c r="GL1842"/>
  <c r="GN1842"/>
  <c r="GP1842"/>
  <c r="I1843"/>
  <c r="AE1843"/>
  <c r="AD1843"/>
  <c r="CR1843"/>
  <c r="Q1843"/>
  <c r="AJ1843"/>
  <c r="CX1843"/>
  <c r="W1843"/>
  <c r="AC1843"/>
  <c r="AF1843"/>
  <c r="AB1843"/>
  <c r="AG1843"/>
  <c r="CU1843"/>
  <c r="T1843"/>
  <c r="AH1843"/>
  <c r="CV1843"/>
  <c r="U1843"/>
  <c r="AI1843"/>
  <c r="CW1843"/>
  <c r="V1843"/>
  <c r="CQ1843"/>
  <c r="CS1843"/>
  <c r="CT1843"/>
  <c r="FR1843"/>
  <c r="GL1843"/>
  <c r="GN1843"/>
  <c r="GP1843"/>
  <c r="AC1844"/>
  <c r="AE1844"/>
  <c r="AD1844"/>
  <c r="AF1844"/>
  <c r="AB1844"/>
  <c r="CR1844"/>
  <c r="AG1844"/>
  <c r="CU1844"/>
  <c r="AH1844"/>
  <c r="CV1844"/>
  <c r="AI1844"/>
  <c r="AJ1844"/>
  <c r="CX1844"/>
  <c r="CQ1844"/>
  <c r="CT1844"/>
  <c r="CW1844"/>
  <c r="FR1844"/>
  <c r="GL1844"/>
  <c r="GN1844"/>
  <c r="GP1844"/>
  <c r="D1846"/>
  <c r="D1829"/>
  <c r="F1846"/>
  <c r="F1829"/>
  <c r="G1846"/>
  <c r="G1829"/>
  <c r="AO1846"/>
  <c r="AQ1846"/>
  <c r="AQ1829"/>
  <c r="AR1846"/>
  <c r="AR1829"/>
  <c r="AT1846"/>
  <c r="F1848"/>
  <c r="F1849"/>
  <c r="F1851"/>
  <c r="F1852"/>
  <c r="F1853"/>
  <c r="F1854"/>
  <c r="F1855"/>
  <c r="F1856"/>
  <c r="F1859"/>
  <c r="F1860"/>
  <c r="F1861"/>
  <c r="F1862"/>
  <c r="F1863"/>
  <c r="F1864"/>
  <c r="F1865"/>
  <c r="D1867"/>
  <c r="C1871"/>
  <c r="C1869"/>
  <c r="E1869"/>
  <c r="F1871"/>
  <c r="F1869"/>
  <c r="G1871"/>
  <c r="G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AE1869"/>
  <c r="AF1869"/>
  <c r="AG1869"/>
  <c r="AH1869"/>
  <c r="AI1869"/>
  <c r="AJ1869"/>
  <c r="AK1869"/>
  <c r="AL1869"/>
  <c r="AM1869"/>
  <c r="AN1869"/>
  <c r="AS1871"/>
  <c r="AS1869"/>
  <c r="AT1871"/>
  <c r="AT1869"/>
  <c r="AU1871"/>
  <c r="AU1869"/>
  <c r="AV1869"/>
  <c r="AW1869"/>
  <c r="AX1869"/>
  <c r="AY1869"/>
  <c r="AZ1869"/>
  <c r="BA1869"/>
  <c r="BB1869"/>
  <c r="BC1869"/>
  <c r="BD1869"/>
  <c r="BE1869"/>
  <c r="BF1869"/>
  <c r="BG1869"/>
  <c r="BH1869"/>
  <c r="BI1869"/>
  <c r="BJ1869"/>
  <c r="BK1869"/>
  <c r="BL1869"/>
  <c r="BM1869"/>
  <c r="BN1869"/>
  <c r="BO1869"/>
  <c r="BP1869"/>
  <c r="BQ1869"/>
  <c r="BR1869"/>
  <c r="BS1869"/>
  <c r="BT1869"/>
  <c r="BU1869"/>
  <c r="BV1869"/>
  <c r="BW1869"/>
  <c r="BX1869"/>
  <c r="BY1869"/>
  <c r="BZ1869"/>
  <c r="CA1869"/>
  <c r="CB1869"/>
  <c r="CC1869"/>
  <c r="CD1869"/>
  <c r="CE1869"/>
  <c r="CF1869"/>
  <c r="CG1869"/>
  <c r="CH1869"/>
  <c r="CI1869"/>
  <c r="CJ1869"/>
  <c r="CK1869"/>
  <c r="CL1869"/>
  <c r="CM1869"/>
  <c r="CN1869"/>
  <c r="CO1869"/>
  <c r="CP1869"/>
  <c r="CQ1869"/>
  <c r="CR1869"/>
  <c r="CS1869"/>
  <c r="CT1869"/>
  <c r="CU1869"/>
  <c r="CV1869"/>
  <c r="CW1869"/>
  <c r="CX1869"/>
  <c r="CY1869"/>
  <c r="CZ1869"/>
  <c r="DA1869"/>
  <c r="DB1869"/>
  <c r="DC1869"/>
  <c r="DD1869"/>
  <c r="DE1869"/>
  <c r="DF1869"/>
  <c r="DG1869"/>
  <c r="DH1869"/>
  <c r="DI1869"/>
  <c r="DJ1869"/>
  <c r="DK1869"/>
  <c r="DL1869"/>
  <c r="DM1869"/>
  <c r="DN1869"/>
  <c r="B1871"/>
  <c r="B1869"/>
  <c r="D1871"/>
  <c r="D1869"/>
  <c r="AO1871"/>
  <c r="AO1869"/>
  <c r="AP1871"/>
  <c r="AP1869"/>
  <c r="AQ1871"/>
  <c r="AQ1869"/>
  <c r="AR1871"/>
  <c r="AR1869"/>
  <c r="F1881"/>
  <c r="F1873"/>
  <c r="F1874"/>
  <c r="F1875"/>
  <c r="F1877"/>
  <c r="F1878"/>
  <c r="F1879"/>
  <c r="F1880"/>
  <c r="F1882"/>
  <c r="F1883"/>
  <c r="F1884"/>
  <c r="F1885"/>
  <c r="F1886"/>
  <c r="F1887"/>
  <c r="F1888"/>
  <c r="F1889"/>
  <c r="D1892"/>
  <c r="E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AE1894"/>
  <c r="AF1894"/>
  <c r="AG1894"/>
  <c r="AH1894"/>
  <c r="AI1894"/>
  <c r="AJ1894"/>
  <c r="AK1894"/>
  <c r="AL1894"/>
  <c r="AM1894"/>
  <c r="AN1894"/>
  <c r="AO1896"/>
  <c r="AO1894"/>
  <c r="AP1896"/>
  <c r="AP1894"/>
  <c r="AQ1896"/>
  <c r="AQ1894"/>
  <c r="AU1896"/>
  <c r="AU1894"/>
  <c r="AV1894"/>
  <c r="AW1894"/>
  <c r="AX1894"/>
  <c r="AY1894"/>
  <c r="AZ1894"/>
  <c r="BA1894"/>
  <c r="BB1894"/>
  <c r="BC1894"/>
  <c r="BD1894"/>
  <c r="BE1894"/>
  <c r="BF1894"/>
  <c r="BG1894"/>
  <c r="BH1894"/>
  <c r="BI1894"/>
  <c r="BJ1894"/>
  <c r="BK1894"/>
  <c r="BL1894"/>
  <c r="BM1894"/>
  <c r="BN1894"/>
  <c r="BO1894"/>
  <c r="BP1894"/>
  <c r="BQ1894"/>
  <c r="BR1894"/>
  <c r="BS1894"/>
  <c r="BT1894"/>
  <c r="BU1894"/>
  <c r="BV1894"/>
  <c r="BW1894"/>
  <c r="BX1894"/>
  <c r="BY1894"/>
  <c r="BZ1894"/>
  <c r="CA1894"/>
  <c r="CB1894"/>
  <c r="CC1894"/>
  <c r="CD1894"/>
  <c r="CE1894"/>
  <c r="CF1894"/>
  <c r="CG1894"/>
  <c r="CH1894"/>
  <c r="CI1894"/>
  <c r="CJ1894"/>
  <c r="CK1894"/>
  <c r="CL1894"/>
  <c r="CM1894"/>
  <c r="CN1894"/>
  <c r="CO1894"/>
  <c r="CP1894"/>
  <c r="CQ1894"/>
  <c r="CR1894"/>
  <c r="CS1894"/>
  <c r="CT1894"/>
  <c r="CU1894"/>
  <c r="CV1894"/>
  <c r="CW1894"/>
  <c r="CX1894"/>
  <c r="CY1894"/>
  <c r="CZ1894"/>
  <c r="DA1894"/>
  <c r="DB1894"/>
  <c r="DC1894"/>
  <c r="DD1894"/>
  <c r="DE1894"/>
  <c r="DF1894"/>
  <c r="DG1894"/>
  <c r="DH1894"/>
  <c r="DI1894"/>
  <c r="DJ1894"/>
  <c r="DK1894"/>
  <c r="DL1894"/>
  <c r="DM1894"/>
  <c r="DN1894"/>
  <c r="B1896"/>
  <c r="B1894"/>
  <c r="C1896"/>
  <c r="C1894"/>
  <c r="D1896"/>
  <c r="D1894"/>
  <c r="F1896"/>
  <c r="F1894"/>
  <c r="G1896"/>
  <c r="G1894"/>
  <c r="F1901"/>
  <c r="AR1896"/>
  <c r="AS1896"/>
  <c r="AT1896"/>
  <c r="F1908"/>
  <c r="F1898"/>
  <c r="F1899"/>
  <c r="F1900"/>
  <c r="F1902"/>
  <c r="F1903"/>
  <c r="F1904"/>
  <c r="F1905"/>
  <c r="F1909"/>
  <c r="F1910"/>
  <c r="F1911"/>
  <c r="F1912"/>
  <c r="F1913"/>
  <c r="F1914"/>
  <c r="D1917"/>
  <c r="C1921"/>
  <c r="C1919"/>
  <c r="D1921"/>
  <c r="D1919"/>
  <c r="E1919"/>
  <c r="F1921"/>
  <c r="F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AE1919"/>
  <c r="AF1919"/>
  <c r="AG1919"/>
  <c r="AH1919"/>
  <c r="AI1919"/>
  <c r="AJ1919"/>
  <c r="AK1919"/>
  <c r="AL1919"/>
  <c r="AM1919"/>
  <c r="AN1919"/>
  <c r="AQ1921"/>
  <c r="AQ1919"/>
  <c r="AR1921"/>
  <c r="AR1919"/>
  <c r="AS1921"/>
  <c r="AS1919"/>
  <c r="AT1921"/>
  <c r="AT1919"/>
  <c r="AV1919"/>
  <c r="AW1919"/>
  <c r="AX1919"/>
  <c r="AY1919"/>
  <c r="AZ1919"/>
  <c r="BA1919"/>
  <c r="BB1919"/>
  <c r="BC1919"/>
  <c r="BD1919"/>
  <c r="BE1919"/>
  <c r="BF1919"/>
  <c r="BG1919"/>
  <c r="BH1919"/>
  <c r="BI1919"/>
  <c r="BJ1919"/>
  <c r="BK1919"/>
  <c r="BL1919"/>
  <c r="BM1919"/>
  <c r="BN1919"/>
  <c r="BO1919"/>
  <c r="BP1919"/>
  <c r="BQ1919"/>
  <c r="BR1919"/>
  <c r="BS1919"/>
  <c r="BT1919"/>
  <c r="BU1919"/>
  <c r="BV1919"/>
  <c r="BW1919"/>
  <c r="BX1919"/>
  <c r="BY1919"/>
  <c r="BZ1919"/>
  <c r="CA1919"/>
  <c r="CB1919"/>
  <c r="CC1919"/>
  <c r="CD1919"/>
  <c r="CE1919"/>
  <c r="CF1919"/>
  <c r="CG1919"/>
  <c r="CH1919"/>
  <c r="CI1919"/>
  <c r="CJ1919"/>
  <c r="CK1919"/>
  <c r="CL1919"/>
  <c r="CM1919"/>
  <c r="CN1919"/>
  <c r="CO1919"/>
  <c r="CP1919"/>
  <c r="CQ1919"/>
  <c r="CR1919"/>
  <c r="CS1919"/>
  <c r="CT1919"/>
  <c r="CU1919"/>
  <c r="CV1919"/>
  <c r="CW1919"/>
  <c r="CX1919"/>
  <c r="CY1919"/>
  <c r="CZ1919"/>
  <c r="DA1919"/>
  <c r="DB1919"/>
  <c r="DC1919"/>
  <c r="DD1919"/>
  <c r="DE1919"/>
  <c r="DF1919"/>
  <c r="DG1919"/>
  <c r="DH1919"/>
  <c r="DI1919"/>
  <c r="DJ1919"/>
  <c r="DK1919"/>
  <c r="DL1919"/>
  <c r="DM1919"/>
  <c r="DN1919"/>
  <c r="B1921"/>
  <c r="B1919"/>
  <c r="G1921"/>
  <c r="G1919"/>
  <c r="AO1921"/>
  <c r="AO1919"/>
  <c r="AP1921"/>
  <c r="F1926"/>
  <c r="AU1921"/>
  <c r="AU1919"/>
  <c r="F1923"/>
  <c r="F1924"/>
  <c r="F1925"/>
  <c r="F1927"/>
  <c r="F1928"/>
  <c r="F1929"/>
  <c r="F1930"/>
  <c r="F1931"/>
  <c r="F1932"/>
  <c r="F1933"/>
  <c r="F1934"/>
  <c r="F1935"/>
  <c r="F1936"/>
  <c r="F1937"/>
  <c r="F1938"/>
  <c r="F1939"/>
  <c r="F1940"/>
  <c r="D1942"/>
  <c r="D1946"/>
  <c r="D1944"/>
  <c r="E1944"/>
  <c r="F1946"/>
  <c r="F1944"/>
  <c r="G1946"/>
  <c r="G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AE1944"/>
  <c r="AF1944"/>
  <c r="AG1944"/>
  <c r="AH1944"/>
  <c r="AI1944"/>
  <c r="AJ1944"/>
  <c r="AK1944"/>
  <c r="AL1944"/>
  <c r="AM1944"/>
  <c r="AN1944"/>
  <c r="AO1946"/>
  <c r="AO1944"/>
  <c r="AT1946"/>
  <c r="AT1944"/>
  <c r="AU1946"/>
  <c r="AU1944"/>
  <c r="AV1944"/>
  <c r="AW1944"/>
  <c r="AX1944"/>
  <c r="AY1944"/>
  <c r="AZ1944"/>
  <c r="BA1944"/>
  <c r="BB1944"/>
  <c r="BC1944"/>
  <c r="BD1944"/>
  <c r="BE1944"/>
  <c r="BF1944"/>
  <c r="BG1944"/>
  <c r="BH1944"/>
  <c r="BI1944"/>
  <c r="BJ1944"/>
  <c r="BK1944"/>
  <c r="BL1944"/>
  <c r="BM1944"/>
  <c r="BN1944"/>
  <c r="BO1944"/>
  <c r="BP1944"/>
  <c r="BQ1944"/>
  <c r="BR1944"/>
  <c r="BS1944"/>
  <c r="BT1944"/>
  <c r="BU1944"/>
  <c r="BV1944"/>
  <c r="BW1944"/>
  <c r="BX1944"/>
  <c r="BY1944"/>
  <c r="BZ1944"/>
  <c r="CA1944"/>
  <c r="CB1944"/>
  <c r="CC1944"/>
  <c r="CD1944"/>
  <c r="CE1944"/>
  <c r="CF1944"/>
  <c r="CG1944"/>
  <c r="CH1944"/>
  <c r="CI1944"/>
  <c r="CJ1944"/>
  <c r="CK1944"/>
  <c r="CL1944"/>
  <c r="CM1944"/>
  <c r="CN1944"/>
  <c r="CO1944"/>
  <c r="CP1944"/>
  <c r="CQ1944"/>
  <c r="CR1944"/>
  <c r="CS1944"/>
  <c r="CT1944"/>
  <c r="CU1944"/>
  <c r="CV1944"/>
  <c r="CW1944"/>
  <c r="CX1944"/>
  <c r="CY1944"/>
  <c r="CZ1944"/>
  <c r="DA1944"/>
  <c r="DB1944"/>
  <c r="DC1944"/>
  <c r="DD1944"/>
  <c r="DE1944"/>
  <c r="DF1944"/>
  <c r="DG1944"/>
  <c r="DH1944"/>
  <c r="DI1944"/>
  <c r="DJ1944"/>
  <c r="DK1944"/>
  <c r="DL1944"/>
  <c r="DM1944"/>
  <c r="DN1944"/>
  <c r="B1946"/>
  <c r="B1944"/>
  <c r="C1946"/>
  <c r="C1944"/>
  <c r="AP1946"/>
  <c r="AP1944"/>
  <c r="AQ1946"/>
  <c r="AQ1944"/>
  <c r="AR1946"/>
  <c r="AS1946"/>
  <c r="F1956"/>
  <c r="F1957"/>
  <c r="F1948"/>
  <c r="F1949"/>
  <c r="F1950"/>
  <c r="F1951"/>
  <c r="F1953"/>
  <c r="F1954"/>
  <c r="F1955"/>
  <c r="F1958"/>
  <c r="F1959"/>
  <c r="F1960"/>
  <c r="F1961"/>
  <c r="F1962"/>
  <c r="F1963"/>
  <c r="F1964"/>
  <c r="D1967"/>
  <c r="B1971"/>
  <c r="B1969"/>
  <c r="C1971"/>
  <c r="C1969"/>
  <c r="E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AE1969"/>
  <c r="AF1969"/>
  <c r="AG1969"/>
  <c r="AH1969"/>
  <c r="AI1969"/>
  <c r="AJ1969"/>
  <c r="AK1969"/>
  <c r="AL1969"/>
  <c r="AM1969"/>
  <c r="AN1969"/>
  <c r="AO1971"/>
  <c r="AO1969"/>
  <c r="AP1971"/>
  <c r="AP1969"/>
  <c r="AQ1971"/>
  <c r="AQ1969"/>
  <c r="AR1971"/>
  <c r="AR1969"/>
  <c r="AV1969"/>
  <c r="AW1969"/>
  <c r="AX1969"/>
  <c r="AY1969"/>
  <c r="AZ1969"/>
  <c r="BA1969"/>
  <c r="BB1969"/>
  <c r="BC1969"/>
  <c r="BD1969"/>
  <c r="BE1969"/>
  <c r="BF1969"/>
  <c r="BG1969"/>
  <c r="BH1969"/>
  <c r="BI1969"/>
  <c r="BJ1969"/>
  <c r="BK1969"/>
  <c r="BL1969"/>
  <c r="BM1969"/>
  <c r="BN1969"/>
  <c r="BO1969"/>
  <c r="BP1969"/>
  <c r="BQ1969"/>
  <c r="BR1969"/>
  <c r="BS1969"/>
  <c r="BT1969"/>
  <c r="BU1969"/>
  <c r="BV1969"/>
  <c r="BW1969"/>
  <c r="BX1969"/>
  <c r="BY1969"/>
  <c r="BZ1969"/>
  <c r="CA1969"/>
  <c r="CB1969"/>
  <c r="CC1969"/>
  <c r="CD1969"/>
  <c r="CE1969"/>
  <c r="CF1969"/>
  <c r="CG1969"/>
  <c r="CH1969"/>
  <c r="CI1969"/>
  <c r="CJ1969"/>
  <c r="CK1969"/>
  <c r="CL1969"/>
  <c r="CM1969"/>
  <c r="CN1969"/>
  <c r="CO1969"/>
  <c r="CP1969"/>
  <c r="CQ1969"/>
  <c r="CR1969"/>
  <c r="CS1969"/>
  <c r="CT1969"/>
  <c r="CU1969"/>
  <c r="CV1969"/>
  <c r="CW1969"/>
  <c r="CX1969"/>
  <c r="CY1969"/>
  <c r="CZ1969"/>
  <c r="DA1969"/>
  <c r="DB1969"/>
  <c r="DC1969"/>
  <c r="DD1969"/>
  <c r="DE1969"/>
  <c r="DF1969"/>
  <c r="DG1969"/>
  <c r="DH1969"/>
  <c r="DI1969"/>
  <c r="DJ1969"/>
  <c r="DK1969"/>
  <c r="DL1969"/>
  <c r="DM1969"/>
  <c r="DN1969"/>
  <c r="D1971"/>
  <c r="D1969"/>
  <c r="F1971"/>
  <c r="F1969"/>
  <c r="G1971"/>
  <c r="G1969"/>
  <c r="F1977"/>
  <c r="AS1971"/>
  <c r="AS1969"/>
  <c r="AT1971"/>
  <c r="AU1971"/>
  <c r="F1973"/>
  <c r="F1974"/>
  <c r="F1975"/>
  <c r="F1976"/>
  <c r="F1978"/>
  <c r="F1979"/>
  <c r="F1980"/>
  <c r="F1981"/>
  <c r="F1984"/>
  <c r="F1985"/>
  <c r="F1986"/>
  <c r="F1987"/>
  <c r="F1988"/>
  <c r="F1989"/>
  <c r="F1990"/>
  <c r="D1992"/>
  <c r="B1996"/>
  <c r="B1994"/>
  <c r="D1996"/>
  <c r="D1994"/>
  <c r="E1994"/>
  <c r="F1996"/>
  <c r="F1994"/>
  <c r="G1996"/>
  <c r="G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AE1994"/>
  <c r="AF1994"/>
  <c r="AG1994"/>
  <c r="AH1994"/>
  <c r="AI1994"/>
  <c r="AJ1994"/>
  <c r="AK1994"/>
  <c r="AL1994"/>
  <c r="AM1994"/>
  <c r="AN1994"/>
  <c r="AQ1996"/>
  <c r="AQ1994"/>
  <c r="AR1996"/>
  <c r="AR1994"/>
  <c r="AS1996"/>
  <c r="AS1994"/>
  <c r="AT1996"/>
  <c r="AT1994"/>
  <c r="AU1996"/>
  <c r="AU1994"/>
  <c r="AV1994"/>
  <c r="AW1994"/>
  <c r="AX1994"/>
  <c r="AY1994"/>
  <c r="AZ1994"/>
  <c r="BA1994"/>
  <c r="BB1994"/>
  <c r="BC1994"/>
  <c r="BD1994"/>
  <c r="BE1994"/>
  <c r="BF1994"/>
  <c r="BG1994"/>
  <c r="BH1994"/>
  <c r="BI1994"/>
  <c r="BJ1994"/>
  <c r="BK1994"/>
  <c r="BL1994"/>
  <c r="BM1994"/>
  <c r="BN1994"/>
  <c r="BO1994"/>
  <c r="BP1994"/>
  <c r="BQ1994"/>
  <c r="BR1994"/>
  <c r="BS1994"/>
  <c r="BT1994"/>
  <c r="BU1994"/>
  <c r="BV1994"/>
  <c r="BW1994"/>
  <c r="BX1994"/>
  <c r="BY1994"/>
  <c r="BZ1994"/>
  <c r="CA1994"/>
  <c r="CB1994"/>
  <c r="CC1994"/>
  <c r="CD1994"/>
  <c r="CE1994"/>
  <c r="CF1994"/>
  <c r="CG1994"/>
  <c r="CH1994"/>
  <c r="CI1994"/>
  <c r="CJ1994"/>
  <c r="CK1994"/>
  <c r="CL1994"/>
  <c r="CM1994"/>
  <c r="CN1994"/>
  <c r="CO1994"/>
  <c r="CP1994"/>
  <c r="CQ1994"/>
  <c r="CR1994"/>
  <c r="CS1994"/>
  <c r="CT1994"/>
  <c r="CU1994"/>
  <c r="CV1994"/>
  <c r="CW1994"/>
  <c r="CX1994"/>
  <c r="CY1994"/>
  <c r="CZ1994"/>
  <c r="DA1994"/>
  <c r="DB1994"/>
  <c r="DC1994"/>
  <c r="DD1994"/>
  <c r="DE1994"/>
  <c r="DF1994"/>
  <c r="DG1994"/>
  <c r="DH1994"/>
  <c r="DI1994"/>
  <c r="DJ1994"/>
  <c r="DK1994"/>
  <c r="DL1994"/>
  <c r="DM1994"/>
  <c r="DN1994"/>
  <c r="C1996"/>
  <c r="C1994"/>
  <c r="AO1996"/>
  <c r="AO1994"/>
  <c r="AP1996"/>
  <c r="AP1994"/>
  <c r="F2002"/>
  <c r="F1998"/>
  <c r="F1999"/>
  <c r="F2001"/>
  <c r="F2003"/>
  <c r="F2004"/>
  <c r="F2005"/>
  <c r="F2006"/>
  <c r="F2007"/>
  <c r="F2008"/>
  <c r="F2009"/>
  <c r="F2010"/>
  <c r="F2011"/>
  <c r="F2012"/>
  <c r="F2013"/>
  <c r="F2014"/>
  <c r="F2015"/>
  <c r="C2017"/>
  <c r="C1825"/>
  <c r="D2017"/>
  <c r="D1825"/>
  <c r="F2017"/>
  <c r="F1825"/>
  <c r="AQ2017"/>
  <c r="AQ1825"/>
  <c r="AS2017"/>
  <c r="F2019"/>
  <c r="F2020"/>
  <c r="F2024"/>
  <c r="F2025"/>
  <c r="F2026"/>
  <c r="F2030"/>
  <c r="F2031"/>
  <c r="F2032"/>
  <c r="F2033"/>
  <c r="F2034"/>
  <c r="F2035"/>
  <c r="D2038"/>
  <c r="E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AE2040"/>
  <c r="AF2040"/>
  <c r="AG2040"/>
  <c r="AH2040"/>
  <c r="AI2040"/>
  <c r="AJ2040"/>
  <c r="AK2040"/>
  <c r="AL2040"/>
  <c r="AM2040"/>
  <c r="AN2040"/>
  <c r="AV2040"/>
  <c r="AW2040"/>
  <c r="AX2040"/>
  <c r="AY2040"/>
  <c r="AZ2040"/>
  <c r="BA2040"/>
  <c r="BB2040"/>
  <c r="BC2040"/>
  <c r="BD2040"/>
  <c r="BE2040"/>
  <c r="BF2040"/>
  <c r="BG2040"/>
  <c r="BH2040"/>
  <c r="BI2040"/>
  <c r="BJ2040"/>
  <c r="BK2040"/>
  <c r="BL2040"/>
  <c r="BM2040"/>
  <c r="BN2040"/>
  <c r="BO2040"/>
  <c r="BP2040"/>
  <c r="BQ2040"/>
  <c r="BR2040"/>
  <c r="BS2040"/>
  <c r="BT2040"/>
  <c r="BU2040"/>
  <c r="BV2040"/>
  <c r="BW2040"/>
  <c r="BX2040"/>
  <c r="BY2040"/>
  <c r="BZ2040"/>
  <c r="CA2040"/>
  <c r="CB2040"/>
  <c r="CC2040"/>
  <c r="CD2040"/>
  <c r="CE2040"/>
  <c r="CF2040"/>
  <c r="CG2040"/>
  <c r="CH2040"/>
  <c r="CI2040"/>
  <c r="CJ2040"/>
  <c r="CK2040"/>
  <c r="CL2040"/>
  <c r="CM2040"/>
  <c r="CN2040"/>
  <c r="CO2040"/>
  <c r="CP2040"/>
  <c r="CQ2040"/>
  <c r="CR2040"/>
  <c r="CS2040"/>
  <c r="CT2040"/>
  <c r="CU2040"/>
  <c r="CV2040"/>
  <c r="CW2040"/>
  <c r="CX2040"/>
  <c r="CY2040"/>
  <c r="CZ2040"/>
  <c r="DA2040"/>
  <c r="DB2040"/>
  <c r="DC2040"/>
  <c r="DD2040"/>
  <c r="DE2040"/>
  <c r="DF2040"/>
  <c r="DG2040"/>
  <c r="DH2040"/>
  <c r="DI2040"/>
  <c r="DJ2040"/>
  <c r="DK2040"/>
  <c r="DL2040"/>
  <c r="DM2040"/>
  <c r="DN2040"/>
  <c r="D2042"/>
  <c r="D2059"/>
  <c r="D2044"/>
  <c r="E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AE2044"/>
  <c r="AF2044"/>
  <c r="AG2044"/>
  <c r="AH2044"/>
  <c r="AI2044"/>
  <c r="AJ2044"/>
  <c r="AK2044"/>
  <c r="AL2044"/>
  <c r="AM2044"/>
  <c r="AN2044"/>
  <c r="AP2059"/>
  <c r="AP2044"/>
  <c r="AV2044"/>
  <c r="AW2044"/>
  <c r="AX2044"/>
  <c r="AY2044"/>
  <c r="AZ2044"/>
  <c r="BA2044"/>
  <c r="BB2044"/>
  <c r="BC2044"/>
  <c r="BD2044"/>
  <c r="BE2044"/>
  <c r="BF2044"/>
  <c r="BG2044"/>
  <c r="BH2044"/>
  <c r="BI2044"/>
  <c r="BJ2044"/>
  <c r="BK2044"/>
  <c r="BL2044"/>
  <c r="BM2044"/>
  <c r="BN2044"/>
  <c r="BO2044"/>
  <c r="BP2044"/>
  <c r="BQ2044"/>
  <c r="BR2044"/>
  <c r="BS2044"/>
  <c r="BT2044"/>
  <c r="BU2044"/>
  <c r="BV2044"/>
  <c r="BW2044"/>
  <c r="BX2044"/>
  <c r="BY2044"/>
  <c r="BZ2044"/>
  <c r="CA2044"/>
  <c r="CB2044"/>
  <c r="CC2044"/>
  <c r="CD2044"/>
  <c r="CE2044"/>
  <c r="CF2044"/>
  <c r="CG2044"/>
  <c r="CH2044"/>
  <c r="CI2044"/>
  <c r="CJ2044"/>
  <c r="CK2044"/>
  <c r="CL2044"/>
  <c r="CM2044"/>
  <c r="CN2044"/>
  <c r="CO2044"/>
  <c r="CP2044"/>
  <c r="CQ2044"/>
  <c r="CR2044"/>
  <c r="CS2044"/>
  <c r="CT2044"/>
  <c r="CU2044"/>
  <c r="CV2044"/>
  <c r="CW2044"/>
  <c r="CX2044"/>
  <c r="CY2044"/>
  <c r="CZ2044"/>
  <c r="DA2044"/>
  <c r="DB2044"/>
  <c r="DC2044"/>
  <c r="DD2044"/>
  <c r="DE2044"/>
  <c r="DF2044"/>
  <c r="DG2044"/>
  <c r="DH2044"/>
  <c r="DI2044"/>
  <c r="DJ2044"/>
  <c r="DK2044"/>
  <c r="DL2044"/>
  <c r="DM2044"/>
  <c r="DN2044"/>
  <c r="C2046"/>
  <c r="D2046"/>
  <c r="AC2046"/>
  <c r="CQ2046"/>
  <c r="P2046"/>
  <c r="AE2046"/>
  <c r="AD2046"/>
  <c r="CR2046"/>
  <c r="Q2046"/>
  <c r="AJ2046"/>
  <c r="CX2046"/>
  <c r="W2046"/>
  <c r="AF2046"/>
  <c r="AB2046"/>
  <c r="AG2046"/>
  <c r="CU2046"/>
  <c r="T2046"/>
  <c r="AH2046"/>
  <c r="CV2046"/>
  <c r="U2046"/>
  <c r="AI2046"/>
  <c r="CT2046"/>
  <c r="S2046"/>
  <c r="CW2046"/>
  <c r="V2046"/>
  <c r="FR2046"/>
  <c r="GL2046"/>
  <c r="GO2046"/>
  <c r="GP2046"/>
  <c r="C2047"/>
  <c r="D2047"/>
  <c r="AC2047"/>
  <c r="CQ2047"/>
  <c r="P2047"/>
  <c r="AE2047"/>
  <c r="AD2047"/>
  <c r="CR2047"/>
  <c r="Q2047"/>
  <c r="AF2047"/>
  <c r="AB2047"/>
  <c r="AG2047"/>
  <c r="CU2047"/>
  <c r="T2047"/>
  <c r="AH2047"/>
  <c r="AI2047"/>
  <c r="AJ2047"/>
  <c r="CX2047"/>
  <c r="W2047"/>
  <c r="CT2047"/>
  <c r="S2047"/>
  <c r="CV2047"/>
  <c r="U2047"/>
  <c r="CW2047"/>
  <c r="V2047"/>
  <c r="FR2047"/>
  <c r="GL2047"/>
  <c r="GO2047"/>
  <c r="GP2047"/>
  <c r="C2048"/>
  <c r="D2048"/>
  <c r="AC2048"/>
  <c r="CQ2048"/>
  <c r="P2048"/>
  <c r="AE2048"/>
  <c r="AD2048"/>
  <c r="CR2048"/>
  <c r="Q2048"/>
  <c r="AF2048"/>
  <c r="AB2048"/>
  <c r="AG2048"/>
  <c r="CU2048"/>
  <c r="T2048"/>
  <c r="AH2048"/>
  <c r="AI2048"/>
  <c r="AJ2048"/>
  <c r="CX2048"/>
  <c r="W2048"/>
  <c r="CT2048"/>
  <c r="S2048"/>
  <c r="CV2048"/>
  <c r="U2048"/>
  <c r="CW2048"/>
  <c r="V2048"/>
  <c r="FR2048"/>
  <c r="GL2048"/>
  <c r="GO2048"/>
  <c r="GP2048"/>
  <c r="C2049"/>
  <c r="D2049"/>
  <c r="AC2049"/>
  <c r="CQ2049"/>
  <c r="P2049"/>
  <c r="AE2049"/>
  <c r="AD2049"/>
  <c r="AF2049"/>
  <c r="AG2049"/>
  <c r="CU2049"/>
  <c r="T2049"/>
  <c r="AH2049"/>
  <c r="AI2049"/>
  <c r="AJ2049"/>
  <c r="CX2049"/>
  <c r="W2049"/>
  <c r="CT2049"/>
  <c r="S2049"/>
  <c r="CV2049"/>
  <c r="U2049"/>
  <c r="CW2049"/>
  <c r="V2049"/>
  <c r="FR2049"/>
  <c r="GL2049"/>
  <c r="GO2049"/>
  <c r="GP2049"/>
  <c r="I2050"/>
  <c r="AC2050"/>
  <c r="CQ2050"/>
  <c r="P2050"/>
  <c r="AE2050"/>
  <c r="CS2050"/>
  <c r="R2050"/>
  <c r="GK2050"/>
  <c r="AD2050"/>
  <c r="CR2050"/>
  <c r="Q2050"/>
  <c r="AF2050"/>
  <c r="CT2050"/>
  <c r="S2050"/>
  <c r="CP2050"/>
  <c r="O2050"/>
  <c r="AG2050"/>
  <c r="AH2050"/>
  <c r="AI2050"/>
  <c r="CW2050"/>
  <c r="V2050"/>
  <c r="AJ2050"/>
  <c r="CX2050"/>
  <c r="W2050"/>
  <c r="CU2050"/>
  <c r="T2050"/>
  <c r="CV2050"/>
  <c r="U2050"/>
  <c r="FR2050"/>
  <c r="GL2050"/>
  <c r="GO2050"/>
  <c r="GP2050"/>
  <c r="C2051"/>
  <c r="D2051"/>
  <c r="AC2051"/>
  <c r="CQ2051"/>
  <c r="P2051"/>
  <c r="AE2051"/>
  <c r="AD2051"/>
  <c r="CR2051"/>
  <c r="Q2051"/>
  <c r="CS2051"/>
  <c r="R2051"/>
  <c r="GK2051"/>
  <c r="AF2051"/>
  <c r="CT2051"/>
  <c r="S2051"/>
  <c r="AB2051"/>
  <c r="AG2051"/>
  <c r="AH2051"/>
  <c r="CV2051"/>
  <c r="U2051"/>
  <c r="AI2051"/>
  <c r="AJ2051"/>
  <c r="CX2051"/>
  <c r="W2051"/>
  <c r="CU2051"/>
  <c r="T2051"/>
  <c r="CW2051"/>
  <c r="V2051"/>
  <c r="FR2051"/>
  <c r="GL2051"/>
  <c r="GO2051"/>
  <c r="GP2051"/>
  <c r="I2052"/>
  <c r="AE2052"/>
  <c r="AD2052"/>
  <c r="CR2052"/>
  <c r="Q2052"/>
  <c r="CS2052"/>
  <c r="R2052"/>
  <c r="GK2052"/>
  <c r="AF2052"/>
  <c r="CT2052"/>
  <c r="S2052"/>
  <c r="CZ2052"/>
  <c r="Y2052"/>
  <c r="AG2052"/>
  <c r="CU2052"/>
  <c r="T2052"/>
  <c r="AC2052"/>
  <c r="AB2052"/>
  <c r="CQ2052"/>
  <c r="P2052"/>
  <c r="CP2052"/>
  <c r="O2052"/>
  <c r="AH2052"/>
  <c r="AI2052"/>
  <c r="AJ2052"/>
  <c r="CX2052"/>
  <c r="W2052"/>
  <c r="CV2052"/>
  <c r="U2052"/>
  <c r="CW2052"/>
  <c r="V2052"/>
  <c r="CY2052"/>
  <c r="X2052"/>
  <c r="FR2052"/>
  <c r="GL2052"/>
  <c r="GO2052"/>
  <c r="GP2052"/>
  <c r="C2053"/>
  <c r="D2053"/>
  <c r="AE2053"/>
  <c r="CS2053"/>
  <c r="R2053"/>
  <c r="GK2053"/>
  <c r="AF2053"/>
  <c r="CT2053"/>
  <c r="S2053"/>
  <c r="CZ2053"/>
  <c r="AG2053"/>
  <c r="CU2053"/>
  <c r="T2053"/>
  <c r="Y2053"/>
  <c r="AC2053"/>
  <c r="AD2053"/>
  <c r="CR2053"/>
  <c r="Q2053"/>
  <c r="AH2053"/>
  <c r="AI2053"/>
  <c r="CW2053"/>
  <c r="V2053"/>
  <c r="AJ2053"/>
  <c r="CX2053"/>
  <c r="W2053"/>
  <c r="CQ2053"/>
  <c r="P2053"/>
  <c r="CV2053"/>
  <c r="U2053"/>
  <c r="CY2053"/>
  <c r="X2053"/>
  <c r="FR2053"/>
  <c r="GL2053"/>
  <c r="GO2053"/>
  <c r="GP2053"/>
  <c r="I2054"/>
  <c r="AE2054"/>
  <c r="CS2054"/>
  <c r="R2054"/>
  <c r="GK2054"/>
  <c r="AF2054"/>
  <c r="CT2054"/>
  <c r="S2054"/>
  <c r="AG2054"/>
  <c r="CU2054"/>
  <c r="T2054"/>
  <c r="AH2054"/>
  <c r="CV2054"/>
  <c r="U2054"/>
  <c r="AC2054"/>
  <c r="CQ2054"/>
  <c r="P2054"/>
  <c r="AI2054"/>
  <c r="AJ2054"/>
  <c r="CW2054"/>
  <c r="V2054"/>
  <c r="CX2054"/>
  <c r="W2054"/>
  <c r="CY2054"/>
  <c r="X2054"/>
  <c r="CZ2054"/>
  <c r="Y2054"/>
  <c r="FR2054"/>
  <c r="GL2054"/>
  <c r="GO2054"/>
  <c r="GP2054"/>
  <c r="I2055"/>
  <c r="AI2055"/>
  <c r="CW2055"/>
  <c r="V2055"/>
  <c r="AC2055"/>
  <c r="AE2055"/>
  <c r="AD2055"/>
  <c r="AF2055"/>
  <c r="CT2055"/>
  <c r="AG2055"/>
  <c r="AH2055"/>
  <c r="AJ2055"/>
  <c r="CR2055"/>
  <c r="Q2055"/>
  <c r="CS2055"/>
  <c r="CU2055"/>
  <c r="CV2055"/>
  <c r="CX2055"/>
  <c r="FR2055"/>
  <c r="GL2055"/>
  <c r="GO2055"/>
  <c r="GP2055"/>
  <c r="C2056"/>
  <c r="D2056"/>
  <c r="AG2056"/>
  <c r="CU2056"/>
  <c r="T2056"/>
  <c r="AI2056"/>
  <c r="CW2056"/>
  <c r="V2056"/>
  <c r="AC2056"/>
  <c r="AE2056"/>
  <c r="AD2056"/>
  <c r="AF2056"/>
  <c r="AB2056"/>
  <c r="CR2056"/>
  <c r="Q2056"/>
  <c r="CT2056"/>
  <c r="S2056"/>
  <c r="AH2056"/>
  <c r="AJ2056"/>
  <c r="CS2056"/>
  <c r="R2056"/>
  <c r="GK2056"/>
  <c r="CV2056"/>
  <c r="U2056"/>
  <c r="CX2056"/>
  <c r="W2056"/>
  <c r="FR2056"/>
  <c r="GL2056"/>
  <c r="GO2056"/>
  <c r="GP2056"/>
  <c r="I2057"/>
  <c r="AG2057"/>
  <c r="CU2057"/>
  <c r="T2057"/>
  <c r="AH2057"/>
  <c r="CV2057"/>
  <c r="U2057"/>
  <c r="AJ2057"/>
  <c r="CX2057"/>
  <c r="W2057"/>
  <c r="AC2057"/>
  <c r="AE2057"/>
  <c r="AD2057"/>
  <c r="AF2057"/>
  <c r="AI2057"/>
  <c r="CQ2057"/>
  <c r="P2057"/>
  <c r="CT2057"/>
  <c r="S2057"/>
  <c r="CZ2057"/>
  <c r="Y2057"/>
  <c r="CW2057"/>
  <c r="V2057"/>
  <c r="FR2057"/>
  <c r="GL2057"/>
  <c r="GO2057"/>
  <c r="GP2057"/>
  <c r="B2059"/>
  <c r="B2044"/>
  <c r="C2059"/>
  <c r="C2044"/>
  <c r="F2059"/>
  <c r="F2044"/>
  <c r="G2059"/>
  <c r="G2044"/>
  <c r="AO2059"/>
  <c r="F2063"/>
  <c r="AQ2059"/>
  <c r="AQ2044"/>
  <c r="AR2059"/>
  <c r="AS2059"/>
  <c r="AT2059"/>
  <c r="AT2044"/>
  <c r="AU2059"/>
  <c r="AU2044"/>
  <c r="F2061"/>
  <c r="F2062"/>
  <c r="F2064"/>
  <c r="F2066"/>
  <c r="F2067"/>
  <c r="F2068"/>
  <c r="F2070"/>
  <c r="F2072"/>
  <c r="F2073"/>
  <c r="F2074"/>
  <c r="F2075"/>
  <c r="F2076"/>
  <c r="F2077"/>
  <c r="D2080"/>
  <c r="B2088"/>
  <c r="B2082"/>
  <c r="C2088"/>
  <c r="C2082"/>
  <c r="D2088"/>
  <c r="D2082"/>
  <c r="E2082"/>
  <c r="F2088"/>
  <c r="F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AE2082"/>
  <c r="AF2082"/>
  <c r="AG2082"/>
  <c r="AH2082"/>
  <c r="AI2082"/>
  <c r="AJ2082"/>
  <c r="AK2082"/>
  <c r="AL2082"/>
  <c r="AM2082"/>
  <c r="AN2082"/>
  <c r="AQ2088"/>
  <c r="AQ2082"/>
  <c r="AR2088"/>
  <c r="AR2082"/>
  <c r="AU2088"/>
  <c r="AU2082"/>
  <c r="AV2082"/>
  <c r="AW2082"/>
  <c r="AX2082"/>
  <c r="AY2082"/>
  <c r="AZ2082"/>
  <c r="BA2082"/>
  <c r="BB2082"/>
  <c r="BC2082"/>
  <c r="BD2082"/>
  <c r="BE2082"/>
  <c r="BF2082"/>
  <c r="BG2082"/>
  <c r="BH2082"/>
  <c r="BI2082"/>
  <c r="BJ2082"/>
  <c r="BK2082"/>
  <c r="BL2082"/>
  <c r="BM2082"/>
  <c r="BN2082"/>
  <c r="BO2082"/>
  <c r="BP2082"/>
  <c r="BQ2082"/>
  <c r="BR2082"/>
  <c r="BS2082"/>
  <c r="BT2082"/>
  <c r="BU2082"/>
  <c r="BV2082"/>
  <c r="BW2082"/>
  <c r="BX2082"/>
  <c r="BY2082"/>
  <c r="BZ2082"/>
  <c r="CA2082"/>
  <c r="CB2082"/>
  <c r="CC2082"/>
  <c r="CD2082"/>
  <c r="CE2082"/>
  <c r="CF2082"/>
  <c r="CG2082"/>
  <c r="CH2082"/>
  <c r="CI2082"/>
  <c r="CJ2082"/>
  <c r="CK2082"/>
  <c r="CL2082"/>
  <c r="CM2082"/>
  <c r="CN2082"/>
  <c r="CO2082"/>
  <c r="CP2082"/>
  <c r="CQ2082"/>
  <c r="CR2082"/>
  <c r="CS2082"/>
  <c r="CT2082"/>
  <c r="CU2082"/>
  <c r="CV2082"/>
  <c r="CW2082"/>
  <c r="CX2082"/>
  <c r="CY2082"/>
  <c r="CZ2082"/>
  <c r="DA2082"/>
  <c r="DB2082"/>
  <c r="DC2082"/>
  <c r="DD2082"/>
  <c r="DE2082"/>
  <c r="DF2082"/>
  <c r="DG2082"/>
  <c r="DH2082"/>
  <c r="DI2082"/>
  <c r="DJ2082"/>
  <c r="DK2082"/>
  <c r="DL2082"/>
  <c r="DM2082"/>
  <c r="DN2082"/>
  <c r="C2084"/>
  <c r="D2084"/>
  <c r="AC2084"/>
  <c r="CQ2084"/>
  <c r="P2084"/>
  <c r="AE2084"/>
  <c r="AF2084"/>
  <c r="AG2084"/>
  <c r="CU2084"/>
  <c r="T2084"/>
  <c r="AH2084"/>
  <c r="CV2084"/>
  <c r="U2084"/>
  <c r="AI2084"/>
  <c r="AJ2084"/>
  <c r="CX2084"/>
  <c r="W2084"/>
  <c r="CT2084"/>
  <c r="S2084"/>
  <c r="CZ2084"/>
  <c r="Y2084"/>
  <c r="CW2084"/>
  <c r="V2084"/>
  <c r="CY2084"/>
  <c r="X2084"/>
  <c r="FR2084"/>
  <c r="GL2084"/>
  <c r="GO2084"/>
  <c r="GP2084"/>
  <c r="I2085"/>
  <c r="AF2085"/>
  <c r="CT2085"/>
  <c r="S2085"/>
  <c r="AC2085"/>
  <c r="AE2085"/>
  <c r="AD2085"/>
  <c r="CR2085"/>
  <c r="Q2085"/>
  <c r="CS2085"/>
  <c r="R2085"/>
  <c r="GK2085"/>
  <c r="AG2085"/>
  <c r="AH2085"/>
  <c r="CV2085"/>
  <c r="U2085"/>
  <c r="AI2085"/>
  <c r="CW2085"/>
  <c r="V2085"/>
  <c r="AJ2085"/>
  <c r="CQ2085"/>
  <c r="P2085"/>
  <c r="CP2085"/>
  <c r="O2085"/>
  <c r="CU2085"/>
  <c r="CX2085"/>
  <c r="W2085"/>
  <c r="FR2085"/>
  <c r="GL2085"/>
  <c r="GO2085"/>
  <c r="GP2085"/>
  <c r="I2086"/>
  <c r="AG2086"/>
  <c r="CU2086"/>
  <c r="T2086"/>
  <c r="AH2086"/>
  <c r="CV2086"/>
  <c r="U2086"/>
  <c r="AC2086"/>
  <c r="AE2086"/>
  <c r="AD2086"/>
  <c r="CR2086"/>
  <c r="Q2086"/>
  <c r="CS2086"/>
  <c r="R2086"/>
  <c r="GK2086"/>
  <c r="AF2086"/>
  <c r="CT2086"/>
  <c r="S2086"/>
  <c r="AI2086"/>
  <c r="CW2086"/>
  <c r="V2086"/>
  <c r="AJ2086"/>
  <c r="CQ2086"/>
  <c r="P2086"/>
  <c r="CP2086"/>
  <c r="O2086"/>
  <c r="CX2086"/>
  <c r="W2086"/>
  <c r="FR2086"/>
  <c r="GL2086"/>
  <c r="GO2086"/>
  <c r="GP2086"/>
  <c r="G2088"/>
  <c r="G2082"/>
  <c r="AO2088"/>
  <c r="AO2082"/>
  <c r="AP2088"/>
  <c r="AP2082"/>
  <c r="F2094"/>
  <c r="AS2088"/>
  <c r="AT2088"/>
  <c r="AT2082"/>
  <c r="F2090"/>
  <c r="F2091"/>
  <c r="F2092"/>
  <c r="F2095"/>
  <c r="F2096"/>
  <c r="F2097"/>
  <c r="F2100"/>
  <c r="F2101"/>
  <c r="F2102"/>
  <c r="F2103"/>
  <c r="F2104"/>
  <c r="F2105"/>
  <c r="F2106"/>
  <c r="F2107"/>
  <c r="D2109"/>
  <c r="B2117"/>
  <c r="B2111"/>
  <c r="C2117"/>
  <c r="C2111"/>
  <c r="E2111"/>
  <c r="G2117"/>
  <c r="G2111"/>
  <c r="O2111"/>
  <c r="P2111"/>
  <c r="Q2111"/>
  <c r="R2111"/>
  <c r="S2111"/>
  <c r="T2111"/>
  <c r="U2111"/>
  <c r="V2111"/>
  <c r="W2111"/>
  <c r="X2111"/>
  <c r="Y2111"/>
  <c r="Z2111"/>
  <c r="AA2111"/>
  <c r="AB2111"/>
  <c r="AC2111"/>
  <c r="AD2111"/>
  <c r="AE2111"/>
  <c r="AF2111"/>
  <c r="AG2111"/>
  <c r="AH2111"/>
  <c r="AI2111"/>
  <c r="AJ2111"/>
  <c r="AK2111"/>
  <c r="AL2111"/>
  <c r="AM2111"/>
  <c r="AN2111"/>
  <c r="AO2117"/>
  <c r="AO2111"/>
  <c r="AP2117"/>
  <c r="AP2111"/>
  <c r="AR2117"/>
  <c r="AR2111"/>
  <c r="AV2111"/>
  <c r="AW2111"/>
  <c r="AX2111"/>
  <c r="AY2111"/>
  <c r="AZ2111"/>
  <c r="BA2111"/>
  <c r="BB2111"/>
  <c r="BC2111"/>
  <c r="BD2111"/>
  <c r="BE2111"/>
  <c r="BF2111"/>
  <c r="BG2111"/>
  <c r="BH2111"/>
  <c r="BI2111"/>
  <c r="BJ2111"/>
  <c r="BK2111"/>
  <c r="BL2111"/>
  <c r="BM2111"/>
  <c r="BN2111"/>
  <c r="BO2111"/>
  <c r="BP2111"/>
  <c r="BQ2111"/>
  <c r="BR2111"/>
  <c r="BS2111"/>
  <c r="BT2111"/>
  <c r="BU2111"/>
  <c r="BV2111"/>
  <c r="BW2111"/>
  <c r="BX2111"/>
  <c r="BY2111"/>
  <c r="BZ2111"/>
  <c r="CA2111"/>
  <c r="CB2111"/>
  <c r="CC2111"/>
  <c r="CD2111"/>
  <c r="CE2111"/>
  <c r="CF2111"/>
  <c r="CG2111"/>
  <c r="CH2111"/>
  <c r="CI2111"/>
  <c r="CJ2111"/>
  <c r="CK2111"/>
  <c r="CL2111"/>
  <c r="CM2111"/>
  <c r="CN2111"/>
  <c r="CO2111"/>
  <c r="CP2111"/>
  <c r="CQ2111"/>
  <c r="CR2111"/>
  <c r="CS2111"/>
  <c r="CT2111"/>
  <c r="CU2111"/>
  <c r="CV2111"/>
  <c r="CW2111"/>
  <c r="CX2111"/>
  <c r="CY2111"/>
  <c r="CZ2111"/>
  <c r="DA2111"/>
  <c r="DB2111"/>
  <c r="DC2111"/>
  <c r="DD2111"/>
  <c r="DE2111"/>
  <c r="DF2111"/>
  <c r="DG2111"/>
  <c r="DH2111"/>
  <c r="DI2111"/>
  <c r="DJ2111"/>
  <c r="DK2111"/>
  <c r="DL2111"/>
  <c r="DM2111"/>
  <c r="DN2111"/>
  <c r="C2113"/>
  <c r="D2113"/>
  <c r="AE2113"/>
  <c r="AD2113"/>
  <c r="CR2113"/>
  <c r="Q2113"/>
  <c r="CS2113"/>
  <c r="R2113"/>
  <c r="GK2113"/>
  <c r="AG2113"/>
  <c r="CU2113"/>
  <c r="T2113"/>
  <c r="AH2113"/>
  <c r="CV2113"/>
  <c r="U2113"/>
  <c r="AI2113"/>
  <c r="CW2113"/>
  <c r="V2113"/>
  <c r="AC2113"/>
  <c r="AF2113"/>
  <c r="AB2113"/>
  <c r="CT2113"/>
  <c r="S2113"/>
  <c r="AJ2113"/>
  <c r="CX2113"/>
  <c r="W2113"/>
  <c r="CQ2113"/>
  <c r="P2113"/>
  <c r="CP2113"/>
  <c r="O2113"/>
  <c r="FR2113"/>
  <c r="GL2113"/>
  <c r="GO2113"/>
  <c r="GP2113"/>
  <c r="I2114"/>
  <c r="AC2114"/>
  <c r="CQ2114"/>
  <c r="P2114"/>
  <c r="AH2114"/>
  <c r="CV2114"/>
  <c r="U2114"/>
  <c r="AE2114"/>
  <c r="AD2114"/>
  <c r="CR2114"/>
  <c r="Q2114"/>
  <c r="AF2114"/>
  <c r="AG2114"/>
  <c r="AI2114"/>
  <c r="CW2114"/>
  <c r="V2114"/>
  <c r="AJ2114"/>
  <c r="CX2114"/>
  <c r="W2114"/>
  <c r="CT2114"/>
  <c r="S2114"/>
  <c r="CU2114"/>
  <c r="T2114"/>
  <c r="FR2114"/>
  <c r="GL2114"/>
  <c r="GO2114"/>
  <c r="GP2114"/>
  <c r="I2115"/>
  <c r="AE2115"/>
  <c r="CS2115"/>
  <c r="R2115"/>
  <c r="GK2115"/>
  <c r="AC2115"/>
  <c r="AD2115"/>
  <c r="CR2115"/>
  <c r="Q2115"/>
  <c r="AF2115"/>
  <c r="AG2115"/>
  <c r="AH2115"/>
  <c r="AI2115"/>
  <c r="AJ2115"/>
  <c r="CQ2115"/>
  <c r="P2115"/>
  <c r="CT2115"/>
  <c r="CU2115"/>
  <c r="CV2115"/>
  <c r="CW2115"/>
  <c r="V2115"/>
  <c r="CX2115"/>
  <c r="W2115"/>
  <c r="FR2115"/>
  <c r="GL2115"/>
  <c r="GO2115"/>
  <c r="GP2115"/>
  <c r="D2117"/>
  <c r="D2111"/>
  <c r="F2117"/>
  <c r="F2111"/>
  <c r="AQ2117"/>
  <c r="F2123"/>
  <c r="AS2117"/>
  <c r="AS2111"/>
  <c r="AT2117"/>
  <c r="F2128"/>
  <c r="AU2117"/>
  <c r="F2129"/>
  <c r="F2119"/>
  <c r="F2120"/>
  <c r="F2121"/>
  <c r="F2122"/>
  <c r="F2124"/>
  <c r="F2125"/>
  <c r="F2126"/>
  <c r="F2127"/>
  <c r="F2130"/>
  <c r="F2131"/>
  <c r="F2132"/>
  <c r="F2133"/>
  <c r="F2134"/>
  <c r="F2135"/>
  <c r="F2136"/>
  <c r="D2138"/>
  <c r="E2140"/>
  <c r="O2140"/>
  <c r="P2140"/>
  <c r="Q2140"/>
  <c r="R2140"/>
  <c r="S2140"/>
  <c r="T2140"/>
  <c r="U2140"/>
  <c r="V2140"/>
  <c r="W2140"/>
  <c r="X2140"/>
  <c r="Y2140"/>
  <c r="Z2140"/>
  <c r="AA2140"/>
  <c r="AB2140"/>
  <c r="AC2140"/>
  <c r="AD2140"/>
  <c r="AE2140"/>
  <c r="AF2140"/>
  <c r="AG2140"/>
  <c r="AH2140"/>
  <c r="AI2140"/>
  <c r="AJ2140"/>
  <c r="AK2140"/>
  <c r="AL2140"/>
  <c r="AM2140"/>
  <c r="AN2140"/>
  <c r="AV2140"/>
  <c r="AW2140"/>
  <c r="AX2140"/>
  <c r="AY2140"/>
  <c r="AZ2140"/>
  <c r="BA2140"/>
  <c r="BB2140"/>
  <c r="BC2140"/>
  <c r="BD2140"/>
  <c r="BE2140"/>
  <c r="BF2140"/>
  <c r="BG2140"/>
  <c r="BH2140"/>
  <c r="BI2140"/>
  <c r="BJ2140"/>
  <c r="BK2140"/>
  <c r="BL2140"/>
  <c r="BM2140"/>
  <c r="BN2140"/>
  <c r="BO2140"/>
  <c r="BP2140"/>
  <c r="BQ2140"/>
  <c r="BR2140"/>
  <c r="BS2140"/>
  <c r="BT2140"/>
  <c r="BU2140"/>
  <c r="BV2140"/>
  <c r="BW2140"/>
  <c r="BX2140"/>
  <c r="BY2140"/>
  <c r="BZ2140"/>
  <c r="CA2140"/>
  <c r="CB2140"/>
  <c r="CC2140"/>
  <c r="CD2140"/>
  <c r="CE2140"/>
  <c r="CF2140"/>
  <c r="CG2140"/>
  <c r="CH2140"/>
  <c r="CI2140"/>
  <c r="CJ2140"/>
  <c r="CK2140"/>
  <c r="CL2140"/>
  <c r="CM2140"/>
  <c r="CN2140"/>
  <c r="CO2140"/>
  <c r="CP2140"/>
  <c r="CQ2140"/>
  <c r="CR2140"/>
  <c r="CS2140"/>
  <c r="CT2140"/>
  <c r="CU2140"/>
  <c r="CV2140"/>
  <c r="CW2140"/>
  <c r="CX2140"/>
  <c r="CY2140"/>
  <c r="CZ2140"/>
  <c r="DA2140"/>
  <c r="DB2140"/>
  <c r="DC2140"/>
  <c r="DD2140"/>
  <c r="DE2140"/>
  <c r="DF2140"/>
  <c r="DG2140"/>
  <c r="DH2140"/>
  <c r="DI2140"/>
  <c r="DJ2140"/>
  <c r="DK2140"/>
  <c r="DL2140"/>
  <c r="DM2140"/>
  <c r="DN2140"/>
  <c r="C2142"/>
  <c r="D2142"/>
  <c r="AI2142"/>
  <c r="CW2142"/>
  <c r="V2142"/>
  <c r="AJ2142"/>
  <c r="CX2142"/>
  <c r="W2142"/>
  <c r="AC2142"/>
  <c r="AE2142"/>
  <c r="AD2142"/>
  <c r="AF2142"/>
  <c r="AB2142"/>
  <c r="CR2142"/>
  <c r="Q2142"/>
  <c r="CS2142"/>
  <c r="R2142"/>
  <c r="GK2142"/>
  <c r="AG2142"/>
  <c r="CU2142"/>
  <c r="T2142"/>
  <c r="AH2142"/>
  <c r="CT2142"/>
  <c r="S2142"/>
  <c r="CV2142"/>
  <c r="U2142"/>
  <c r="FR2142"/>
  <c r="GL2142"/>
  <c r="GO2142"/>
  <c r="GP2142"/>
  <c r="I2143"/>
  <c r="AF2143"/>
  <c r="CT2143"/>
  <c r="S2143"/>
  <c r="CZ2143"/>
  <c r="Y2143"/>
  <c r="AG2143"/>
  <c r="CU2143"/>
  <c r="T2143"/>
  <c r="AJ2143"/>
  <c r="CX2143"/>
  <c r="W2143"/>
  <c r="AC2143"/>
  <c r="AE2143"/>
  <c r="CS2143"/>
  <c r="R2143"/>
  <c r="GK2143"/>
  <c r="AH2143"/>
  <c r="CV2143"/>
  <c r="U2143"/>
  <c r="AI2143"/>
  <c r="CQ2143"/>
  <c r="P2143"/>
  <c r="CW2143"/>
  <c r="V2143"/>
  <c r="FR2143"/>
  <c r="GL2143"/>
  <c r="GO2143"/>
  <c r="GP2143"/>
  <c r="I2144"/>
  <c r="AG2144"/>
  <c r="CU2144"/>
  <c r="T2144"/>
  <c r="AJ2144"/>
  <c r="CX2144"/>
  <c r="W2144"/>
  <c r="AC2144"/>
  <c r="AE2144"/>
  <c r="AD2144"/>
  <c r="CR2144"/>
  <c r="Q2144"/>
  <c r="AF2144"/>
  <c r="AH2144"/>
  <c r="AI2144"/>
  <c r="CQ2144"/>
  <c r="P2144"/>
  <c r="CT2144"/>
  <c r="S2144"/>
  <c r="CP2144"/>
  <c r="O2144"/>
  <c r="CS2144"/>
  <c r="R2144"/>
  <c r="GK2144"/>
  <c r="CV2144"/>
  <c r="U2144"/>
  <c r="CW2144"/>
  <c r="V2144"/>
  <c r="FR2144"/>
  <c r="GL2144"/>
  <c r="GO2144"/>
  <c r="GP2144"/>
  <c r="B2146"/>
  <c r="B2140"/>
  <c r="C2146"/>
  <c r="C2140"/>
  <c r="D2146"/>
  <c r="D2140"/>
  <c r="F2146"/>
  <c r="F2140"/>
  <c r="G2146"/>
  <c r="G2140"/>
  <c r="AO2146"/>
  <c r="AP2146"/>
  <c r="AP2140"/>
  <c r="AQ2146"/>
  <c r="AQ2140"/>
  <c r="AR2146"/>
  <c r="AR2140"/>
  <c r="AS2146"/>
  <c r="AS2140"/>
  <c r="AT2146"/>
  <c r="AT2140"/>
  <c r="AU2146"/>
  <c r="F2158"/>
  <c r="F2148"/>
  <c r="F2149"/>
  <c r="F2151"/>
  <c r="F2152"/>
  <c r="F2153"/>
  <c r="F2154"/>
  <c r="F2155"/>
  <c r="F2156"/>
  <c r="F2159"/>
  <c r="F2160"/>
  <c r="F2161"/>
  <c r="F2162"/>
  <c r="F2163"/>
  <c r="F2164"/>
  <c r="F2165"/>
  <c r="D2167"/>
  <c r="B2175"/>
  <c r="B2169"/>
  <c r="E2169"/>
  <c r="F2175"/>
  <c r="F2169"/>
  <c r="G2175"/>
  <c r="G2169"/>
  <c r="O2169"/>
  <c r="P2169"/>
  <c r="Q2169"/>
  <c r="R2169"/>
  <c r="S2169"/>
  <c r="T2169"/>
  <c r="U2169"/>
  <c r="V2169"/>
  <c r="W2169"/>
  <c r="X2169"/>
  <c r="Y2169"/>
  <c r="Z2169"/>
  <c r="AA2169"/>
  <c r="AB2169"/>
  <c r="AC2169"/>
  <c r="AD2169"/>
  <c r="AE2169"/>
  <c r="AF2169"/>
  <c r="AG2169"/>
  <c r="AH2169"/>
  <c r="AI2169"/>
  <c r="AJ2169"/>
  <c r="AK2169"/>
  <c r="AL2169"/>
  <c r="AM2169"/>
  <c r="AN2169"/>
  <c r="AO2175"/>
  <c r="AO2169"/>
  <c r="AP2175"/>
  <c r="AP2169"/>
  <c r="AQ2175"/>
  <c r="AQ2169"/>
  <c r="AT2175"/>
  <c r="AT2169"/>
  <c r="AU2175"/>
  <c r="AU2169"/>
  <c r="AV2169"/>
  <c r="AW2169"/>
  <c r="AX2169"/>
  <c r="AY2169"/>
  <c r="AZ2169"/>
  <c r="BA2169"/>
  <c r="BB2169"/>
  <c r="BC2169"/>
  <c r="BD2169"/>
  <c r="BE2169"/>
  <c r="BF2169"/>
  <c r="BG2169"/>
  <c r="BH2169"/>
  <c r="BI2169"/>
  <c r="BJ2169"/>
  <c r="BK2169"/>
  <c r="BL2169"/>
  <c r="BM2169"/>
  <c r="BN2169"/>
  <c r="BO2169"/>
  <c r="BP2169"/>
  <c r="BQ2169"/>
  <c r="BR2169"/>
  <c r="BS2169"/>
  <c r="BT2169"/>
  <c r="BU2169"/>
  <c r="BV2169"/>
  <c r="BW2169"/>
  <c r="BX2169"/>
  <c r="BY2169"/>
  <c r="BZ2169"/>
  <c r="CA2169"/>
  <c r="CB2169"/>
  <c r="CC2169"/>
  <c r="CD2169"/>
  <c r="CE2169"/>
  <c r="CF2169"/>
  <c r="CG2169"/>
  <c r="CH2169"/>
  <c r="CI2169"/>
  <c r="CJ2169"/>
  <c r="CK2169"/>
  <c r="CL2169"/>
  <c r="CM2169"/>
  <c r="CN2169"/>
  <c r="CO2169"/>
  <c r="CP2169"/>
  <c r="CQ2169"/>
  <c r="CR2169"/>
  <c r="CS2169"/>
  <c r="CT2169"/>
  <c r="CU2169"/>
  <c r="CV2169"/>
  <c r="CW2169"/>
  <c r="CX2169"/>
  <c r="CY2169"/>
  <c r="CZ2169"/>
  <c r="DA2169"/>
  <c r="DB2169"/>
  <c r="DC2169"/>
  <c r="DD2169"/>
  <c r="DE2169"/>
  <c r="DF2169"/>
  <c r="DG2169"/>
  <c r="DH2169"/>
  <c r="DI2169"/>
  <c r="DJ2169"/>
  <c r="DK2169"/>
  <c r="DL2169"/>
  <c r="DM2169"/>
  <c r="DN2169"/>
  <c r="C2171"/>
  <c r="D2171"/>
  <c r="AJ2171"/>
  <c r="CX2171"/>
  <c r="W2171"/>
  <c r="AC2171"/>
  <c r="AE2171"/>
  <c r="AD2171"/>
  <c r="AF2171"/>
  <c r="AB2171"/>
  <c r="CR2171"/>
  <c r="Q2171"/>
  <c r="CS2171"/>
  <c r="R2171"/>
  <c r="GK2171"/>
  <c r="AG2171"/>
  <c r="CU2171"/>
  <c r="T2171"/>
  <c r="AH2171"/>
  <c r="CV2171"/>
  <c r="U2171"/>
  <c r="AI2171"/>
  <c r="CW2171"/>
  <c r="V2171"/>
  <c r="CQ2171"/>
  <c r="P2171"/>
  <c r="CT2171"/>
  <c r="S2171"/>
  <c r="CP2171"/>
  <c r="O2171"/>
  <c r="FR2171"/>
  <c r="GL2171"/>
  <c r="GO2171"/>
  <c r="GP2171"/>
  <c r="I2172"/>
  <c r="AC2172"/>
  <c r="CQ2172"/>
  <c r="P2172"/>
  <c r="AE2172"/>
  <c r="AD2172"/>
  <c r="AF2172"/>
  <c r="CT2172"/>
  <c r="S2172"/>
  <c r="AG2172"/>
  <c r="AH2172"/>
  <c r="CV2172"/>
  <c r="U2172"/>
  <c r="AI2172"/>
  <c r="CW2172"/>
  <c r="V2172"/>
  <c r="AJ2172"/>
  <c r="CX2172"/>
  <c r="W2172"/>
  <c r="CU2172"/>
  <c r="T2172"/>
  <c r="FR2172"/>
  <c r="GL2172"/>
  <c r="GO2172"/>
  <c r="GP2172"/>
  <c r="I2173"/>
  <c r="AC2173"/>
  <c r="CQ2173"/>
  <c r="P2173"/>
  <c r="AE2173"/>
  <c r="AD2173"/>
  <c r="AF2173"/>
  <c r="CT2173"/>
  <c r="S2173"/>
  <c r="AG2173"/>
  <c r="CU2173"/>
  <c r="T2173"/>
  <c r="AH2173"/>
  <c r="AI2173"/>
  <c r="CW2173"/>
  <c r="V2173"/>
  <c r="AJ2173"/>
  <c r="CX2173"/>
  <c r="W2173"/>
  <c r="CS2173"/>
  <c r="R2173"/>
  <c r="GK2173"/>
  <c r="CV2173"/>
  <c r="U2173"/>
  <c r="FR2173"/>
  <c r="GL2173"/>
  <c r="GO2173"/>
  <c r="GP2173"/>
  <c r="C2175"/>
  <c r="C2169"/>
  <c r="D2175"/>
  <c r="D2169"/>
  <c r="F2179"/>
  <c r="F2180"/>
  <c r="AR2175"/>
  <c r="AR2169"/>
  <c r="AS2175"/>
  <c r="AS2169"/>
  <c r="F2186"/>
  <c r="F2177"/>
  <c r="F2178"/>
  <c r="F2181"/>
  <c r="F2182"/>
  <c r="F2183"/>
  <c r="F2184"/>
  <c r="F2187"/>
  <c r="F2188"/>
  <c r="F2189"/>
  <c r="F2190"/>
  <c r="F2191"/>
  <c r="F2192"/>
  <c r="F2193"/>
  <c r="F2194"/>
  <c r="D2196"/>
  <c r="B2204"/>
  <c r="B2198"/>
  <c r="D2204"/>
  <c r="D2198"/>
  <c r="E2198"/>
  <c r="G2204"/>
  <c r="G2198"/>
  <c r="O2198"/>
  <c r="P2198"/>
  <c r="Q2198"/>
  <c r="R2198"/>
  <c r="S2198"/>
  <c r="T2198"/>
  <c r="U2198"/>
  <c r="V2198"/>
  <c r="W2198"/>
  <c r="X2198"/>
  <c r="Y2198"/>
  <c r="Z2198"/>
  <c r="AA2198"/>
  <c r="AB2198"/>
  <c r="AC2198"/>
  <c r="AD2198"/>
  <c r="AE2198"/>
  <c r="AF2198"/>
  <c r="AG2198"/>
  <c r="AH2198"/>
  <c r="AI2198"/>
  <c r="AJ2198"/>
  <c r="AK2198"/>
  <c r="AL2198"/>
  <c r="AM2198"/>
  <c r="AN2198"/>
  <c r="AQ2204"/>
  <c r="AQ2198"/>
  <c r="AR2204"/>
  <c r="AR2198"/>
  <c r="AT2204"/>
  <c r="AT2198"/>
  <c r="AU2204"/>
  <c r="AU2198"/>
  <c r="AV2198"/>
  <c r="AW2198"/>
  <c r="AX2198"/>
  <c r="AY2198"/>
  <c r="AZ2198"/>
  <c r="BA2198"/>
  <c r="BB2198"/>
  <c r="BC2198"/>
  <c r="BD2198"/>
  <c r="BE2198"/>
  <c r="BF2198"/>
  <c r="BG2198"/>
  <c r="BH2198"/>
  <c r="BI2198"/>
  <c r="BJ2198"/>
  <c r="BK2198"/>
  <c r="BL2198"/>
  <c r="BM2198"/>
  <c r="BN2198"/>
  <c r="BO2198"/>
  <c r="BP2198"/>
  <c r="BQ2198"/>
  <c r="BR2198"/>
  <c r="BS2198"/>
  <c r="BT2198"/>
  <c r="BU2198"/>
  <c r="BV2198"/>
  <c r="BW2198"/>
  <c r="BX2198"/>
  <c r="BY2198"/>
  <c r="BZ2198"/>
  <c r="CA2198"/>
  <c r="CB2198"/>
  <c r="CC2198"/>
  <c r="CD2198"/>
  <c r="CE2198"/>
  <c r="CF2198"/>
  <c r="CG2198"/>
  <c r="CH2198"/>
  <c r="CI2198"/>
  <c r="CJ2198"/>
  <c r="CK2198"/>
  <c r="CL2198"/>
  <c r="CM2198"/>
  <c r="CN2198"/>
  <c r="CO2198"/>
  <c r="CP2198"/>
  <c r="CQ2198"/>
  <c r="CR2198"/>
  <c r="CS2198"/>
  <c r="CT2198"/>
  <c r="CU2198"/>
  <c r="CV2198"/>
  <c r="CW2198"/>
  <c r="CX2198"/>
  <c r="CY2198"/>
  <c r="CZ2198"/>
  <c r="DA2198"/>
  <c r="DB2198"/>
  <c r="DC2198"/>
  <c r="DD2198"/>
  <c r="DE2198"/>
  <c r="DF2198"/>
  <c r="DG2198"/>
  <c r="DH2198"/>
  <c r="DI2198"/>
  <c r="DJ2198"/>
  <c r="DK2198"/>
  <c r="DL2198"/>
  <c r="DM2198"/>
  <c r="DN2198"/>
  <c r="C2200"/>
  <c r="D2200"/>
  <c r="AG2200"/>
  <c r="CU2200"/>
  <c r="T2200"/>
  <c r="AC2200"/>
  <c r="AE2200"/>
  <c r="AD2200"/>
  <c r="CR2200"/>
  <c r="Q2200"/>
  <c r="CS2200"/>
  <c r="R2200"/>
  <c r="GK2200"/>
  <c r="AF2200"/>
  <c r="CT2200"/>
  <c r="S2200"/>
  <c r="AH2200"/>
  <c r="AI2200"/>
  <c r="CW2200"/>
  <c r="V2200"/>
  <c r="AJ2200"/>
  <c r="CX2200"/>
  <c r="W2200"/>
  <c r="CQ2200"/>
  <c r="P2200"/>
  <c r="CV2200"/>
  <c r="U2200"/>
  <c r="FR2200"/>
  <c r="GL2200"/>
  <c r="GO2200"/>
  <c r="GP2200"/>
  <c r="I2201"/>
  <c r="AH2201"/>
  <c r="CV2201"/>
  <c r="U2201"/>
  <c r="AC2201"/>
  <c r="CQ2201"/>
  <c r="P2201"/>
  <c r="AE2201"/>
  <c r="CS2201"/>
  <c r="R2201"/>
  <c r="GK2201"/>
  <c r="AF2201"/>
  <c r="CT2201"/>
  <c r="S2201"/>
  <c r="AG2201"/>
  <c r="CU2201"/>
  <c r="T2201"/>
  <c r="AI2201"/>
  <c r="AJ2201"/>
  <c r="CX2201"/>
  <c r="W2201"/>
  <c r="CW2201"/>
  <c r="V2201"/>
  <c r="FR2201"/>
  <c r="GL2201"/>
  <c r="GO2201"/>
  <c r="GP2201"/>
  <c r="I2202"/>
  <c r="AI2202"/>
  <c r="CW2202"/>
  <c r="V2202"/>
  <c r="AC2202"/>
  <c r="AE2202"/>
  <c r="AD2202"/>
  <c r="AF2202"/>
  <c r="AB2202"/>
  <c r="CR2202"/>
  <c r="Q2202"/>
  <c r="CT2202"/>
  <c r="S2202"/>
  <c r="AG2202"/>
  <c r="CU2202"/>
  <c r="T2202"/>
  <c r="AH2202"/>
  <c r="CV2202"/>
  <c r="U2202"/>
  <c r="AJ2202"/>
  <c r="CS2202"/>
  <c r="R2202"/>
  <c r="GK2202"/>
  <c r="CX2202"/>
  <c r="W2202"/>
  <c r="FR2202"/>
  <c r="GL2202"/>
  <c r="GO2202"/>
  <c r="GP2202"/>
  <c r="C2204"/>
  <c r="C2198"/>
  <c r="F2204"/>
  <c r="F2198"/>
  <c r="AO2204"/>
  <c r="AO2198"/>
  <c r="AP2204"/>
  <c r="AP2198"/>
  <c r="F2210"/>
  <c r="AS2204"/>
  <c r="F2214"/>
  <c r="F2215"/>
  <c r="F2206"/>
  <c r="F2207"/>
  <c r="F2208"/>
  <c r="F2211"/>
  <c r="F2212"/>
  <c r="F2213"/>
  <c r="F2216"/>
  <c r="F2217"/>
  <c r="F2218"/>
  <c r="F2219"/>
  <c r="F2220"/>
  <c r="F2221"/>
  <c r="F2222"/>
  <c r="F2223"/>
  <c r="D2225"/>
  <c r="B2233"/>
  <c r="B2227"/>
  <c r="D2233"/>
  <c r="D2227"/>
  <c r="E2227"/>
  <c r="O2227"/>
  <c r="P2227"/>
  <c r="Q2227"/>
  <c r="R2227"/>
  <c r="S2227"/>
  <c r="T2227"/>
  <c r="U2227"/>
  <c r="V2227"/>
  <c r="W2227"/>
  <c r="X2227"/>
  <c r="Y2227"/>
  <c r="Z2227"/>
  <c r="AA2227"/>
  <c r="AB2227"/>
  <c r="AC2227"/>
  <c r="AD2227"/>
  <c r="AE2227"/>
  <c r="AF2227"/>
  <c r="AG2227"/>
  <c r="AH2227"/>
  <c r="AI2227"/>
  <c r="AJ2227"/>
  <c r="AK2227"/>
  <c r="AL2227"/>
  <c r="AM2227"/>
  <c r="AN2227"/>
  <c r="AO2233"/>
  <c r="AO2227"/>
  <c r="AQ2233"/>
  <c r="AQ2227"/>
  <c r="AR2233"/>
  <c r="AR2227"/>
  <c r="AS2233"/>
  <c r="AS2227"/>
  <c r="AV2227"/>
  <c r="AW2227"/>
  <c r="AX2227"/>
  <c r="AY2227"/>
  <c r="AZ2227"/>
  <c r="BA2227"/>
  <c r="BB2227"/>
  <c r="BC2227"/>
  <c r="BD2227"/>
  <c r="BE2227"/>
  <c r="BF2227"/>
  <c r="BG2227"/>
  <c r="BH2227"/>
  <c r="BI2227"/>
  <c r="BJ2227"/>
  <c r="BK2227"/>
  <c r="BL2227"/>
  <c r="BM2227"/>
  <c r="BN2227"/>
  <c r="BO2227"/>
  <c r="BP2227"/>
  <c r="BQ2227"/>
  <c r="BR2227"/>
  <c r="BS2227"/>
  <c r="BT2227"/>
  <c r="BU2227"/>
  <c r="BV2227"/>
  <c r="BW2227"/>
  <c r="BX2227"/>
  <c r="BY2227"/>
  <c r="BZ2227"/>
  <c r="CA2227"/>
  <c r="CB2227"/>
  <c r="CC2227"/>
  <c r="CD2227"/>
  <c r="CE2227"/>
  <c r="CF2227"/>
  <c r="CG2227"/>
  <c r="CH2227"/>
  <c r="CI2227"/>
  <c r="CJ2227"/>
  <c r="CK2227"/>
  <c r="CL2227"/>
  <c r="CM2227"/>
  <c r="CN2227"/>
  <c r="CO2227"/>
  <c r="CP2227"/>
  <c r="CQ2227"/>
  <c r="CR2227"/>
  <c r="CS2227"/>
  <c r="CT2227"/>
  <c r="CU2227"/>
  <c r="CV2227"/>
  <c r="CW2227"/>
  <c r="CX2227"/>
  <c r="CY2227"/>
  <c r="CZ2227"/>
  <c r="DA2227"/>
  <c r="DB2227"/>
  <c r="DC2227"/>
  <c r="DD2227"/>
  <c r="DE2227"/>
  <c r="DF2227"/>
  <c r="DG2227"/>
  <c r="DH2227"/>
  <c r="DI2227"/>
  <c r="DJ2227"/>
  <c r="DK2227"/>
  <c r="DL2227"/>
  <c r="DM2227"/>
  <c r="DN2227"/>
  <c r="C2229"/>
  <c r="D2229"/>
  <c r="AC2229"/>
  <c r="CQ2229"/>
  <c r="P2229"/>
  <c r="AE2229"/>
  <c r="AD2229"/>
  <c r="AF2229"/>
  <c r="CT2229"/>
  <c r="S2229"/>
  <c r="AG2229"/>
  <c r="CU2229"/>
  <c r="T2229"/>
  <c r="AH2229"/>
  <c r="AI2229"/>
  <c r="CW2229"/>
  <c r="V2229"/>
  <c r="AJ2229"/>
  <c r="CX2229"/>
  <c r="W2229"/>
  <c r="CS2229"/>
  <c r="R2229"/>
  <c r="GK2229"/>
  <c r="CV2229"/>
  <c r="U2229"/>
  <c r="FR2229"/>
  <c r="GL2229"/>
  <c r="GO2229"/>
  <c r="GP2229"/>
  <c r="I2230"/>
  <c r="AE2230"/>
  <c r="CS2230"/>
  <c r="R2230"/>
  <c r="AC2230"/>
  <c r="AD2230"/>
  <c r="AF2230"/>
  <c r="AB2230"/>
  <c r="CQ2230"/>
  <c r="P2230"/>
  <c r="CR2230"/>
  <c r="Q2230"/>
  <c r="CT2230"/>
  <c r="S2230"/>
  <c r="CP2230"/>
  <c r="O2230"/>
  <c r="AG2230"/>
  <c r="CU2230"/>
  <c r="T2230"/>
  <c r="AH2230"/>
  <c r="CV2230"/>
  <c r="U2230"/>
  <c r="AI2230"/>
  <c r="AJ2230"/>
  <c r="CX2230"/>
  <c r="W2230"/>
  <c r="CW2230"/>
  <c r="V2230"/>
  <c r="FR2230"/>
  <c r="GK2230"/>
  <c r="GL2230"/>
  <c r="GO2230"/>
  <c r="GP2230"/>
  <c r="I2231"/>
  <c r="AF2231"/>
  <c r="CT2231"/>
  <c r="S2231"/>
  <c r="CY2231"/>
  <c r="X2231"/>
  <c r="AC2231"/>
  <c r="CQ2231"/>
  <c r="P2231"/>
  <c r="AE2231"/>
  <c r="AD2231"/>
  <c r="CR2231"/>
  <c r="Q2231"/>
  <c r="CP2231"/>
  <c r="O2231"/>
  <c r="CS2231"/>
  <c r="R2231"/>
  <c r="GK2231"/>
  <c r="AG2231"/>
  <c r="AH2231"/>
  <c r="CV2231"/>
  <c r="U2231"/>
  <c r="AI2231"/>
  <c r="CW2231"/>
  <c r="V2231"/>
  <c r="AJ2231"/>
  <c r="CU2231"/>
  <c r="T2231"/>
  <c r="CX2231"/>
  <c r="W2231"/>
  <c r="FR2231"/>
  <c r="GL2231"/>
  <c r="GO2231"/>
  <c r="GP2231"/>
  <c r="C2233"/>
  <c r="C2227"/>
  <c r="F2233"/>
  <c r="F2227"/>
  <c r="G2233"/>
  <c r="G2227"/>
  <c r="AP2233"/>
  <c r="F2238"/>
  <c r="F2239"/>
  <c r="F2252"/>
  <c r="AT2233"/>
  <c r="AT2227"/>
  <c r="AU2233"/>
  <c r="AU2227"/>
  <c r="F2235"/>
  <c r="F2236"/>
  <c r="F2237"/>
  <c r="F2240"/>
  <c r="F2241"/>
  <c r="F2242"/>
  <c r="F2243"/>
  <c r="F2246"/>
  <c r="F2247"/>
  <c r="F2248"/>
  <c r="F2249"/>
  <c r="F2250"/>
  <c r="F2251"/>
  <c r="B2254"/>
  <c r="B2040"/>
  <c r="C2254"/>
  <c r="C2040"/>
  <c r="D2254"/>
  <c r="D2040"/>
  <c r="F2254"/>
  <c r="F2040"/>
  <c r="G2254"/>
  <c r="G2040"/>
  <c r="AO2254"/>
  <c r="AO2040"/>
  <c r="AR2254"/>
  <c r="AR2040"/>
  <c r="F2256"/>
  <c r="F2257"/>
  <c r="F2261"/>
  <c r="F2262"/>
  <c r="F2263"/>
  <c r="F2267"/>
  <c r="F2268"/>
  <c r="F2269"/>
  <c r="F2270"/>
  <c r="F2271"/>
  <c r="F2272"/>
  <c r="F2273"/>
  <c r="B2275"/>
  <c r="B1021"/>
  <c r="C2275"/>
  <c r="C1021"/>
  <c r="D2275"/>
  <c r="D1021"/>
  <c r="F2275"/>
  <c r="F1021"/>
  <c r="G2275"/>
  <c r="G1021"/>
  <c r="F2277"/>
  <c r="F2278"/>
  <c r="F2282"/>
  <c r="F2283"/>
  <c r="F2284"/>
  <c r="F2288"/>
  <c r="F2289"/>
  <c r="F2290"/>
  <c r="F2291"/>
  <c r="F2292"/>
  <c r="F2293"/>
  <c r="B2296"/>
  <c r="B18"/>
  <c r="C2296"/>
  <c r="C18"/>
  <c r="D2296"/>
  <c r="D18"/>
  <c r="F2296"/>
  <c r="F18"/>
  <c r="G2296"/>
  <c r="CY2056"/>
  <c r="X2056"/>
  <c r="CZ2056"/>
  <c r="Y2056"/>
  <c r="CY1837"/>
  <c r="X1837"/>
  <c r="CZ1837"/>
  <c r="Y1837"/>
  <c r="GM1837"/>
  <c r="GO1837"/>
  <c r="CY1740"/>
  <c r="X1740"/>
  <c r="CZ1740"/>
  <c r="Y1740"/>
  <c r="CZ1768"/>
  <c r="Y1768"/>
  <c r="CY1768"/>
  <c r="X1768"/>
  <c r="CP1768"/>
  <c r="O1768"/>
  <c r="CZ2144"/>
  <c r="Y2144"/>
  <c r="CY2144"/>
  <c r="X2144"/>
  <c r="GN2144"/>
  <c r="CZ2142"/>
  <c r="Y2142"/>
  <c r="CY2142"/>
  <c r="X2142"/>
  <c r="CR2057"/>
  <c r="Q2057"/>
  <c r="AB2057"/>
  <c r="CR2229"/>
  <c r="Q2229"/>
  <c r="CP2229"/>
  <c r="O2229"/>
  <c r="AB2229"/>
  <c r="CY1741"/>
  <c r="X1741"/>
  <c r="CZ1741"/>
  <c r="Y1741"/>
  <c r="CP2114"/>
  <c r="O2114"/>
  <c r="I1776"/>
  <c r="S1776"/>
  <c r="I1775"/>
  <c r="T1775"/>
  <c r="S1698"/>
  <c r="GM2144"/>
  <c r="CZ2201"/>
  <c r="Y2201"/>
  <c r="CY2201"/>
  <c r="X2201"/>
  <c r="GN2052"/>
  <c r="GM2052"/>
  <c r="CR2173"/>
  <c r="Q2173"/>
  <c r="AB2173"/>
  <c r="CY1737"/>
  <c r="X1737"/>
  <c r="CZ1737"/>
  <c r="Y1737"/>
  <c r="CZ2231"/>
  <c r="Y2231"/>
  <c r="GN2231"/>
  <c r="GM2231"/>
  <c r="CZ2229"/>
  <c r="Y2229"/>
  <c r="CY2229"/>
  <c r="X2229"/>
  <c r="CZ2173"/>
  <c r="Y2173"/>
  <c r="CY2173"/>
  <c r="X2173"/>
  <c r="CY2171"/>
  <c r="X2171"/>
  <c r="CZ2171"/>
  <c r="Y2171"/>
  <c r="GN2171"/>
  <c r="CY2113"/>
  <c r="X2113"/>
  <c r="CZ2113"/>
  <c r="Y2113"/>
  <c r="GM2113"/>
  <c r="GM1838"/>
  <c r="GO1838"/>
  <c r="AB1626"/>
  <c r="CR1626"/>
  <c r="I1584"/>
  <c r="T1584"/>
  <c r="Q1541"/>
  <c r="S1541"/>
  <c r="CP1541"/>
  <c r="O1541"/>
  <c r="CZ2202"/>
  <c r="Y2202"/>
  <c r="CY2202"/>
  <c r="X2202"/>
  <c r="GN2113"/>
  <c r="AB1841"/>
  <c r="CR1841"/>
  <c r="Q1841"/>
  <c r="CZ2230"/>
  <c r="Y2230"/>
  <c r="CY2230"/>
  <c r="X2230"/>
  <c r="GM2230"/>
  <c r="CZ2086"/>
  <c r="Y2086"/>
  <c r="CY2086"/>
  <c r="X2086"/>
  <c r="GM2086"/>
  <c r="GN2086"/>
  <c r="CY1732"/>
  <c r="X1732"/>
  <c r="CZ1732"/>
  <c r="Y1732"/>
  <c r="I1700"/>
  <c r="I1699"/>
  <c r="P1699"/>
  <c r="U1698"/>
  <c r="CR2172"/>
  <c r="Q2172"/>
  <c r="CP2172"/>
  <c r="O2172"/>
  <c r="AB2172"/>
  <c r="CY2114"/>
  <c r="X2114"/>
  <c r="CZ2114"/>
  <c r="Y2114"/>
  <c r="CY2085"/>
  <c r="X2085"/>
  <c r="CZ2085"/>
  <c r="Y2085"/>
  <c r="Q1774"/>
  <c r="S1774"/>
  <c r="CP1774"/>
  <c r="O1774"/>
  <c r="CP2173"/>
  <c r="O2173"/>
  <c r="S2115"/>
  <c r="CP2115"/>
  <c r="O2115"/>
  <c r="I1839"/>
  <c r="Q1839"/>
  <c r="CZ2200"/>
  <c r="Y2200"/>
  <c r="CY2200"/>
  <c r="X2200"/>
  <c r="CY1834"/>
  <c r="X1834"/>
  <c r="CZ1834"/>
  <c r="Y1834"/>
  <c r="CY1842"/>
  <c r="X1842"/>
  <c r="CZ1842"/>
  <c r="Y1842"/>
  <c r="CY1733"/>
  <c r="X1733"/>
  <c r="CZ1733"/>
  <c r="Y1733"/>
  <c r="GO1836"/>
  <c r="GM1836"/>
  <c r="CY2172"/>
  <c r="X2172"/>
  <c r="CZ2172"/>
  <c r="Y2172"/>
  <c r="GN2085"/>
  <c r="GM2085"/>
  <c r="CY1696"/>
  <c r="X1696"/>
  <c r="CZ1696"/>
  <c r="Y1696"/>
  <c r="U1775"/>
  <c r="I1658"/>
  <c r="W1658"/>
  <c r="CP2200"/>
  <c r="O2200"/>
  <c r="I1844"/>
  <c r="T1844"/>
  <c r="R1839"/>
  <c r="GK1839"/>
  <c r="AB2055"/>
  <c r="CQ2055"/>
  <c r="P2055"/>
  <c r="AT2017"/>
  <c r="AT1829"/>
  <c r="CZ1831"/>
  <c r="Y1831"/>
  <c r="CY1831"/>
  <c r="X1831"/>
  <c r="CY1735"/>
  <c r="X1735"/>
  <c r="CZ1735"/>
  <c r="Y1735"/>
  <c r="AB1701"/>
  <c r="CR1701"/>
  <c r="AB1697"/>
  <c r="CR1697"/>
  <c r="Q1697"/>
  <c r="CY1695"/>
  <c r="X1695"/>
  <c r="CZ1695"/>
  <c r="Y1695"/>
  <c r="CZ1628"/>
  <c r="Y1628"/>
  <c r="CY1628"/>
  <c r="X1628"/>
  <c r="AB1621"/>
  <c r="CR1621"/>
  <c r="CZ1616"/>
  <c r="Y1616"/>
  <c r="CY1616"/>
  <c r="X1616"/>
  <c r="AQ1449"/>
  <c r="F1463"/>
  <c r="GM1451"/>
  <c r="GN1451"/>
  <c r="CZ1298"/>
  <c r="Y1298"/>
  <c r="CY1298"/>
  <c r="X1298"/>
  <c r="AD1244"/>
  <c r="CS1244"/>
  <c r="R1244"/>
  <c r="GK1244"/>
  <c r="CZ1243"/>
  <c r="Y1243"/>
  <c r="CY1243"/>
  <c r="X1243"/>
  <c r="AB1241"/>
  <c r="CR1241"/>
  <c r="Q1241"/>
  <c r="CR1176"/>
  <c r="AB1176"/>
  <c r="CY1173"/>
  <c r="X1173"/>
  <c r="CZ1173"/>
  <c r="Y1173"/>
  <c r="CZ1070"/>
  <c r="Y1070"/>
  <c r="CY1070"/>
  <c r="X1070"/>
  <c r="AB1070"/>
  <c r="CR1070"/>
  <c r="Q1070"/>
  <c r="CR130"/>
  <c r="Q130"/>
  <c r="AB130"/>
  <c r="CZ2051"/>
  <c r="Y2051"/>
  <c r="CY2051"/>
  <c r="X2051"/>
  <c r="CZ2049"/>
  <c r="Y2049"/>
  <c r="CY2049"/>
  <c r="X2049"/>
  <c r="AR1894"/>
  <c r="F1915"/>
  <c r="AD1624"/>
  <c r="CR1624"/>
  <c r="CS1624"/>
  <c r="I1624"/>
  <c r="R1624"/>
  <c r="GK1624"/>
  <c r="S1620"/>
  <c r="I1621"/>
  <c r="CZ1582"/>
  <c r="Y1582"/>
  <c r="CY1582"/>
  <c r="X1582"/>
  <c r="AP1536"/>
  <c r="F1558"/>
  <c r="CZ1544"/>
  <c r="Y1544"/>
  <c r="CY1544"/>
  <c r="X1544"/>
  <c r="GM1544"/>
  <c r="CY1359"/>
  <c r="X1359"/>
  <c r="CZ1359"/>
  <c r="Y1359"/>
  <c r="CY1143"/>
  <c r="X1143"/>
  <c r="CZ1143"/>
  <c r="Y1143"/>
  <c r="CY1035"/>
  <c r="X1035"/>
  <c r="CZ1035"/>
  <c r="Y1035"/>
  <c r="CY928"/>
  <c r="X928"/>
  <c r="CZ928"/>
  <c r="Y928"/>
  <c r="GM928"/>
  <c r="CZ586"/>
  <c r="Y586"/>
  <c r="CY586"/>
  <c r="X586"/>
  <c r="CR2049"/>
  <c r="Q2049"/>
  <c r="CP2049"/>
  <c r="O2049"/>
  <c r="AB2049"/>
  <c r="CZ2047"/>
  <c r="Y2047"/>
  <c r="CY2047"/>
  <c r="X2047"/>
  <c r="AS1894"/>
  <c r="F1906"/>
  <c r="I1659"/>
  <c r="I1661"/>
  <c r="I1663"/>
  <c r="I1667"/>
  <c r="T1657"/>
  <c r="CY1629"/>
  <c r="X1629"/>
  <c r="CZ1629"/>
  <c r="Y1629"/>
  <c r="CQ1629"/>
  <c r="P1629"/>
  <c r="CP1629"/>
  <c r="O1629"/>
  <c r="AB1629"/>
  <c r="AU1576"/>
  <c r="F1603"/>
  <c r="AU1802"/>
  <c r="F1500"/>
  <c r="AU1480"/>
  <c r="CY1452"/>
  <c r="X1452"/>
  <c r="CZ1452"/>
  <c r="Y1452"/>
  <c r="CY1421"/>
  <c r="X1421"/>
  <c r="CZ1421"/>
  <c r="Y1421"/>
  <c r="R1421"/>
  <c r="GK1421"/>
  <c r="GN1421"/>
  <c r="CZ1392"/>
  <c r="Y1392"/>
  <c r="CY1392"/>
  <c r="X1392"/>
  <c r="CZ1241"/>
  <c r="Y1241"/>
  <c r="CY1241"/>
  <c r="X1241"/>
  <c r="GM1204"/>
  <c r="GN1204"/>
  <c r="F1165"/>
  <c r="AR1132"/>
  <c r="AD1069"/>
  <c r="CR1069"/>
  <c r="Q1069"/>
  <c r="CS1069"/>
  <c r="R1069"/>
  <c r="GK1069"/>
  <c r="AO994"/>
  <c r="F935"/>
  <c r="U74" i="5"/>
  <c r="CS826" i="1"/>
  <c r="AD826"/>
  <c r="CR826"/>
  <c r="Q826"/>
  <c r="S826"/>
  <c r="CP826"/>
  <c r="O826"/>
  <c r="W623"/>
  <c r="V623"/>
  <c r="CS2057"/>
  <c r="R2057"/>
  <c r="GK2057"/>
  <c r="I1772"/>
  <c r="U1772"/>
  <c r="CP1735"/>
  <c r="O1735"/>
  <c r="S1618"/>
  <c r="CP1618"/>
  <c r="O1618"/>
  <c r="Q1584"/>
  <c r="I1176"/>
  <c r="U1176"/>
  <c r="I1106"/>
  <c r="T1106"/>
  <c r="I1103"/>
  <c r="U1103"/>
  <c r="F2258"/>
  <c r="AP2254"/>
  <c r="F2209"/>
  <c r="CQ2202"/>
  <c r="P2202"/>
  <c r="CP2202"/>
  <c r="O2202"/>
  <c r="AB2200"/>
  <c r="CS2172"/>
  <c r="R2172"/>
  <c r="GK2172"/>
  <c r="AU2140"/>
  <c r="AB2115"/>
  <c r="AB2114"/>
  <c r="AQ2111"/>
  <c r="F2093"/>
  <c r="AB2086"/>
  <c r="AB2085"/>
  <c r="CQ2056"/>
  <c r="P2056"/>
  <c r="CP2056"/>
  <c r="O2056"/>
  <c r="R2055"/>
  <c r="GK2055"/>
  <c r="AB2053"/>
  <c r="AB2050"/>
  <c r="F2023"/>
  <c r="AP1919"/>
  <c r="R1842"/>
  <c r="GK1842"/>
  <c r="AB1842"/>
  <c r="S1841"/>
  <c r="AB1837"/>
  <c r="AB1836"/>
  <c r="AB1834"/>
  <c r="S1779"/>
  <c r="S1778"/>
  <c r="R1741"/>
  <c r="GK1741"/>
  <c r="W1737"/>
  <c r="R1733"/>
  <c r="GK1733"/>
  <c r="CP1730"/>
  <c r="O1730"/>
  <c r="I1703"/>
  <c r="Q1703"/>
  <c r="T1698"/>
  <c r="T1667"/>
  <c r="P1658"/>
  <c r="CQ1630"/>
  <c r="P1630"/>
  <c r="CP1630"/>
  <c r="O1630"/>
  <c r="CS1629"/>
  <c r="R1629"/>
  <c r="GK1629"/>
  <c r="I1623"/>
  <c r="P1623"/>
  <c r="CP1588"/>
  <c r="O1588"/>
  <c r="R1584"/>
  <c r="GK1584"/>
  <c r="CP1581"/>
  <c r="O1581"/>
  <c r="AB1538"/>
  <c r="I1300"/>
  <c r="W1300"/>
  <c r="CR1171"/>
  <c r="Q1171"/>
  <c r="CP1171"/>
  <c r="O1171"/>
  <c r="AD1134"/>
  <c r="CR1134"/>
  <c r="Q1134"/>
  <c r="CP1134"/>
  <c r="O1134"/>
  <c r="I1102"/>
  <c r="W1102"/>
  <c r="CR1101"/>
  <c r="Q1101"/>
  <c r="CP1101"/>
  <c r="O1101"/>
  <c r="CQ1064"/>
  <c r="P1064"/>
  <c r="CP1064"/>
  <c r="O1064"/>
  <c r="AQ2254"/>
  <c r="F2244"/>
  <c r="AB2231"/>
  <c r="AP2227"/>
  <c r="AD2201"/>
  <c r="AS2198"/>
  <c r="F2157"/>
  <c r="CS2114"/>
  <c r="R2114"/>
  <c r="GK2114"/>
  <c r="CP2053"/>
  <c r="O2053"/>
  <c r="AO2044"/>
  <c r="AP2017"/>
  <c r="AS1944"/>
  <c r="F1876"/>
  <c r="F1857"/>
  <c r="AB1839"/>
  <c r="AB1835"/>
  <c r="AB1832"/>
  <c r="CP1831"/>
  <c r="O1831"/>
  <c r="T1779"/>
  <c r="P1778"/>
  <c r="AB1777"/>
  <c r="S1771"/>
  <c r="S1770"/>
  <c r="P1741"/>
  <c r="CP1741"/>
  <c r="O1741"/>
  <c r="I1738"/>
  <c r="T1738"/>
  <c r="CS1736"/>
  <c r="R1736"/>
  <c r="GK1736"/>
  <c r="AB1736"/>
  <c r="W1734"/>
  <c r="P1733"/>
  <c r="CQ1700"/>
  <c r="P1700"/>
  <c r="Q1700"/>
  <c r="T1697"/>
  <c r="U1695"/>
  <c r="AD1661"/>
  <c r="AD1658"/>
  <c r="AD1625"/>
  <c r="CR1625"/>
  <c r="S1624"/>
  <c r="AD1623"/>
  <c r="CR1623"/>
  <c r="Q1623"/>
  <c r="T1621"/>
  <c r="P1620"/>
  <c r="W1618"/>
  <c r="AQ1614"/>
  <c r="CZ1589"/>
  <c r="Y1589"/>
  <c r="AB1545"/>
  <c r="AB1542"/>
  <c r="W1541"/>
  <c r="AB1541"/>
  <c r="CP1538"/>
  <c r="O1538"/>
  <c r="T1482"/>
  <c r="CR1358"/>
  <c r="Q1358"/>
  <c r="CP1358"/>
  <c r="O1358"/>
  <c r="AB1067"/>
  <c r="AO926"/>
  <c r="AS2082"/>
  <c r="F2098"/>
  <c r="AT1969"/>
  <c r="F1982"/>
  <c r="CR1550"/>
  <c r="Q1550"/>
  <c r="AB1550"/>
  <c r="CQ1389"/>
  <c r="P1389"/>
  <c r="CY1209"/>
  <c r="X1209"/>
  <c r="CZ1209"/>
  <c r="Y1209"/>
  <c r="GM1209"/>
  <c r="GN1209"/>
  <c r="F1156"/>
  <c r="AS1132"/>
  <c r="CQ957"/>
  <c r="AB957"/>
  <c r="CZ714"/>
  <c r="Y714"/>
  <c r="CY714"/>
  <c r="X714"/>
  <c r="AR2044"/>
  <c r="F2078"/>
  <c r="CZ2050"/>
  <c r="Y2050"/>
  <c r="CY2050"/>
  <c r="X2050"/>
  <c r="GN2050"/>
  <c r="CY1731"/>
  <c r="X1731"/>
  <c r="CZ1731"/>
  <c r="Y1731"/>
  <c r="CY1578"/>
  <c r="X1578"/>
  <c r="CZ1578"/>
  <c r="Y1578"/>
  <c r="F1563"/>
  <c r="AS1802"/>
  <c r="AS1536"/>
  <c r="W1482"/>
  <c r="V1482"/>
  <c r="I1483"/>
  <c r="P1483"/>
  <c r="CZ1208"/>
  <c r="Y1208"/>
  <c r="CY1208"/>
  <c r="X1208"/>
  <c r="CZ1138"/>
  <c r="Y1138"/>
  <c r="CY1138"/>
  <c r="X1138"/>
  <c r="CS1066"/>
  <c r="R1066"/>
  <c r="GK1066"/>
  <c r="AD1066"/>
  <c r="CR1066"/>
  <c r="Q1066"/>
  <c r="CY833"/>
  <c r="X833"/>
  <c r="R99" i="5"/>
  <c r="CZ833" i="1"/>
  <c r="Y833"/>
  <c r="T99" i="5"/>
  <c r="F2069" i="1"/>
  <c r="AS2044"/>
  <c r="CZ2048"/>
  <c r="Y2048"/>
  <c r="CY2048"/>
  <c r="X2048"/>
  <c r="CZ2046"/>
  <c r="Y2046"/>
  <c r="CY2046"/>
  <c r="X2046"/>
  <c r="F2027"/>
  <c r="AS1825"/>
  <c r="F1715"/>
  <c r="AS1693"/>
  <c r="AB1702"/>
  <c r="CQ1702"/>
  <c r="P1702"/>
  <c r="AB1668"/>
  <c r="CR1668"/>
  <c r="CQ1657"/>
  <c r="P1657"/>
  <c r="AB1657"/>
  <c r="AB1587"/>
  <c r="CQ1587"/>
  <c r="P1587"/>
  <c r="CP1587"/>
  <c r="O1587"/>
  <c r="CS1452"/>
  <c r="R1452"/>
  <c r="GK1452"/>
  <c r="AD1452"/>
  <c r="U1393"/>
  <c r="T1393"/>
  <c r="W1298"/>
  <c r="V1298"/>
  <c r="I1299"/>
  <c r="T1298"/>
  <c r="V1300"/>
  <c r="F1183"/>
  <c r="AO1267"/>
  <c r="AD1141"/>
  <c r="CR1141"/>
  <c r="Q1141"/>
  <c r="CS1141"/>
  <c r="R1141"/>
  <c r="GK1141"/>
  <c r="CY1101"/>
  <c r="X1101"/>
  <c r="CZ1101"/>
  <c r="Y1101"/>
  <c r="AB1065"/>
  <c r="CQ1065"/>
  <c r="P1065"/>
  <c r="CP1065"/>
  <c r="O1065"/>
  <c r="R837"/>
  <c r="V125" i="5"/>
  <c r="J133"/>
  <c r="BG818" i="1"/>
  <c r="AT846"/>
  <c r="F421"/>
  <c r="AU392"/>
  <c r="CR400"/>
  <c r="Q400"/>
  <c r="AB400"/>
  <c r="AT2111"/>
  <c r="U1779"/>
  <c r="P1779"/>
  <c r="CP1779"/>
  <c r="O1779"/>
  <c r="CP1770"/>
  <c r="O1770"/>
  <c r="CZ1697"/>
  <c r="Y1697"/>
  <c r="AD1665"/>
  <c r="AB1665"/>
  <c r="AD1586"/>
  <c r="AB1586"/>
  <c r="CR1579"/>
  <c r="Q1579"/>
  <c r="CP1579"/>
  <c r="O1579"/>
  <c r="T1483"/>
  <c r="AS2254"/>
  <c r="CQ2142"/>
  <c r="P2142"/>
  <c r="CP2142"/>
  <c r="O2142"/>
  <c r="CY2057"/>
  <c r="X2057"/>
  <c r="F1952"/>
  <c r="V1841"/>
  <c r="U1741"/>
  <c r="V1741"/>
  <c r="I1619"/>
  <c r="R1619"/>
  <c r="GK1619"/>
  <c r="CR1589"/>
  <c r="Q1589"/>
  <c r="CP1589"/>
  <c r="O1589"/>
  <c r="CP1539"/>
  <c r="O1539"/>
  <c r="I1100"/>
  <c r="U1100"/>
  <c r="CP400"/>
  <c r="O400"/>
  <c r="CY2143"/>
  <c r="X2143"/>
  <c r="T2115"/>
  <c r="T2085"/>
  <c r="T2055"/>
  <c r="S1843"/>
  <c r="P1843"/>
  <c r="U1842"/>
  <c r="CP1835"/>
  <c r="O1835"/>
  <c r="T1832"/>
  <c r="P1832"/>
  <c r="S1832"/>
  <c r="CP1832"/>
  <c r="O1832"/>
  <c r="AP1802"/>
  <c r="W1778"/>
  <c r="AB1772"/>
  <c r="W1770"/>
  <c r="W1741"/>
  <c r="R1737"/>
  <c r="GK1737"/>
  <c r="W1733"/>
  <c r="Q1702"/>
  <c r="W1700"/>
  <c r="P1663"/>
  <c r="T1661"/>
  <c r="CP1628"/>
  <c r="O1628"/>
  <c r="S1619"/>
  <c r="GM1580"/>
  <c r="I1545"/>
  <c r="S1545"/>
  <c r="AU1290"/>
  <c r="CZ1242"/>
  <c r="Y1242"/>
  <c r="CP1241"/>
  <c r="O1241"/>
  <c r="CQ1139"/>
  <c r="P1139"/>
  <c r="CP1139"/>
  <c r="O1139"/>
  <c r="CR1099"/>
  <c r="Q1099"/>
  <c r="CP1099"/>
  <c r="O1099"/>
  <c r="I1098"/>
  <c r="Q1098"/>
  <c r="I1036"/>
  <c r="U1036"/>
  <c r="W842"/>
  <c r="CQ821"/>
  <c r="P821"/>
  <c r="AO1766"/>
  <c r="F1785"/>
  <c r="A168" i="5"/>
  <c r="G18" i="1"/>
  <c r="AF168" i="5"/>
  <c r="AO2140" i="1"/>
  <c r="F2150"/>
  <c r="F1850"/>
  <c r="AO2017"/>
  <c r="CZ1835"/>
  <c r="Y1835"/>
  <c r="CY1835"/>
  <c r="X1835"/>
  <c r="CR1771"/>
  <c r="Q1771"/>
  <c r="CP1771"/>
  <c r="O1771"/>
  <c r="AB1771"/>
  <c r="U1702"/>
  <c r="T1702"/>
  <c r="CZ1585"/>
  <c r="Y1585"/>
  <c r="CY1585"/>
  <c r="X1585"/>
  <c r="F1983"/>
  <c r="AU1969"/>
  <c r="V1697"/>
  <c r="U1697"/>
  <c r="AR1614"/>
  <c r="AR1802"/>
  <c r="F1651"/>
  <c r="CS1586"/>
  <c r="I1586"/>
  <c r="R1586"/>
  <c r="GK1586"/>
  <c r="CR1586"/>
  <c r="Q1586"/>
  <c r="CZ1540"/>
  <c r="Y1540"/>
  <c r="CY1540"/>
  <c r="X1540"/>
  <c r="CZ1424"/>
  <c r="Y1424"/>
  <c r="CY1424"/>
  <c r="X1424"/>
  <c r="V842"/>
  <c r="U842"/>
  <c r="Q843"/>
  <c r="CY401"/>
  <c r="X401"/>
  <c r="CZ401"/>
  <c r="Y401"/>
  <c r="GO401"/>
  <c r="GM401"/>
  <c r="AD2084"/>
  <c r="CS2084"/>
  <c r="R2084"/>
  <c r="GK2084"/>
  <c r="AU1766"/>
  <c r="F1793"/>
  <c r="AT1728"/>
  <c r="F1754"/>
  <c r="CR1620"/>
  <c r="Q1620"/>
  <c r="AB1620"/>
  <c r="CZ1617"/>
  <c r="Y1617"/>
  <c r="CY1617"/>
  <c r="X1617"/>
  <c r="AB1589"/>
  <c r="AB1485"/>
  <c r="CR1485"/>
  <c r="CY1423"/>
  <c r="X1423"/>
  <c r="CZ1423"/>
  <c r="Y1423"/>
  <c r="AP1387"/>
  <c r="F1400"/>
  <c r="AB1393"/>
  <c r="CQ1393"/>
  <c r="P1393"/>
  <c r="CP1393"/>
  <c r="O1393"/>
  <c r="F1343"/>
  <c r="AS1325"/>
  <c r="F1265"/>
  <c r="AR1239"/>
  <c r="CY1171"/>
  <c r="X1171"/>
  <c r="CZ1171"/>
  <c r="Y1171"/>
  <c r="CZ1144"/>
  <c r="Y1144"/>
  <c r="CY1144"/>
  <c r="X1144"/>
  <c r="U99" i="5"/>
  <c r="AD833" i="1"/>
  <c r="CR833"/>
  <c r="Q833"/>
  <c r="CS833"/>
  <c r="CZ828"/>
  <c r="Y828"/>
  <c r="T76" i="5"/>
  <c r="CY828" i="1"/>
  <c r="X828"/>
  <c r="R76" i="5"/>
  <c r="CZ792" i="1"/>
  <c r="Y792"/>
  <c r="CY792"/>
  <c r="X792"/>
  <c r="CS1841"/>
  <c r="R1841"/>
  <c r="GK1841"/>
  <c r="F2245"/>
  <c r="F2185"/>
  <c r="T1741"/>
  <c r="V1740"/>
  <c r="V1732"/>
  <c r="CR1699"/>
  <c r="R1658"/>
  <c r="GK1658"/>
  <c r="CZ1393"/>
  <c r="Y1393"/>
  <c r="AD1206"/>
  <c r="CR1206"/>
  <c r="Q1206"/>
  <c r="CP1206"/>
  <c r="O1206"/>
  <c r="W2055"/>
  <c r="CP2051"/>
  <c r="O2051"/>
  <c r="AR2017"/>
  <c r="AO1802"/>
  <c r="V1778"/>
  <c r="W1740"/>
  <c r="CP1731"/>
  <c r="O1731"/>
  <c r="V1702"/>
  <c r="CP1616"/>
  <c r="O1616"/>
  <c r="CP1328"/>
  <c r="O1328"/>
  <c r="CT823"/>
  <c r="S823"/>
  <c r="CP823"/>
  <c r="O823"/>
  <c r="AT2254"/>
  <c r="AU2254"/>
  <c r="F2099"/>
  <c r="U2055"/>
  <c r="AD2054"/>
  <c r="F2000"/>
  <c r="V1842"/>
  <c r="S1840"/>
  <c r="AO1829"/>
  <c r="AQ1802"/>
  <c r="V1779"/>
  <c r="AB1773"/>
  <c r="R1772"/>
  <c r="GK1772"/>
  <c r="S1772"/>
  <c r="S1769"/>
  <c r="CP1769"/>
  <c r="O1769"/>
  <c r="CS1740"/>
  <c r="R1740"/>
  <c r="GK1740"/>
  <c r="AB1740"/>
  <c r="P1737"/>
  <c r="CP1737"/>
  <c r="O1737"/>
  <c r="CS1732"/>
  <c r="R1732"/>
  <c r="GK1732"/>
  <c r="AB1732"/>
  <c r="AB1730"/>
  <c r="R1702"/>
  <c r="GK1702"/>
  <c r="R1698"/>
  <c r="GK1698"/>
  <c r="P1697"/>
  <c r="R1695"/>
  <c r="GK1695"/>
  <c r="AD1663"/>
  <c r="CR1663"/>
  <c r="Q1663"/>
  <c r="Q1619"/>
  <c r="U1586"/>
  <c r="T1545"/>
  <c r="S1482"/>
  <c r="CP1391"/>
  <c r="O1391"/>
  <c r="T1299"/>
  <c r="I1177"/>
  <c r="V1177"/>
  <c r="V1036"/>
  <c r="CP968"/>
  <c r="O968"/>
  <c r="AB831"/>
  <c r="CY791"/>
  <c r="X791"/>
  <c r="CZ791"/>
  <c r="Y791"/>
  <c r="GM791"/>
  <c r="F1907"/>
  <c r="AT1894"/>
  <c r="P1622"/>
  <c r="T1624"/>
  <c r="AR1944"/>
  <c r="F1965"/>
  <c r="AD1696"/>
  <c r="CR1696"/>
  <c r="Q1696"/>
  <c r="CS1696"/>
  <c r="R1696"/>
  <c r="GK1696"/>
  <c r="CS1665"/>
  <c r="CR1665"/>
  <c r="CS1206"/>
  <c r="R1206"/>
  <c r="GK1206"/>
  <c r="AU1728"/>
  <c r="F1755"/>
  <c r="F1681"/>
  <c r="AT1802"/>
  <c r="AT1655"/>
  <c r="T1618"/>
  <c r="R1618"/>
  <c r="GK1618"/>
  <c r="CZ1543"/>
  <c r="Y1543"/>
  <c r="CY1543"/>
  <c r="X1543"/>
  <c r="T1541"/>
  <c r="R1541"/>
  <c r="GK1541"/>
  <c r="AB1358"/>
  <c r="CR1331"/>
  <c r="I1331"/>
  <c r="Q1331"/>
  <c r="AB1331"/>
  <c r="F887"/>
  <c r="T869"/>
  <c r="Q99" i="5"/>
  <c r="S99"/>
  <c r="U76"/>
  <c r="AD828" i="1"/>
  <c r="CS828"/>
  <c r="GN791"/>
  <c r="CR654"/>
  <c r="Q654"/>
  <c r="AB654"/>
  <c r="F2065"/>
  <c r="P1839"/>
  <c r="U1778"/>
  <c r="T1776"/>
  <c r="T1733"/>
  <c r="Q1733"/>
  <c r="V1667"/>
  <c r="T1102"/>
  <c r="AU2111"/>
  <c r="S2055"/>
  <c r="CQ1840"/>
  <c r="P1840"/>
  <c r="U1733"/>
  <c r="W1732"/>
  <c r="T1703"/>
  <c r="W1667"/>
  <c r="V1622"/>
  <c r="AD2143"/>
  <c r="CP2048"/>
  <c r="O2048"/>
  <c r="CP2046"/>
  <c r="O2046"/>
  <c r="F1890"/>
  <c r="AB1833"/>
  <c r="AB1831"/>
  <c r="CZ1736"/>
  <c r="Y1736"/>
  <c r="V1736"/>
  <c r="W1703"/>
  <c r="S1702"/>
  <c r="V1700"/>
  <c r="Q1698"/>
  <c r="CS1697"/>
  <c r="R1697"/>
  <c r="GK1697"/>
  <c r="AR1693"/>
  <c r="R1622"/>
  <c r="GK1622"/>
  <c r="Q1622"/>
  <c r="V1331"/>
  <c r="U1299"/>
  <c r="CY1211"/>
  <c r="X1211"/>
  <c r="CS1070"/>
  <c r="R1070"/>
  <c r="GK1070"/>
  <c r="AU2017"/>
  <c r="F1858"/>
  <c r="F1716"/>
  <c r="AT1693"/>
  <c r="CY1579"/>
  <c r="X1579"/>
  <c r="CZ1579"/>
  <c r="Y1579"/>
  <c r="AQ1536"/>
  <c r="F1559"/>
  <c r="AB1300"/>
  <c r="CR1300"/>
  <c r="Q1300"/>
  <c r="GM1207"/>
  <c r="GN1207"/>
  <c r="CY1206"/>
  <c r="X1206"/>
  <c r="CZ1206"/>
  <c r="Y1206"/>
  <c r="CZ1069"/>
  <c r="Y1069"/>
  <c r="CY1069"/>
  <c r="X1069"/>
  <c r="CZ1066"/>
  <c r="Y1066"/>
  <c r="CY1066"/>
  <c r="X1066"/>
  <c r="R963"/>
  <c r="GK963"/>
  <c r="W963"/>
  <c r="AB840"/>
  <c r="CR840"/>
  <c r="Q840"/>
  <c r="S76" i="5"/>
  <c r="Q76"/>
  <c r="CZ827" i="1"/>
  <c r="Y827"/>
  <c r="T75" i="5"/>
  <c r="CY827" i="1"/>
  <c r="X827"/>
  <c r="R75" i="5"/>
  <c r="S687" i="1"/>
  <c r="Q687"/>
  <c r="P687"/>
  <c r="GM589"/>
  <c r="GN589"/>
  <c r="CY407"/>
  <c r="X407"/>
  <c r="CZ407"/>
  <c r="Y407"/>
  <c r="CZ394"/>
  <c r="Y394"/>
  <c r="CY394"/>
  <c r="X394"/>
  <c r="AS348"/>
  <c r="F379"/>
  <c r="AS458"/>
  <c r="CY236"/>
  <c r="X236"/>
  <c r="CZ236"/>
  <c r="Y236"/>
  <c r="GM236"/>
  <c r="CZ130"/>
  <c r="Y130"/>
  <c r="CY130"/>
  <c r="X130"/>
  <c r="AB2144"/>
  <c r="U2115"/>
  <c r="CP2057"/>
  <c r="O2057"/>
  <c r="CP2047"/>
  <c r="O2047"/>
  <c r="R1843"/>
  <c r="GK1843"/>
  <c r="P1841"/>
  <c r="CP1841"/>
  <c r="O1841"/>
  <c r="AB1776"/>
  <c r="R1774"/>
  <c r="GK1774"/>
  <c r="AB1741"/>
  <c r="AB1739"/>
  <c r="AB1737"/>
  <c r="AB1735"/>
  <c r="AB1733"/>
  <c r="AB1731"/>
  <c r="W1698"/>
  <c r="AB1666"/>
  <c r="S1657"/>
  <c r="AB1622"/>
  <c r="T1549"/>
  <c r="P1543"/>
  <c r="CP1543"/>
  <c r="O1543"/>
  <c r="R1300"/>
  <c r="GK1300"/>
  <c r="U1298"/>
  <c r="V1176"/>
  <c r="W1135"/>
  <c r="S1135"/>
  <c r="R1067"/>
  <c r="GK1067"/>
  <c r="CY968"/>
  <c r="X968"/>
  <c r="CZ1730"/>
  <c r="Y1730"/>
  <c r="CY1730"/>
  <c r="X1730"/>
  <c r="F1507"/>
  <c r="AR1480"/>
  <c r="CZ1453"/>
  <c r="Y1453"/>
  <c r="CY1453"/>
  <c r="X1453"/>
  <c r="F1438"/>
  <c r="AU1418"/>
  <c r="F1250"/>
  <c r="AO1239"/>
  <c r="AB1144"/>
  <c r="CR1144"/>
  <c r="Q1144"/>
  <c r="CZ1141"/>
  <c r="Y1141"/>
  <c r="CY1141"/>
  <c r="X1141"/>
  <c r="CY1105"/>
  <c r="X1105"/>
  <c r="CZ1105"/>
  <c r="Y1105"/>
  <c r="CY1031"/>
  <c r="X1031"/>
  <c r="CZ1031"/>
  <c r="Y1031"/>
  <c r="CY963"/>
  <c r="X963"/>
  <c r="CZ963"/>
  <c r="Y963"/>
  <c r="AP926"/>
  <c r="AP994"/>
  <c r="F936"/>
  <c r="F890"/>
  <c r="W869"/>
  <c r="BH818"/>
  <c r="AU846"/>
  <c r="F524"/>
  <c r="AO515"/>
  <c r="AO759"/>
  <c r="CZ358"/>
  <c r="Y358"/>
  <c r="CY358"/>
  <c r="X358"/>
  <c r="R1703"/>
  <c r="GK1703"/>
  <c r="AB1698"/>
  <c r="AB1662"/>
  <c r="S1622"/>
  <c r="R1617"/>
  <c r="GK1617"/>
  <c r="AB1617"/>
  <c r="W1586"/>
  <c r="CY1549"/>
  <c r="X1549"/>
  <c r="AB1539"/>
  <c r="AR1449"/>
  <c r="AD1389"/>
  <c r="CR1389"/>
  <c r="Q1389"/>
  <c r="I1330"/>
  <c r="P1330"/>
  <c r="W1329"/>
  <c r="CZ1297"/>
  <c r="Y1297"/>
  <c r="U1297"/>
  <c r="I1037"/>
  <c r="U1037"/>
  <c r="U1035"/>
  <c r="U623"/>
  <c r="Q1585"/>
  <c r="CZ1542"/>
  <c r="Y1542"/>
  <c r="CY1542"/>
  <c r="X1542"/>
  <c r="GN1542"/>
  <c r="AS1480"/>
  <c r="F1498"/>
  <c r="AD1482"/>
  <c r="CR1482"/>
  <c r="Q1482"/>
  <c r="CS1482"/>
  <c r="R1482"/>
  <c r="GK1482"/>
  <c r="CR1330"/>
  <c r="AB1330"/>
  <c r="CZ1327"/>
  <c r="Y1327"/>
  <c r="CY1327"/>
  <c r="X1327"/>
  <c r="CZ1174"/>
  <c r="Y1174"/>
  <c r="CY1174"/>
  <c r="X1174"/>
  <c r="CS1174"/>
  <c r="R1174"/>
  <c r="GK1174"/>
  <c r="GN1174"/>
  <c r="CS1136"/>
  <c r="R1136"/>
  <c r="GK1136"/>
  <c r="AD1136"/>
  <c r="CR1136"/>
  <c r="Q1136"/>
  <c r="Q1102"/>
  <c r="W1101"/>
  <c r="AQ1062"/>
  <c r="AQ1267"/>
  <c r="Q1037"/>
  <c r="S1036"/>
  <c r="P1035"/>
  <c r="J127" i="5"/>
  <c r="CZ837" i="1"/>
  <c r="Y837"/>
  <c r="T125" i="5"/>
  <c r="J132"/>
  <c r="CY837" i="1"/>
  <c r="X837"/>
  <c r="R125" i="5"/>
  <c r="J131"/>
  <c r="U55"/>
  <c r="CS823" i="1"/>
  <c r="J51" i="5"/>
  <c r="CZ822" i="1"/>
  <c r="Y822"/>
  <c r="T50" i="5"/>
  <c r="CY822" i="1"/>
  <c r="X822"/>
  <c r="R50" i="5"/>
  <c r="V36"/>
  <c r="R820" i="1"/>
  <c r="CZ681"/>
  <c r="Y681"/>
  <c r="CY681"/>
  <c r="X681"/>
  <c r="P588"/>
  <c r="Q588"/>
  <c r="S588"/>
  <c r="CP588"/>
  <c r="O588"/>
  <c r="W588"/>
  <c r="V588"/>
  <c r="U588"/>
  <c r="V365"/>
  <c r="T365"/>
  <c r="CZ363"/>
  <c r="Y363"/>
  <c r="CY363"/>
  <c r="X363"/>
  <c r="AT22"/>
  <c r="F207"/>
  <c r="AU101"/>
  <c r="F159"/>
  <c r="AU196"/>
  <c r="S1703"/>
  <c r="W1702"/>
  <c r="R1700"/>
  <c r="GK1700"/>
  <c r="P1698"/>
  <c r="CP1698"/>
  <c r="O1698"/>
  <c r="U1658"/>
  <c r="CP1578"/>
  <c r="O1578"/>
  <c r="AD1454"/>
  <c r="AS1449"/>
  <c r="CP1424"/>
  <c r="O1424"/>
  <c r="CR1392"/>
  <c r="Q1392"/>
  <c r="CP1392"/>
  <c r="O1392"/>
  <c r="CP1390"/>
  <c r="O1390"/>
  <c r="CP1360"/>
  <c r="O1360"/>
  <c r="S1329"/>
  <c r="CS1298"/>
  <c r="R1298"/>
  <c r="GK1298"/>
  <c r="CS1296"/>
  <c r="R1296"/>
  <c r="GK1296"/>
  <c r="I1172"/>
  <c r="T1172"/>
  <c r="P1172"/>
  <c r="Q1172"/>
  <c r="S1172"/>
  <c r="CP1172"/>
  <c r="O1172"/>
  <c r="V1103"/>
  <c r="CP1070"/>
  <c r="O1070"/>
  <c r="V1067"/>
  <c r="V1037"/>
  <c r="S1037"/>
  <c r="CS960"/>
  <c r="I960"/>
  <c r="R960"/>
  <c r="GK960"/>
  <c r="F1680"/>
  <c r="AS1655"/>
  <c r="CS1659"/>
  <c r="AD1659"/>
  <c r="CR1659"/>
  <c r="S1583"/>
  <c r="CQ1540"/>
  <c r="P1540"/>
  <c r="CP1540"/>
  <c r="O1540"/>
  <c r="AB1540"/>
  <c r="AT1480"/>
  <c r="F1499"/>
  <c r="AT1509"/>
  <c r="F1430"/>
  <c r="AO1509"/>
  <c r="AO1418"/>
  <c r="CR1362"/>
  <c r="Q1362"/>
  <c r="CP1362"/>
  <c r="O1362"/>
  <c r="AB1362"/>
  <c r="F1352"/>
  <c r="AR1509"/>
  <c r="AR1325"/>
  <c r="U1331"/>
  <c r="R1329"/>
  <c r="GK1329"/>
  <c r="AB1298"/>
  <c r="CR1298"/>
  <c r="Q1298"/>
  <c r="AB1296"/>
  <c r="CR1296"/>
  <c r="Q1296"/>
  <c r="CP1296"/>
  <c r="O1296"/>
  <c r="AB1213"/>
  <c r="CQ1213"/>
  <c r="P1213"/>
  <c r="CP1213"/>
  <c r="O1213"/>
  <c r="AB1140"/>
  <c r="CR1140"/>
  <c r="Q1140"/>
  <c r="U1067"/>
  <c r="T1067"/>
  <c r="CR1034"/>
  <c r="Q1034"/>
  <c r="CP1034"/>
  <c r="O1034"/>
  <c r="AB1034"/>
  <c r="AB960"/>
  <c r="CR960"/>
  <c r="Q960"/>
  <c r="GN928"/>
  <c r="J140" i="5"/>
  <c r="CP838" i="1"/>
  <c r="O838"/>
  <c r="V115" i="5"/>
  <c r="J122"/>
  <c r="R836" i="1"/>
  <c r="V828"/>
  <c r="U828"/>
  <c r="E76" i="5"/>
  <c r="CR683" i="1"/>
  <c r="AB683"/>
  <c r="CS682"/>
  <c r="AD682"/>
  <c r="CR682"/>
  <c r="GM622"/>
  <c r="GN622"/>
  <c r="I518"/>
  <c r="U518"/>
  <c r="W517"/>
  <c r="CY140"/>
  <c r="X140"/>
  <c r="CZ140"/>
  <c r="Y140"/>
  <c r="GM140"/>
  <c r="AR1655"/>
  <c r="AB1624"/>
  <c r="V1623"/>
  <c r="R1621"/>
  <c r="GK1621"/>
  <c r="T1620"/>
  <c r="AB1616"/>
  <c r="P1586"/>
  <c r="I1546"/>
  <c r="W1546"/>
  <c r="CP1423"/>
  <c r="O1423"/>
  <c r="V1393"/>
  <c r="T1331"/>
  <c r="W1103"/>
  <c r="AD836"/>
  <c r="AB836"/>
  <c r="AT1356"/>
  <c r="F1375"/>
  <c r="CY1358"/>
  <c r="X1358"/>
  <c r="CZ1358"/>
  <c r="Y1358"/>
  <c r="F1227"/>
  <c r="AT1267"/>
  <c r="CS1208"/>
  <c r="R1208"/>
  <c r="GK1208"/>
  <c r="AD1208"/>
  <c r="CR1208"/>
  <c r="Q1208"/>
  <c r="W1171"/>
  <c r="V1099"/>
  <c r="CS971"/>
  <c r="R971"/>
  <c r="GK971"/>
  <c r="AD971"/>
  <c r="CR971"/>
  <c r="Q971"/>
  <c r="AB969"/>
  <c r="CR969"/>
  <c r="Q969"/>
  <c r="CP969"/>
  <c r="O969"/>
  <c r="BG869"/>
  <c r="AT874"/>
  <c r="K156" i="5"/>
  <c r="AH874" i="1"/>
  <c r="AB827"/>
  <c r="CQ827"/>
  <c r="P827"/>
  <c r="CP827"/>
  <c r="O827"/>
  <c r="U61" i="5"/>
  <c r="CS824" i="1"/>
  <c r="AD824"/>
  <c r="CR824"/>
  <c r="Q824"/>
  <c r="AS575"/>
  <c r="AS738"/>
  <c r="F604"/>
  <c r="CZ489"/>
  <c r="Y489"/>
  <c r="CY489"/>
  <c r="X489"/>
  <c r="CY487"/>
  <c r="X487"/>
  <c r="CZ487"/>
  <c r="Y487"/>
  <c r="CZ400"/>
  <c r="Y400"/>
  <c r="CY400"/>
  <c r="X400"/>
  <c r="CY270"/>
  <c r="X270"/>
  <c r="CZ270"/>
  <c r="Y270"/>
  <c r="CZ235"/>
  <c r="Y235"/>
  <c r="CY235"/>
  <c r="X235"/>
  <c r="CY233"/>
  <c r="X233"/>
  <c r="CZ233"/>
  <c r="Y233"/>
  <c r="CS233"/>
  <c r="R233"/>
  <c r="GK233"/>
  <c r="GN233"/>
  <c r="AB119"/>
  <c r="CQ119"/>
  <c r="P119"/>
  <c r="CP119"/>
  <c r="O119"/>
  <c r="CY32"/>
  <c r="X32"/>
  <c r="CZ32"/>
  <c r="Y32"/>
  <c r="F2071"/>
  <c r="CS2049"/>
  <c r="R2049"/>
  <c r="GK2049"/>
  <c r="CS2048"/>
  <c r="R2048"/>
  <c r="GK2048"/>
  <c r="CS2047"/>
  <c r="R2047"/>
  <c r="GK2047"/>
  <c r="CS2046"/>
  <c r="R2046"/>
  <c r="GK2046"/>
  <c r="CS1844"/>
  <c r="R1844"/>
  <c r="GK1844"/>
  <c r="CQ1842"/>
  <c r="P1842"/>
  <c r="CP1842"/>
  <c r="O1842"/>
  <c r="CS1835"/>
  <c r="R1835"/>
  <c r="GK1835"/>
  <c r="CQ1834"/>
  <c r="P1834"/>
  <c r="CP1834"/>
  <c r="O1834"/>
  <c r="CQ1833"/>
  <c r="P1833"/>
  <c r="CP1833"/>
  <c r="O1833"/>
  <c r="CS1831"/>
  <c r="R1831"/>
  <c r="GK1831"/>
  <c r="CS1779"/>
  <c r="R1779"/>
  <c r="GK1779"/>
  <c r="CS1777"/>
  <c r="CS1775"/>
  <c r="R1775"/>
  <c r="GK1775"/>
  <c r="CS1773"/>
  <c r="CS1771"/>
  <c r="R1771"/>
  <c r="GK1771"/>
  <c r="CS1769"/>
  <c r="R1769"/>
  <c r="GK1769"/>
  <c r="CQ1740"/>
  <c r="P1740"/>
  <c r="CP1740"/>
  <c r="O1740"/>
  <c r="CQ1738"/>
  <c r="CQ1736"/>
  <c r="P1736"/>
  <c r="CP1736"/>
  <c r="O1736"/>
  <c r="CQ1734"/>
  <c r="P1734"/>
  <c r="CP1734"/>
  <c r="O1734"/>
  <c r="CQ1732"/>
  <c r="P1732"/>
  <c r="CP1732"/>
  <c r="O1732"/>
  <c r="CS1730"/>
  <c r="R1730"/>
  <c r="GK1730"/>
  <c r="F1717"/>
  <c r="CQ1696"/>
  <c r="P1696"/>
  <c r="CR1695"/>
  <c r="Q1695"/>
  <c r="CP1695"/>
  <c r="O1695"/>
  <c r="F1682"/>
  <c r="CS1664"/>
  <c r="CQ1659"/>
  <c r="P1659"/>
  <c r="CQ1624"/>
  <c r="P1624"/>
  <c r="CS1620"/>
  <c r="R1620"/>
  <c r="GK1620"/>
  <c r="CQ1619"/>
  <c r="P1619"/>
  <c r="CR1617"/>
  <c r="Q1617"/>
  <c r="F1597"/>
  <c r="V1586"/>
  <c r="CQ1585"/>
  <c r="P1585"/>
  <c r="CP1585"/>
  <c r="O1585"/>
  <c r="CR1582"/>
  <c r="Q1582"/>
  <c r="CP1582"/>
  <c r="O1582"/>
  <c r="U1581"/>
  <c r="S1550"/>
  <c r="CS1549"/>
  <c r="R1549"/>
  <c r="GK1549"/>
  <c r="CS1547"/>
  <c r="R1547"/>
  <c r="GK1547"/>
  <c r="T1544"/>
  <c r="CY1539"/>
  <c r="X1539"/>
  <c r="AB1482"/>
  <c r="CS1455"/>
  <c r="R1455"/>
  <c r="GK1455"/>
  <c r="CQ1453"/>
  <c r="P1453"/>
  <c r="CP1453"/>
  <c r="O1453"/>
  <c r="R1423"/>
  <c r="GK1423"/>
  <c r="AR1387"/>
  <c r="CY1362"/>
  <c r="X1362"/>
  <c r="AQ1509"/>
  <c r="P1331"/>
  <c r="U1300"/>
  <c r="AB1209"/>
  <c r="CP1205"/>
  <c r="O1205"/>
  <c r="AS1202"/>
  <c r="W1144"/>
  <c r="CQ1142"/>
  <c r="P1142"/>
  <c r="CP1142"/>
  <c r="O1142"/>
  <c r="P1141"/>
  <c r="CP1140"/>
  <c r="O1140"/>
  <c r="CQ1136"/>
  <c r="P1136"/>
  <c r="CP1136"/>
  <c r="O1136"/>
  <c r="W1070"/>
  <c r="P1069"/>
  <c r="CP1069"/>
  <c r="O1069"/>
  <c r="T1036"/>
  <c r="CQ966"/>
  <c r="CP835"/>
  <c r="O835"/>
  <c r="AB823"/>
  <c r="V687"/>
  <c r="T623"/>
  <c r="I592"/>
  <c r="S592"/>
  <c r="S518"/>
  <c r="V1141"/>
  <c r="U1141"/>
  <c r="V1069"/>
  <c r="U1069"/>
  <c r="CY1064"/>
  <c r="X1064"/>
  <c r="CZ1064"/>
  <c r="Y1064"/>
  <c r="CZ971"/>
  <c r="Y971"/>
  <c r="CY971"/>
  <c r="X971"/>
  <c r="CS871"/>
  <c r="U152" i="5"/>
  <c r="AD871" i="1"/>
  <c r="CR871"/>
  <c r="Q871"/>
  <c r="AD874"/>
  <c r="AB829"/>
  <c r="CQ829"/>
  <c r="J63" i="5"/>
  <c r="CZ824" i="1"/>
  <c r="Y824"/>
  <c r="T61" i="5"/>
  <c r="J65"/>
  <c r="CY824" i="1"/>
  <c r="X824"/>
  <c r="R61" i="5"/>
  <c r="J64"/>
  <c r="CY591" i="1"/>
  <c r="X591"/>
  <c r="CZ591"/>
  <c r="Y591"/>
  <c r="CZ585"/>
  <c r="Y585"/>
  <c r="CY585"/>
  <c r="X585"/>
  <c r="CY577"/>
  <c r="X577"/>
  <c r="CZ577"/>
  <c r="Y577"/>
  <c r="AB356"/>
  <c r="CQ356"/>
  <c r="I356"/>
  <c r="P356"/>
  <c r="AP320"/>
  <c r="AP458"/>
  <c r="F330"/>
  <c r="CZ137"/>
  <c r="Y137"/>
  <c r="CY137"/>
  <c r="X137"/>
  <c r="V1659"/>
  <c r="W1622"/>
  <c r="P1550"/>
  <c r="CP1550"/>
  <c r="O1550"/>
  <c r="AB1549"/>
  <c r="AB1547"/>
  <c r="V1546"/>
  <c r="R1483"/>
  <c r="GK1483"/>
  <c r="AB1455"/>
  <c r="U1330"/>
  <c r="AB1329"/>
  <c r="S1300"/>
  <c r="W1243"/>
  <c r="CP1210"/>
  <c r="O1210"/>
  <c r="AB1171"/>
  <c r="CP1143"/>
  <c r="O1143"/>
  <c r="V1100"/>
  <c r="V1098"/>
  <c r="T1070"/>
  <c r="V1035"/>
  <c r="I956"/>
  <c r="Q956"/>
  <c r="AI874"/>
  <c r="AB844"/>
  <c r="P842"/>
  <c r="T841"/>
  <c r="T828"/>
  <c r="CS651"/>
  <c r="I578"/>
  <c r="S578"/>
  <c r="CP129"/>
  <c r="O129"/>
  <c r="I122"/>
  <c r="V122"/>
  <c r="R1545"/>
  <c r="GK1545"/>
  <c r="T1546"/>
  <c r="AB1359"/>
  <c r="CQ1359"/>
  <c r="P1359"/>
  <c r="CP1359"/>
  <c r="O1359"/>
  <c r="AB1297"/>
  <c r="CQ1297"/>
  <c r="P1297"/>
  <c r="Q1297"/>
  <c r="CP1297"/>
  <c r="O1297"/>
  <c r="F1235"/>
  <c r="AR1202"/>
  <c r="AB1137"/>
  <c r="CQ1137"/>
  <c r="P1137"/>
  <c r="CP1137"/>
  <c r="O1137"/>
  <c r="CZ1104"/>
  <c r="Y1104"/>
  <c r="CY1104"/>
  <c r="X1104"/>
  <c r="CY1099"/>
  <c r="X1099"/>
  <c r="CZ1099"/>
  <c r="Y1099"/>
  <c r="F1004"/>
  <c r="AS922"/>
  <c r="AO874"/>
  <c r="BB869"/>
  <c r="C37" i="5"/>
  <c r="E36"/>
  <c r="U820" i="1"/>
  <c r="T820"/>
  <c r="AD684"/>
  <c r="CR684"/>
  <c r="CS684"/>
  <c r="AP648"/>
  <c r="AP738"/>
  <c r="F636"/>
  <c r="AT738"/>
  <c r="CZ584"/>
  <c r="Y584"/>
  <c r="CY584"/>
  <c r="X584"/>
  <c r="CR353"/>
  <c r="Q353"/>
  <c r="AB353"/>
  <c r="AB1628"/>
  <c r="W1624"/>
  <c r="F1595"/>
  <c r="U1587"/>
  <c r="V1584"/>
  <c r="AB1578"/>
  <c r="CQ1551"/>
  <c r="P1551"/>
  <c r="CP1551"/>
  <c r="O1551"/>
  <c r="CQ1549"/>
  <c r="P1549"/>
  <c r="CP1549"/>
  <c r="O1549"/>
  <c r="AD1548"/>
  <c r="CQ1547"/>
  <c r="P1547"/>
  <c r="CP1547"/>
  <c r="O1547"/>
  <c r="U1545"/>
  <c r="AB1544"/>
  <c r="U1541"/>
  <c r="CS1486"/>
  <c r="AB1486"/>
  <c r="CQ1455"/>
  <c r="P1455"/>
  <c r="CP1455"/>
  <c r="O1455"/>
  <c r="V1424"/>
  <c r="F1401"/>
  <c r="AB1390"/>
  <c r="CP1361"/>
  <c r="O1361"/>
  <c r="CS1359"/>
  <c r="R1359"/>
  <c r="GK1359"/>
  <c r="AS1356"/>
  <c r="AD1212"/>
  <c r="V1209"/>
  <c r="AB1207"/>
  <c r="V1172"/>
  <c r="CP1138"/>
  <c r="O1138"/>
  <c r="V1135"/>
  <c r="AB1107"/>
  <c r="S1097"/>
  <c r="U1070"/>
  <c r="S1067"/>
  <c r="F1005"/>
  <c r="Q842"/>
  <c r="U841"/>
  <c r="CS361"/>
  <c r="R361"/>
  <c r="GK361"/>
  <c r="I126"/>
  <c r="Q126"/>
  <c r="CY1361"/>
  <c r="X1361"/>
  <c r="CZ1361"/>
  <c r="Y1361"/>
  <c r="AP1325"/>
  <c r="AP1509"/>
  <c r="F1314"/>
  <c r="AU1294"/>
  <c r="AB1243"/>
  <c r="CR1243"/>
  <c r="Q1243"/>
  <c r="CP1243"/>
  <c r="O1243"/>
  <c r="U1209"/>
  <c r="T1209"/>
  <c r="CY1175"/>
  <c r="X1175"/>
  <c r="CZ1175"/>
  <c r="Y1175"/>
  <c r="U1098"/>
  <c r="P1097"/>
  <c r="F1044"/>
  <c r="AP1267"/>
  <c r="CR1032"/>
  <c r="Q1032"/>
  <c r="S1032"/>
  <c r="CP1032"/>
  <c r="O1032"/>
  <c r="AB1032"/>
  <c r="AR954"/>
  <c r="F992"/>
  <c r="CZ844"/>
  <c r="Y844"/>
  <c r="CY844"/>
  <c r="X844"/>
  <c r="CQ792"/>
  <c r="P792"/>
  <c r="CP792"/>
  <c r="O792"/>
  <c r="AB792"/>
  <c r="W715"/>
  <c r="V715"/>
  <c r="U715"/>
  <c r="AQ648"/>
  <c r="F662"/>
  <c r="AB651"/>
  <c r="CR651"/>
  <c r="CZ583"/>
  <c r="Y583"/>
  <c r="CY583"/>
  <c r="X583"/>
  <c r="CY582"/>
  <c r="X582"/>
  <c r="CZ582"/>
  <c r="Y582"/>
  <c r="AB404"/>
  <c r="CQ404"/>
  <c r="P404"/>
  <c r="CP404"/>
  <c r="O404"/>
  <c r="CY361"/>
  <c r="X361"/>
  <c r="CZ361"/>
  <c r="Y361"/>
  <c r="AB361"/>
  <c r="CR361"/>
  <c r="Q361"/>
  <c r="CP361"/>
  <c r="O361"/>
  <c r="CZ323"/>
  <c r="Y323"/>
  <c r="CY323"/>
  <c r="X323"/>
  <c r="AR262"/>
  <c r="F291"/>
  <c r="AB264"/>
  <c r="CQ264"/>
  <c r="P264"/>
  <c r="CP264"/>
  <c r="O264"/>
  <c r="AD32"/>
  <c r="CR32"/>
  <c r="Q32"/>
  <c r="CS32"/>
  <c r="R32"/>
  <c r="GK32"/>
  <c r="V1663"/>
  <c r="P1617"/>
  <c r="CP1617"/>
  <c r="O1617"/>
  <c r="V1541"/>
  <c r="AB1484"/>
  <c r="AB1423"/>
  <c r="AB1421"/>
  <c r="W1393"/>
  <c r="Q1329"/>
  <c r="CP1329"/>
  <c r="O1329"/>
  <c r="CP1327"/>
  <c r="O1327"/>
  <c r="T1300"/>
  <c r="Q1299"/>
  <c r="P1298"/>
  <c r="CP1298"/>
  <c r="O1298"/>
  <c r="R1243"/>
  <c r="GK1243"/>
  <c r="R1211"/>
  <c r="GK1211"/>
  <c r="Q1211"/>
  <c r="AB1208"/>
  <c r="AB1206"/>
  <c r="W1172"/>
  <c r="I1107"/>
  <c r="P1107"/>
  <c r="AB1105"/>
  <c r="R1101"/>
  <c r="GK1101"/>
  <c r="AB1101"/>
  <c r="S1100"/>
  <c r="AP1029"/>
  <c r="S962"/>
  <c r="CP962"/>
  <c r="O962"/>
  <c r="AB824"/>
  <c r="CP681"/>
  <c r="O681"/>
  <c r="S623"/>
  <c r="F1313"/>
  <c r="AT1294"/>
  <c r="R1107"/>
  <c r="GK1107"/>
  <c r="U1106"/>
  <c r="AB965"/>
  <c r="CR965"/>
  <c r="I929"/>
  <c r="P956"/>
  <c r="I964"/>
  <c r="E125" i="5"/>
  <c r="C126"/>
  <c r="Q115"/>
  <c r="V837" i="1"/>
  <c r="Q109" i="5"/>
  <c r="S109"/>
  <c r="J70"/>
  <c r="CZ825" i="1"/>
  <c r="Y825"/>
  <c r="T68" i="5"/>
  <c r="CY825" i="1"/>
  <c r="X825"/>
  <c r="R68" i="5"/>
  <c r="S36"/>
  <c r="CT820" i="1"/>
  <c r="S820"/>
  <c r="Q36" i="5"/>
  <c r="AS712" i="1"/>
  <c r="F727"/>
  <c r="I682"/>
  <c r="P682"/>
  <c r="I684"/>
  <c r="T684"/>
  <c r="V681"/>
  <c r="W681"/>
  <c r="I683"/>
  <c r="AB586"/>
  <c r="CR586"/>
  <c r="Q586"/>
  <c r="CY406"/>
  <c r="X406"/>
  <c r="CZ406"/>
  <c r="Y406"/>
  <c r="F388"/>
  <c r="AR348"/>
  <c r="GM364"/>
  <c r="GN364"/>
  <c r="W363"/>
  <c r="V363"/>
  <c r="CY237"/>
  <c r="X237"/>
  <c r="GM237"/>
  <c r="CZ114"/>
  <c r="Y114"/>
  <c r="CY114"/>
  <c r="X114"/>
  <c r="AS1509"/>
  <c r="CQ1486"/>
  <c r="CQ1484"/>
  <c r="CQ1482"/>
  <c r="P1482"/>
  <c r="CS1424"/>
  <c r="R1424"/>
  <c r="GK1424"/>
  <c r="CQ1422"/>
  <c r="P1422"/>
  <c r="CP1422"/>
  <c r="O1422"/>
  <c r="CQ1420"/>
  <c r="P1420"/>
  <c r="CP1420"/>
  <c r="O1420"/>
  <c r="W1389"/>
  <c r="F1368"/>
  <c r="F1345"/>
  <c r="CS1331"/>
  <c r="R1331"/>
  <c r="GK1331"/>
  <c r="S1244"/>
  <c r="R1242"/>
  <c r="GK1242"/>
  <c r="CQ1208"/>
  <c r="P1208"/>
  <c r="CP1208"/>
  <c r="O1208"/>
  <c r="W1207"/>
  <c r="CS1205"/>
  <c r="R1205"/>
  <c r="GK1205"/>
  <c r="R1175"/>
  <c r="GK1175"/>
  <c r="AB1175"/>
  <c r="CS1143"/>
  <c r="R1143"/>
  <c r="GK1143"/>
  <c r="CQ1066"/>
  <c r="P1066"/>
  <c r="W1065"/>
  <c r="AT1062"/>
  <c r="P1031"/>
  <c r="CQ971"/>
  <c r="P971"/>
  <c r="R962"/>
  <c r="GK962"/>
  <c r="R872"/>
  <c r="GK872"/>
  <c r="GP872"/>
  <c r="BH874"/>
  <c r="AB871"/>
  <c r="W844"/>
  <c r="P840"/>
  <c r="S715"/>
  <c r="W654"/>
  <c r="CQ620"/>
  <c r="P620"/>
  <c r="P592"/>
  <c r="CP583"/>
  <c r="O583"/>
  <c r="T358"/>
  <c r="AD131"/>
  <c r="CR131"/>
  <c r="Q131"/>
  <c r="CP131"/>
  <c r="O131"/>
  <c r="Q122"/>
  <c r="Q117"/>
  <c r="S117"/>
  <c r="CP117"/>
  <c r="O117"/>
  <c r="AQ1294"/>
  <c r="F1308"/>
  <c r="F1091"/>
  <c r="AR1267"/>
  <c r="AR1062"/>
  <c r="AU922"/>
  <c r="F1006"/>
  <c r="CZ970"/>
  <c r="Y970"/>
  <c r="CY970"/>
  <c r="X970"/>
  <c r="AQ926"/>
  <c r="AQ994"/>
  <c r="F937"/>
  <c r="BD869"/>
  <c r="AQ874"/>
  <c r="J153" i="5"/>
  <c r="AF874" i="1"/>
  <c r="CZ871"/>
  <c r="Y871"/>
  <c r="CY871"/>
  <c r="X871"/>
  <c r="U125" i="5"/>
  <c r="AD837" i="1"/>
  <c r="U94" i="5"/>
  <c r="CS831" i="1"/>
  <c r="U44" i="5"/>
  <c r="CS821" i="1"/>
  <c r="CZ790"/>
  <c r="Y790"/>
  <c r="CY790"/>
  <c r="X790"/>
  <c r="CS790"/>
  <c r="R790"/>
  <c r="GK790"/>
  <c r="GM790"/>
  <c r="AO543"/>
  <c r="F742"/>
  <c r="CZ652"/>
  <c r="Y652"/>
  <c r="CY652"/>
  <c r="X652"/>
  <c r="AT575"/>
  <c r="F605"/>
  <c r="V586"/>
  <c r="W586"/>
  <c r="R584"/>
  <c r="GK584"/>
  <c r="W584"/>
  <c r="AT547"/>
  <c r="F563"/>
  <c r="CY488"/>
  <c r="X488"/>
  <c r="CZ488"/>
  <c r="Y488"/>
  <c r="AR316"/>
  <c r="F477"/>
  <c r="CZ434"/>
  <c r="Y434"/>
  <c r="CY434"/>
  <c r="X434"/>
  <c r="Q142"/>
  <c r="P142"/>
  <c r="S142"/>
  <c r="CP142"/>
  <c r="O142"/>
  <c r="W142"/>
  <c r="GM132"/>
  <c r="GN132"/>
  <c r="CQ128"/>
  <c r="AB128"/>
  <c r="AB115"/>
  <c r="CR115"/>
  <c r="Q115"/>
  <c r="CQ106"/>
  <c r="P106"/>
  <c r="CP106"/>
  <c r="O106"/>
  <c r="AB106"/>
  <c r="R1297"/>
  <c r="GK1297"/>
  <c r="AB1205"/>
  <c r="U1172"/>
  <c r="AB1143"/>
  <c r="V1106"/>
  <c r="U1102"/>
  <c r="T1100"/>
  <c r="S1098"/>
  <c r="AB1098"/>
  <c r="R1035"/>
  <c r="GK1035"/>
  <c r="AB1035"/>
  <c r="S961"/>
  <c r="BC869"/>
  <c r="R842"/>
  <c r="GK842"/>
  <c r="Q829"/>
  <c r="J85" i="5"/>
  <c r="AD822" i="1"/>
  <c r="AB822"/>
  <c r="I686"/>
  <c r="V686"/>
  <c r="T517"/>
  <c r="V490"/>
  <c r="I128"/>
  <c r="R128"/>
  <c r="GK128"/>
  <c r="AB1299"/>
  <c r="CQ1299"/>
  <c r="P1299"/>
  <c r="F1082"/>
  <c r="AS1267"/>
  <c r="CS929"/>
  <c r="R929"/>
  <c r="GK929"/>
  <c r="AD929"/>
  <c r="CR929"/>
  <c r="Q929"/>
  <c r="F879"/>
  <c r="AP869"/>
  <c r="I160" i="5"/>
  <c r="GM872" i="1"/>
  <c r="V829"/>
  <c r="V844"/>
  <c r="U844"/>
  <c r="U840"/>
  <c r="V840"/>
  <c r="Q141" i="5"/>
  <c r="S141"/>
  <c r="CT839" i="1"/>
  <c r="S839"/>
  <c r="S125" i="5"/>
  <c r="Q125"/>
  <c r="V104"/>
  <c r="R834" i="1"/>
  <c r="E99" i="5"/>
  <c r="W833" i="1"/>
  <c r="V833"/>
  <c r="U50" i="5"/>
  <c r="CS822" i="1"/>
  <c r="CR822"/>
  <c r="Q822"/>
  <c r="J52" i="5"/>
  <c r="T793" i="1"/>
  <c r="S793"/>
  <c r="R793"/>
  <c r="GK793"/>
  <c r="CZ789"/>
  <c r="Y789"/>
  <c r="CY789"/>
  <c r="X789"/>
  <c r="GN789"/>
  <c r="CZ788"/>
  <c r="Y788"/>
  <c r="CY788"/>
  <c r="X788"/>
  <c r="F606"/>
  <c r="AU575"/>
  <c r="U577"/>
  <c r="GN550"/>
  <c r="GM550"/>
  <c r="CY398"/>
  <c r="X398"/>
  <c r="CZ398"/>
  <c r="Y398"/>
  <c r="AB396"/>
  <c r="CR396"/>
  <c r="Q396"/>
  <c r="CP396"/>
  <c r="O396"/>
  <c r="I360"/>
  <c r="V360"/>
  <c r="W358"/>
  <c r="CZ265"/>
  <c r="Y265"/>
  <c r="CY265"/>
  <c r="X265"/>
  <c r="CY41"/>
  <c r="X41"/>
  <c r="CZ41"/>
  <c r="Y41"/>
  <c r="CZ38"/>
  <c r="Y38"/>
  <c r="CY38"/>
  <c r="X38"/>
  <c r="AB1361"/>
  <c r="T1329"/>
  <c r="AB1327"/>
  <c r="CP1214"/>
  <c r="O1214"/>
  <c r="AB1211"/>
  <c r="W1209"/>
  <c r="AB1135"/>
  <c r="T1107"/>
  <c r="AP1095"/>
  <c r="AD1068"/>
  <c r="W1067"/>
  <c r="R1033"/>
  <c r="GK1033"/>
  <c r="Q963"/>
  <c r="W960"/>
  <c r="S842"/>
  <c r="BD846"/>
  <c r="W828"/>
  <c r="P820"/>
  <c r="CP714"/>
  <c r="O714"/>
  <c r="S685"/>
  <c r="CP685"/>
  <c r="O685"/>
  <c r="P586"/>
  <c r="CP586"/>
  <c r="O586"/>
  <c r="V584"/>
  <c r="U517"/>
  <c r="AD403"/>
  <c r="CR403"/>
  <c r="Q403"/>
  <c r="CP403"/>
  <c r="O403"/>
  <c r="CY402"/>
  <c r="X402"/>
  <c r="CP394"/>
  <c r="O394"/>
  <c r="CY268"/>
  <c r="X268"/>
  <c r="AU1239"/>
  <c r="F1258"/>
  <c r="AB1242"/>
  <c r="CQ1242"/>
  <c r="P1242"/>
  <c r="CP1242"/>
  <c r="O1242"/>
  <c r="W1176"/>
  <c r="AU1029"/>
  <c r="AU1267"/>
  <c r="CZ1034"/>
  <c r="Y1034"/>
  <c r="CY1034"/>
  <c r="X1034"/>
  <c r="CY1033"/>
  <c r="X1033"/>
  <c r="CZ1033"/>
  <c r="Y1033"/>
  <c r="CY835"/>
  <c r="X835"/>
  <c r="R109" i="5"/>
  <c r="CZ835" i="1"/>
  <c r="Y835"/>
  <c r="T109" i="5"/>
  <c r="J111"/>
  <c r="J72"/>
  <c r="GK825" i="1"/>
  <c r="U36" i="5"/>
  <c r="AD820" i="1"/>
  <c r="CR820"/>
  <c r="Q820"/>
  <c r="CR788"/>
  <c r="Q788"/>
  <c r="CP788"/>
  <c r="O788"/>
  <c r="AB788"/>
  <c r="F750"/>
  <c r="AU759"/>
  <c r="AU543"/>
  <c r="AR738"/>
  <c r="F736"/>
  <c r="AR712"/>
  <c r="S654"/>
  <c r="V654"/>
  <c r="P654"/>
  <c r="P591"/>
  <c r="CP591"/>
  <c r="O591"/>
  <c r="CZ590"/>
  <c r="Y590"/>
  <c r="CY590"/>
  <c r="X590"/>
  <c r="CZ581"/>
  <c r="Y581"/>
  <c r="CY581"/>
  <c r="X581"/>
  <c r="CZ549"/>
  <c r="Y549"/>
  <c r="CY549"/>
  <c r="X549"/>
  <c r="U490"/>
  <c r="T490"/>
  <c r="P359"/>
  <c r="V359"/>
  <c r="U359"/>
  <c r="W359"/>
  <c r="CZ234"/>
  <c r="Y234"/>
  <c r="CY234"/>
  <c r="X234"/>
  <c r="F185"/>
  <c r="AS196"/>
  <c r="CZ40"/>
  <c r="Y40"/>
  <c r="CY40"/>
  <c r="X40"/>
  <c r="R1299"/>
  <c r="GK1299"/>
  <c r="T1297"/>
  <c r="U1243"/>
  <c r="AB1214"/>
  <c r="P1211"/>
  <c r="P1144"/>
  <c r="P1135"/>
  <c r="CP1135"/>
  <c r="O1135"/>
  <c r="T1103"/>
  <c r="U1097"/>
  <c r="AB1069"/>
  <c r="T1035"/>
  <c r="AB1031"/>
  <c r="P963"/>
  <c r="CP963"/>
  <c r="O963"/>
  <c r="P960"/>
  <c r="S960"/>
  <c r="CP960"/>
  <c r="O960"/>
  <c r="AB958"/>
  <c r="V929"/>
  <c r="T842"/>
  <c r="T836"/>
  <c r="CP584"/>
  <c r="O584"/>
  <c r="CP577"/>
  <c r="O577"/>
  <c r="V517"/>
  <c r="AB487"/>
  <c r="I267"/>
  <c r="T267"/>
  <c r="I173"/>
  <c r="T173"/>
  <c r="R122"/>
  <c r="GK122"/>
  <c r="U141" i="5"/>
  <c r="AD839" i="1"/>
  <c r="CR839"/>
  <c r="Q839"/>
  <c r="V109" i="5"/>
  <c r="R835" i="1"/>
  <c r="GK835"/>
  <c r="Q98" i="5"/>
  <c r="S98"/>
  <c r="F695" i="1"/>
  <c r="AQ679"/>
  <c r="CQ684"/>
  <c r="I653"/>
  <c r="V653"/>
  <c r="I651"/>
  <c r="T651"/>
  <c r="F558"/>
  <c r="AQ738"/>
  <c r="F443"/>
  <c r="AQ432"/>
  <c r="AQ458"/>
  <c r="CR435"/>
  <c r="Q435"/>
  <c r="AB435"/>
  <c r="CY403"/>
  <c r="X403"/>
  <c r="CZ403"/>
  <c r="Y403"/>
  <c r="CY396"/>
  <c r="X396"/>
  <c r="CZ396"/>
  <c r="Y396"/>
  <c r="CZ355"/>
  <c r="Y355"/>
  <c r="CY355"/>
  <c r="X355"/>
  <c r="GN355"/>
  <c r="CQ354"/>
  <c r="P354"/>
  <c r="AD354"/>
  <c r="CR354"/>
  <c r="Q354"/>
  <c r="CP354"/>
  <c r="O354"/>
  <c r="AO320"/>
  <c r="AO458"/>
  <c r="F297"/>
  <c r="AO225"/>
  <c r="CY172"/>
  <c r="X172"/>
  <c r="CZ172"/>
  <c r="Y172"/>
  <c r="P138"/>
  <c r="W138"/>
  <c r="V138"/>
  <c r="U138"/>
  <c r="CY134"/>
  <c r="X134"/>
  <c r="CZ134"/>
  <c r="Y134"/>
  <c r="AB122"/>
  <c r="CQ122"/>
  <c r="P122"/>
  <c r="AB41"/>
  <c r="CR41"/>
  <c r="Q41"/>
  <c r="CP41"/>
  <c r="O41"/>
  <c r="CY36"/>
  <c r="X36"/>
  <c r="CZ36"/>
  <c r="Y36"/>
  <c r="F1220"/>
  <c r="CS1176"/>
  <c r="R1176"/>
  <c r="GK1176"/>
  <c r="CR1175"/>
  <c r="Q1175"/>
  <c r="CP1175"/>
  <c r="O1175"/>
  <c r="CR1173"/>
  <c r="Q1173"/>
  <c r="CP1173"/>
  <c r="O1173"/>
  <c r="CS1172"/>
  <c r="R1172"/>
  <c r="GK1172"/>
  <c r="F1150"/>
  <c r="CS1106"/>
  <c r="CR1105"/>
  <c r="Q1105"/>
  <c r="CP1105"/>
  <c r="O1105"/>
  <c r="CS1104"/>
  <c r="R1104"/>
  <c r="GK1104"/>
  <c r="CS1102"/>
  <c r="R1102"/>
  <c r="GK1102"/>
  <c r="CS1100"/>
  <c r="R1100"/>
  <c r="GK1100"/>
  <c r="CS1098"/>
  <c r="R1098"/>
  <c r="GK1098"/>
  <c r="CR1097"/>
  <c r="Q1097"/>
  <c r="F1076"/>
  <c r="CS1036"/>
  <c r="CR1035"/>
  <c r="Q1035"/>
  <c r="CS1034"/>
  <c r="R1034"/>
  <c r="GK1034"/>
  <c r="CR1033"/>
  <c r="Q1033"/>
  <c r="CP1033"/>
  <c r="O1033"/>
  <c r="CS1032"/>
  <c r="R1032"/>
  <c r="GK1032"/>
  <c r="CR1031"/>
  <c r="Q1031"/>
  <c r="AR994"/>
  <c r="F985"/>
  <c r="CR970"/>
  <c r="Q970"/>
  <c r="CP970"/>
  <c r="O970"/>
  <c r="CR967"/>
  <c r="CQ929"/>
  <c r="P929"/>
  <c r="AB928"/>
  <c r="CQ871"/>
  <c r="P871"/>
  <c r="P844"/>
  <c r="CP844"/>
  <c r="O844"/>
  <c r="S832"/>
  <c r="W831"/>
  <c r="CQ824"/>
  <c r="P824"/>
  <c r="CP824"/>
  <c r="O824"/>
  <c r="W823"/>
  <c r="CQ822"/>
  <c r="P822"/>
  <c r="BC846"/>
  <c r="F694"/>
  <c r="R683"/>
  <c r="GK683"/>
  <c r="I621"/>
  <c r="P621"/>
  <c r="S620"/>
  <c r="R588"/>
  <c r="GK588"/>
  <c r="CQ585"/>
  <c r="P585"/>
  <c r="CP585"/>
  <c r="O585"/>
  <c r="CQ580"/>
  <c r="P580"/>
  <c r="CP580"/>
  <c r="O580"/>
  <c r="CP549"/>
  <c r="O549"/>
  <c r="S517"/>
  <c r="CS490"/>
  <c r="R490"/>
  <c r="GK490"/>
  <c r="S490"/>
  <c r="AP485"/>
  <c r="F442"/>
  <c r="R407"/>
  <c r="GK407"/>
  <c r="CP397"/>
  <c r="O397"/>
  <c r="CP367"/>
  <c r="O367"/>
  <c r="Q358"/>
  <c r="CQ352"/>
  <c r="P352"/>
  <c r="CP352"/>
  <c r="O352"/>
  <c r="CP231"/>
  <c r="O231"/>
  <c r="CP143"/>
  <c r="O143"/>
  <c r="CP130"/>
  <c r="O130"/>
  <c r="CQ111"/>
  <c r="P111"/>
  <c r="Q111"/>
  <c r="V136" i="5"/>
  <c r="V141"/>
  <c r="J144"/>
  <c r="R838" i="1"/>
  <c r="U115" i="5"/>
  <c r="CR836" i="1"/>
  <c r="Q836"/>
  <c r="J118" i="5"/>
  <c r="J105"/>
  <c r="CY834" i="1"/>
  <c r="X834"/>
  <c r="R104" i="5"/>
  <c r="Q94"/>
  <c r="S94"/>
  <c r="CT831" i="1"/>
  <c r="S831"/>
  <c r="CP831"/>
  <c r="O831"/>
  <c r="C95" i="5"/>
  <c r="E94"/>
  <c r="S55"/>
  <c r="Q55"/>
  <c r="S44"/>
  <c r="Q44"/>
  <c r="CT821" i="1"/>
  <c r="S821"/>
  <c r="AT712"/>
  <c r="F728"/>
  <c r="CY619"/>
  <c r="X619"/>
  <c r="CZ619"/>
  <c r="Y619"/>
  <c r="CR592"/>
  <c r="AB592"/>
  <c r="CY144"/>
  <c r="X144"/>
  <c r="CZ144"/>
  <c r="Y144"/>
  <c r="CY143"/>
  <c r="X143"/>
  <c r="CZ143"/>
  <c r="Y143"/>
  <c r="CZ112"/>
  <c r="Y112"/>
  <c r="CY112"/>
  <c r="X112"/>
  <c r="W929"/>
  <c r="R843"/>
  <c r="GK843"/>
  <c r="AB843"/>
  <c r="S840"/>
  <c r="S836"/>
  <c r="P832"/>
  <c r="AB825"/>
  <c r="W820"/>
  <c r="AO895"/>
  <c r="R687"/>
  <c r="GK687"/>
  <c r="T681"/>
  <c r="AD653"/>
  <c r="AB653"/>
  <c r="R592"/>
  <c r="GK592"/>
  <c r="T584"/>
  <c r="AB582"/>
  <c r="V577"/>
  <c r="AB490"/>
  <c r="V407"/>
  <c r="AB403"/>
  <c r="S359"/>
  <c r="Q356"/>
  <c r="S353"/>
  <c r="CP353"/>
  <c r="O353"/>
  <c r="T270"/>
  <c r="CP134"/>
  <c r="O134"/>
  <c r="T123"/>
  <c r="I37"/>
  <c r="T37"/>
  <c r="U109" i="5"/>
  <c r="AF165"/>
  <c r="A165"/>
  <c r="S136"/>
  <c r="Q136"/>
  <c r="S115"/>
  <c r="Q82"/>
  <c r="S82"/>
  <c r="CT829" i="1"/>
  <c r="S829"/>
  <c r="AU712"/>
  <c r="F729"/>
  <c r="R685"/>
  <c r="GK685"/>
  <c r="S686"/>
  <c r="AR515"/>
  <c r="F539"/>
  <c r="AR759"/>
  <c r="AB518"/>
  <c r="CR518"/>
  <c r="Q518"/>
  <c r="CZ435"/>
  <c r="Y435"/>
  <c r="CY435"/>
  <c r="X435"/>
  <c r="CZ367"/>
  <c r="Y367"/>
  <c r="CY367"/>
  <c r="X367"/>
  <c r="CR363"/>
  <c r="Q363"/>
  <c r="AB363"/>
  <c r="AB265"/>
  <c r="CR265"/>
  <c r="Q265"/>
  <c r="GN236"/>
  <c r="GM118"/>
  <c r="GN118"/>
  <c r="U111"/>
  <c r="T111"/>
  <c r="AB963"/>
  <c r="W928"/>
  <c r="CS841"/>
  <c r="R841"/>
  <c r="GK841"/>
  <c r="AB841"/>
  <c r="AD832"/>
  <c r="CS829"/>
  <c r="U75" i="5"/>
  <c r="V826" i="1"/>
  <c r="T826"/>
  <c r="CP825"/>
  <c r="O825"/>
  <c r="U793"/>
  <c r="AO786"/>
  <c r="G782"/>
  <c r="Q715"/>
  <c r="AB714"/>
  <c r="AB686"/>
  <c r="CQ653"/>
  <c r="CR653"/>
  <c r="W651"/>
  <c r="CS650"/>
  <c r="R650"/>
  <c r="GK650"/>
  <c r="Q623"/>
  <c r="AB621"/>
  <c r="U584"/>
  <c r="AB583"/>
  <c r="CS581"/>
  <c r="R581"/>
  <c r="GK581"/>
  <c r="CP581"/>
  <c r="O581"/>
  <c r="AB550"/>
  <c r="Q517"/>
  <c r="CQ490"/>
  <c r="P490"/>
  <c r="CR487"/>
  <c r="Q487"/>
  <c r="CP487"/>
  <c r="O487"/>
  <c r="CP434"/>
  <c r="O434"/>
  <c r="W407"/>
  <c r="CP402"/>
  <c r="O402"/>
  <c r="Q365"/>
  <c r="R363"/>
  <c r="GK363"/>
  <c r="T359"/>
  <c r="CP350"/>
  <c r="O350"/>
  <c r="CS172"/>
  <c r="R172"/>
  <c r="GK172"/>
  <c r="CP172"/>
  <c r="O172"/>
  <c r="AB132"/>
  <c r="U127"/>
  <c r="V126"/>
  <c r="I76"/>
  <c r="R76"/>
  <c r="GK76"/>
  <c r="CP45"/>
  <c r="O45"/>
  <c r="S158" i="5"/>
  <c r="Q158"/>
  <c r="R839" i="1"/>
  <c r="GK839"/>
  <c r="V98" i="5"/>
  <c r="R832" i="1"/>
  <c r="GK832"/>
  <c r="V75" i="5"/>
  <c r="R827" i="1"/>
  <c r="GK827"/>
  <c r="AQ786"/>
  <c r="F801"/>
  <c r="CZ650"/>
  <c r="Y650"/>
  <c r="CY650"/>
  <c r="X650"/>
  <c r="AB650"/>
  <c r="CR650"/>
  <c r="Q650"/>
  <c r="CP650"/>
  <c r="O650"/>
  <c r="AO617"/>
  <c r="F629"/>
  <c r="AB587"/>
  <c r="CQ587"/>
  <c r="P587"/>
  <c r="CP587"/>
  <c r="O587"/>
  <c r="AB579"/>
  <c r="CQ579"/>
  <c r="P579"/>
  <c r="CP579"/>
  <c r="O579"/>
  <c r="CY399"/>
  <c r="X399"/>
  <c r="CZ399"/>
  <c r="Y399"/>
  <c r="CZ395"/>
  <c r="Y395"/>
  <c r="CY395"/>
  <c r="X395"/>
  <c r="AB358"/>
  <c r="CQ358"/>
  <c r="P358"/>
  <c r="W270"/>
  <c r="V270"/>
  <c r="CZ232"/>
  <c r="Y232"/>
  <c r="CY232"/>
  <c r="X232"/>
  <c r="GM232"/>
  <c r="GN140"/>
  <c r="AB961"/>
  <c r="T843"/>
  <c r="S841"/>
  <c r="AB839"/>
  <c r="P837"/>
  <c r="AB835"/>
  <c r="AB830"/>
  <c r="P828"/>
  <c r="AB820"/>
  <c r="V793"/>
  <c r="R715"/>
  <c r="GK715"/>
  <c r="AB715"/>
  <c r="T687"/>
  <c r="CP652"/>
  <c r="O652"/>
  <c r="R623"/>
  <c r="GK623"/>
  <c r="AB623"/>
  <c r="V591"/>
  <c r="AB588"/>
  <c r="AB578"/>
  <c r="AB577"/>
  <c r="R517"/>
  <c r="GK517"/>
  <c r="CP435"/>
  <c r="O435"/>
  <c r="CR399"/>
  <c r="Q399"/>
  <c r="CP399"/>
  <c r="O399"/>
  <c r="CP323"/>
  <c r="O323"/>
  <c r="CP268"/>
  <c r="O268"/>
  <c r="Q127"/>
  <c r="S127"/>
  <c r="CP127"/>
  <c r="O127"/>
  <c r="F420"/>
  <c r="AT458"/>
  <c r="AB269"/>
  <c r="CR269"/>
  <c r="Q269"/>
  <c r="AB173"/>
  <c r="CR173"/>
  <c r="V130"/>
  <c r="W130"/>
  <c r="CR123"/>
  <c r="Q123"/>
  <c r="AB123"/>
  <c r="CY115"/>
  <c r="X115"/>
  <c r="CZ115"/>
  <c r="Y115"/>
  <c r="CS47"/>
  <c r="R47"/>
  <c r="GK47"/>
  <c r="AD47"/>
  <c r="CR47"/>
  <c r="Q47"/>
  <c r="CY45"/>
  <c r="X45"/>
  <c r="CZ45"/>
  <c r="Y45"/>
  <c r="AD38"/>
  <c r="CR38"/>
  <c r="Q38"/>
  <c r="CS38"/>
  <c r="R38"/>
  <c r="GK38"/>
  <c r="F941"/>
  <c r="CQ843"/>
  <c r="CQ841"/>
  <c r="P841"/>
  <c r="CQ839"/>
  <c r="P839"/>
  <c r="CQ836"/>
  <c r="P836"/>
  <c r="CQ834"/>
  <c r="P834"/>
  <c r="CQ833"/>
  <c r="P833"/>
  <c r="CS788"/>
  <c r="R788"/>
  <c r="GK788"/>
  <c r="F722"/>
  <c r="CQ715"/>
  <c r="P715"/>
  <c r="S683"/>
  <c r="CS654"/>
  <c r="R654"/>
  <c r="GK654"/>
  <c r="CQ623"/>
  <c r="P623"/>
  <c r="CQ619"/>
  <c r="P619"/>
  <c r="CP619"/>
  <c r="O619"/>
  <c r="AS617"/>
  <c r="T591"/>
  <c r="CQ590"/>
  <c r="P590"/>
  <c r="CP590"/>
  <c r="O590"/>
  <c r="CQ582"/>
  <c r="P582"/>
  <c r="CP582"/>
  <c r="O582"/>
  <c r="F556"/>
  <c r="F419"/>
  <c r="W404"/>
  <c r="CS367"/>
  <c r="R367"/>
  <c r="GK367"/>
  <c r="S365"/>
  <c r="P363"/>
  <c r="S362"/>
  <c r="P362"/>
  <c r="Q351"/>
  <c r="CZ350"/>
  <c r="Y350"/>
  <c r="U270"/>
  <c r="CQ266"/>
  <c r="P266"/>
  <c r="CP266"/>
  <c r="O266"/>
  <c r="U265"/>
  <c r="CP136"/>
  <c r="O136"/>
  <c r="CP133"/>
  <c r="O133"/>
  <c r="CQ107"/>
  <c r="P107"/>
  <c r="CP107"/>
  <c r="O107"/>
  <c r="Q75"/>
  <c r="P75"/>
  <c r="R39"/>
  <c r="GK39"/>
  <c r="S74" i="5"/>
  <c r="Q74"/>
  <c r="Q61"/>
  <c r="S61"/>
  <c r="C62"/>
  <c r="E61"/>
  <c r="S50"/>
  <c r="Q50"/>
  <c r="E50"/>
  <c r="AS515" i="1"/>
  <c r="F530"/>
  <c r="AB357"/>
  <c r="CR357"/>
  <c r="F331"/>
  <c r="AQ320"/>
  <c r="GM233"/>
  <c r="AO101"/>
  <c r="F151"/>
  <c r="GM113"/>
  <c r="GN113"/>
  <c r="V75"/>
  <c r="U75"/>
  <c r="S76"/>
  <c r="U39"/>
  <c r="V39"/>
  <c r="AB33"/>
  <c r="CR33"/>
  <c r="I33"/>
  <c r="Q33"/>
  <c r="U68" i="5"/>
  <c r="T686" i="1"/>
  <c r="U592"/>
  <c r="AR485"/>
  <c r="AB434"/>
  <c r="AB367"/>
  <c r="R356"/>
  <c r="GK356"/>
  <c r="Q270"/>
  <c r="AB231"/>
  <c r="V172"/>
  <c r="U142"/>
  <c r="W127"/>
  <c r="I120"/>
  <c r="U120"/>
  <c r="CP115"/>
  <c r="O115"/>
  <c r="R111"/>
  <c r="GK111"/>
  <c r="CP36"/>
  <c r="O36"/>
  <c r="AF162" i="5"/>
  <c r="A162"/>
  <c r="A148"/>
  <c r="AF148"/>
  <c r="S68"/>
  <c r="Q68"/>
  <c r="C69"/>
  <c r="E68"/>
  <c r="F502" i="1"/>
  <c r="AS485"/>
  <c r="F381"/>
  <c r="AU458"/>
  <c r="CZ231"/>
  <c r="Y231"/>
  <c r="CY231"/>
  <c r="X231"/>
  <c r="U172"/>
  <c r="S173"/>
  <c r="T172"/>
  <c r="CY129"/>
  <c r="X129"/>
  <c r="CZ129"/>
  <c r="Y129"/>
  <c r="CS108"/>
  <c r="R108"/>
  <c r="GK108"/>
  <c r="AD108"/>
  <c r="CR108"/>
  <c r="Q108"/>
  <c r="CZ75"/>
  <c r="Y75"/>
  <c r="CY75"/>
  <c r="X75"/>
  <c r="W619"/>
  <c r="P578"/>
  <c r="W577"/>
  <c r="AB549"/>
  <c r="W490"/>
  <c r="CP489"/>
  <c r="O489"/>
  <c r="CP405"/>
  <c r="O405"/>
  <c r="AB394"/>
  <c r="CS365"/>
  <c r="R365"/>
  <c r="GK365"/>
  <c r="AB365"/>
  <c r="U356"/>
  <c r="AB268"/>
  <c r="AB237"/>
  <c r="V142"/>
  <c r="CS138"/>
  <c r="R138"/>
  <c r="GK138"/>
  <c r="AD124"/>
  <c r="V120"/>
  <c r="CP74"/>
  <c r="O74"/>
  <c r="AQ575"/>
  <c r="F600"/>
  <c r="AU225"/>
  <c r="F305"/>
  <c r="AO229"/>
  <c r="F243"/>
  <c r="CZ145"/>
  <c r="Y145"/>
  <c r="CY145"/>
  <c r="X145"/>
  <c r="AB138"/>
  <c r="CR138"/>
  <c r="Q138"/>
  <c r="CZ133"/>
  <c r="Y133"/>
  <c r="CY133"/>
  <c r="X133"/>
  <c r="AB109"/>
  <c r="CQ109"/>
  <c r="P109"/>
  <c r="CP109"/>
  <c r="O109"/>
  <c r="CY104"/>
  <c r="X104"/>
  <c r="CZ104"/>
  <c r="Y104"/>
  <c r="V43"/>
  <c r="U43"/>
  <c r="CY30"/>
  <c r="X30"/>
  <c r="CZ30"/>
  <c r="Y30"/>
  <c r="CR28"/>
  <c r="Q28"/>
  <c r="CP28"/>
  <c r="O28"/>
  <c r="AB28"/>
  <c r="T589"/>
  <c r="R587"/>
  <c r="GK587"/>
  <c r="AB581"/>
  <c r="Q578"/>
  <c r="P518"/>
  <c r="CP518"/>
  <c r="O518"/>
  <c r="AB489"/>
  <c r="U407"/>
  <c r="AB405"/>
  <c r="AB399"/>
  <c r="V358"/>
  <c r="T356"/>
  <c r="AB355"/>
  <c r="S351"/>
  <c r="CP351"/>
  <c r="O351"/>
  <c r="CP234"/>
  <c r="O234"/>
  <c r="AB172"/>
  <c r="AB143"/>
  <c r="S138"/>
  <c r="R127"/>
  <c r="GK127"/>
  <c r="S123"/>
  <c r="W120"/>
  <c r="V36"/>
  <c r="U36"/>
  <c r="T36"/>
  <c r="R37"/>
  <c r="GK37"/>
  <c r="F532"/>
  <c r="CQ517"/>
  <c r="P517"/>
  <c r="F503"/>
  <c r="CQ488"/>
  <c r="P488"/>
  <c r="CP488"/>
  <c r="O488"/>
  <c r="CR407"/>
  <c r="Q407"/>
  <c r="CP407"/>
  <c r="O407"/>
  <c r="CQ406"/>
  <c r="P406"/>
  <c r="CP406"/>
  <c r="O406"/>
  <c r="CS400"/>
  <c r="R400"/>
  <c r="GK400"/>
  <c r="CQ398"/>
  <c r="P398"/>
  <c r="CP398"/>
  <c r="O398"/>
  <c r="CS395"/>
  <c r="R395"/>
  <c r="GK395"/>
  <c r="AO392"/>
  <c r="F374"/>
  <c r="W367"/>
  <c r="CQ365"/>
  <c r="P365"/>
  <c r="T362"/>
  <c r="AB350"/>
  <c r="S269"/>
  <c r="W268"/>
  <c r="R267"/>
  <c r="GK267"/>
  <c r="P267"/>
  <c r="AS293"/>
  <c r="GN237"/>
  <c r="CP144"/>
  <c r="O144"/>
  <c r="CP141"/>
  <c r="O141"/>
  <c r="AB134"/>
  <c r="W128"/>
  <c r="CS126"/>
  <c r="R126"/>
  <c r="GK126"/>
  <c r="U118"/>
  <c r="W115"/>
  <c r="V111"/>
  <c r="V103"/>
  <c r="Q76"/>
  <c r="AB47"/>
  <c r="CQ46"/>
  <c r="CP42"/>
  <c r="O42"/>
  <c r="P38"/>
  <c r="CP38"/>
  <c r="O38"/>
  <c r="AP22"/>
  <c r="F282"/>
  <c r="AS262"/>
  <c r="CZ135"/>
  <c r="Y135"/>
  <c r="CY135"/>
  <c r="X135"/>
  <c r="CS135"/>
  <c r="R135"/>
  <c r="GK135"/>
  <c r="GM135"/>
  <c r="CY103"/>
  <c r="X103"/>
  <c r="CZ103"/>
  <c r="Y103"/>
  <c r="F89"/>
  <c r="AT72"/>
  <c r="AO26"/>
  <c r="AO196"/>
  <c r="AB44"/>
  <c r="CQ44"/>
  <c r="P44"/>
  <c r="CP44"/>
  <c r="O44"/>
  <c r="V41"/>
  <c r="U41"/>
  <c r="V38"/>
  <c r="U38"/>
  <c r="AB35"/>
  <c r="CR35"/>
  <c r="W30"/>
  <c r="V30"/>
  <c r="AB395"/>
  <c r="U363"/>
  <c r="AB323"/>
  <c r="P269"/>
  <c r="CP269"/>
  <c r="O269"/>
  <c r="AU262"/>
  <c r="CP235"/>
  <c r="O235"/>
  <c r="AB234"/>
  <c r="R142"/>
  <c r="GK142"/>
  <c r="T127"/>
  <c r="AB126"/>
  <c r="P125"/>
  <c r="U123"/>
  <c r="W117"/>
  <c r="V117"/>
  <c r="T115"/>
  <c r="AB113"/>
  <c r="CP112"/>
  <c r="O112"/>
  <c r="S111"/>
  <c r="R75"/>
  <c r="GK75"/>
  <c r="Q43"/>
  <c r="AB43"/>
  <c r="AQ293"/>
  <c r="F245"/>
  <c r="P120"/>
  <c r="AB110"/>
  <c r="CR110"/>
  <c r="Q110"/>
  <c r="CZ108"/>
  <c r="Y108"/>
  <c r="CY108"/>
  <c r="X108"/>
  <c r="CZ106"/>
  <c r="Y106"/>
  <c r="CY106"/>
  <c r="X106"/>
  <c r="Q103"/>
  <c r="P103"/>
  <c r="CZ47"/>
  <c r="Y47"/>
  <c r="CY47"/>
  <c r="X47"/>
  <c r="CQ395"/>
  <c r="P395"/>
  <c r="CP395"/>
  <c r="O395"/>
  <c r="AD366"/>
  <c r="W365"/>
  <c r="AD322"/>
  <c r="F304"/>
  <c r="F244"/>
  <c r="AB236"/>
  <c r="AR196"/>
  <c r="AB144"/>
  <c r="R139"/>
  <c r="GK139"/>
  <c r="AB133"/>
  <c r="AB131"/>
  <c r="CQ126"/>
  <c r="R125"/>
  <c r="GK125"/>
  <c r="Q125"/>
  <c r="T120"/>
  <c r="R120"/>
  <c r="GK120"/>
  <c r="CP104"/>
  <c r="O104"/>
  <c r="F53"/>
  <c r="R43"/>
  <c r="GK43"/>
  <c r="W41"/>
  <c r="T39"/>
  <c r="P37"/>
  <c r="CZ141"/>
  <c r="Y141"/>
  <c r="CY141"/>
  <c r="X141"/>
  <c r="CY139"/>
  <c r="X139"/>
  <c r="CZ139"/>
  <c r="Y139"/>
  <c r="AB137"/>
  <c r="CQ137"/>
  <c r="P137"/>
  <c r="CP137"/>
  <c r="O137"/>
  <c r="CZ125"/>
  <c r="Y125"/>
  <c r="CY125"/>
  <c r="X125"/>
  <c r="CZ121"/>
  <c r="Y121"/>
  <c r="CY121"/>
  <c r="X121"/>
  <c r="V115"/>
  <c r="U115"/>
  <c r="AQ196"/>
  <c r="F55"/>
  <c r="T360"/>
  <c r="R358"/>
  <c r="GK358"/>
  <c r="AB267"/>
  <c r="P265"/>
  <c r="W172"/>
  <c r="T142"/>
  <c r="CP139"/>
  <c r="O139"/>
  <c r="V127"/>
  <c r="CP121"/>
  <c r="O121"/>
  <c r="R114"/>
  <c r="GK114"/>
  <c r="Q114"/>
  <c r="S43"/>
  <c r="Q37"/>
  <c r="AB34"/>
  <c r="CP30"/>
  <c r="O30"/>
  <c r="AS72"/>
  <c r="F88"/>
  <c r="CZ28"/>
  <c r="Y28"/>
  <c r="CY28"/>
  <c r="X28"/>
  <c r="F277"/>
  <c r="CQ270"/>
  <c r="P270"/>
  <c r="CS235"/>
  <c r="R235"/>
  <c r="GK235"/>
  <c r="CS231"/>
  <c r="R231"/>
  <c r="GK231"/>
  <c r="F179"/>
  <c r="CS145"/>
  <c r="R145"/>
  <c r="GK145"/>
  <c r="CS141"/>
  <c r="R141"/>
  <c r="GK141"/>
  <c r="AB136"/>
  <c r="CS123"/>
  <c r="R123"/>
  <c r="GK123"/>
  <c r="T118"/>
  <c r="U117"/>
  <c r="S110"/>
  <c r="W109"/>
  <c r="CQ108"/>
  <c r="P108"/>
  <c r="CP108"/>
  <c r="O108"/>
  <c r="CQ47"/>
  <c r="P47"/>
  <c r="CP47"/>
  <c r="O47"/>
  <c r="P43"/>
  <c r="CS42"/>
  <c r="R42"/>
  <c r="GK42"/>
  <c r="AB36"/>
  <c r="S33"/>
  <c r="CZ29"/>
  <c r="Y29"/>
  <c r="CY29"/>
  <c r="X29"/>
  <c r="W133"/>
  <c r="U130"/>
  <c r="S128"/>
  <c r="W121"/>
  <c r="AD120"/>
  <c r="R117"/>
  <c r="GK117"/>
  <c r="P110"/>
  <c r="AB105"/>
  <c r="R103"/>
  <c r="GK103"/>
  <c r="W75"/>
  <c r="V45"/>
  <c r="T45"/>
  <c r="AB42"/>
  <c r="S39"/>
  <c r="W38"/>
  <c r="AB116"/>
  <c r="CQ116"/>
  <c r="P116"/>
  <c r="CP116"/>
  <c r="O116"/>
  <c r="CZ105"/>
  <c r="Y105"/>
  <c r="CY105"/>
  <c r="X105"/>
  <c r="S120"/>
  <c r="R119"/>
  <c r="GK119"/>
  <c r="AB114"/>
  <c r="I46"/>
  <c r="U45"/>
  <c r="AB40"/>
  <c r="W36"/>
  <c r="CP29"/>
  <c r="O29"/>
  <c r="F97"/>
  <c r="AR72"/>
  <c r="P114"/>
  <c r="CP114"/>
  <c r="O114"/>
  <c r="W111"/>
  <c r="CP105"/>
  <c r="O105"/>
  <c r="T103"/>
  <c r="AB75"/>
  <c r="P40"/>
  <c r="CP40"/>
  <c r="O40"/>
  <c r="AB38"/>
  <c r="R33"/>
  <c r="GK33"/>
  <c r="AB31"/>
  <c r="CS105"/>
  <c r="R105"/>
  <c r="GK105"/>
  <c r="CQ34"/>
  <c r="CQ32"/>
  <c r="P32"/>
  <c r="CQ31"/>
  <c r="P31"/>
  <c r="CP31"/>
  <c r="O31"/>
  <c r="CS29"/>
  <c r="R29"/>
  <c r="GK29"/>
  <c r="CS28"/>
  <c r="R28"/>
  <c r="GK28"/>
  <c r="GN969"/>
  <c r="GM969"/>
  <c r="CY1772"/>
  <c r="X1772"/>
  <c r="CZ1772"/>
  <c r="Y1772"/>
  <c r="GN1579"/>
  <c r="GM1579"/>
  <c r="GM2172"/>
  <c r="GN2172"/>
  <c r="GN1105"/>
  <c r="GM1105"/>
  <c r="GN1582"/>
  <c r="GM1582"/>
  <c r="J74" i="5"/>
  <c r="CY76" i="1"/>
  <c r="X76"/>
  <c r="CZ76"/>
  <c r="Y76"/>
  <c r="GN970"/>
  <c r="GM970"/>
  <c r="GN1175"/>
  <c r="GM1175"/>
  <c r="GM2049"/>
  <c r="GN2049"/>
  <c r="CY686"/>
  <c r="X686"/>
  <c r="CZ686"/>
  <c r="Y686"/>
  <c r="GN1173"/>
  <c r="GM1173"/>
  <c r="GN1362"/>
  <c r="GM1362"/>
  <c r="GN1033"/>
  <c r="GM1033"/>
  <c r="GN41"/>
  <c r="GM41"/>
  <c r="GM788"/>
  <c r="GN788"/>
  <c r="Q1483"/>
  <c r="S1483"/>
  <c r="CP1483"/>
  <c r="O1483"/>
  <c r="GN650"/>
  <c r="GM650"/>
  <c r="CZ1036"/>
  <c r="Y1036"/>
  <c r="CY1036"/>
  <c r="X1036"/>
  <c r="CY128"/>
  <c r="X128"/>
  <c r="CZ128"/>
  <c r="Y128"/>
  <c r="GO407"/>
  <c r="GM407"/>
  <c r="GN1243"/>
  <c r="GM1243"/>
  <c r="GN1695"/>
  <c r="GM1695"/>
  <c r="GN1034"/>
  <c r="GM1034"/>
  <c r="Q1699"/>
  <c r="S1699"/>
  <c r="CP1699"/>
  <c r="O1699"/>
  <c r="GM28"/>
  <c r="GN28"/>
  <c r="CZ173"/>
  <c r="Y173"/>
  <c r="CY173"/>
  <c r="X173"/>
  <c r="GO396"/>
  <c r="GM396"/>
  <c r="GN361"/>
  <c r="GM361"/>
  <c r="GM1296"/>
  <c r="GN1296"/>
  <c r="GM2229"/>
  <c r="GN2229"/>
  <c r="S46"/>
  <c r="T46"/>
  <c r="U46"/>
  <c r="CR120"/>
  <c r="Q120"/>
  <c r="CP120"/>
  <c r="O120"/>
  <c r="AB120"/>
  <c r="CY111"/>
  <c r="X111"/>
  <c r="CZ111"/>
  <c r="Y111"/>
  <c r="GN579"/>
  <c r="GM579"/>
  <c r="GN581"/>
  <c r="GM581"/>
  <c r="AB832"/>
  <c r="CR832"/>
  <c r="Q832"/>
  <c r="CP832"/>
  <c r="O832"/>
  <c r="GN1422"/>
  <c r="GM1422"/>
  <c r="I967"/>
  <c r="I966"/>
  <c r="P966"/>
  <c r="T964"/>
  <c r="Q964"/>
  <c r="R964"/>
  <c r="GK964"/>
  <c r="I965"/>
  <c r="Q965"/>
  <c r="AP1025"/>
  <c r="F1272"/>
  <c r="AP2275"/>
  <c r="GN1585"/>
  <c r="GM1585"/>
  <c r="U874"/>
  <c r="AH869"/>
  <c r="GM1206"/>
  <c r="GN1206"/>
  <c r="CY1624"/>
  <c r="X1624"/>
  <c r="CZ1624"/>
  <c r="Y1624"/>
  <c r="CZ123"/>
  <c r="Y123"/>
  <c r="CY123"/>
  <c r="X123"/>
  <c r="CZ654"/>
  <c r="Y654"/>
  <c r="CY654"/>
  <c r="X654"/>
  <c r="GM403"/>
  <c r="GO403"/>
  <c r="GN1732"/>
  <c r="GM1732"/>
  <c r="P1844"/>
  <c r="Q1844"/>
  <c r="GN1589"/>
  <c r="GM1589"/>
  <c r="AQ2040"/>
  <c r="F2260"/>
  <c r="AP2040"/>
  <c r="F2259"/>
  <c r="V74" i="5"/>
  <c r="R826" i="1"/>
  <c r="GK826"/>
  <c r="CY39"/>
  <c r="X39"/>
  <c r="CZ39"/>
  <c r="Y39"/>
  <c r="GN139"/>
  <c r="GM139"/>
  <c r="AS225"/>
  <c r="F303"/>
  <c r="CY362"/>
  <c r="X362"/>
  <c r="CZ362"/>
  <c r="Y362"/>
  <c r="CY353"/>
  <c r="X353"/>
  <c r="CZ353"/>
  <c r="Y353"/>
  <c r="GN353"/>
  <c r="F899"/>
  <c r="AO782"/>
  <c r="J45" i="5"/>
  <c r="CY821" i="1"/>
  <c r="X821"/>
  <c r="R44" i="5"/>
  <c r="J46"/>
  <c r="CZ821" i="1"/>
  <c r="Y821"/>
  <c r="T44" i="5"/>
  <c r="J47"/>
  <c r="V152"/>
  <c r="R871" i="1"/>
  <c r="GO1842"/>
  <c r="GM1842"/>
  <c r="AT1025"/>
  <c r="F1278"/>
  <c r="AT2275"/>
  <c r="CZ1037"/>
  <c r="Y1037"/>
  <c r="CY1037"/>
  <c r="X1037"/>
  <c r="GN1731"/>
  <c r="GM1731"/>
  <c r="P1775"/>
  <c r="Q1775"/>
  <c r="S1775"/>
  <c r="CP1775"/>
  <c r="O1775"/>
  <c r="I1739"/>
  <c r="W1738"/>
  <c r="V1738"/>
  <c r="V1621"/>
  <c r="U1621"/>
  <c r="GN105"/>
  <c r="GM105"/>
  <c r="I35"/>
  <c r="U33"/>
  <c r="V33"/>
  <c r="W33"/>
  <c r="I34"/>
  <c r="I357"/>
  <c r="S356"/>
  <c r="CY840"/>
  <c r="X840"/>
  <c r="CZ840"/>
  <c r="Y840"/>
  <c r="GN585"/>
  <c r="GM585"/>
  <c r="CP871"/>
  <c r="O871"/>
  <c r="AC874"/>
  <c r="S1177"/>
  <c r="R1177"/>
  <c r="GK1177"/>
  <c r="P1177"/>
  <c r="CR1068"/>
  <c r="Q1068"/>
  <c r="CP1068"/>
  <c r="O1068"/>
  <c r="AB1068"/>
  <c r="CY839"/>
  <c r="X839"/>
  <c r="R141" i="5"/>
  <c r="J142"/>
  <c r="CZ839" i="1"/>
  <c r="Y839"/>
  <c r="T141" i="5"/>
  <c r="J143"/>
  <c r="CZ1098" i="1"/>
  <c r="Y1098"/>
  <c r="CY1098"/>
  <c r="X1098"/>
  <c r="T152" i="5"/>
  <c r="J155"/>
  <c r="AL874" i="1"/>
  <c r="AS1290"/>
  <c r="F1519"/>
  <c r="AP316"/>
  <c r="F463"/>
  <c r="GM1136"/>
  <c r="GN1136"/>
  <c r="GM1213"/>
  <c r="GN1213"/>
  <c r="T1330"/>
  <c r="S1330"/>
  <c r="AP922"/>
  <c r="F999"/>
  <c r="AT2040"/>
  <c r="F2265"/>
  <c r="GM40"/>
  <c r="GN40"/>
  <c r="GN488"/>
  <c r="GM488"/>
  <c r="CY127"/>
  <c r="X127"/>
  <c r="CZ127"/>
  <c r="Y127"/>
  <c r="GM127"/>
  <c r="GN587"/>
  <c r="GM587"/>
  <c r="GM172"/>
  <c r="GP172"/>
  <c r="GM825"/>
  <c r="GN825"/>
  <c r="GN130"/>
  <c r="GM130"/>
  <c r="GN367"/>
  <c r="GM367"/>
  <c r="AR543"/>
  <c r="F757"/>
  <c r="GN116"/>
  <c r="GM116"/>
  <c r="F202"/>
  <c r="AQ22"/>
  <c r="W122"/>
  <c r="T122"/>
  <c r="S122"/>
  <c r="U122"/>
  <c r="GM112"/>
  <c r="GN112"/>
  <c r="CR124"/>
  <c r="Q124"/>
  <c r="CP124"/>
  <c r="O124"/>
  <c r="AB124"/>
  <c r="GM619"/>
  <c r="GN619"/>
  <c r="CY826"/>
  <c r="X826"/>
  <c r="R74" i="5"/>
  <c r="CZ826" i="1"/>
  <c r="Y826"/>
  <c r="T74" i="5"/>
  <c r="J78"/>
  <c r="CZ960" i="1"/>
  <c r="Y960"/>
  <c r="CY960"/>
  <c r="X960"/>
  <c r="GN960"/>
  <c r="CY823"/>
  <c r="X823"/>
  <c r="R55" i="5"/>
  <c r="J56"/>
  <c r="CZ823" i="1"/>
  <c r="Y823"/>
  <c r="T55" i="5"/>
  <c r="J57"/>
  <c r="CY517" i="1"/>
  <c r="X517"/>
  <c r="CZ517"/>
  <c r="Y517"/>
  <c r="J107" i="5"/>
  <c r="GK834" i="1"/>
  <c r="W841"/>
  <c r="V841"/>
  <c r="V960"/>
  <c r="U960"/>
  <c r="T960"/>
  <c r="GM264"/>
  <c r="GN264"/>
  <c r="GM792"/>
  <c r="GN792"/>
  <c r="GM1455"/>
  <c r="GN1455"/>
  <c r="GN1547"/>
  <c r="GM1547"/>
  <c r="GM1104"/>
  <c r="GN1104"/>
  <c r="GN1359"/>
  <c r="GM1359"/>
  <c r="S1839"/>
  <c r="CP1839"/>
  <c r="O1839"/>
  <c r="T1839"/>
  <c r="U1839"/>
  <c r="GM1069"/>
  <c r="GN1069"/>
  <c r="GN1736"/>
  <c r="GM1736"/>
  <c r="AS543"/>
  <c r="AS759"/>
  <c r="F748"/>
  <c r="Q1100"/>
  <c r="P1100"/>
  <c r="W1100"/>
  <c r="CZ1329"/>
  <c r="Y1329"/>
  <c r="CY1329"/>
  <c r="X1329"/>
  <c r="GM1329"/>
  <c r="CR1454"/>
  <c r="Q1454"/>
  <c r="CP1454"/>
  <c r="O1454"/>
  <c r="AB1454"/>
  <c r="CZ1618"/>
  <c r="Y1618"/>
  <c r="CY1618"/>
  <c r="X1618"/>
  <c r="GM2047"/>
  <c r="GN2047"/>
  <c r="AB828"/>
  <c r="CR828"/>
  <c r="Q828"/>
  <c r="T1619"/>
  <c r="W1619"/>
  <c r="V1619"/>
  <c r="U1619"/>
  <c r="GN1391"/>
  <c r="GM1391"/>
  <c r="GM1616"/>
  <c r="GN1616"/>
  <c r="GM1393"/>
  <c r="GN1393"/>
  <c r="AR1532"/>
  <c r="F1821"/>
  <c r="GM1139"/>
  <c r="GN1139"/>
  <c r="GO1835"/>
  <c r="GM1835"/>
  <c r="CZ2115"/>
  <c r="Y2115"/>
  <c r="CY2115"/>
  <c r="X2115"/>
  <c r="GM2115"/>
  <c r="AO1025"/>
  <c r="F1271"/>
  <c r="AO2275"/>
  <c r="CY1770"/>
  <c r="X1770"/>
  <c r="CZ1770"/>
  <c r="Y1770"/>
  <c r="GM1770"/>
  <c r="AB1244"/>
  <c r="CR1244"/>
  <c r="Q1244"/>
  <c r="CP1244"/>
  <c r="O1244"/>
  <c r="F2028"/>
  <c r="AT1825"/>
  <c r="GN2200"/>
  <c r="GM2200"/>
  <c r="S1700"/>
  <c r="I1701"/>
  <c r="T1700"/>
  <c r="U1700"/>
  <c r="GN1768"/>
  <c r="GM1768"/>
  <c r="Q682"/>
  <c r="S682"/>
  <c r="CP682"/>
  <c r="O682"/>
  <c r="GM1542"/>
  <c r="S37"/>
  <c r="CP37"/>
  <c r="O37"/>
  <c r="CP125"/>
  <c r="O125"/>
  <c r="W964"/>
  <c r="R1699"/>
  <c r="GK1699"/>
  <c r="Q621"/>
  <c r="V1107"/>
  <c r="T621"/>
  <c r="Q46"/>
  <c r="W37"/>
  <c r="CP39"/>
  <c r="O39"/>
  <c r="CP362"/>
  <c r="O362"/>
  <c r="R1106"/>
  <c r="GK1106"/>
  <c r="U651"/>
  <c r="CP840"/>
  <c r="O840"/>
  <c r="Q1177"/>
  <c r="AB1696"/>
  <c r="U964"/>
  <c r="AB1659"/>
  <c r="S843"/>
  <c r="W1330"/>
  <c r="CP265"/>
  <c r="O265"/>
  <c r="T128"/>
  <c r="AB108"/>
  <c r="CP623"/>
  <c r="O623"/>
  <c r="R46"/>
  <c r="GK46"/>
  <c r="P76"/>
  <c r="CP76"/>
  <c r="O76"/>
  <c r="R173"/>
  <c r="GK173"/>
  <c r="P126"/>
  <c r="CP103"/>
  <c r="O103"/>
  <c r="W356"/>
  <c r="W76"/>
  <c r="CP833"/>
  <c r="O833"/>
  <c r="CP828"/>
  <c r="O828"/>
  <c r="Q653"/>
  <c r="V46"/>
  <c r="Q592"/>
  <c r="CP592"/>
  <c r="O592"/>
  <c r="J110" i="5"/>
  <c r="CP111" i="1"/>
  <c r="O111"/>
  <c r="V682"/>
  <c r="CP138"/>
  <c r="O138"/>
  <c r="AB354"/>
  <c r="AB684"/>
  <c r="AB1141"/>
  <c r="U1177"/>
  <c r="AB826"/>
  <c r="V956"/>
  <c r="AB971"/>
  <c r="Q651"/>
  <c r="Q128"/>
  <c r="R956"/>
  <c r="GK956"/>
  <c r="V621"/>
  <c r="CP842"/>
  <c r="O842"/>
  <c r="W1545"/>
  <c r="R682"/>
  <c r="GK682"/>
  <c r="Q1106"/>
  <c r="T1098"/>
  <c r="S1106"/>
  <c r="Q1545"/>
  <c r="GM1421"/>
  <c r="V1844"/>
  <c r="P1300"/>
  <c r="CP1300"/>
  <c r="O1300"/>
  <c r="CP1700"/>
  <c r="O1700"/>
  <c r="GN790"/>
  <c r="AB1625"/>
  <c r="V1775"/>
  <c r="Q1624"/>
  <c r="CP1624"/>
  <c r="O1624"/>
  <c r="Q1176"/>
  <c r="GM1174"/>
  <c r="U1844"/>
  <c r="CZ43"/>
  <c r="Y43"/>
  <c r="CY43"/>
  <c r="X43"/>
  <c r="GM266"/>
  <c r="GN266"/>
  <c r="CY365"/>
  <c r="X365"/>
  <c r="CZ365"/>
  <c r="Y365"/>
  <c r="AT316"/>
  <c r="F469"/>
  <c r="CY359"/>
  <c r="X359"/>
  <c r="CZ359"/>
  <c r="Y359"/>
  <c r="I67" i="5"/>
  <c r="GM106" i="1"/>
  <c r="GN106"/>
  <c r="BH869"/>
  <c r="AU874"/>
  <c r="CY962"/>
  <c r="X962"/>
  <c r="CZ962"/>
  <c r="Y962"/>
  <c r="GM962"/>
  <c r="GN962"/>
  <c r="CR1212"/>
  <c r="Q1212"/>
  <c r="CP1212"/>
  <c r="O1212"/>
  <c r="AB1212"/>
  <c r="CZ592"/>
  <c r="Y592"/>
  <c r="CY592"/>
  <c r="X592"/>
  <c r="AQ1290"/>
  <c r="F1515"/>
  <c r="GN119"/>
  <c r="GM119"/>
  <c r="AB2143"/>
  <c r="CR2143"/>
  <c r="Q2143"/>
  <c r="CP2143"/>
  <c r="O2143"/>
  <c r="V1699"/>
  <c r="U1699"/>
  <c r="T1699"/>
  <c r="V267"/>
  <c r="U267"/>
  <c r="GN74"/>
  <c r="GM74"/>
  <c r="CZ620"/>
  <c r="Y620"/>
  <c r="CY620"/>
  <c r="X620"/>
  <c r="K42" i="5"/>
  <c r="CZ578" i="1"/>
  <c r="Y578"/>
  <c r="CY578"/>
  <c r="X578"/>
  <c r="GM1143"/>
  <c r="GN1143"/>
  <c r="CZ518"/>
  <c r="Y518"/>
  <c r="CY518"/>
  <c r="X518"/>
  <c r="R518"/>
  <c r="GK518"/>
  <c r="GN518"/>
  <c r="GN1423"/>
  <c r="GM1423"/>
  <c r="AR1290"/>
  <c r="F1528"/>
  <c r="F2029"/>
  <c r="AU1825"/>
  <c r="GM2053"/>
  <c r="GN2053"/>
  <c r="GN1730"/>
  <c r="GM1730"/>
  <c r="GN1629"/>
  <c r="GM1629"/>
  <c r="I1660"/>
  <c r="W1659"/>
  <c r="CY1541"/>
  <c r="X1541"/>
  <c r="CZ1541"/>
  <c r="Y1541"/>
  <c r="GN1541"/>
  <c r="GM1541"/>
  <c r="AU316"/>
  <c r="F470"/>
  <c r="GN115"/>
  <c r="GM115"/>
  <c r="GO399"/>
  <c r="GM399"/>
  <c r="V82" i="5"/>
  <c r="R829" i="1"/>
  <c r="AO316"/>
  <c r="F462"/>
  <c r="GN584"/>
  <c r="GM584"/>
  <c r="GN1242"/>
  <c r="GM1242"/>
  <c r="W578"/>
  <c r="U578"/>
  <c r="V44" i="5"/>
  <c r="R821" i="1"/>
  <c r="GK821"/>
  <c r="CY1067"/>
  <c r="X1067"/>
  <c r="CZ1067"/>
  <c r="Y1067"/>
  <c r="GM129"/>
  <c r="GN129"/>
  <c r="GN1140"/>
  <c r="GM1140"/>
  <c r="V99" i="5"/>
  <c r="R833" i="1"/>
  <c r="GK833"/>
  <c r="GN1770"/>
  <c r="U1483"/>
  <c r="I1484"/>
  <c r="V1483"/>
  <c r="I1485"/>
  <c r="GO1831"/>
  <c r="GM1831"/>
  <c r="GM1618"/>
  <c r="GN1618"/>
  <c r="GM582"/>
  <c r="GN582"/>
  <c r="AP846"/>
  <c r="BC818"/>
  <c r="F744"/>
  <c r="AQ543"/>
  <c r="AQ759"/>
  <c r="E82" i="5"/>
  <c r="T829" i="1"/>
  <c r="U829"/>
  <c r="K92" i="5"/>
  <c r="C83"/>
  <c r="J109"/>
  <c r="GN835" i="1"/>
  <c r="GM835"/>
  <c r="CY1172"/>
  <c r="X1172"/>
  <c r="CZ1172"/>
  <c r="Y1172"/>
  <c r="GN1172"/>
  <c r="CZ1135"/>
  <c r="Y1135"/>
  <c r="CY1135"/>
  <c r="X1135"/>
  <c r="CZ687"/>
  <c r="Y687"/>
  <c r="CY687"/>
  <c r="X687"/>
  <c r="CZ1840"/>
  <c r="Y1840"/>
  <c r="CY1840"/>
  <c r="X1840"/>
  <c r="I1777"/>
  <c r="V1776"/>
  <c r="Q1776"/>
  <c r="W1776"/>
  <c r="P1776"/>
  <c r="CP1776"/>
  <c r="O1776"/>
  <c r="W1299"/>
  <c r="V1299"/>
  <c r="S1299"/>
  <c r="GN1101"/>
  <c r="GM1101"/>
  <c r="GN121"/>
  <c r="GM121"/>
  <c r="GN104"/>
  <c r="GM104"/>
  <c r="F299"/>
  <c r="AQ225"/>
  <c r="GM42"/>
  <c r="GN42"/>
  <c r="GM353"/>
  <c r="CZ683"/>
  <c r="Y683"/>
  <c r="CY683"/>
  <c r="X683"/>
  <c r="GM323"/>
  <c r="GN323"/>
  <c r="GM45"/>
  <c r="GN45"/>
  <c r="GN350"/>
  <c r="GM350"/>
  <c r="GN487"/>
  <c r="GM487"/>
  <c r="GN134"/>
  <c r="GM134"/>
  <c r="J117" i="5"/>
  <c r="CY836" i="1"/>
  <c r="X836"/>
  <c r="R115" i="5"/>
  <c r="J120"/>
  <c r="CZ836" i="1"/>
  <c r="Y836"/>
  <c r="T115" i="5"/>
  <c r="J121"/>
  <c r="GN143" i="1"/>
  <c r="GM143"/>
  <c r="GM580"/>
  <c r="GN580"/>
  <c r="GN844"/>
  <c r="GM844"/>
  <c r="W592"/>
  <c r="V592"/>
  <c r="T592"/>
  <c r="AU481"/>
  <c r="F771"/>
  <c r="GN586"/>
  <c r="GM586"/>
  <c r="GN1214"/>
  <c r="GM1214"/>
  <c r="AS1025"/>
  <c r="F1277"/>
  <c r="AS2275"/>
  <c r="R152" i="5"/>
  <c r="J154"/>
  <c r="AK874" i="1"/>
  <c r="CY588"/>
  <c r="X588"/>
  <c r="CZ588"/>
  <c r="Y588"/>
  <c r="GM588"/>
  <c r="W683"/>
  <c r="P683"/>
  <c r="CZ820"/>
  <c r="Y820"/>
  <c r="CY820"/>
  <c r="X820"/>
  <c r="J38" i="5"/>
  <c r="E115"/>
  <c r="C116"/>
  <c r="V836" i="1"/>
  <c r="W836"/>
  <c r="CZ1100"/>
  <c r="Y1100"/>
  <c r="CY1100"/>
  <c r="X1100"/>
  <c r="GN1617"/>
  <c r="GM1617"/>
  <c r="AP1290"/>
  <c r="F1514"/>
  <c r="GN1551"/>
  <c r="GM1551"/>
  <c r="AO869"/>
  <c r="F878"/>
  <c r="V874"/>
  <c r="AI869"/>
  <c r="CZ1300"/>
  <c r="Y1300"/>
  <c r="CY1300"/>
  <c r="X1300"/>
  <c r="AD869"/>
  <c r="Q874"/>
  <c r="GM1205"/>
  <c r="GN1205"/>
  <c r="GN1834"/>
  <c r="GM1834"/>
  <c r="V61" i="5"/>
  <c r="R824" i="1"/>
  <c r="GK824"/>
  <c r="GM824"/>
  <c r="AO1290"/>
  <c r="F1513"/>
  <c r="W1584"/>
  <c r="U1584"/>
  <c r="GN1390"/>
  <c r="GM1390"/>
  <c r="CZ1769"/>
  <c r="Y1769"/>
  <c r="CY1769"/>
  <c r="X1769"/>
  <c r="GM1769"/>
  <c r="CZ2055"/>
  <c r="Y2055"/>
  <c r="CY2055"/>
  <c r="X2055"/>
  <c r="AR1825"/>
  <c r="F2036"/>
  <c r="CR2084"/>
  <c r="Q2084"/>
  <c r="CP2084"/>
  <c r="O2084"/>
  <c r="AB2084"/>
  <c r="GN1628"/>
  <c r="GM1628"/>
  <c r="CY1843"/>
  <c r="X1843"/>
  <c r="CZ1843"/>
  <c r="Y1843"/>
  <c r="GN1587"/>
  <c r="GM1587"/>
  <c r="GM1538"/>
  <c r="GN1538"/>
  <c r="GM1064"/>
  <c r="GN1064"/>
  <c r="GN1735"/>
  <c r="GM1735"/>
  <c r="U1667"/>
  <c r="R1667"/>
  <c r="GK1667"/>
  <c r="Q1667"/>
  <c r="P1667"/>
  <c r="S1667"/>
  <c r="I1668"/>
  <c r="GN2173"/>
  <c r="GM2173"/>
  <c r="CZ1698"/>
  <c r="Y1698"/>
  <c r="CY1698"/>
  <c r="X1698"/>
  <c r="S621"/>
  <c r="I1626"/>
  <c r="Q1626"/>
  <c r="Q35"/>
  <c r="CP75"/>
  <c r="O75"/>
  <c r="Q1330"/>
  <c r="CP1330"/>
  <c r="O1330"/>
  <c r="AB1066"/>
  <c r="CP110"/>
  <c r="O110"/>
  <c r="W46"/>
  <c r="CP620"/>
  <c r="O620"/>
  <c r="R1659"/>
  <c r="GK1659"/>
  <c r="S1659"/>
  <c r="AB1623"/>
  <c r="CR1658"/>
  <c r="Q1658"/>
  <c r="S1658"/>
  <c r="CP1658"/>
  <c r="O1658"/>
  <c r="GM2171"/>
  <c r="GN135"/>
  <c r="CP654"/>
  <c r="O654"/>
  <c r="CP971"/>
  <c r="O971"/>
  <c r="U1776"/>
  <c r="AB1389"/>
  <c r="CP1620"/>
  <c r="O1620"/>
  <c r="W1699"/>
  <c r="R1738"/>
  <c r="GK1738"/>
  <c r="GN2230"/>
  <c r="W1775"/>
  <c r="P173"/>
  <c r="Q173"/>
  <c r="CP173"/>
  <c r="O173"/>
  <c r="CP517"/>
  <c r="O517"/>
  <c r="T76"/>
  <c r="W267"/>
  <c r="AB32"/>
  <c r="CP839"/>
  <c r="O839"/>
  <c r="W684"/>
  <c r="S956"/>
  <c r="T1177"/>
  <c r="P128"/>
  <c r="CP128"/>
  <c r="O128"/>
  <c r="V683"/>
  <c r="T578"/>
  <c r="R684"/>
  <c r="GK684"/>
  <c r="Q1107"/>
  <c r="CP1619"/>
  <c r="O1619"/>
  <c r="CP1696"/>
  <c r="O1696"/>
  <c r="V356"/>
  <c r="R1330"/>
  <c r="GK1330"/>
  <c r="S1586"/>
  <c r="CP1586"/>
  <c r="O1586"/>
  <c r="AB1134"/>
  <c r="CP1035"/>
  <c r="O1035"/>
  <c r="AB833"/>
  <c r="U1107"/>
  <c r="W1177"/>
  <c r="V1839"/>
  <c r="CP1622"/>
  <c r="O1622"/>
  <c r="CP1697"/>
  <c r="O1697"/>
  <c r="W1621"/>
  <c r="CP821"/>
  <c r="O821"/>
  <c r="Q841"/>
  <c r="CP841"/>
  <c r="O841"/>
  <c r="P1102"/>
  <c r="S1102"/>
  <c r="CP1102"/>
  <c r="O1102"/>
  <c r="CP1389"/>
  <c r="O1389"/>
  <c r="CP1778"/>
  <c r="O1778"/>
  <c r="R1776"/>
  <c r="GK1776"/>
  <c r="U1738"/>
  <c r="U1659"/>
  <c r="GN137"/>
  <c r="GM137"/>
  <c r="GM402"/>
  <c r="GO402"/>
  <c r="W621"/>
  <c r="U621"/>
  <c r="GN354"/>
  <c r="GM354"/>
  <c r="W653"/>
  <c r="U653"/>
  <c r="T653"/>
  <c r="S653"/>
  <c r="R653"/>
  <c r="GK653"/>
  <c r="GM963"/>
  <c r="GN963"/>
  <c r="AQ869"/>
  <c r="F880"/>
  <c r="GM1208"/>
  <c r="GN1208"/>
  <c r="CY1097"/>
  <c r="X1097"/>
  <c r="CZ1097"/>
  <c r="Y1097"/>
  <c r="CZ1657"/>
  <c r="Y1657"/>
  <c r="CY1657"/>
  <c r="X1657"/>
  <c r="GN1328"/>
  <c r="GM1328"/>
  <c r="GN1741"/>
  <c r="GM1741"/>
  <c r="CY1776"/>
  <c r="X1776"/>
  <c r="CZ1776"/>
  <c r="Y1776"/>
  <c r="GM114"/>
  <c r="GN114"/>
  <c r="CZ110"/>
  <c r="Y110"/>
  <c r="CY110"/>
  <c r="X110"/>
  <c r="F200"/>
  <c r="AO22"/>
  <c r="AO2296"/>
  <c r="GM435"/>
  <c r="GP435"/>
  <c r="CY841"/>
  <c r="X841"/>
  <c r="CZ841"/>
  <c r="Y841"/>
  <c r="V651"/>
  <c r="S651"/>
  <c r="P651"/>
  <c r="CP651"/>
  <c r="O651"/>
  <c r="CZ793"/>
  <c r="Y793"/>
  <c r="CY793"/>
  <c r="X793"/>
  <c r="CP793"/>
  <c r="O793"/>
  <c r="CZ1032"/>
  <c r="Y1032"/>
  <c r="CY1032"/>
  <c r="X1032"/>
  <c r="GM1032"/>
  <c r="V684"/>
  <c r="U684"/>
  <c r="F1273"/>
  <c r="AQ1025"/>
  <c r="AQ2275"/>
  <c r="CY1841"/>
  <c r="X1841"/>
  <c r="CZ1841"/>
  <c r="Y1841"/>
  <c r="GM1841"/>
  <c r="GO1841"/>
  <c r="GM1134"/>
  <c r="GN1134"/>
  <c r="CZ1620"/>
  <c r="Y1620"/>
  <c r="CY1620"/>
  <c r="X1620"/>
  <c r="W126"/>
  <c r="T126"/>
  <c r="S126"/>
  <c r="U126"/>
  <c r="GN395"/>
  <c r="GM395"/>
  <c r="GM235"/>
  <c r="GN235"/>
  <c r="U37"/>
  <c r="V37"/>
  <c r="GN136"/>
  <c r="GM136"/>
  <c r="J84" i="5"/>
  <c r="CZ829" i="1"/>
  <c r="Y829"/>
  <c r="T82" i="5"/>
  <c r="CY829" i="1"/>
  <c r="X829"/>
  <c r="R82" i="5"/>
  <c r="GN352" i="1"/>
  <c r="GM352"/>
  <c r="CY961"/>
  <c r="X961"/>
  <c r="CZ961"/>
  <c r="Y961"/>
  <c r="AT1290"/>
  <c r="F1520"/>
  <c r="R1037"/>
  <c r="GK1037"/>
  <c r="P1037"/>
  <c r="CP1037"/>
  <c r="O1037"/>
  <c r="GM2046"/>
  <c r="GN2046"/>
  <c r="I1773"/>
  <c r="R1773"/>
  <c r="GK1773"/>
  <c r="P1772"/>
  <c r="Q1772"/>
  <c r="CP1772"/>
  <c r="O1772"/>
  <c r="W1772"/>
  <c r="AP1532"/>
  <c r="F1807"/>
  <c r="I1662"/>
  <c r="U1661"/>
  <c r="W1661"/>
  <c r="CY120"/>
  <c r="X120"/>
  <c r="CZ120"/>
  <c r="Y120"/>
  <c r="CZ351"/>
  <c r="Y351"/>
  <c r="CY351"/>
  <c r="X351"/>
  <c r="GN351"/>
  <c r="GM109"/>
  <c r="GN109"/>
  <c r="GM231"/>
  <c r="GN231"/>
  <c r="AR922"/>
  <c r="F1013"/>
  <c r="GN394"/>
  <c r="GM394"/>
  <c r="GN1361"/>
  <c r="GM1361"/>
  <c r="V518"/>
  <c r="T518"/>
  <c r="GM518"/>
  <c r="CY1702"/>
  <c r="X1702"/>
  <c r="CZ1702"/>
  <c r="Y1702"/>
  <c r="W1623"/>
  <c r="S1623"/>
  <c r="T1623"/>
  <c r="U1623"/>
  <c r="AP1825"/>
  <c r="F2022"/>
  <c r="GM1581"/>
  <c r="GN1581"/>
  <c r="GN2202"/>
  <c r="GM2202"/>
  <c r="I1665"/>
  <c r="Q1665"/>
  <c r="W1663"/>
  <c r="U1663"/>
  <c r="I1664"/>
  <c r="R1664"/>
  <c r="GK1664"/>
  <c r="T1663"/>
  <c r="S1663"/>
  <c r="R1663"/>
  <c r="GK1663"/>
  <c r="GM47"/>
  <c r="GN47"/>
  <c r="GO398"/>
  <c r="GM398"/>
  <c r="CZ117"/>
  <c r="Y117"/>
  <c r="CY117"/>
  <c r="X117"/>
  <c r="GN127"/>
  <c r="GN30"/>
  <c r="GM30"/>
  <c r="CR322"/>
  <c r="Q322"/>
  <c r="CP322"/>
  <c r="O322"/>
  <c r="AB322"/>
  <c r="GM38"/>
  <c r="GN38"/>
  <c r="GN144"/>
  <c r="GM144"/>
  <c r="GN489"/>
  <c r="GM489"/>
  <c r="GM36"/>
  <c r="GN36"/>
  <c r="GM268"/>
  <c r="GN268"/>
  <c r="GN434"/>
  <c r="GM434"/>
  <c r="CY142"/>
  <c r="X142"/>
  <c r="CZ142"/>
  <c r="Y142"/>
  <c r="GM142"/>
  <c r="GM397"/>
  <c r="GO397"/>
  <c r="CZ685"/>
  <c r="Y685"/>
  <c r="CY685"/>
  <c r="X685"/>
  <c r="GN685"/>
  <c r="GM685"/>
  <c r="CY832"/>
  <c r="X832"/>
  <c r="R98" i="5"/>
  <c r="CZ832" i="1"/>
  <c r="Y832"/>
  <c r="T98" i="5"/>
  <c r="AS22" i="1"/>
  <c r="F206"/>
  <c r="GM591"/>
  <c r="GN591"/>
  <c r="CY842"/>
  <c r="X842"/>
  <c r="CZ842"/>
  <c r="Y842"/>
  <c r="F1000"/>
  <c r="AQ922"/>
  <c r="GN583"/>
  <c r="GM583"/>
  <c r="S929"/>
  <c r="U929"/>
  <c r="T929"/>
  <c r="GM681"/>
  <c r="GN681"/>
  <c r="GM404"/>
  <c r="GO404"/>
  <c r="P1098"/>
  <c r="CP1098"/>
  <c r="O1098"/>
  <c r="W1098"/>
  <c r="GM1138"/>
  <c r="GN1138"/>
  <c r="GN1549"/>
  <c r="GM1549"/>
  <c r="GM1137"/>
  <c r="GN1137"/>
  <c r="S1546"/>
  <c r="R1546"/>
  <c r="GK1546"/>
  <c r="P1546"/>
  <c r="GN1740"/>
  <c r="GM1740"/>
  <c r="GN1833"/>
  <c r="GM1833"/>
  <c r="CZ1583"/>
  <c r="Y1583"/>
  <c r="CY1583"/>
  <c r="X1583"/>
  <c r="GM1578"/>
  <c r="GN1578"/>
  <c r="AU22"/>
  <c r="F208"/>
  <c r="Q1103"/>
  <c r="P1103"/>
  <c r="S1103"/>
  <c r="CP1103"/>
  <c r="O1103"/>
  <c r="R1103"/>
  <c r="GK1103"/>
  <c r="T1586"/>
  <c r="CZ1622"/>
  <c r="Y1622"/>
  <c r="CY1622"/>
  <c r="X1622"/>
  <c r="GM1543"/>
  <c r="GN1543"/>
  <c r="I1625"/>
  <c r="V1624"/>
  <c r="AQ1532"/>
  <c r="F1808"/>
  <c r="AU2040"/>
  <c r="F2266"/>
  <c r="CY1832"/>
  <c r="X1832"/>
  <c r="CZ1832"/>
  <c r="Y1832"/>
  <c r="GM1832"/>
  <c r="V1703"/>
  <c r="U1703"/>
  <c r="AS2040"/>
  <c r="F2264"/>
  <c r="GM1065"/>
  <c r="GN1065"/>
  <c r="AB1661"/>
  <c r="CR1661"/>
  <c r="Q1661"/>
  <c r="CR2201"/>
  <c r="Q2201"/>
  <c r="CP2201"/>
  <c r="O2201"/>
  <c r="AB2201"/>
  <c r="GN2056"/>
  <c r="GM2056"/>
  <c r="AU1532"/>
  <c r="F1814"/>
  <c r="V1658"/>
  <c r="T1658"/>
  <c r="GM2114"/>
  <c r="GN2114"/>
  <c r="R1777"/>
  <c r="GK1777"/>
  <c r="CP1623"/>
  <c r="O1623"/>
  <c r="CP365"/>
  <c r="O365"/>
  <c r="AB682"/>
  <c r="Q1485"/>
  <c r="CP1657"/>
  <c r="O1657"/>
  <c r="P843"/>
  <c r="CP123"/>
  <c r="O123"/>
  <c r="J77" i="5"/>
  <c r="CP961" i="1"/>
  <c r="O961"/>
  <c r="CP715"/>
  <c r="O715"/>
  <c r="CP490"/>
  <c r="O490"/>
  <c r="Q684"/>
  <c r="T1772"/>
  <c r="CP1067"/>
  <c r="O1067"/>
  <c r="CP270"/>
  <c r="O270"/>
  <c r="Q267"/>
  <c r="S267"/>
  <c r="CP267"/>
  <c r="O267"/>
  <c r="CP32"/>
  <c r="O32"/>
  <c r="P33"/>
  <c r="CP33"/>
  <c r="O33"/>
  <c r="CP43"/>
  <c r="O43"/>
  <c r="GM145"/>
  <c r="CP836"/>
  <c r="O836"/>
  <c r="P686"/>
  <c r="Q686"/>
  <c r="CP686"/>
  <c r="O686"/>
  <c r="S964"/>
  <c r="R578"/>
  <c r="GK578"/>
  <c r="R1036"/>
  <c r="GK1036"/>
  <c r="CP1211"/>
  <c r="O1211"/>
  <c r="AB929"/>
  <c r="U836"/>
  <c r="K123" i="5"/>
  <c r="P1484" i="1"/>
  <c r="W1037"/>
  <c r="V1545"/>
  <c r="P964"/>
  <c r="V1661"/>
  <c r="T683"/>
  <c r="V1102"/>
  <c r="GN232"/>
  <c r="S1176"/>
  <c r="P1584"/>
  <c r="S1584"/>
  <c r="CP1584"/>
  <c r="O1584"/>
  <c r="AB1663"/>
  <c r="GM355"/>
  <c r="Q683"/>
  <c r="AB1136"/>
  <c r="U1546"/>
  <c r="U683"/>
  <c r="W1106"/>
  <c r="CP687"/>
  <c r="O687"/>
  <c r="T1176"/>
  <c r="CP1583"/>
  <c r="O1583"/>
  <c r="CP1840"/>
  <c r="O1840"/>
  <c r="R1661"/>
  <c r="GK1661"/>
  <c r="W1483"/>
  <c r="T1659"/>
  <c r="P1545"/>
  <c r="CP1843"/>
  <c r="O1843"/>
  <c r="GM789"/>
  <c r="T1037"/>
  <c r="W1331"/>
  <c r="P1703"/>
  <c r="CP1703"/>
  <c r="O1703"/>
  <c r="Q1738"/>
  <c r="GM2050"/>
  <c r="S1621"/>
  <c r="CZ33"/>
  <c r="Y33"/>
  <c r="CY33"/>
  <c r="X33"/>
  <c r="GM1135"/>
  <c r="GN1135"/>
  <c r="V94" i="5"/>
  <c r="R831" i="1"/>
  <c r="GK831"/>
  <c r="GM131"/>
  <c r="GN131"/>
  <c r="CY715"/>
  <c r="X715"/>
  <c r="CZ715"/>
  <c r="Y715"/>
  <c r="W682"/>
  <c r="T682"/>
  <c r="U682"/>
  <c r="AT543"/>
  <c r="AT759"/>
  <c r="F749"/>
  <c r="GM1142"/>
  <c r="GN1142"/>
  <c r="GN1734"/>
  <c r="GM1734"/>
  <c r="F858"/>
  <c r="AU818"/>
  <c r="V76" i="5"/>
  <c r="R828" i="1"/>
  <c r="GK828"/>
  <c r="CR2054"/>
  <c r="Q2054"/>
  <c r="CP2054"/>
  <c r="O2054"/>
  <c r="AB2054"/>
  <c r="GN1099"/>
  <c r="GM1099"/>
  <c r="GN1171"/>
  <c r="GM1171"/>
  <c r="GO406"/>
  <c r="GM406"/>
  <c r="AR481"/>
  <c r="F778"/>
  <c r="CY490"/>
  <c r="X490"/>
  <c r="CZ490"/>
  <c r="Y490"/>
  <c r="J39" i="5"/>
  <c r="CP820" i="1"/>
  <c r="O820"/>
  <c r="U360"/>
  <c r="S360"/>
  <c r="P360"/>
  <c r="R360"/>
  <c r="GK360"/>
  <c r="P160" i="5"/>
  <c r="K160"/>
  <c r="GN1420" i="1"/>
  <c r="GM1420"/>
  <c r="GM1298"/>
  <c r="GN1298"/>
  <c r="GN1297"/>
  <c r="GM1297"/>
  <c r="J119" i="5"/>
  <c r="GK836" i="1"/>
  <c r="GM1698"/>
  <c r="GN1698"/>
  <c r="V55" i="5"/>
  <c r="R823" i="1"/>
  <c r="GK823"/>
  <c r="GM2048"/>
  <c r="GN2048"/>
  <c r="V843"/>
  <c r="W843"/>
  <c r="CZ1545"/>
  <c r="Y1545"/>
  <c r="CY1545"/>
  <c r="X1545"/>
  <c r="AT895"/>
  <c r="F857"/>
  <c r="AT818"/>
  <c r="GM1588"/>
  <c r="GN1588"/>
  <c r="CZ1779"/>
  <c r="Y1779"/>
  <c r="CY1779"/>
  <c r="X1779"/>
  <c r="GM1779"/>
  <c r="GN1779"/>
  <c r="F215"/>
  <c r="AR22"/>
  <c r="GN590"/>
  <c r="GM590"/>
  <c r="J96" i="5"/>
  <c r="CZ831" i="1"/>
  <c r="Y831"/>
  <c r="T94" i="5"/>
  <c r="J101"/>
  <c r="CY831" i="1"/>
  <c r="X831"/>
  <c r="R94" i="5"/>
  <c r="J100"/>
  <c r="J54"/>
  <c r="CP822" i="1"/>
  <c r="O822"/>
  <c r="GM714"/>
  <c r="GN714"/>
  <c r="AF869"/>
  <c r="S874"/>
  <c r="GN117"/>
  <c r="GM117"/>
  <c r="GN1453"/>
  <c r="GM1453"/>
  <c r="J75" i="5"/>
  <c r="GM827" i="1"/>
  <c r="GN827"/>
  <c r="GN1424"/>
  <c r="GM1424"/>
  <c r="J55" i="5"/>
  <c r="GN1539" i="1"/>
  <c r="GM1539"/>
  <c r="CY1778"/>
  <c r="X1778"/>
  <c r="CZ1778"/>
  <c r="Y1778"/>
  <c r="GM108"/>
  <c r="GN108"/>
  <c r="CR366"/>
  <c r="Q366"/>
  <c r="CP366"/>
  <c r="O366"/>
  <c r="AB366"/>
  <c r="GM44"/>
  <c r="GN44"/>
  <c r="GN234"/>
  <c r="GM234"/>
  <c r="GN133"/>
  <c r="GM133"/>
  <c r="J130" i="5"/>
  <c r="J139"/>
  <c r="GK838" i="1"/>
  <c r="GN838"/>
  <c r="GN577"/>
  <c r="GM577"/>
  <c r="CZ1550"/>
  <c r="Y1550"/>
  <c r="CY1550"/>
  <c r="X1550"/>
  <c r="GM1550"/>
  <c r="GM1392"/>
  <c r="GN1392"/>
  <c r="Q1036"/>
  <c r="W1036"/>
  <c r="AO481"/>
  <c r="F763"/>
  <c r="AT1532"/>
  <c r="F1813"/>
  <c r="GN968"/>
  <c r="GM968"/>
  <c r="GN2051"/>
  <c r="GM2051"/>
  <c r="GM1630"/>
  <c r="GN1630"/>
  <c r="GN31"/>
  <c r="GM31"/>
  <c r="GN29"/>
  <c r="GM29"/>
  <c r="V128"/>
  <c r="U128"/>
  <c r="GN141"/>
  <c r="GM141"/>
  <c r="CZ269"/>
  <c r="Y269"/>
  <c r="CY269"/>
  <c r="X269"/>
  <c r="GN269"/>
  <c r="GM269"/>
  <c r="CY138"/>
  <c r="X138"/>
  <c r="CZ138"/>
  <c r="Y138"/>
  <c r="GM405"/>
  <c r="GO405"/>
  <c r="W173"/>
  <c r="V173"/>
  <c r="U173"/>
  <c r="U76"/>
  <c r="V76"/>
  <c r="GN107"/>
  <c r="GM107"/>
  <c r="J108" i="5"/>
  <c r="CP834" i="1"/>
  <c r="O834"/>
  <c r="GN652"/>
  <c r="GM652"/>
  <c r="W686"/>
  <c r="U686"/>
  <c r="R686"/>
  <c r="GK686"/>
  <c r="GM549"/>
  <c r="GN549"/>
  <c r="AQ316"/>
  <c r="F464"/>
  <c r="AU1025"/>
  <c r="F1279"/>
  <c r="AU2275"/>
  <c r="AQ846"/>
  <c r="BD818"/>
  <c r="V50" i="5"/>
  <c r="J58"/>
  <c r="R822" i="1"/>
  <c r="AB837"/>
  <c r="CR837"/>
  <c r="Q837"/>
  <c r="J128" i="5"/>
  <c r="AR1025" i="1"/>
  <c r="F1286"/>
  <c r="AR2275"/>
  <c r="CY1244"/>
  <c r="X1244"/>
  <c r="CZ1244"/>
  <c r="Y1244"/>
  <c r="W956"/>
  <c r="I958"/>
  <c r="I957"/>
  <c r="P957"/>
  <c r="T956"/>
  <c r="U956"/>
  <c r="CY623"/>
  <c r="X623"/>
  <c r="CZ623"/>
  <c r="Y623"/>
  <c r="GM1327"/>
  <c r="GN1327"/>
  <c r="CR1548"/>
  <c r="Q1548"/>
  <c r="CP1548"/>
  <c r="O1548"/>
  <c r="AB1548"/>
  <c r="AP543"/>
  <c r="F743"/>
  <c r="AP759"/>
  <c r="GN1210"/>
  <c r="GM1210"/>
  <c r="GM1172"/>
  <c r="AT869"/>
  <c r="F885"/>
  <c r="GM1540"/>
  <c r="GN1540"/>
  <c r="GN1070"/>
  <c r="GM1070"/>
  <c r="GM1360"/>
  <c r="GN1360"/>
  <c r="CZ1703"/>
  <c r="Y1703"/>
  <c r="CY1703"/>
  <c r="X1703"/>
  <c r="GK820"/>
  <c r="GM2057"/>
  <c r="GN2057"/>
  <c r="AS316"/>
  <c r="F468"/>
  <c r="CY1482"/>
  <c r="X1482"/>
  <c r="CZ1482"/>
  <c r="Y1482"/>
  <c r="GN1737"/>
  <c r="GM1737"/>
  <c r="AO1532"/>
  <c r="F1806"/>
  <c r="F2021"/>
  <c r="AO1825"/>
  <c r="GN1241"/>
  <c r="GM1241"/>
  <c r="CY1619"/>
  <c r="X1619"/>
  <c r="CZ1619"/>
  <c r="Y1619"/>
  <c r="CY1774"/>
  <c r="X1774"/>
  <c r="CZ1774"/>
  <c r="Y1774"/>
  <c r="GM1774"/>
  <c r="GO400"/>
  <c r="GM400"/>
  <c r="GM2142"/>
  <c r="GN2142"/>
  <c r="J129" i="5"/>
  <c r="GK837" i="1"/>
  <c r="AB1452"/>
  <c r="CR1452"/>
  <c r="Q1452"/>
  <c r="CP1452"/>
  <c r="O1452"/>
  <c r="AS1532"/>
  <c r="F1812"/>
  <c r="GM1358"/>
  <c r="GN1358"/>
  <c r="AB1658"/>
  <c r="CZ1771"/>
  <c r="Y1771"/>
  <c r="CY1771"/>
  <c r="X1771"/>
  <c r="GN1771"/>
  <c r="AO922"/>
  <c r="F998"/>
  <c r="S1107"/>
  <c r="CP1107"/>
  <c r="O1107"/>
  <c r="CP578"/>
  <c r="O578"/>
  <c r="CP363"/>
  <c r="O363"/>
  <c r="R621"/>
  <c r="GK621"/>
  <c r="CP1141"/>
  <c r="O1141"/>
  <c r="Q1659"/>
  <c r="CP1659"/>
  <c r="O1659"/>
  <c r="V964"/>
  <c r="GN1544"/>
  <c r="W1844"/>
  <c r="P46"/>
  <c r="CP46"/>
  <c r="O46"/>
  <c r="CP1031"/>
  <c r="O1031"/>
  <c r="P1106"/>
  <c r="CP1106"/>
  <c r="O1106"/>
  <c r="V1772"/>
  <c r="V578"/>
  <c r="S1844"/>
  <c r="T33"/>
  <c r="CP358"/>
  <c r="O358"/>
  <c r="P653"/>
  <c r="CP653"/>
  <c r="O653"/>
  <c r="U82" i="5"/>
  <c r="Q967" i="1"/>
  <c r="CP122"/>
  <c r="O122"/>
  <c r="P684"/>
  <c r="Q360"/>
  <c r="CP1144"/>
  <c r="O1144"/>
  <c r="CP359"/>
  <c r="O359"/>
  <c r="W518"/>
  <c r="J112" i="5"/>
  <c r="W360" i="1"/>
  <c r="W829"/>
  <c r="CP1066"/>
  <c r="O1066"/>
  <c r="CP1482"/>
  <c r="O1482"/>
  <c r="CP1097"/>
  <c r="O1097"/>
  <c r="GN145"/>
  <c r="V1330"/>
  <c r="R651"/>
  <c r="GK651"/>
  <c r="U843"/>
  <c r="P1036"/>
  <c r="CP1036"/>
  <c r="O1036"/>
  <c r="P829"/>
  <c r="P1738"/>
  <c r="W1107"/>
  <c r="S684"/>
  <c r="P1621"/>
  <c r="P1661"/>
  <c r="P1176"/>
  <c r="Q1546"/>
  <c r="R1623"/>
  <c r="GK1623"/>
  <c r="S1661"/>
  <c r="CP1702"/>
  <c r="O1702"/>
  <c r="CP1733"/>
  <c r="O1733"/>
  <c r="S1738"/>
  <c r="S1331"/>
  <c r="W1839"/>
  <c r="Q1621"/>
  <c r="CP2055"/>
  <c r="O2055"/>
  <c r="U1624"/>
  <c r="CY1839"/>
  <c r="X1839"/>
  <c r="CZ1839"/>
  <c r="Y1839"/>
  <c r="GO1839"/>
  <c r="J98" i="5"/>
  <c r="J99"/>
  <c r="I103"/>
  <c r="GN832" i="1"/>
  <c r="GM832"/>
  <c r="GN841"/>
  <c r="GM841"/>
  <c r="GN1624"/>
  <c r="GM1624"/>
  <c r="GN592"/>
  <c r="GM592"/>
  <c r="GM120"/>
  <c r="GN120"/>
  <c r="Q957"/>
  <c r="S957"/>
  <c r="CP957"/>
  <c r="O957"/>
  <c r="Q830"/>
  <c r="AD846"/>
  <c r="CZ267"/>
  <c r="Y267"/>
  <c r="CY267"/>
  <c r="X267"/>
  <c r="GN267"/>
  <c r="CY1106"/>
  <c r="X1106"/>
  <c r="CZ1106"/>
  <c r="Y1106"/>
  <c r="GN1106"/>
  <c r="AQ1021"/>
  <c r="F2281"/>
  <c r="GN128"/>
  <c r="GM128"/>
  <c r="CZ621"/>
  <c r="Y621"/>
  <c r="CY621"/>
  <c r="X621"/>
  <c r="F889"/>
  <c r="V869"/>
  <c r="E88" i="5"/>
  <c r="U830" i="1"/>
  <c r="V830"/>
  <c r="AI846"/>
  <c r="Q88" i="5"/>
  <c r="T830" i="1"/>
  <c r="AG846"/>
  <c r="P830"/>
  <c r="W830"/>
  <c r="AJ846"/>
  <c r="S88" i="5"/>
  <c r="S830" i="1"/>
  <c r="U88" i="5"/>
  <c r="R830" i="1"/>
  <c r="GK830"/>
  <c r="V88" i="5"/>
  <c r="F886" i="1"/>
  <c r="AU869"/>
  <c r="GM1106"/>
  <c r="GM820"/>
  <c r="GN820"/>
  <c r="GM124"/>
  <c r="GN124"/>
  <c r="CY1661"/>
  <c r="X1661"/>
  <c r="CZ1661"/>
  <c r="Y1661"/>
  <c r="GN366"/>
  <c r="GM366"/>
  <c r="GN1703"/>
  <c r="GM1703"/>
  <c r="GN365"/>
  <c r="GM365"/>
  <c r="CZ1103"/>
  <c r="Y1103"/>
  <c r="CY1103"/>
  <c r="X1103"/>
  <c r="GM620"/>
  <c r="GN620"/>
  <c r="V1668"/>
  <c r="U1668"/>
  <c r="W1668"/>
  <c r="P1668"/>
  <c r="T1668"/>
  <c r="R1668"/>
  <c r="GK1668"/>
  <c r="S1668"/>
  <c r="GM1066"/>
  <c r="GN1066"/>
  <c r="CZ1844"/>
  <c r="Y1844"/>
  <c r="CY1844"/>
  <c r="X1844"/>
  <c r="CZ1331"/>
  <c r="Y1331"/>
  <c r="CY1331"/>
  <c r="X1331"/>
  <c r="J87" i="5"/>
  <c r="CP829" i="1"/>
  <c r="O829"/>
  <c r="GN1482"/>
  <c r="GM1482"/>
  <c r="GN1144"/>
  <c r="GM1144"/>
  <c r="GN1031"/>
  <c r="GM1031"/>
  <c r="GN363"/>
  <c r="GM363"/>
  <c r="F764"/>
  <c r="AP481"/>
  <c r="F852"/>
  <c r="AQ818"/>
  <c r="AQ895"/>
  <c r="GM1583"/>
  <c r="GN1583"/>
  <c r="GN33"/>
  <c r="GM33"/>
  <c r="CZ1107"/>
  <c r="Y1107"/>
  <c r="CY1107"/>
  <c r="X1107"/>
  <c r="GN1097"/>
  <c r="GM1097"/>
  <c r="GN359"/>
  <c r="GM359"/>
  <c r="GN358"/>
  <c r="GM358"/>
  <c r="S869"/>
  <c r="F883"/>
  <c r="AT481"/>
  <c r="F770"/>
  <c r="GM1840"/>
  <c r="GO1840"/>
  <c r="GM1211"/>
  <c r="GN1211"/>
  <c r="GN43"/>
  <c r="GM43"/>
  <c r="CZ1623"/>
  <c r="Y1623"/>
  <c r="CY1623"/>
  <c r="X1623"/>
  <c r="GM1037"/>
  <c r="GN1037"/>
  <c r="I49" i="5"/>
  <c r="GM821" i="1"/>
  <c r="GN821"/>
  <c r="GN1619"/>
  <c r="GM1619"/>
  <c r="GN517"/>
  <c r="GM517"/>
  <c r="R36" i="5"/>
  <c r="J40"/>
  <c r="T36"/>
  <c r="J41"/>
  <c r="I43"/>
  <c r="CY1700" i="1"/>
  <c r="X1700"/>
  <c r="CZ1700"/>
  <c r="Y1700"/>
  <c r="GM1700"/>
  <c r="GN138"/>
  <c r="GM138"/>
  <c r="GN833"/>
  <c r="GM833"/>
  <c r="GM623"/>
  <c r="GN623"/>
  <c r="GN39"/>
  <c r="GM39"/>
  <c r="GN1700"/>
  <c r="I157" i="5"/>
  <c r="GK871" i="1"/>
  <c r="GM871"/>
  <c r="BE874"/>
  <c r="AB874"/>
  <c r="GN871"/>
  <c r="BF874"/>
  <c r="AE874"/>
  <c r="U869"/>
  <c r="F888"/>
  <c r="GN1774"/>
  <c r="CP126"/>
  <c r="O126"/>
  <c r="CP1176"/>
  <c r="O1176"/>
  <c r="CP1738"/>
  <c r="O1738"/>
  <c r="GM960"/>
  <c r="AU895"/>
  <c r="CP843"/>
  <c r="O843"/>
  <c r="AT2296"/>
  <c r="GM838"/>
  <c r="GN1032"/>
  <c r="GM1141"/>
  <c r="GN1141"/>
  <c r="T1662"/>
  <c r="R1662"/>
  <c r="GK1662"/>
  <c r="Q1662"/>
  <c r="P1662"/>
  <c r="S1662"/>
  <c r="CP1662"/>
  <c r="O1662"/>
  <c r="V1662"/>
  <c r="W1662"/>
  <c r="U1662"/>
  <c r="GN2084"/>
  <c r="GM2084"/>
  <c r="X874"/>
  <c r="AK869"/>
  <c r="J76" i="5"/>
  <c r="J79"/>
  <c r="I81"/>
  <c r="GN828" i="1"/>
  <c r="GM828"/>
  <c r="GM1839"/>
  <c r="GK822"/>
  <c r="GN822"/>
  <c r="J53" i="5"/>
  <c r="I124"/>
  <c r="GN836" i="1"/>
  <c r="GM836"/>
  <c r="GN1098"/>
  <c r="GM1098"/>
  <c r="GN793"/>
  <c r="GM793"/>
  <c r="P965"/>
  <c r="S965"/>
  <c r="CP965"/>
  <c r="O965"/>
  <c r="W965"/>
  <c r="V965"/>
  <c r="T965"/>
  <c r="U965"/>
  <c r="R965"/>
  <c r="GK965"/>
  <c r="GM2055"/>
  <c r="GN2055"/>
  <c r="GN961"/>
  <c r="GM961"/>
  <c r="CZ929"/>
  <c r="Y929"/>
  <c r="CY929"/>
  <c r="X929"/>
  <c r="W1773"/>
  <c r="P1773"/>
  <c r="Q1773"/>
  <c r="S1773"/>
  <c r="CP1773"/>
  <c r="O1773"/>
  <c r="T1773"/>
  <c r="V1773"/>
  <c r="U1773"/>
  <c r="GN1389"/>
  <c r="GM1389"/>
  <c r="CZ1667"/>
  <c r="Y1667"/>
  <c r="CY1667"/>
  <c r="X1667"/>
  <c r="P1777"/>
  <c r="Q1777"/>
  <c r="T1777"/>
  <c r="V1777"/>
  <c r="W1777"/>
  <c r="U1777"/>
  <c r="S1777"/>
  <c r="F765"/>
  <c r="AQ481"/>
  <c r="P67" i="5"/>
  <c r="K67"/>
  <c r="CY843" i="1"/>
  <c r="X843"/>
  <c r="CZ843"/>
  <c r="Y843"/>
  <c r="GM1244"/>
  <c r="GN1244"/>
  <c r="CZ1102"/>
  <c r="Y1102"/>
  <c r="CY1102"/>
  <c r="X1102"/>
  <c r="GM1102"/>
  <c r="GN1102"/>
  <c r="F906"/>
  <c r="I25" i="5"/>
  <c r="AT782" i="1"/>
  <c r="CZ964"/>
  <c r="Y964"/>
  <c r="CY964"/>
  <c r="X964"/>
  <c r="CZ1658"/>
  <c r="Y1658"/>
  <c r="CY1658"/>
  <c r="X1658"/>
  <c r="GM1658"/>
  <c r="S1664"/>
  <c r="P1664"/>
  <c r="V1664"/>
  <c r="Q1664"/>
  <c r="W1664"/>
  <c r="T1664"/>
  <c r="U1664"/>
  <c r="CY1586"/>
  <c r="X1586"/>
  <c r="CZ1586"/>
  <c r="Y1586"/>
  <c r="GM1586"/>
  <c r="GN1586"/>
  <c r="J141" i="5"/>
  <c r="I146"/>
  <c r="GN839" i="1"/>
  <c r="GM839"/>
  <c r="GM75"/>
  <c r="GN75"/>
  <c r="GM1212"/>
  <c r="GN1212"/>
  <c r="Y874"/>
  <c r="AL869"/>
  <c r="W1739"/>
  <c r="P1739"/>
  <c r="U1739"/>
  <c r="Q1739"/>
  <c r="V1739"/>
  <c r="S1739"/>
  <c r="T1739"/>
  <c r="R1739"/>
  <c r="GK1739"/>
  <c r="CY1584"/>
  <c r="X1584"/>
  <c r="CZ1584"/>
  <c r="Y1584"/>
  <c r="GN1733"/>
  <c r="GM1733"/>
  <c r="CY360"/>
  <c r="X360"/>
  <c r="CZ360"/>
  <c r="Y360"/>
  <c r="GN687"/>
  <c r="GM687"/>
  <c r="GM490"/>
  <c r="GN490"/>
  <c r="GM1622"/>
  <c r="GN1622"/>
  <c r="GM654"/>
  <c r="GN654"/>
  <c r="GM2143"/>
  <c r="GN2143"/>
  <c r="GN103"/>
  <c r="GM103"/>
  <c r="GN265"/>
  <c r="GM265"/>
  <c r="GN840"/>
  <c r="GM840"/>
  <c r="GM1068"/>
  <c r="GN1068"/>
  <c r="W35"/>
  <c r="V35"/>
  <c r="U35"/>
  <c r="S35"/>
  <c r="R35"/>
  <c r="GK35"/>
  <c r="P35"/>
  <c r="T35"/>
  <c r="AT1021"/>
  <c r="F2286"/>
  <c r="AP1021"/>
  <c r="F2280"/>
  <c r="R967"/>
  <c r="GK967"/>
  <c r="P967"/>
  <c r="W967"/>
  <c r="T967"/>
  <c r="U967"/>
  <c r="V967"/>
  <c r="S967"/>
  <c r="CP621"/>
  <c r="O621"/>
  <c r="AH846"/>
  <c r="GN142"/>
  <c r="AQ2296"/>
  <c r="GN1329"/>
  <c r="GN1832"/>
  <c r="CP1661"/>
  <c r="O1661"/>
  <c r="CP684"/>
  <c r="O684"/>
  <c r="Q1668"/>
  <c r="GN1769"/>
  <c r="CP1545"/>
  <c r="O1545"/>
  <c r="CP1331"/>
  <c r="O1331"/>
  <c r="CP683"/>
  <c r="O683"/>
  <c r="GN1550"/>
  <c r="J91" i="5"/>
  <c r="GM351" i="1"/>
  <c r="GN588"/>
  <c r="GN824"/>
  <c r="GM826"/>
  <c r="GM1452"/>
  <c r="GN1452"/>
  <c r="GN1696"/>
  <c r="GM1696"/>
  <c r="GN110"/>
  <c r="GM110"/>
  <c r="AS481"/>
  <c r="F769"/>
  <c r="W34"/>
  <c r="V34"/>
  <c r="Q34"/>
  <c r="S34"/>
  <c r="T34"/>
  <c r="R34"/>
  <c r="GK34"/>
  <c r="U34"/>
  <c r="CY684"/>
  <c r="X684"/>
  <c r="CZ684"/>
  <c r="Y684"/>
  <c r="GN1623"/>
  <c r="GM1623"/>
  <c r="GM322"/>
  <c r="GN322"/>
  <c r="GN1620"/>
  <c r="GM1620"/>
  <c r="CY1299"/>
  <c r="X1299"/>
  <c r="CZ1299"/>
  <c r="Y1299"/>
  <c r="GN76"/>
  <c r="GM76"/>
  <c r="CZ1177"/>
  <c r="Y1177"/>
  <c r="CY1177"/>
  <c r="X1177"/>
  <c r="CZ1483"/>
  <c r="Y1483"/>
  <c r="CY1483"/>
  <c r="X1483"/>
  <c r="GM1548"/>
  <c r="GN1548"/>
  <c r="GN686"/>
  <c r="GM686"/>
  <c r="GM2201"/>
  <c r="GN2201"/>
  <c r="I1627"/>
  <c r="T1626"/>
  <c r="U1626"/>
  <c r="V1626"/>
  <c r="W1626"/>
  <c r="S1626"/>
  <c r="R1626"/>
  <c r="GK1626"/>
  <c r="P1626"/>
  <c r="GM715"/>
  <c r="GP715"/>
  <c r="W1484"/>
  <c r="U1484"/>
  <c r="V1484"/>
  <c r="R1484"/>
  <c r="GK1484"/>
  <c r="Q1484"/>
  <c r="S1484"/>
  <c r="CP1484"/>
  <c r="O1484"/>
  <c r="T1484"/>
  <c r="GN842"/>
  <c r="GM842"/>
  <c r="CY1738"/>
  <c r="X1738"/>
  <c r="CZ1738"/>
  <c r="Y1738"/>
  <c r="GM578"/>
  <c r="GN578"/>
  <c r="F2287"/>
  <c r="AU1021"/>
  <c r="CY1621"/>
  <c r="X1621"/>
  <c r="CZ1621"/>
  <c r="Y1621"/>
  <c r="CZ1775"/>
  <c r="Y1775"/>
  <c r="CY1775"/>
  <c r="X1775"/>
  <c r="GN1775"/>
  <c r="GN32"/>
  <c r="GM32"/>
  <c r="CY1663"/>
  <c r="X1663"/>
  <c r="CZ1663"/>
  <c r="Y1663"/>
  <c r="CY651"/>
  <c r="X651"/>
  <c r="CZ651"/>
  <c r="Y651"/>
  <c r="GM651"/>
  <c r="AO18"/>
  <c r="F2300"/>
  <c r="CZ653"/>
  <c r="Y653"/>
  <c r="CY653"/>
  <c r="X653"/>
  <c r="GN653"/>
  <c r="GN1697"/>
  <c r="GM1697"/>
  <c r="GN971"/>
  <c r="GM971"/>
  <c r="Q869"/>
  <c r="F881"/>
  <c r="U1485"/>
  <c r="I1486"/>
  <c r="V1485"/>
  <c r="T1485"/>
  <c r="P1485"/>
  <c r="W1485"/>
  <c r="S1485"/>
  <c r="R1485"/>
  <c r="GK1485"/>
  <c r="J86" i="5"/>
  <c r="GK829" i="1"/>
  <c r="GN1300"/>
  <c r="GM1300"/>
  <c r="GM111"/>
  <c r="GN111"/>
  <c r="CZ122"/>
  <c r="Y122"/>
  <c r="CY122"/>
  <c r="X122"/>
  <c r="GN122"/>
  <c r="GM122"/>
  <c r="S966"/>
  <c r="R966"/>
  <c r="GK966"/>
  <c r="Q966"/>
  <c r="T966"/>
  <c r="W966"/>
  <c r="V966"/>
  <c r="U966"/>
  <c r="CZ46"/>
  <c r="Y46"/>
  <c r="CY46"/>
  <c r="X46"/>
  <c r="GM46"/>
  <c r="CP1667"/>
  <c r="O1667"/>
  <c r="CP929"/>
  <c r="O929"/>
  <c r="CP1177"/>
  <c r="O1177"/>
  <c r="CP360"/>
  <c r="O360"/>
  <c r="CP964"/>
  <c r="O964"/>
  <c r="GN2115"/>
  <c r="CP1844"/>
  <c r="O1844"/>
  <c r="GM831"/>
  <c r="GM1771"/>
  <c r="GN826"/>
  <c r="GN834"/>
  <c r="GM834"/>
  <c r="I114" i="5"/>
  <c r="GM123" i="1"/>
  <c r="GN123"/>
  <c r="GN1103"/>
  <c r="GM1103"/>
  <c r="I1666"/>
  <c r="T1665"/>
  <c r="S1665"/>
  <c r="P1665"/>
  <c r="W1665"/>
  <c r="U1665"/>
  <c r="V1665"/>
  <c r="U1660"/>
  <c r="S1660"/>
  <c r="R1660"/>
  <c r="GK1660"/>
  <c r="W1660"/>
  <c r="Q1660"/>
  <c r="P1660"/>
  <c r="V1660"/>
  <c r="T1660"/>
  <c r="GM362"/>
  <c r="GN362"/>
  <c r="U1701"/>
  <c r="T1701"/>
  <c r="V1701"/>
  <c r="W1701"/>
  <c r="S1701"/>
  <c r="R1701"/>
  <c r="GK1701"/>
  <c r="P1701"/>
  <c r="P874"/>
  <c r="AC869"/>
  <c r="GN1483"/>
  <c r="GM1483"/>
  <c r="GM1067"/>
  <c r="GN1067"/>
  <c r="V1625"/>
  <c r="T1625"/>
  <c r="S1625"/>
  <c r="R1625"/>
  <c r="GK1625"/>
  <c r="P1625"/>
  <c r="Q1625"/>
  <c r="CP1625"/>
  <c r="O1625"/>
  <c r="U1625"/>
  <c r="W1625"/>
  <c r="CY1546"/>
  <c r="X1546"/>
  <c r="CZ1546"/>
  <c r="Y1546"/>
  <c r="GM125"/>
  <c r="GN125"/>
  <c r="W357"/>
  <c r="V357"/>
  <c r="P357"/>
  <c r="U357"/>
  <c r="T357"/>
  <c r="R357"/>
  <c r="GK357"/>
  <c r="S357"/>
  <c r="W958"/>
  <c r="V958"/>
  <c r="R958"/>
  <c r="GK958"/>
  <c r="I959"/>
  <c r="T958"/>
  <c r="U958"/>
  <c r="S958"/>
  <c r="P958"/>
  <c r="Q958"/>
  <c r="GM2054"/>
  <c r="GN2054"/>
  <c r="CZ1176"/>
  <c r="Y1176"/>
  <c r="CY1176"/>
  <c r="X1176"/>
  <c r="CZ37"/>
  <c r="Y37"/>
  <c r="CY37"/>
  <c r="X37"/>
  <c r="GM37"/>
  <c r="GM1454"/>
  <c r="GN1454"/>
  <c r="CY356"/>
  <c r="X356"/>
  <c r="CZ356"/>
  <c r="Y356"/>
  <c r="GM1702"/>
  <c r="GN1702"/>
  <c r="GN1107"/>
  <c r="GM1107"/>
  <c r="U957"/>
  <c r="R957"/>
  <c r="GK957"/>
  <c r="V957"/>
  <c r="W957"/>
  <c r="T957"/>
  <c r="I60" i="5"/>
  <c r="CZ682" i="1"/>
  <c r="Y682"/>
  <c r="CY682"/>
  <c r="X682"/>
  <c r="GM682"/>
  <c r="GN1584"/>
  <c r="GM1584"/>
  <c r="GN270"/>
  <c r="GM270"/>
  <c r="GN1772"/>
  <c r="GM1772"/>
  <c r="CZ126"/>
  <c r="Y126"/>
  <c r="CY126"/>
  <c r="X126"/>
  <c r="GN1778"/>
  <c r="GM1778"/>
  <c r="GN1036"/>
  <c r="GM1036"/>
  <c r="AR1021"/>
  <c r="F2294"/>
  <c r="GO1843"/>
  <c r="GM1843"/>
  <c r="GM1657"/>
  <c r="GN1657"/>
  <c r="GN651"/>
  <c r="GN1035"/>
  <c r="GM1035"/>
  <c r="CY956"/>
  <c r="X956"/>
  <c r="CZ956"/>
  <c r="Y956"/>
  <c r="GM173"/>
  <c r="GP173"/>
  <c r="CZ1699"/>
  <c r="Y1699"/>
  <c r="CY1699"/>
  <c r="X1699"/>
  <c r="GN1699"/>
  <c r="GM1699"/>
  <c r="CY1659"/>
  <c r="X1659"/>
  <c r="CZ1659"/>
  <c r="Y1659"/>
  <c r="GM1659"/>
  <c r="AS1021"/>
  <c r="F2285"/>
  <c r="GN1776"/>
  <c r="GM1776"/>
  <c r="F851"/>
  <c r="AP818"/>
  <c r="AP895"/>
  <c r="AO1021"/>
  <c r="F2279"/>
  <c r="CZ1330"/>
  <c r="Y1330"/>
  <c r="CY1330"/>
  <c r="X1330"/>
  <c r="GM1330"/>
  <c r="Q1701"/>
  <c r="CP1621"/>
  <c r="O1621"/>
  <c r="Q357"/>
  <c r="GM823"/>
  <c r="P34"/>
  <c r="CP1299"/>
  <c r="O1299"/>
  <c r="CP837"/>
  <c r="O837"/>
  <c r="GN823"/>
  <c r="CP1546"/>
  <c r="O1546"/>
  <c r="R1665"/>
  <c r="GK1665"/>
  <c r="CP1100"/>
  <c r="O1100"/>
  <c r="AE846"/>
  <c r="CP1663"/>
  <c r="O1663"/>
  <c r="CP356"/>
  <c r="O356"/>
  <c r="GN831"/>
  <c r="CP956"/>
  <c r="O956"/>
  <c r="P81" i="5"/>
  <c r="K81"/>
  <c r="CY1484" i="1"/>
  <c r="X1484"/>
  <c r="CZ1484"/>
  <c r="Y1484"/>
  <c r="GN1484"/>
  <c r="GM1484"/>
  <c r="P43" i="5"/>
  <c r="K43"/>
  <c r="GN956" i="1"/>
  <c r="GM956"/>
  <c r="K157" i="5"/>
  <c r="P157"/>
  <c r="I162"/>
  <c r="GN1100" i="1"/>
  <c r="GM1100"/>
  <c r="CY34"/>
  <c r="X34"/>
  <c r="CZ34"/>
  <c r="Y34"/>
  <c r="GN126"/>
  <c r="GM126"/>
  <c r="CP830"/>
  <c r="O830"/>
  <c r="AC846"/>
  <c r="P103" i="5"/>
  <c r="K103"/>
  <c r="GO1844" i="1"/>
  <c r="GM1844"/>
  <c r="CZ966"/>
  <c r="Y966"/>
  <c r="CY966"/>
  <c r="X966"/>
  <c r="GN684"/>
  <c r="GM684"/>
  <c r="AJ818"/>
  <c r="W846"/>
  <c r="GM1667"/>
  <c r="GN1667"/>
  <c r="W1486"/>
  <c r="V1486"/>
  <c r="U1486"/>
  <c r="T1486"/>
  <c r="Q1486"/>
  <c r="S1486"/>
  <c r="R1486"/>
  <c r="GK1486"/>
  <c r="P1486"/>
  <c r="AS874"/>
  <c r="BF869"/>
  <c r="GN1663"/>
  <c r="GM1663"/>
  <c r="P60" i="5"/>
  <c r="K60"/>
  <c r="CY958" i="1"/>
  <c r="X958"/>
  <c r="CZ958"/>
  <c r="Y958"/>
  <c r="CZ357"/>
  <c r="Y357"/>
  <c r="CY357"/>
  <c r="X357"/>
  <c r="GM360"/>
  <c r="GN360"/>
  <c r="GM1331"/>
  <c r="GN1331"/>
  <c r="AQ18"/>
  <c r="F2302"/>
  <c r="GM1546"/>
  <c r="GN1546"/>
  <c r="CY957"/>
  <c r="X957"/>
  <c r="CZ957"/>
  <c r="Y957"/>
  <c r="GM957"/>
  <c r="CZ1625"/>
  <c r="Y1625"/>
  <c r="CY1625"/>
  <c r="X1625"/>
  <c r="GN1625"/>
  <c r="P869"/>
  <c r="F877"/>
  <c r="CZ1660"/>
  <c r="Y1660"/>
  <c r="CY1660"/>
  <c r="X1660"/>
  <c r="P1666"/>
  <c r="Q1666"/>
  <c r="S1666"/>
  <c r="CP1666"/>
  <c r="O1666"/>
  <c r="V1666"/>
  <c r="U1666"/>
  <c r="T1666"/>
  <c r="W1666"/>
  <c r="R1666"/>
  <c r="GK1666"/>
  <c r="GM964"/>
  <c r="GN964"/>
  <c r="GM683"/>
  <c r="GN683"/>
  <c r="X869"/>
  <c r="F891"/>
  <c r="AQ782"/>
  <c r="F901"/>
  <c r="CP357"/>
  <c r="O357"/>
  <c r="CP1665"/>
  <c r="O1665"/>
  <c r="GM822"/>
  <c r="CP958"/>
  <c r="O958"/>
  <c r="GN46"/>
  <c r="GM653"/>
  <c r="GN1659"/>
  <c r="CP1668"/>
  <c r="O1668"/>
  <c r="GM267"/>
  <c r="AE818"/>
  <c r="R846"/>
  <c r="GM829"/>
  <c r="GN829"/>
  <c r="K146" i="5"/>
  <c r="P146"/>
  <c r="CZ1701" i="1"/>
  <c r="Y1701"/>
  <c r="CY1701"/>
  <c r="X1701"/>
  <c r="GM929"/>
  <c r="GN929"/>
  <c r="CZ830"/>
  <c r="Y830"/>
  <c r="CY830"/>
  <c r="X830"/>
  <c r="AF846"/>
  <c r="GM1775"/>
  <c r="CP34"/>
  <c r="O34"/>
  <c r="CP1660"/>
  <c r="O1660"/>
  <c r="CP1626"/>
  <c r="O1626"/>
  <c r="CP967"/>
  <c r="O967"/>
  <c r="GN1330"/>
  <c r="GN37"/>
  <c r="GN682"/>
  <c r="GN1621"/>
  <c r="GM1621"/>
  <c r="AG818"/>
  <c r="T846"/>
  <c r="CZ1665"/>
  <c r="Y1665"/>
  <c r="CY1665"/>
  <c r="X1665"/>
  <c r="CZ967"/>
  <c r="Y967"/>
  <c r="CY967"/>
  <c r="X967"/>
  <c r="CY1739"/>
  <c r="X1739"/>
  <c r="CZ1739"/>
  <c r="Y1739"/>
  <c r="CZ1777"/>
  <c r="Y1777"/>
  <c r="CY1777"/>
  <c r="X1777"/>
  <c r="BE869"/>
  <c r="AR874"/>
  <c r="AD818"/>
  <c r="Q846"/>
  <c r="R959"/>
  <c r="GK959"/>
  <c r="Q959"/>
  <c r="P959"/>
  <c r="V959"/>
  <c r="S959"/>
  <c r="U959"/>
  <c r="T959"/>
  <c r="W959"/>
  <c r="CY1626"/>
  <c r="X1626"/>
  <c r="CZ1626"/>
  <c r="Y1626"/>
  <c r="GM621"/>
  <c r="GN621"/>
  <c r="Y869"/>
  <c r="F892"/>
  <c r="P124" i="5"/>
  <c r="K124"/>
  <c r="O874" i="1"/>
  <c r="AB869"/>
  <c r="P49" i="5"/>
  <c r="K49"/>
  <c r="CY35" i="1"/>
  <c r="X35"/>
  <c r="CZ35"/>
  <c r="Y35"/>
  <c r="GN1299"/>
  <c r="GM1299"/>
  <c r="I135" i="5"/>
  <c r="GN837" i="1"/>
  <c r="GM837"/>
  <c r="GM1177"/>
  <c r="GN1177"/>
  <c r="U1627"/>
  <c r="S1627"/>
  <c r="Q1627"/>
  <c r="R1627"/>
  <c r="GK1627"/>
  <c r="V1627"/>
  <c r="W1627"/>
  <c r="T1627"/>
  <c r="P1627"/>
  <c r="CP1627"/>
  <c r="O1627"/>
  <c r="GN1545"/>
  <c r="GM1545"/>
  <c r="F907"/>
  <c r="I27" i="5"/>
  <c r="AU782" i="1"/>
  <c r="AU2296"/>
  <c r="AE869"/>
  <c r="R874"/>
  <c r="AI818"/>
  <c r="V846"/>
  <c r="CP1664"/>
  <c r="O1664"/>
  <c r="CP966"/>
  <c r="O966"/>
  <c r="CP35"/>
  <c r="O35"/>
  <c r="CP1739"/>
  <c r="O1739"/>
  <c r="GN1658"/>
  <c r="CY1485"/>
  <c r="X1485"/>
  <c r="CZ1485"/>
  <c r="Y1485"/>
  <c r="AT18"/>
  <c r="F2307"/>
  <c r="GN1661"/>
  <c r="GM1661"/>
  <c r="AP782"/>
  <c r="F900"/>
  <c r="I26" i="5"/>
  <c r="AP2296" i="1"/>
  <c r="K114" i="5"/>
  <c r="P114"/>
  <c r="CZ1664" i="1"/>
  <c r="Y1664"/>
  <c r="CY1664"/>
  <c r="X1664"/>
  <c r="CZ1662"/>
  <c r="Y1662"/>
  <c r="CY1662"/>
  <c r="X1662"/>
  <c r="GM1662"/>
  <c r="GM1176"/>
  <c r="GN1176"/>
  <c r="CY1668"/>
  <c r="X1668"/>
  <c r="CZ1668"/>
  <c r="Y1668"/>
  <c r="AH818"/>
  <c r="U846"/>
  <c r="GN1738"/>
  <c r="GM1738"/>
  <c r="GN356"/>
  <c r="GM356"/>
  <c r="CZ1773"/>
  <c r="Y1773"/>
  <c r="CY1773"/>
  <c r="X1773"/>
  <c r="GM1773"/>
  <c r="CY965"/>
  <c r="X965"/>
  <c r="CZ965"/>
  <c r="Y965"/>
  <c r="GN965"/>
  <c r="GN843"/>
  <c r="GM843"/>
  <c r="CP1777"/>
  <c r="O1777"/>
  <c r="CP1701"/>
  <c r="O1701"/>
  <c r="CP1485"/>
  <c r="O1485"/>
  <c r="F860"/>
  <c r="U818"/>
  <c r="U895"/>
  <c r="R869"/>
  <c r="F882"/>
  <c r="GN1668"/>
  <c r="GM1668"/>
  <c r="F861"/>
  <c r="V895"/>
  <c r="V818"/>
  <c r="AR869"/>
  <c r="F893"/>
  <c r="GN1664"/>
  <c r="GM1664"/>
  <c r="GN35"/>
  <c r="GM35"/>
  <c r="P135" i="5"/>
  <c r="K135"/>
  <c r="GN1777" i="1"/>
  <c r="GM1777"/>
  <c r="GN1739"/>
  <c r="GM1739"/>
  <c r="AU18"/>
  <c r="F2308"/>
  <c r="GN1626"/>
  <c r="GM1626"/>
  <c r="GN1701"/>
  <c r="GM1701"/>
  <c r="GN967"/>
  <c r="GM967"/>
  <c r="AS869"/>
  <c r="F884"/>
  <c r="GM965"/>
  <c r="GN957"/>
  <c r="GN1662"/>
  <c r="CP1486"/>
  <c r="O1486"/>
  <c r="CP959"/>
  <c r="O959"/>
  <c r="T818"/>
  <c r="F859"/>
  <c r="T895"/>
  <c r="CY959"/>
  <c r="X959"/>
  <c r="CZ959"/>
  <c r="Y959"/>
  <c r="R88" i="5"/>
  <c r="J89"/>
  <c r="AK846" i="1"/>
  <c r="AC818"/>
  <c r="P846"/>
  <c r="CZ1627"/>
  <c r="Y1627"/>
  <c r="CY1627"/>
  <c r="X1627"/>
  <c r="GN1627"/>
  <c r="F853"/>
  <c r="Q895"/>
  <c r="Q818"/>
  <c r="GN34"/>
  <c r="GM34"/>
  <c r="R818"/>
  <c r="R895"/>
  <c r="F854"/>
  <c r="GN958"/>
  <c r="GM958"/>
  <c r="CY1486"/>
  <c r="X1486"/>
  <c r="CZ1486"/>
  <c r="Y1486"/>
  <c r="W818"/>
  <c r="F862"/>
  <c r="W895"/>
  <c r="GN1773"/>
  <c r="GN1485"/>
  <c r="GM1485"/>
  <c r="GN357"/>
  <c r="GM357"/>
  <c r="J88" i="5"/>
  <c r="GN830" i="1"/>
  <c r="BF846"/>
  <c r="GM830"/>
  <c r="BE846"/>
  <c r="AB846"/>
  <c r="AP18"/>
  <c r="F2301"/>
  <c r="GM966"/>
  <c r="GN966"/>
  <c r="F876"/>
  <c r="O869"/>
  <c r="GM1660"/>
  <c r="GN1660"/>
  <c r="GM1625"/>
  <c r="T88" i="5"/>
  <c r="J90"/>
  <c r="AL846" i="1"/>
  <c r="AF818"/>
  <c r="S846"/>
  <c r="GM1665"/>
  <c r="GN1665"/>
  <c r="CZ1666"/>
  <c r="Y1666"/>
  <c r="CY1666"/>
  <c r="X1666"/>
  <c r="GN1666"/>
  <c r="T782"/>
  <c r="F908"/>
  <c r="T2296"/>
  <c r="AB818"/>
  <c r="O846"/>
  <c r="AK818"/>
  <c r="X846"/>
  <c r="GN1486"/>
  <c r="GM1486"/>
  <c r="GM959"/>
  <c r="GN959"/>
  <c r="F849"/>
  <c r="P895"/>
  <c r="P818"/>
  <c r="F911"/>
  <c r="W2296"/>
  <c r="W782"/>
  <c r="R782"/>
  <c r="F903"/>
  <c r="R2296"/>
  <c r="GM1666"/>
  <c r="I93" i="5"/>
  <c r="AL818" i="1"/>
  <c r="Y846"/>
  <c r="F910"/>
  <c r="V782"/>
  <c r="V2296"/>
  <c r="S818"/>
  <c r="S895"/>
  <c r="F855"/>
  <c r="GM1627"/>
  <c r="AR846"/>
  <c r="BE818"/>
  <c r="BF818"/>
  <c r="AS846"/>
  <c r="U782"/>
  <c r="F909"/>
  <c r="U2296"/>
  <c r="F902"/>
  <c r="Q782"/>
  <c r="Q2296"/>
  <c r="R18"/>
  <c r="F2304"/>
  <c r="S782"/>
  <c r="F904"/>
  <c r="I28" i="5"/>
  <c r="S2296" i="1"/>
  <c r="F898"/>
  <c r="P782"/>
  <c r="P2296"/>
  <c r="O895"/>
  <c r="O818"/>
  <c r="F848"/>
  <c r="U18"/>
  <c r="F2310"/>
  <c r="P93" i="5"/>
  <c r="K93"/>
  <c r="X818" i="1"/>
  <c r="X895"/>
  <c r="F863"/>
  <c r="AR818"/>
  <c r="AR895"/>
  <c r="F865"/>
  <c r="Y818"/>
  <c r="Y895"/>
  <c r="F864"/>
  <c r="W18"/>
  <c r="F2312"/>
  <c r="Q18"/>
  <c r="F2303"/>
  <c r="AS818"/>
  <c r="F856"/>
  <c r="AS895"/>
  <c r="V18"/>
  <c r="F2311"/>
  <c r="T18"/>
  <c r="F2309"/>
  <c r="AR782"/>
  <c r="F914"/>
  <c r="I23" i="5"/>
  <c r="AR2296" i="1"/>
  <c r="S18"/>
  <c r="F2305"/>
  <c r="I165" i="5"/>
  <c r="I168"/>
  <c r="I148"/>
  <c r="AS782" i="1"/>
  <c r="F905"/>
  <c r="I24" i="5"/>
  <c r="AS2296" i="1"/>
  <c r="Y782"/>
  <c r="F913"/>
  <c r="Y2296"/>
  <c r="P18"/>
  <c r="F2299"/>
  <c r="X782"/>
  <c r="X2296"/>
  <c r="F912"/>
  <c r="O782"/>
  <c r="F897"/>
  <c r="O2296"/>
  <c r="O18"/>
  <c r="F2298"/>
  <c r="Y18"/>
  <c r="F2314"/>
  <c r="X18"/>
  <c r="F2313"/>
  <c r="AS18"/>
  <c r="F2306"/>
  <c r="AR18"/>
  <c r="F2315"/>
  <c r="F2316"/>
  <c r="F2317"/>
  <c r="F2318"/>
  <c r="I171" i="5"/>
  <c r="I169"/>
  <c r="I170"/>
</calcChain>
</file>

<file path=xl/sharedStrings.xml><?xml version="1.0" encoding="utf-8"?>
<sst xmlns="http://schemas.openxmlformats.org/spreadsheetml/2006/main" count="33773" uniqueCount="1536">
  <si>
    <t>"УТВЕРЖДАЮ"</t>
  </si>
  <si>
    <t>" ___ " ___________ 20 ___ г.</t>
  </si>
  <si>
    <t xml:space="preserve">Мы, нижеподписавшиеся, произвели осмотр объекта </t>
  </si>
  <si>
    <t xml:space="preserve">и постановили произвести ремонт объекта в </t>
  </si>
  <si>
    <t>следующем объеме:</t>
  </si>
  <si>
    <t>№ п/п</t>
  </si>
  <si>
    <t>Наименование работ и затрат</t>
  </si>
  <si>
    <t>Единица измерения</t>
  </si>
  <si>
    <t>Количество</t>
  </si>
  <si>
    <t>Примечание</t>
  </si>
  <si>
    <t>Заказчик _________________</t>
  </si>
  <si>
    <t>Подрядчик _________________</t>
  </si>
  <si>
    <t>Форма № 1а</t>
  </si>
  <si>
    <t>"СОГЛАСОВАНО"</t>
  </si>
  <si>
    <t>"_____"________________ 2017 г.</t>
  </si>
  <si>
    <t>(наименование стройки)</t>
  </si>
  <si>
    <t>(локальный сметный расчет)</t>
  </si>
  <si>
    <t>(наименование работ и затрат, наименование объекта)</t>
  </si>
  <si>
    <t>Сметная стоимость</t>
  </si>
  <si>
    <t>тыс.руб</t>
  </si>
  <si>
    <t>Строительные работы</t>
  </si>
  <si>
    <t>Монтажные работы</t>
  </si>
  <si>
    <t>Оборудование</t>
  </si>
  <si>
    <t>Прочие работы</t>
  </si>
  <si>
    <t>Средства на оплату труда</t>
  </si>
  <si>
    <t>№№ п/п</t>
  </si>
  <si>
    <t>Шифр расценки и коды ресурсов</t>
  </si>
  <si>
    <t>Кол-во единиц</t>
  </si>
  <si>
    <t>Цена на ед. изм. руб.</t>
  </si>
  <si>
    <t>Попра-вочные коэфф.</t>
  </si>
  <si>
    <t>Коэфф. зимних удоро-жаний</t>
  </si>
  <si>
    <t>Коэфф. пересчета</t>
  </si>
  <si>
    <t>ВСЕГО затрат, руб.</t>
  </si>
  <si>
    <t>Справочно</t>
  </si>
  <si>
    <t>ЗТР, всего чел.-час</t>
  </si>
  <si>
    <t>Ст-ть ед. с начислен.</t>
  </si>
  <si>
    <t>ЗП</t>
  </si>
  <si>
    <t>МР</t>
  </si>
  <si>
    <t>НР от ЗП</t>
  </si>
  <si>
    <t>%</t>
  </si>
  <si>
    <t>СП от ЗП</t>
  </si>
  <si>
    <t>ЗТР</t>
  </si>
  <si>
    <t>чел-ч</t>
  </si>
  <si>
    <t>ЭМ</t>
  </si>
  <si>
    <t>в т.ч. ЗПМ</t>
  </si>
  <si>
    <t/>
  </si>
  <si>
    <t>НР и СП от ЗПМ</t>
  </si>
  <si>
    <t xml:space="preserve">Составил   </t>
  </si>
  <si>
    <t>[должность,подпись(инициалы,фамилия)]</t>
  </si>
  <si>
    <t xml:space="preserve">Проверил   </t>
  </si>
  <si>
    <t>Smeta.RU  (495) 974-1589</t>
  </si>
  <si>
    <t>_PS_</t>
  </si>
  <si>
    <t>Smeta.RU</t>
  </si>
  <si>
    <t>Новый объект</t>
  </si>
  <si>
    <t>Сметные нормы списания</t>
  </si>
  <si>
    <t>Коды ОКП для ТСН-2001</t>
  </si>
  <si>
    <t>ТСН 2001- Ремонт</t>
  </si>
  <si>
    <t>Типовой расчет для ТСН-2001 (Ремонт) [12]</t>
  </si>
  <si>
    <t>ТСН-2001</t>
  </si>
  <si>
    <t>Поправки для ТСН-2001</t>
  </si>
  <si>
    <t>ТЕПЛОТРАССА (УчКорпус-Общежитие)</t>
  </si>
  <si>
    <t>Новый раздел</t>
  </si>
  <si>
    <t>Земляные  работы</t>
  </si>
  <si>
    <t>1</t>
  </si>
  <si>
    <t>3.1-6-10</t>
  </si>
  <si>
    <t>РАЗРАБОТКА ГРУНТА С ПОГРУЗКОЙ НА АВТОМОБИЛИ-САМОСВАЛЫ ЭКСКАВАТОРАМИ С КОВШОМ ВМЕСТИМОСТЬЮ 0,5 М3 ГРУППА ГРУНТОВ 1-3</t>
  </si>
  <si>
    <t>100 м3</t>
  </si>
  <si>
    <t>ТСН-2001.3. База. Сб.1, т.6, поз.10</t>
  </si>
  <si>
    <t>ТСН-2001.3-1. 1-1...1-7</t>
  </si>
  <si>
    <t>ТСН-2001.3-1-1</t>
  </si>
  <si>
    <t>2</t>
  </si>
  <si>
    <t>3.1-57-2</t>
  </si>
  <si>
    <t>КРЕПЛЕНИЕ ДОСКАМИ СТЕНОК КОТЛОВАНОВ И ТРАНШЕЙ ШИРИНОЙ БОЛЕЕ 2 М ГЛУБИНОЙ, ДО 3 М В ГРУНТАХ УСТОЙЧИВЫХ</t>
  </si>
  <si>
    <t>100 м2</t>
  </si>
  <si>
    <t>ТСН-2001.3. База. Сб.1, т.57, поз.2</t>
  </si>
  <si>
    <t>ТСН-2001.3-1. 1-56...1-58</t>
  </si>
  <si>
    <t>ТСН-2001.3-1-16</t>
  </si>
  <si>
    <t>3</t>
  </si>
  <si>
    <t>3.1-51-1</t>
  </si>
  <si>
    <t>РАЗРАБОТКА ГРУНТА ВРУЧНУЮ В ТРАНШЕЯХ ГЛУБИНОЙ ДО 2 М БЕЗ КРЕПЛЕНИЙ С ОТКОСАМИ ГРУППА ГРУНТОВ 1-3</t>
  </si>
  <si>
    <t>ТСН-2001.3. База. Сб.1, т.51, поз.1</t>
  </si>
  <si>
    <t>ТСН-2001.3-1. 1-49...1-55</t>
  </si>
  <si>
    <t>ТСН-2001.3-1-15</t>
  </si>
  <si>
    <t>4</t>
  </si>
  <si>
    <t>6.68-51-4</t>
  </si>
  <si>
    <t>РАЗБОРКА ПОКРЫТИЙ И ОСНОВАНИЙ АСФАЛЬТОБЕТОННЫХ</t>
  </si>
  <si>
    <t>ТСН-2001.6. База. Сб.68, т.51, поз.4</t>
  </si>
  <si>
    <t>Ремонтно-строительные работы</t>
  </si>
  <si>
    <t>ТСН-2001.6-68. 68-51...68-53</t>
  </si>
  <si>
    <t>ТСН-2001.6-68-21</t>
  </si>
  <si>
    <t>5</t>
  </si>
  <si>
    <t>6.68-53-1</t>
  </si>
  <si>
    <t>РАЗБОРКА БОРТОВЫХ КАМНЕЙ НА БЕТОННОМ ОСНОВАНИИ</t>
  </si>
  <si>
    <t>100 м</t>
  </si>
  <si>
    <t>ТСН-2001.6. База. Сб.68, т.53, поз.1</t>
  </si>
  <si>
    <t>6</t>
  </si>
  <si>
    <t>3.1-53-1</t>
  </si>
  <si>
    <t>ЗАСЫПКА ВРУЧНУЮ ТРАНШЕЙ, ПАЗУХ КОТЛОВАНОВ И ЯМ ГРУППА ГРУНТОВ 1-3</t>
  </si>
  <si>
    <t>ТСН-2001.3. База. Сб.1, т.53, поз.1</t>
  </si>
  <si>
    <t>6,1</t>
  </si>
  <si>
    <t>1.1-1-766</t>
  </si>
  <si>
    <t>ПЕСОК ДЛЯ СТРОИТЕЛЬНЫХ РАБОТ, РЯДОВОЙ</t>
  </si>
  <si>
    <t>м3</t>
  </si>
  <si>
    <t>ТСН-2001.1. База. Р.1, о.1, поз.766</t>
  </si>
  <si>
    <t>Материалы</t>
  </si>
  <si>
    <t>Материалы, изделия и конструкции</t>
  </si>
  <si>
    <t>7</t>
  </si>
  <si>
    <t>3.1-29-2</t>
  </si>
  <si>
    <t>УПЛОТНЕНИЕ ГРУНТА ПНЕВМАТИЧЕСКИМИ ТРАМБОВКАМИ ГРУППА ГРУНТОВ 3,4</t>
  </si>
  <si>
    <t>ТСН-2001.3. База. Сб.1, т.29, поз.2</t>
  </si>
  <si>
    <t>ТСН-2001.3-1. 1-29...1-33</t>
  </si>
  <si>
    <t>ТСН-2001.3-1-9</t>
  </si>
  <si>
    <t>8</t>
  </si>
  <si>
    <t>3.27-48-1</t>
  </si>
  <si>
    <t>УСТРОЙСТВО ОСНОВАНИЙ ПОД ТРОТУАРЫ ИЗ ЩЕБНЯ ТОЛЩИНОЙ 12 СМ</t>
  </si>
  <si>
    <t>ТСН-2001.3. База. Сб.27, т.48, поз.1</t>
  </si>
  <si>
    <t>ТСН-2001.3-27. 27-48</t>
  </si>
  <si>
    <t>ТСН-2001.3-27-15</t>
  </si>
  <si>
    <t>8,1</t>
  </si>
  <si>
    <t>1.1-1-1514</t>
  </si>
  <si>
    <t>ЩЕБЕНЬ ИЗ ЕСТЕСТВЕННОГО КАМНЯ ДЛЯ СТРОИТЕЛЬНЫХ РАБОТ, РЯДОВОЙ, МАРКА 300-200</t>
  </si>
  <si>
    <t>ТСН-2001.1. База. Р.1, о.1, поз.1514</t>
  </si>
  <si>
    <t>9</t>
  </si>
  <si>
    <t>3.27-12-1</t>
  </si>
  <si>
    <t>УСТРОЙСТВО ПОДСТИЛАЮЩИХ И ВЫРАВНИВАЮЩИХ СЛОЕВ ОСНОВАНИЙ ИЗ ПЕСКА</t>
  </si>
  <si>
    <t>ТСН-2001.3. База. Сб.27, т.12, поз.1</t>
  </si>
  <si>
    <t>ТСН-2001.3-27. 27-1...27-21</t>
  </si>
  <si>
    <t>ТСН-2001.3-27-1</t>
  </si>
  <si>
    <t>9,1</t>
  </si>
  <si>
    <t>10</t>
  </si>
  <si>
    <t>3.27-46-1</t>
  </si>
  <si>
    <t>УСТРОЙСТВО ПОКРЫТИЙ ИЗ АСФАЛЬТОБЕТОННЫХ СМЕСЕЙ ВРУЧНУЮ, ТОЛЩИНА 4 СМ</t>
  </si>
  <si>
    <t>ТСН-2001.3. База. Сб.27, т.46, поз.1</t>
  </si>
  <si>
    <t>ТСН-2001.3-27. 27-42...27-46</t>
  </si>
  <si>
    <t>ТСН-2001.3-27-13</t>
  </si>
  <si>
    <t>10,1</t>
  </si>
  <si>
    <t>1.3-3-4</t>
  </si>
  <si>
    <t>СМЕСИ АСФАЛЬТОБЕТОННЫЕ ДОРОЖНЫЕ ГОРЯЧИЕ КРУПНОЗЕРНИСТЫЕ, ТИП II</t>
  </si>
  <si>
    <t>т</t>
  </si>
  <si>
    <t>ТСН-2001.1. База. Р.3, о.3, поз.4</t>
  </si>
  <si>
    <t>11</t>
  </si>
  <si>
    <t>3.47-71-2</t>
  </si>
  <si>
    <t>УСТРОЙСТВО БОРДЮРА ИЗ КАМНЯ ПРИРОДНОГО ОКАТАННОГО, УСТАНОВЛЕННОГО НА РЕБРО, ВДОЛЬ САДОВЫХ ДОРОЖЕК</t>
  </si>
  <si>
    <t>ТСН-2001.3. База. Сб.47, т.71, поз.2</t>
  </si>
  <si>
    <t>ТСН-2001.3-47. 47-71</t>
  </si>
  <si>
    <t>ТСН-2001.3-47-16</t>
  </si>
  <si>
    <t>11,1</t>
  </si>
  <si>
    <t>1.1-1-2610</t>
  </si>
  <si>
    <t>КАМЕНЬ ПРИРОДНЫЙ ОКАТАННЫЙ (ГАЛЬКА РЕЧНАЯ), РАЗМЕР 50-350 ММ</t>
  </si>
  <si>
    <t>ТСН-2001.1. База. Р.1, о.1, поз.2610</t>
  </si>
  <si>
    <t>12</t>
  </si>
  <si>
    <t>3.47-26-2</t>
  </si>
  <si>
    <t>ПОДГОТОВКА ПОЧВЫ ДЛЯ УСТРОЙСТВА ПАРТЕРНОГО И ОБЫКНОВЕННОГО ГАЗОНОВ БЕЗ ВНЕСЕНИЯ РАСТИТЕЛЬНОЙ ЗЕМЛИ ВРУЧНУЮ</t>
  </si>
  <si>
    <t>ТСН-2001.3. База. Сб.47, т.26, поз.2</t>
  </si>
  <si>
    <t>ТСН-2001.3-47. 47-23...47-33</t>
  </si>
  <si>
    <t>ТСН-2001.3-47-4</t>
  </si>
  <si>
    <t>13</t>
  </si>
  <si>
    <t>3.47-26-6</t>
  </si>
  <si>
    <t>ПОСЕВ ГАЗОНОВ ПАРТЕРНЫХ, МАВРИТАНСКИХ, И ОБЫКНОВЕННЫХ ВРУЧНУЮ</t>
  </si>
  <si>
    <t>ТСН-2001.3. База. Сб.47, т.26, поз.6</t>
  </si>
  <si>
    <t>13,1</t>
  </si>
  <si>
    <t>1.4-6-6</t>
  </si>
  <si>
    <t>СЕМЕНА (СМЕСЬ УНИВЕРСАЛЬНАЯ) ГАЗОННЫХ ТРАВ</t>
  </si>
  <si>
    <t>кг</t>
  </si>
  <si>
    <t>ТСН-2001.1. Доп.4. Р.4, о.6, поз.6</t>
  </si>
  <si>
    <t>14</t>
  </si>
  <si>
    <t>3.1-35-2</t>
  </si>
  <si>
    <t>ПЛАНИРОВКА ПЛОЩАДЕЙ РУЧНЫМ СПОСОБОМ ГРУППА ГРУНТОВ 1-3</t>
  </si>
  <si>
    <t>1000 м2</t>
  </si>
  <si>
    <t>ТСН-2001.3. База. Сб.1, т.35, поз.2</t>
  </si>
  <si>
    <t>ТСН-2001.3-1. 1-35-2, 1-35-3</t>
  </si>
  <si>
    <t>ТСН-2001.3-1-11</t>
  </si>
  <si>
    <t>ПЗ</t>
  </si>
  <si>
    <t>Прямые затраты</t>
  </si>
  <si>
    <t>СтМат</t>
  </si>
  <si>
    <t>Стоимость материальных ресурсов</t>
  </si>
  <si>
    <t>СтМатЗак</t>
  </si>
  <si>
    <t>Стоимость материалов заказчика</t>
  </si>
  <si>
    <t>Оборуд</t>
  </si>
  <si>
    <t>Стоимость оборудования</t>
  </si>
  <si>
    <t>ОборудЗак</t>
  </si>
  <si>
    <t>Стоимость оборудования заказчика</t>
  </si>
  <si>
    <t>ЭММ</t>
  </si>
  <si>
    <t>Эксплуатация машин</t>
  </si>
  <si>
    <t>ЗПМ</t>
  </si>
  <si>
    <t>ЗП машинистов</t>
  </si>
  <si>
    <t>ОЗП</t>
  </si>
  <si>
    <t>Основная ЗП рабочих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</si>
  <si>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</si>
  <si>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</si>
  <si>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</si>
  <si>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</si>
  <si>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</si>
  <si>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</si>
  <si>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</si>
  <si>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</si>
  <si>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</si>
  <si>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</si>
  <si>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</si>
  <si>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</si>
  <si>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</si>
  <si>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</si>
  <si>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</si>
  <si>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</si>
  <si>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</si>
  <si>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</si>
  <si>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</si>
  <si>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</si>
  <si>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Лоток</t>
  </si>
  <si>
    <t>3.7-89-1</t>
  </si>
  <si>
    <t>ДЕМОНТАЖ ПЛИТ ПЕРЕКРЫТИЯ КАНАЛОВ ПЛОЩАДЬЮ ДО 1 М2</t>
  </si>
  <si>
    <t>100 шт.</t>
  </si>
  <si>
    <t>ТСН-2001.3. Доп.29. Сб.7, т.89, поз.1</t>
  </si>
  <si>
    <t>*0,6</t>
  </si>
  <si>
    <t>УКЛАДКА ПЛИТ ПЕРЕКРЫТИЯ КАНАЛОВ ПЛОЩАДЬЮ ДО 1 М2</t>
  </si>
  <si>
    <t>2,1</t>
  </si>
  <si>
    <t>1.5-3-9</t>
  </si>
  <si>
    <t>ПЛИТЫ ПЕРЕКРЫТИЙ КАНАЛОВ И КАМЕР, МАРКА ВП 25-12, ВП 31-12, ВП 37-12</t>
  </si>
  <si>
    <t>ТСН-2001.1. База. Р.5, о.3, поз.9</t>
  </si>
  <si>
    <t>Трубопровод</t>
  </si>
  <si>
    <t>6.69-2-4</t>
  </si>
  <si>
    <t>ПРОБИВКА ОТБОЙНЫМ МОЛОТКОМ СКВОЗНЫХ ОТВЕРСТИЙ В БЕТОННЫХ СТЕНАХ И ФУНДАМЕНТАХ ТОЛЩИНОЙ 0,4 М ДЛЯ ТРУБОПРОВОДОВ ДИАМЕТРОМ 200 ММ</t>
  </si>
  <si>
    <t>ТСН-2001.6. База. Сб.69, т.2, поз.4</t>
  </si>
  <si>
    <t>ТСН-2001.6-69. 69-1...69-49</t>
  </si>
  <si>
    <t>ТСН-2001.6-69-1</t>
  </si>
  <si>
    <t>3.16-27-8</t>
  </si>
  <si>
    <t>ВРЕЗКИ В ДЕЙСТВУЮЩИЕ ВНУТРЕННИЕ СЕТИ ТРУБОПРОВОДОВ ОТОПЛЕНИЯ И ВОДОСНАБЖЕНИЯ ДИАМЕТРОМ, ММ 100</t>
  </si>
  <si>
    <t>шт.</t>
  </si>
  <si>
    <t>ТСН-2001.3. База. Сб.16, т.27, поз.8</t>
  </si>
  <si>
    <t>ТСН-2001.3-16. 16-15...16-33</t>
  </si>
  <si>
    <t>ТСН-2001.3-16-5</t>
  </si>
  <si>
    <t>1.12-9-9</t>
  </si>
  <si>
    <t>ФЛАНЦЫ СТАЛЬНЫЕ ПЛОСКИЕ ПРИВАРНЫЕ С СОЕДИНИТЕЛЬНЫМ ВЫСТУПОМ, ИЗ СТАЛИ ВСТ3СП, ГОСТ 12820-80, УСЛОВНОЕ ДАВЛЕНИЕ 1 (10) МПА (КГС/СМ2), ДИАМЕТР УСЛОВНОГО ПРОХОДА 150ММ</t>
  </si>
  <si>
    <t>ТСН-2001.1. База. Р.12, о.9, поз.9</t>
  </si>
  <si>
    <t>2,2</t>
  </si>
  <si>
    <t>1.13-4-107</t>
  </si>
  <si>
    <t>КРАНЫ ФИРМЫ 'NAVAL' СТАЛЬНЫЕ, ШАРОВЫЕ, С ШАРОМ ИЗ НЕРЖАВЕЮЩЕЙ СТАЛИ, ЗАПОРНЫЕ, ПОД СВАРКУ, ТЕМПЕРАТУРА РАБОЧЕЙ СРЕДЫ ОТ -40С° ДО +200С°, УСЛОВНОЕ ДАВЛЕНИЕ 2,5(25) МПА (КГС/СМ2), ДИАМЕТР УСЛОВНОГО ПРОХОДА 150 ММ</t>
  </si>
  <si>
    <t>ТСН-2001.1. База. Р.13, о.4, поз.107</t>
  </si>
  <si>
    <t>2,3</t>
  </si>
  <si>
    <t>1.12-9-7</t>
  </si>
  <si>
    <t>ФЛАНЦЫ СТАЛЬНЫЕ ПЛОСКИЕ ПРИВАРНЫЕ С СОЕДИНИТЕЛЬНЫМ ВЫСТУПОМ, ИЗ СТАЛИ ВСТ3СП, ГОСТ 12820-80, УСЛОВНОЕ ДАВЛЕНИЕ 1 (10) МПА (КГС/СМ2), ДИАМЕТР УСЛОВНОГО ПРОХОДА 100ММ</t>
  </si>
  <si>
    <t>ТСН-2001.1. База. Р.12, о.9, поз.7</t>
  </si>
  <si>
    <t>2,4</t>
  </si>
  <si>
    <t>1.13-4-161</t>
  </si>
  <si>
    <t>КРАНЫ 'БАЛЛОМАКС' СТАЛЬНЫЕ ШАРОВЫЕ, С ШАРОМ ИЗ НЕРЖАВЕЮЩЕЙ СТАЛИ, ЗАПОРНЫЕ, ФЛАНЦЕВЫЕ, МАКСИМАЛЬНАЯ ТЕМПЕРАТУРА РАБОЧЕЙ СРЕДЫ +200°С, УСЛОВНОЕ ДАВЛЕНИЕ 2,5 (25) МПА (КГС/СМ2), ДИАМЕТР УСЛОВНОГО ПРОХОДА 100 ММ</t>
  </si>
  <si>
    <t>ТСН-2001.1. База. Р.13, о.4, поз.161</t>
  </si>
  <si>
    <t>2,5</t>
  </si>
  <si>
    <t>1.12-9-6</t>
  </si>
  <si>
    <t>ФЛАНЦЫ СТАЛЬНЫЕ ПЛОСКИЕ ПРИВАРНЫЕ С СОЕДИНИТЕЛЬНЫМ ВЫСТУПОМ, ИЗ СТАЛИ ВСТ3СП, ГОСТ 12820-80, УСЛОВНОЕ ДАВЛЕНИЕ 1 (10) МПА (КГС/СМ2), ДИАМЕТР УСЛОВНОГО ПРОХОДА 80ММ</t>
  </si>
  <si>
    <t>ТСН-2001.1. База. Р.12, о.9, поз.6</t>
  </si>
  <si>
    <t>2,6</t>
  </si>
  <si>
    <t>1.13-4-160</t>
  </si>
  <si>
    <t>КРАНЫ 'БАЛЛОМАКС' СТАЛЬНЫЕ ШАРОВЫЕ, С ШАРОМ ИЗ НЕРЖАВЕЮЩЕЙ СТАЛИ, ЗАПОРНЫЕ, ФЛАНЦЕВЫЕ, МАКСИМАЛЬНАЯ ТЕМПЕРАТУРА РАБОЧЕЙ СРЕДЫ +200°С, УСЛОВНОЕ ДАВЛЕНИЕ 2,5 (25) МПА (КГС/СМ2), ДИАМЕТР УСЛОВНОГО ПРОХОДА 80 ММ</t>
  </si>
  <si>
    <t>ТСН-2001.1. База. Р.13, о.4, поз.160</t>
  </si>
  <si>
    <t>6.65-11-6</t>
  </si>
  <si>
    <t>РАЗБОРКА ТРУБОПРОВОДОВ ЦЕНТРАЛЬНОГО ОТОПЛЕНИЯ НА СВАРКЕ ДИАМЕТРОМ ТРУБ ДО 150 ММ</t>
  </si>
  <si>
    <t>ТСН-2001.6. База. Сб.65, т.11, поз.6</t>
  </si>
  <si>
    <t>ТСН-2001.6-65. 65-11...65-13</t>
  </si>
  <si>
    <t>ТСН-2001.6-65-3</t>
  </si>
  <si>
    <t>6.65-11-5</t>
  </si>
  <si>
    <t>РАЗБОРКА ТРУБОПРОВОДОВ ЦЕНТРАЛЬНОГО ОТОПЛЕНИЯ НА СВАРКЕ ДИАМЕТРОМ ТРУБ ДО 100 ММ</t>
  </si>
  <si>
    <t>ТСН-2001.6. База. Сб.65, т.11, поз.5</t>
  </si>
  <si>
    <t>3.24-43-6</t>
  </si>
  <si>
    <t>ПРОКЛАДКА ТРУБ В КАНАЛАХ С ТЕПЛОИЗОЛЯЦИЕЙ ИЗ ПЕНОПОЛИУРЕТАНА. ПРОКЛАДКА ТРУБ В КАНАЛЕ, ДИАМЕТР 150 ММ</t>
  </si>
  <si>
    <t>ТСН-2001.3. База. Сб.24, т.43, поз.6</t>
  </si>
  <si>
    <t>ТСН-2001.3-24. 24-1...24-60</t>
  </si>
  <si>
    <t>ТСН-2001.3-24-1</t>
  </si>
  <si>
    <t>5,1</t>
  </si>
  <si>
    <t>1.12-1-51</t>
  </si>
  <si>
    <t>УЗЛЫ ТРУБОПРОВОДОВ ОТОПЛЕНИЯ, ВОДОСНАБЖЕНИЯ ИЗ СТАЛЬНЫХ ЭЛЕКТРОСВАРНЫХ ТРУБ С ГИЛЬЗАМИ, НАРУЖНЫЙ ДИАМЕТР (ТОЛЩИНА СТЕНКИ) 159Х4,5ММ</t>
  </si>
  <si>
    <t>м</t>
  </si>
  <si>
    <t>ТСН-2001.1. База. Р.12, о.1, поз.51</t>
  </si>
  <si>
    <t>5,2</t>
  </si>
  <si>
    <t>1.12-2-6</t>
  </si>
  <si>
    <t>ПЕНОПОЛИУРЕТАНОВАЯ ИЗОЛЯЦИЯ ТРУБ, НАРУЖНЫЙ ДИАМЕТР 159ММ</t>
  </si>
  <si>
    <t>ТСН-2001.1. База. Р.12, о.2, поз.6</t>
  </si>
  <si>
    <t>5,3</t>
  </si>
  <si>
    <t>1.12-9-2</t>
  </si>
  <si>
    <t>ФЛАНЦЫ СТАЛЬНЫЕ ПЛОСКИЕ ПРИВАРНЫЕ С СОЕДИНИТЕЛЬНЫМ ВЫСТУПОМ, ИЗ СТАЛИ ВСТ3СП, ГОСТ 12820-80, УСЛОВНОЕ ДАВЛЕНИЕ 1 (10) МПА (КГС/СМ2), ДИАМЕТР УСЛОВНОГО ПРОХОДА 32ММ</t>
  </si>
  <si>
    <t>ТСН-2001.1. База. Р.12, о.9, поз.2</t>
  </si>
  <si>
    <t>5,4</t>
  </si>
  <si>
    <t>1.13-4-156</t>
  </si>
  <si>
    <t>КРАНЫ 'БАЛЛОМАКС' СТАЛЬНЫЕ ШАРОВЫЕ, С ШАРОМ ИЗ НЕРЖАВЕЮЩЕЙ СТАЛИ, ЗАПОРНЫЕ, ФЛАНЦЕВЫЕ, МАКСИМАЛЬНАЯ ТЕМПЕРАТУРА РАБОЧЕЙ СРЕДЫ +200°С, УСЛОВНОЕ ДАВЛЕНИЕ 2,5 (25) МПА (КГС/СМ2), ДИАМЕТР УСЛОВНОГО ПРОХОДА 32 ММ</t>
  </si>
  <si>
    <t>ТСН-2001.1. База. Р.13, о.4, поз.156</t>
  </si>
  <si>
    <t>3.24-43-4</t>
  </si>
  <si>
    <t>ПРОКЛАДКА ТРУБ В КАНАЛАХ С ТЕПЛОИЗОЛЯЦИЕЙ ИЗ ПЕНОПОЛИУРЕТАНА. ПРОКЛАДКА ТРУБ В КАНАЛЕ, ДИАМЕТР 100 ММ</t>
  </si>
  <si>
    <t>ТСН-2001.3. База. Сб.24, т.43, поз.4</t>
  </si>
  <si>
    <t>1.12-1-61</t>
  </si>
  <si>
    <t>УЗЛЫ ТРУБОПРОВОДОВ ИЗ СТАЛЬНЫХ ВОДОГАЗОПРОВОДНЫХ ОЦИНКОВАННЫХ ТРУБ С ГИЛЬЗАМИ ДЛЯ ВОДОСНАБЖЕНИЯ, ДИАМЕТР УСЛОВНОГО ПРОХОДА 100ММ</t>
  </si>
  <si>
    <t>ТСН-2001.1. База. Р.12, о.1, поз.61</t>
  </si>
  <si>
    <t>6,2</t>
  </si>
  <si>
    <t>1.12-1-49</t>
  </si>
  <si>
    <t>УЗЛЫ ТРУБОПРОВОДОВ ОТОПЛЕНИЯ, ВОДОСНАБЖЕНИЯ ИЗ СТАЛЬНЫХ ЭЛЕКТРОСВАРНЫХ ТРУБ С ГИЛЬЗАМИ, НАРУЖНЫЙ ДИАМЕТР (ТОЛЩИНА СТЕНКИ) 108Х4,0ММ</t>
  </si>
  <si>
    <t>ТСН-2001.1. База. Р.12, о.1, поз.49</t>
  </si>
  <si>
    <t>6,3</t>
  </si>
  <si>
    <t>1.12-2-4</t>
  </si>
  <si>
    <t>ПЕНОПОЛИУРЕТАНОВАЯ ИЗОЛЯЦИЯ ТРУБ, НАРУЖНЫЙ ДИАМЕТР 108ММ</t>
  </si>
  <si>
    <t>ТСН-2001.1. База. Р.12, о.2, поз.4</t>
  </si>
  <si>
    <t>6,4</t>
  </si>
  <si>
    <t>6,5</t>
  </si>
  <si>
    <t>3.24-43-3</t>
  </si>
  <si>
    <t>ПРОКЛАДКА ТРУБ В КАНАЛАХ С ТЕПЛОИЗОЛЯЦИЕЙ ИЗ ПЕНОПОЛИУРЕТАНА. ПРОКЛАДКА ТРУБ В КАНАЛЕ, ДИАМЕТР 80 ММ</t>
  </si>
  <si>
    <t>ТСН-2001.3. База. Сб.24, т.43, поз.3</t>
  </si>
  <si>
    <t>7,1</t>
  </si>
  <si>
    <t>1.12-1-47</t>
  </si>
  <si>
    <t>УЗЛЫ ТРУБОПРОВОДОВ ОТОПЛЕНИЯ, ВОДОСНАБЖЕНИЯ ИЗ СТАЛЬНЫХ ЭЛЕКТРОСВАРНЫХ ТРУБ С ГИЛЬЗАМИ, НАРУЖНЫЙ ДИАМЕТР (ТОЛЩИНА СТЕНКИ) 76Х3,5ММ</t>
  </si>
  <si>
    <t>ТСН-2001.1. База. Р.12, о.1, поз.47</t>
  </si>
  <si>
    <t>7,2</t>
  </si>
  <si>
    <t>1.12-2-3</t>
  </si>
  <si>
    <t>ПЕНОПОЛИУРЕТАНОВАЯ ИЗОЛЯЦИЯ ТРУБ, НАРУЖНЫЙ ДИАМЕТР 89ММ</t>
  </si>
  <si>
    <t>ТСН-2001.1. База. Р.12, о.2, поз.3</t>
  </si>
  <si>
    <t>7,3</t>
  </si>
  <si>
    <t>7,4</t>
  </si>
  <si>
    <t>3.16-15-5</t>
  </si>
  <si>
    <t>УСТАНОВКА ВЕНТИЛЕЙ, ЗАДВИЖЕК, ЗАТВОРОВ, КЛАПАНОВ ОБРАТНЫХ, КРАНОВ ПРОХОДНЫХ НА ТРУБОПРОВОДАХ ИЗ СТАЛЬНЫХ ТРУБ ДИАМЕТРОМ, ММ, ДО 150</t>
  </si>
  <si>
    <t>ТСН-2001.3. База. Сб.16, т.15, поз.5</t>
  </si>
  <si>
    <t>8,2</t>
  </si>
  <si>
    <t>3.16-15-3</t>
  </si>
  <si>
    <t>УСТАНОВКА ВЕНТИЛЕЙ, ЗАДВИЖЕК, ЗАТВОРОВ, КЛАПАНОВ ОБРАТНЫХ, КРАНОВ ПРОХОДНЫХ НА ТРУБОПРОВОДАХ ИЗ СТАЛЬНЫХ ТРУБ ДИАМЕТРОМ, ММ, ДО 100</t>
  </si>
  <si>
    <t>ТСН-2001.3. База. Сб.16, т.15, поз.3</t>
  </si>
  <si>
    <t>9,2</t>
  </si>
  <si>
    <t>9,3</t>
  </si>
  <si>
    <t>9,4</t>
  </si>
  <si>
    <t>3.18-20-2</t>
  </si>
  <si>
    <t>УСТАНОВКА МАНОМЕТРОВ С ТРЕХХОДОВЫМ КРАНОМ</t>
  </si>
  <si>
    <t>компл.</t>
  </si>
  <si>
    <t>ТСН-2001.3. Доп.11. Сб.18, т.20, поз.2</t>
  </si>
  <si>
    <t>ТСН-2001.3-18. 18-1...18-21</t>
  </si>
  <si>
    <t>ТСН-2001.3-18-1</t>
  </si>
  <si>
    <t>1.18-5-5</t>
  </si>
  <si>
    <t>МАНОМЕТРЫ ПОКАЗЫВАЮЩИЕ, ДЛЯ ИЗМЕРЕНИЯ ИЗБЫТОЧНОГО ДАВЛЕНИЯ В ПЫЛЕБРЫЗГОЗАЩИЩЕННОМ ИСПОЛНЕНИИ МП-4У, КЛАСС ТОЧНОСТИ 1,5, ДАВЛЕНИЕ, МПА 1,6</t>
  </si>
  <si>
    <t>ТСН-2001.1. База. Р.18, о.5, поз.5</t>
  </si>
  <si>
    <t>10,2</t>
  </si>
  <si>
    <t>1.13-4-71</t>
  </si>
  <si>
    <t>КРАН ШАРОВОЙ ЛАТУННЫЙ ПОЛНОПРОХОДНОЙ, СО СПУСКНЫМ ЭЛЕМЕНТОМ И ЗАГЛУШКОЙ, TECHNO-C (АНАЛОГ V3000В),Т МАКС.=120°С, Р=2,5 МПА, ДИАМЕТР 15 ММ</t>
  </si>
  <si>
    <t>ТСН-2001.1. База. Р.13, о.4, поз.71</t>
  </si>
  <si>
    <t>3.18-20-4</t>
  </si>
  <si>
    <t>УСТАНОВКА ТЕРМОМЕТРОВ В ОПРАВЕ ПРЯМЫХ ИЛИ УГЛОВЫХ</t>
  </si>
  <si>
    <t>ТСН-2001.3. Доп.14. Сб.18, т.20, поз.4</t>
  </si>
  <si>
    <t>1.18-7-6</t>
  </si>
  <si>
    <t>ТЕРМОМЕТРЫ СТЕКЛЯННЫЕ ТЕХНИЧЕСКИЕ РТУТНЫЕ УГЛОВЫЕ</t>
  </si>
  <si>
    <t>ТСН-2001.1. База. Р.18, о.7, поз.6</t>
  </si>
  <si>
    <t>3.13-11-8</t>
  </si>
  <si>
    <t>ОКРАСКА ОГРУНТОВАННЫХ МЕТАЛЛИЧЕСКИХ ПОВЕРХНОСТЕЙ ЭМАЛЯМИ ПФ-115</t>
  </si>
  <si>
    <t>ТСН-2001.3. Доп.12. Сб.13, т.11, поз.8</t>
  </si>
  <si>
    <t>ТСН-2001.3-13. 13-11-8 (доп. 12)</t>
  </si>
  <si>
    <t>ТСН-2001.3-13-9</t>
  </si>
  <si>
    <t>3.16-29-3</t>
  </si>
  <si>
    <t>ГИДРАВЛИЧЕСКОЕ ИСПЫТАНИЕ ТРУБОПРОВОДОВ СИСТЕМ ОТОПЛЕНИЯ, ВОДОПРОВОДА И ГОРЯЧЕГО ВОДОСНАБЖЕНИЯ ДИАМЕТРОМ, ММ, ДО 200</t>
  </si>
  <si>
    <t>ТСН-2001.3. База. Сб.16, т.29, поз.3</t>
  </si>
  <si>
    <t>6.69-8-1</t>
  </si>
  <si>
    <t>ЗАДЕЛКА ОТВЕРСТИЙ И ГНЕЗД В СТЕНАХ БЕТОННЫХ, ПЛОЩАДЬ ЗАДЕЛКИ 0,1 М2</t>
  </si>
  <si>
    <t>ТСН-2001.6. База. Сб.69, т.8, поз.1</t>
  </si>
  <si>
    <t>14,1</t>
  </si>
  <si>
    <t>1.3-1-37</t>
  </si>
  <si>
    <t>СМЕСИ БЕТОННЫЕ, БСГ, ТЯЖЕЛОГО БЕТОНА НА ГРАНИТНОМ ЩЕБНЕ, КЛАСС ПРОЧНОСТИ: В10 (М150); П3, ФРАКЦИЯ 5-20</t>
  </si>
  <si>
    <t>ТСН-2001.1. База. Р.3, о.1, поз.37</t>
  </si>
  <si>
    <t>ВЫВОЗ МУСОРА</t>
  </si>
  <si>
    <t>15.1-23-1</t>
  </si>
  <si>
    <t>ПЕРЕВОЗКА ГРУНТА ИЗ-ПОД ЗДАНИЙ И КОММУНИКАЦИЙ НА РАССТОЯНИЕ 23 КМ АВТОСАМОСВАЛАМИ ГРУЗОПОДЪЕМНОСТЬЮ ДО 16Т, ПЕРЕВОЗКА ДО 23 КМ</t>
  </si>
  <si>
    <t>ТСН-2001.15. База. Сб.1, т.23, поз.1</t>
  </si>
  <si>
    <t>Транспортные затраты</t>
  </si>
  <si>
    <t>ТСН-2001.15-1. Перевозка грунта</t>
  </si>
  <si>
    <t>ТСН-2001.15-1-3</t>
  </si>
  <si>
    <t>15.1-0-1</t>
  </si>
  <si>
    <t>СОДЕРЖАНИЕ СВАЛКИ ОТХОДОВ СТРОИТЕЛЬСТВА И СНОСА</t>
  </si>
  <si>
    <t>ТСН-2001.15. База. Сб.1, т.0, поз.1</t>
  </si>
  <si>
    <t>ТСН-2001.15-1. Содержание свалки</t>
  </si>
  <si>
    <t>ТСН-2001.15-1-2</t>
  </si>
  <si>
    <t>Ктс</t>
  </si>
  <si>
    <t>Количество по ТС</t>
  </si>
  <si>
    <t>Кподрч</t>
  </si>
  <si>
    <t>Количество для подрядчика</t>
  </si>
  <si>
    <t>Кмс</t>
  </si>
  <si>
    <t>Процент на мусор</t>
  </si>
  <si>
    <t>Кпереп</t>
  </si>
  <si>
    <t>Количество для    (+=0 ; ---- = 1) от ТС</t>
  </si>
  <si>
    <t>Кнакп</t>
  </si>
  <si>
    <t>Количество для накопительной</t>
  </si>
  <si>
    <t>ОБЩЕЖИТИЕ(помещенич общего пользования)</t>
  </si>
  <si>
    <t>Стены</t>
  </si>
  <si>
    <t>6.61-2-11</t>
  </si>
  <si>
    <t>РЕМОНТ ШТУКАТУРКИ ВНУТРЕННИХ СТЕН ПО КАМНЮ И БЕТОНУ ЦЕМЕНТНО-ИЗВЕСТКОВЫМ РАСТВОРОМ ПРИ ПЛОЩАДИ ДО 20 М2 ТОЛЩИНОЙ СЛОЯ ДО 20 ММ</t>
  </si>
  <si>
    <t>ТСН-2001.6. База. Сб.61, т.2, поз.11</t>
  </si>
  <si>
    <t>ТСН-2001.6-61. 61-1...61-9</t>
  </si>
  <si>
    <t>ТСН-2001.6-61-1</t>
  </si>
  <si>
    <t>1,1</t>
  </si>
  <si>
    <t>1.3-2-13</t>
  </si>
  <si>
    <t>РАСТВОРЫ ЦЕМЕНТНО-ИЗВЕСТКОВЫЕ, МАРКА 75</t>
  </si>
  <si>
    <t>ТСН-2001.1. Доп.14. Р.3, о.2, поз.13</t>
  </si>
  <si>
    <t>3.10-48-1</t>
  </si>
  <si>
    <t>АНТИСЕПТИРОВАНИЕ ВОДНЫМИ РАСТВОРАМИ СТЕН</t>
  </si>
  <si>
    <t>ТСН-2001.3. База. Сб.10, т.48, поз.1</t>
  </si>
  <si>
    <t>ТСН-2001.3-10. 10-1...10-69</t>
  </si>
  <si>
    <t>ТСН-2001.3-10-1</t>
  </si>
  <si>
    <t>1.1-1-18</t>
  </si>
  <si>
    <t>АНТИСЕПТИКИ: НАТРИЙ ФТОРИСТЫЙ</t>
  </si>
  <si>
    <t>6.62-35-6</t>
  </si>
  <si>
    <t>ОКРАШИВАНИЕ РАНЕЕ ОКРАШЕННЫХ ПОВЕРХНОСТЕЙ СТЕН ВОДОЭМУЛЬСИОННЫМИ СОСТАВАМИ, РАНЕЕ ОКРАШЕННЫХ ВОДОЭМУЛЬСИОННОЙ КРАСКОЙ С РАСЧИСТКОЙ СТАРОЙ КРАСКИ БОЛЕЕ 35 %</t>
  </si>
  <si>
    <t>ТСН-2001.6. Доп.19. Сб.62, т.35, поз.6</t>
  </si>
  <si>
    <t>ТСН-2001.6-62. 62-31...62-41</t>
  </si>
  <si>
    <t>ТСН-2001.6-62-13</t>
  </si>
  <si>
    <t>3,1</t>
  </si>
  <si>
    <t>1.1-1-1487</t>
  </si>
  <si>
    <t>ШПАТЛЕВКА МАСЛЯНО-КЛЕЕВАЯ УНИВЕРСАЛЬНАЯ</t>
  </si>
  <si>
    <t>ТСН-2001.1. База. Р.1, о.1, поз.1487</t>
  </si>
  <si>
    <t>3,2</t>
  </si>
  <si>
    <t>1.1-1-438</t>
  </si>
  <si>
    <t>КРАСКИ ВОДНО-ДИСПЕРСИОННЫЕ ПОЛИВИНИЛАЦЕТАТНЫЕ, БЕЛЫЕ, МАРКА ВД-ВА-17</t>
  </si>
  <si>
    <t>ТСН-2001.1. База. Р.1, о.1, поз.438</t>
  </si>
  <si>
    <t>Потолок</t>
  </si>
  <si>
    <t>6.61-4-11</t>
  </si>
  <si>
    <t>РЕМОНТ ШТУКАТУРКИ ПОТОЛКОВ ПО КАМНЮ И БЕТОНУ ЦЕМЕНТНО-ИЗВЕСТКОВЫМ РАСТВОРОМ ПРИ ПЛОЩАДИ ДО 20 М2 ТОЛЩИНОЙ СЛОЯ ДО 20 ММ</t>
  </si>
  <si>
    <t>ТСН-2001.6. База. Сб.61, т.4, поз.11</t>
  </si>
  <si>
    <t>6.62-36-6</t>
  </si>
  <si>
    <t>ОКРАШИВАНИЕ РАНЕЕ ОКРАШЕННЫХ ПОВЕРХНОСТЕЙ ПОТОЛКОВ ВОДОЭМУЛЬСИОННЫМИ СОСТАВАМИ, РАНЕЕ ОКРАШЕННЫХ ВОДОЭМУЛЬСИОННОЙ КРАСКОЙ С РАСЧИСТКОЙ СТАРОЙ КРАСКИ БОЛЕЕ 35 %</t>
  </si>
  <si>
    <t>ТСН-2001.6. Доп.19. Сб.62, т.36, поз.6</t>
  </si>
  <si>
    <t>1.1-1-1480</t>
  </si>
  <si>
    <t>ШПАТЛЕВКА КЛЕЕВАЯ</t>
  </si>
  <si>
    <t>ТСН-2001.1. База. Р.1, о.1, поз.1480</t>
  </si>
  <si>
    <t>ОБЩЕЖИТИЕ( ремонт коырька)</t>
  </si>
  <si>
    <t>Демонтажные работы</t>
  </si>
  <si>
    <t>6.57-2-7</t>
  </si>
  <si>
    <t>РАЗБОРКА ПОКРЫТИЙ ИЗ КЕРАМИЧЕСКИХ ПЛИТОК</t>
  </si>
  <si>
    <t>ТСН-2001.6. База. Сб.57, т.2, поз.7</t>
  </si>
  <si>
    <t>ТСН-2001.6-57. 57-1...57-5</t>
  </si>
  <si>
    <t>ТСН-2001.6-57-1</t>
  </si>
  <si>
    <t>6.57-2-8</t>
  </si>
  <si>
    <t>РАЗБОРКА ЦЕМЕНТНЫХ ПОКРЫТИЙ, ТОЛЩИНА 30 ММ</t>
  </si>
  <si>
    <t>ТСН-2001.6. База. Сб.57, т.2, поз.8</t>
  </si>
  <si>
    <t>3.12-21-1</t>
  </si>
  <si>
    <t>УСТРОЙСТВО ВЫРАВНИВАЮЩИХ СТЯЖЕК ЦЕМЕНТНО-ПЕСЧАНЫХ ТОЛЩИНОЙ 15 ММ</t>
  </si>
  <si>
    <t>ТСН-2001.3. База. Сб.12, т.21, поз.1</t>
  </si>
  <si>
    <t>ТСН-2001.3-12. 12-1...12-29</t>
  </si>
  <si>
    <t>ТСН-2001.3-12-1</t>
  </si>
  <si>
    <t>1.3-2-4</t>
  </si>
  <si>
    <t>РАСТВОРЫ ЦЕМЕНТНЫЕ, МАРКА 75</t>
  </si>
  <si>
    <t>ТСН-2001.1. Доп.14. Р.3, о.2, поз.4</t>
  </si>
  <si>
    <t>3.12-21-2</t>
  </si>
  <si>
    <t>ДОБАВЛЯТЬ ИЛИ ИСКЛЮЧАТЬ НА КАЖДЫЙ 1 ММ ИЗМЕНЕНИЯ ТОЛЩИНЫ К ПОЗ. 12-21-1</t>
  </si>
  <si>
    <t>ТСН-2001.3. База. Сб.12, т.21, поз.2</t>
  </si>
  <si>
    <t>*15</t>
  </si>
  <si>
    <t>3.6-1-1</t>
  </si>
  <si>
    <t>УСТРОЙСТВО БЕТОННОЙ ПОДГОТОВКИ</t>
  </si>
  <si>
    <t>ТСН-2001.3. База. Сб.6, т.1, поз.1</t>
  </si>
  <si>
    <t>ТСН-2001.3-6. 6-1...6-13</t>
  </si>
  <si>
    <t>ТСН-2001.3-6-1</t>
  </si>
  <si>
    <t>1.3-1-39</t>
  </si>
  <si>
    <t>СМЕСИ БЕТОННЫЕ, БСГ, ТЯЖЕЛОГО БЕТОНА НА ГРАНИТНОМ ЩЕБНЕ, КЛАСС ПРОЧНОСТИ: В20 (М250); П3, ФРАКЦИЯ 5-20, F100, W2</t>
  </si>
  <si>
    <t>ТСН-2001.1. База. Р.3, о.1, поз.39</t>
  </si>
  <si>
    <t>3.6-6-10</t>
  </si>
  <si>
    <t>АРМИРОВАНИЕ ПОДСТИЛАЮЩИХ СЛОЕВ И НАБЕТОНОК</t>
  </si>
  <si>
    <t>ТСН-2001.3. База. Сб.6, т.6, поз.10</t>
  </si>
  <si>
    <t>4,1</t>
  </si>
  <si>
    <t>1.3-4-2</t>
  </si>
  <si>
    <t>АРМАТУРНЫЕ ЗАГОТОВКИ (СТЕРЖНИ, ХОМУТЫ И Т.П.), НЕ СОБРАННЫЕ В КАРКАСЫ ИЛИ СЕТКИ, УГЛЕРОДИСТАЯ СТАЛЬ ОБЩЕГО НАЗНАЧЕНИЯ И АРМАТУРНАЯ СТАЛЬ ГЛАДКАЯ, КЛАСС А-I, ДИАМЕТР 8 ММ</t>
  </si>
  <si>
    <t>ТСН-2001.1. База. Р.3, о.4, поз.2</t>
  </si>
  <si>
    <t>3.12-3-4</t>
  </si>
  <si>
    <t>УСТРОЙСТВО РУЛОННОГО ПОКРЫТИЯ В ДВА СЛОЯ ИЗ НАПЛАВЛЯЕМОГО МАТЕРИАЛА ТИПА "ФИЛИЗОЛ", "ИЗОПЛАСТ"</t>
  </si>
  <si>
    <t>ТСН-2001.3. Доп.16. Сб.12, т.3, поз.4</t>
  </si>
  <si>
    <t>1.1-1-1312</t>
  </si>
  <si>
    <t>МАТЕРИАЛ РУЛОННЫЙ КРОВЕЛЬНЫЙ, ФИЛИЗОЛ, МАРКА 'В'</t>
  </si>
  <si>
    <t>м2</t>
  </si>
  <si>
    <t>ТСН-2001.1. База. Р.1, о.1, поз.1312</t>
  </si>
  <si>
    <t>1.1-1-1313</t>
  </si>
  <si>
    <t>МАТЕРИАЛ РУЛОННЫЙ КРОВЕЛЬНЫЙ, ФИЛИЗОЛ, МАРКА 'Н'</t>
  </si>
  <si>
    <t>ТСН-2001.1. База. Р.1, о.1, поз.1313</t>
  </si>
  <si>
    <t>3.12-8-2</t>
  </si>
  <si>
    <t>УСТРОЙСТВО ПРИМЫКАНИЙ РУЛОННЫХ И МАСТИЧНЫХ КРОВЕЛЬ К СТЕНАМ И ПАРАПЕТАМ ВЫСОТОЙ БОЛЕЕ 600 ММ С ОДНИМ ФАРТУКОМ</t>
  </si>
  <si>
    <t>ТСН-2001.3. База. Сб.12, т.8, поз.2</t>
  </si>
  <si>
    <t>1.1-1-1092</t>
  </si>
  <si>
    <t>СТАЛЬ ПОЛОСОВАЯ, МАРКА СТ1СП - СТ6СП, СПОКОЙНАЯ</t>
  </si>
  <si>
    <t>ТСН-2001.1. База. Р.1, о.1, поз.1092</t>
  </si>
  <si>
    <t>1.1-1-1079</t>
  </si>
  <si>
    <t>СТАЛЬ ЛИСТОВАЯ, ОЦИНКОВАННАЯ, ТОЛЩИНА 0,5 ММ</t>
  </si>
  <si>
    <t>ТСН-2001.1. Доп.22. Р.1, о.1, поз.1079</t>
  </si>
  <si>
    <t>1.3-2-6</t>
  </si>
  <si>
    <t>РАСТВОРЫ ЦЕМЕНТНЫЕ, МАРКА 150</t>
  </si>
  <si>
    <t>ТСН-2001.1. Доп.14. Р.3, о.2, поз.6</t>
  </si>
  <si>
    <t>3.12-14-1</t>
  </si>
  <si>
    <t>УСТРОЙСТВО МЕЛКИХ ПОКРЫТИЙ (БРАНДМАУЭРЫ, ПАРАПЕТЫ, СВЕСЫ И Т.П.) ИЗ ЛИСТОВОЙ ОЦИНКОВАННОЙ СТАЛИ</t>
  </si>
  <si>
    <t>ТСН-2001.3. База. Сб.12, т.14, поз.1</t>
  </si>
  <si>
    <t>Электрика</t>
  </si>
  <si>
    <t>6.67-7-1</t>
  </si>
  <si>
    <t>ДЕМОНТАЖ ОСВЕТИТЕЛЬНЫХ ПРИБОРОВ, ВЫКЛЮЧАТЕЛИ, РОЗЕТКИ</t>
  </si>
  <si>
    <t>ТСН-2001.6. База. Сб.67, т.7, поз.1</t>
  </si>
  <si>
    <t>ТСН-2001.6-67. 67-1...67-8</t>
  </si>
  <si>
    <t>ТСН-2001.6-67-1</t>
  </si>
  <si>
    <t>6.67-6-1</t>
  </si>
  <si>
    <t>ДЕМОНТАЖ КАБЕЛЯ</t>
  </si>
  <si>
    <t>ТСН-2001.6. База. Сб.67, т.6, поз.1</t>
  </si>
  <si>
    <t>*1,15</t>
  </si>
  <si>
    <t>4.8-245-19</t>
  </si>
  <si>
    <t>СВЕТИЛЬНИК В ПОДВЕСНЫХ ПОТОЛКАХ</t>
  </si>
  <si>
    <t>ТСН-2001.4. База. Сб.8, т.245, поз.19</t>
  </si>
  <si>
    <t>Монтаж оборудования</t>
  </si>
  <si>
    <t>ТСН-2001.4-8. 8-188...8-272</t>
  </si>
  <si>
    <t>ТСН-2001.4-8-18</t>
  </si>
  <si>
    <t>4.8-243-2</t>
  </si>
  <si>
    <t>ВЫКЛЮЧАТЕЛЬ ОДНОКЛАВИШНЫЙ УТОПЛЕННОГО ТИПА ПРИ СКРЫТОЙ ПРОВОДКЕ</t>
  </si>
  <si>
    <t>ТСН-2001.4. База. Сб.8, т.243, поз.2</t>
  </si>
  <si>
    <t>1.21-5-69</t>
  </si>
  <si>
    <t>ВЫКЛЮЧАТЕЛИ ДЛЯ ВНУТРЕННИХ ЭЛЕКТРОПРОВОДОК ПРИ НАПРЯЖЕНИИ 250 В И СИЛЕ ТОКА 6 А, СЕРИЯ 'ЧЕРЕМУШКИ', ТИП С16-010, ОДНОКЛАВИШНЫЙ ДЛЯ СКРЫТОЙ УСТАНОВКИ</t>
  </si>
  <si>
    <t>ТСН-2001.1. База. Р.21, о.5, поз.69</t>
  </si>
  <si>
    <t>4.8-175-1</t>
  </si>
  <si>
    <t>ЗАТЯГИВАНИЕ ПРОВОДОВ И КАБЕЛЕЙ В ПРОЛОЖЕННЫЕ ТРУБЫ И МЕТАЛЛИЧЕСКИЕ РУКАВА, ПРОВОД ПЕРВЫЙ ОДНОЖИЛЬНЫЙ ИЛИ МНОГОЖИЛЬНЫЙ В ОБЩЕЙ ОПЛЕТКЕ, СУММАРНОЕ СЕЧЕНИЕ: ДО 2,5 ММ2</t>
  </si>
  <si>
    <t>ТСН-2001.4. Доп.15. Сб.8, т.175, поз.1</t>
  </si>
  <si>
    <t>ТСН-2001.4-8. 8-155...8-184</t>
  </si>
  <si>
    <t>ТСН-2001.4-8-16</t>
  </si>
  <si>
    <t>1.23-8-625</t>
  </si>
  <si>
    <t>КАБЕЛИ СИЛОВЫЕ С МЕДНЫМИ ЖИЛАМИ ОГНЕСТОЙКИЕ, С ИЗОЛЯЦИЕЙ И ОБОЛОЧКОЙ ИЗ ПОЛИВИНИЛХЛОРИДНЫХ КОМПОЗИЦИЙ ПОНИЖЕННОЙ ПОЖАРООПАСНОСТИ, С НИЗКИМ ДЫМО- И ГАЗОВЫДЕЛЕНИЕМ, НАПРЯЖЕНИЕ 1000 В, МАРКА ВВГНГ-FRLS, ЧИСЛО ЖИЛ И СЕЧЕНИЕ, ММ2: 3Х1,5</t>
  </si>
  <si>
    <t>км</t>
  </si>
  <si>
    <t>ТСН-2001.1. Доп.15. Р.23, о.8, поз.625</t>
  </si>
  <si>
    <t>4.8-172-1</t>
  </si>
  <si>
    <t>ТРУБЫ ВИНИПЛАСТОВЫЕ ПО УСТАНОВЛЕННЫМ КОНСТРУКЦИЯМ, ПО СТЕНАМ И КОЛОННАМ С КРЕПЛЕНИЕМ СКОБАМИ, ВНУТРЕННИЙ ДИАМЕТР, ММ, ДО: 25</t>
  </si>
  <si>
    <t>ТСН-2001.4. Доп.5. Сб.8, т.172, поз.1</t>
  </si>
  <si>
    <t>1.12-5-371</t>
  </si>
  <si>
    <t>ТРУБЫ ЭЛЕКТРОТЕХНИЧЕСКИЕ ГОФРИРОВАННЫЕ, ПОЛИВИНИЛХЛОРИДНЫЕ, НЕГОРЮЧИЕ, С ЗОНДОМ, НАРУЖНЫЙ ДИАМЕТР 16 ММ</t>
  </si>
  <si>
    <t>ТСН-2001.1. База. Р.12, о.5, поз.371</t>
  </si>
  <si>
    <t>1.21-5-1135</t>
  </si>
  <si>
    <t>ДЕРЖАТЕЛИ ПЛАСТИКОВЫЕ С ЗАЩЕЛКОЙ ДЛЯ КРЕПЛЕНИЯ ТРУБ, РУКАВОВ И ГИБКИХ ВВОДОВ ДИАМЕТРОМ 16 ММ</t>
  </si>
  <si>
    <t>ТСН-2001.1. Доп.19. Р.21, о.5, поз.1135</t>
  </si>
  <si>
    <t>1.21-5-896</t>
  </si>
  <si>
    <t>КОРОБКИ УСТАНОВОЧНЫЕ, СЕРИЯ 'TYCO', ИЗ ПОЛИСТИРОЛА, ДЛЯ СКРЫТОЙ ПРОВОДКИ, ДИАМЕТР 65 ММ, ВЫСОТА 40 ММ, БЕЗ САМОРЕЗОВ, АРТИКУЛ 10180</t>
  </si>
  <si>
    <t>ТСН-2001.1. Доп.5. Р.21, о.5, поз.896</t>
  </si>
  <si>
    <t>1.21-5-169</t>
  </si>
  <si>
    <t>КОРОБКИ ПРОТЯЖНЫЕ И ОТВЕТВИТЕЛЬНЫЕ ДЛЯ ВЫПОЛНЕНИЯ ЭЛЕКТРОПРОВОДОК В ТРУБАХ, СТАЛЬНЫЕ, ТИП У995У3, РАЗМЕРЫ 165Х165Х101 ММ</t>
  </si>
  <si>
    <t>ТСН-2001.1. База. Р.21, о.5, поз.169</t>
  </si>
  <si>
    <t>Материалы монтажные</t>
  </si>
  <si>
    <t>ТСН-2001.1 Материалы монтажные</t>
  </si>
  <si>
    <t>ТСН-2001.1-2</t>
  </si>
  <si>
    <t>1.21-5-185</t>
  </si>
  <si>
    <t>КОРОБКИ ОТВЕТВИТЕЛЬНЫЕ, ТИП КРП-1 УХЛ4, РАЗМЕРЫ 52Х109Х109 ММ</t>
  </si>
  <si>
    <t>ТСН-2001.1. База. Р.21, о.5, поз.185</t>
  </si>
  <si>
    <t>Вывоз мусора</t>
  </si>
  <si>
    <t>6.68-13-1</t>
  </si>
  <si>
    <t>МЕХАНИЗИРОВАННАЯ ПОГРУЗКА СТРОИТЕЛЬНОГО МУСОРА В АВТОМОБИЛИ-САМОСВАЛЫ</t>
  </si>
  <si>
    <t>ТСН-2001.6. База. Сб.68, т.13, поз.1</t>
  </si>
  <si>
    <t>ТСН-2001.6-68. 68-13</t>
  </si>
  <si>
    <t>ТСН-2001.6-68-5</t>
  </si>
  <si>
    <t>ОБЩЕЖИТИЕ (ремонт крыльца)</t>
  </si>
  <si>
    <t>6.53-2-1</t>
  </si>
  <si>
    <t>РАЗБОРКА КЛАДКИ СТЕН ИЗ КИРПИЧА ПРОСТЫХ</t>
  </si>
  <si>
    <t>10 м3</t>
  </si>
  <si>
    <t>ТСН-2001.6. База. Сб.53, т.2, поз.1</t>
  </si>
  <si>
    <t>ТСН-2001.6-53. 53-1, 53-2</t>
  </si>
  <si>
    <t>ТСН-2001.6-53-1</t>
  </si>
  <si>
    <t>6.53-2-4</t>
  </si>
  <si>
    <t>РАЗБОРКА КЛАДКИ СТЕН ИЗ МЕЛКОБЛОЧНЫХ КАМНЕЙ</t>
  </si>
  <si>
    <t>ТСН-2001.6. База. Сб.53, т.2, поз.4</t>
  </si>
  <si>
    <t>6.68-51-5</t>
  </si>
  <si>
    <t>РАЗБОРКА ПОКРЫТИЙ И ОСНОВАНИЙ ЦЕМЕНТОБЕТОННЫХ</t>
  </si>
  <si>
    <t>ТСН-2001.6. База. Сб.68, т.51, поз.5</t>
  </si>
  <si>
    <t>6.54-5-1</t>
  </si>
  <si>
    <t>РАЗБОРКА ПОТОЛКОВ ИЗ МЕТАЛЛИЧЕСКИХ РЕЕК (применительно)</t>
  </si>
  <si>
    <t>ТСН-2001.6. База. Сб.54, т.5, поз.1</t>
  </si>
  <si>
    <t>ТСН-2001.6-54. 54-1...54-5</t>
  </si>
  <si>
    <t>ТСН-2001.6-54-2</t>
  </si>
  <si>
    <t>ОБЩЕЖИТИЕ</t>
  </si>
  <si>
    <t>6.51-6-1</t>
  </si>
  <si>
    <t>ПОГРУЗКА ГРУНТА ВРУЧНУЮ В АВТОМОБИЛИ-САМОСВАЛЫ С ВЫГРУЗКОЙ</t>
  </si>
  <si>
    <t>ТСН-2001.6. База. Сб.51, т.6, поз.1</t>
  </si>
  <si>
    <t>ТСН-2001.6-51. 51-6</t>
  </si>
  <si>
    <t>ТСН-2001.6-51-4</t>
  </si>
  <si>
    <t>Новый подраздел</t>
  </si>
  <si>
    <t>3.9-51-1</t>
  </si>
  <si>
    <t>МОНТАЖ ПОДВЕСНЫХ ПОТОЛКОВ ИЗ АЛЮМИНИЕВЫХ ПЕРФОРИРОВАННЫХ ИЛИ СПЛОШНЫХ РЕЕК</t>
  </si>
  <si>
    <t>ТСН-2001.3. Доп.22. Сб.9, т.51, поз.1</t>
  </si>
  <si>
    <t>)*1,25</t>
  </si>
  <si>
    <t>)*1,15</t>
  </si>
  <si>
    <t>ТСН-2001.3-9. 9-1...9-72</t>
  </si>
  <si>
    <t>ТСН-2001.3-9-1</t>
  </si>
  <si>
    <t>1.6-2-106</t>
  </si>
  <si>
    <t>ПОТОЛКИ РЕЕЧНЫЕ ПОДВЕСНЫЕ ИЗ АЛЮМИНИЕВЫХ ПРОФИЛЕЙ С ЗАЩИТНО-ДЕКОРАТИВНЫМ ПОКРЫТИЕМ, ШИРИНА РЕЙКИ 150 ММ, БЕЗ ПЕРФОРАЦИИ, ОКРАШЕННЫЕ ПОРОШКОВОЙ ЭМАЛЬЮ, ЦВЕТ БЕЛЫЙ</t>
  </si>
  <si>
    <t>ТСН-2001.1. База. Р.6, о.2, поз.106</t>
  </si>
  <si>
    <t>Боковые стены</t>
  </si>
  <si>
    <t>3.8-1-1</t>
  </si>
  <si>
    <t>УСТРОЙСТВО ПЕСЧАНОГО ОСНОВАНИЯ ПОД ФУНДАМЕНТЫ</t>
  </si>
  <si>
    <t>ТСН-2001.3. Доп.22. Сб.8, т.1, поз.1</t>
  </si>
  <si>
    <t>ТСН-2001.3-8. 8-1</t>
  </si>
  <si>
    <t>ТСН-2001.3-8-1</t>
  </si>
  <si>
    <t>3.11-1-1</t>
  </si>
  <si>
    <t>УПЛОТНЕНИЕ ГРУНТА ГРАВИЕМ</t>
  </si>
  <si>
    <t>ТСН-2001.3. База. Сб.11, т.1, поз.1</t>
  </si>
  <si>
    <t>ТСН-2001.3-11. 11-1...11-3</t>
  </si>
  <si>
    <t>ТСН-2001.3-11-1</t>
  </si>
  <si>
    <t>1.3-1-35</t>
  </si>
  <si>
    <t>СМЕСИ БЕТОННЫЕ, БСГ, ТЯЖЕЛОГО БЕТОНА НА ГРАНИТНОМ ЩЕБНЕ, КЛАСС ПРОЧНОСТИ: В5 (М75); ФРАКЦИЯ 5-20</t>
  </si>
  <si>
    <t>ТСН-2001.1. База. Р.3, о.1, поз.35</t>
  </si>
  <si>
    <t>3.6-1-20</t>
  </si>
  <si>
    <t>УСТРОЙСТВО ФУНДАМЕНТОВ ЛЕНТОЧНЫХ ЖЕЛЕЗОБЕТОННЫХ ПРИ ШИРИНЕ ПОВЕРХУ ДО 1000 ММ</t>
  </si>
  <si>
    <t>ТСН-2001.3. Доп.22. Сб.6, т.1, поз.20</t>
  </si>
  <si>
    <t>1.3-4-21</t>
  </si>
  <si>
    <t>АРМАТУРНЫЕ ЗАГОТОВКИ (СТЕРЖНИ, ХОМУТЫ И Т.П.), НЕ СОБРАННЫЕ В КАРКАСЫ ИЛИ СЕТКИ, АРМАТУРНАЯ СТАЛЬ ПЕРИОДИЧЕСКОГО ПРОФИЛЯ, КЛАСС А-III, ДИАМЕТР 10 ММ</t>
  </si>
  <si>
    <t>ТСН-2001.1. База. Р.3, о.4, поз.21</t>
  </si>
  <si>
    <t>4,2</t>
  </si>
  <si>
    <t>1.3-1-38</t>
  </si>
  <si>
    <t>СМЕСИ БЕТОННЫЕ, БСГ, ТЯЖЕЛОГО БЕТОНА НА ГРАНИТНОМ ЩЕБНЕ, КЛАСС ПРОЧНОСТИ: В15 (М200); П3, ФРАКЦИЯ 5-20, F50-100, W0-2</t>
  </si>
  <si>
    <t>ТСН-2001.1. База. Р.3, о.1, поз.38</t>
  </si>
  <si>
    <t>3.8-2-7</t>
  </si>
  <si>
    <t>ГИДРОИЗОЛЯЦИЯ СТЕН, ФУНДАМЕНТОВ БОКОВАЯ ОБМАЗОЧНАЯ БИТУМНАЯ В 2 СЛОЯ ПО ВЫРАВНЕННОЙ ПОВЕРХНОСТИ БУТОВОЙ КЛАДКИ, КИРПИЧУ, БЕТОНУ</t>
  </si>
  <si>
    <t>ТСН-2001.3. База. Сб.8, т.2, поз.7</t>
  </si>
  <si>
    <t>ТСН-2001.3-8. 8-2</t>
  </si>
  <si>
    <t>ТСН-2001.3-8-2</t>
  </si>
  <si>
    <t>1.1-1-613</t>
  </si>
  <si>
    <t>МАСТИКА КЛЕЯЩАЯ МОРОЗОСТОЙКАЯ, МАРКА МБ-50, БИТУМНО-МАСЛЯНАЯ</t>
  </si>
  <si>
    <t>ТСН-2001.1. База. Р.1, о.1, поз.613</t>
  </si>
  <si>
    <t>3.15-64-1</t>
  </si>
  <si>
    <t>УЛУЧШЕННАЯ ШТУКАТУРКА ПО СЕТКЕ СТЕН БЕЗ УСТРОЙСТВА КАРКАСА ЦЕМЕНТНО-ИЗВЕСТКОВЫМ РАСТВОРОМ</t>
  </si>
  <si>
    <t>ТСН-2001.3. База. Сб.15, т.64, поз.1</t>
  </si>
  <si>
    <t>ТСН-2001.3-15. 15-51...15-81</t>
  </si>
  <si>
    <t>ТСН-2001.3-15-7</t>
  </si>
  <si>
    <t>1.1-1-118</t>
  </si>
  <si>
    <t>ВОДА</t>
  </si>
  <si>
    <t>ТСН-2001.1. База. Р.1, о.1, поз.118</t>
  </si>
  <si>
    <t>1.3-2-24</t>
  </si>
  <si>
    <t>СМЕСИ СУХИЕ ШТУКАТУРНЫЕ ЦЕМЕНТНО-ПЕСЧАНЫЕ ДЛЯ ВНУТРЕННИХ И НАРУЖНЫХ РАБОТ, БЕЗДОБАВОЧНЫЕ: В12,5 (М150), F50, КРУПНОСТЬ ЗАПОЛНИТЕЛЯ НЕ БОЛЕЕ 0,5 ММ</t>
  </si>
  <si>
    <t>ТСН-2001.1. Доп.22. Р.3, о.2, поз.24</t>
  </si>
  <si>
    <t>3.15-83-3</t>
  </si>
  <si>
    <t>ПОЛИВИНИЛАЦЕТАТНАЯ ОКРАСКА</t>
  </si>
  <si>
    <t>ТСН-2001.3. Доп.22. Сб.15, т.83, поз.3</t>
  </si>
  <si>
    <t>ТСН-2001.3-15. 15-82...15-90, 15-91-1, 15-91-2</t>
  </si>
  <si>
    <t>ТСН-2001.3-15-8</t>
  </si>
  <si>
    <t>1.1-1-439</t>
  </si>
  <si>
    <t>КРАСКИ ВОДНО-ДИСПЕРСИОННЫЕ ПОЛИВИНИЛАЦЕТАТНЫЕ, БЕЛЫЕ, МАРКА ВД-ВА-27А, Э-ВА-27Т</t>
  </si>
  <si>
    <t>ТСН-2001.1. База. Р.1, о.1, поз.439</t>
  </si>
  <si>
    <t>Площадка</t>
  </si>
  <si>
    <t>3.6-1-15</t>
  </si>
  <si>
    <t>УСТРОЙСТВО ФУНДАМЕНТНЫХ ПЛИТ ЖЕЛЕЗОБЕТОННЫХ ПЛОСКИХ</t>
  </si>
  <si>
    <t>ТСН-2001.3. Доп.22. Сб.6, т.1, поз.15</t>
  </si>
  <si>
    <t>1.3-4-64</t>
  </si>
  <si>
    <t>КАРКАСЫ И СЕТКИ АРМАТУРНЫЕ ПЛОСКИЕ, СОБРАННЫЕ И СВАРЕННЫЕ (СВЯЗАННЫЕ) В АРМАТУРНЫЕ ИЗДЕЛИЯ, КЛАСС А-III, ДИАМЕТР 14 ММ</t>
  </si>
  <si>
    <t>ТСН-2001.1. База. Р.3, о.4, поз.64</t>
  </si>
  <si>
    <t>1,2</t>
  </si>
  <si>
    <t>1.3-1-40</t>
  </si>
  <si>
    <t>СМЕСИ БЕТОННЫЕ, БСГ, ТЯЖЕЛОГО БЕТОНА НА ГРАНИТНОМ ЩЕБНЕ, КЛАСС ПРОЧНОСТИ: В22,5 (М300); П3, ФРАКЦИЯ 5-20, F100-150, W4</t>
  </si>
  <si>
    <t>ТСН-2001.1. База. Р.3, о.1, поз.40</t>
  </si>
  <si>
    <t>3.11-50-2</t>
  </si>
  <si>
    <t>УСТРОЙСТВО НАПОЛНЕННОГО ПОЛИМЕРНОГО ПОЛИУРЕТАНОВОГО ПОКРЫТИЯ (АНТИСКОЛЬЗЯЩЕГО) ПО СТЯЖКЕ М250 - М350</t>
  </si>
  <si>
    <t>ТСН-2001.3. Доп.28. Сб.11, т.50, поз.2</t>
  </si>
  <si>
    <t>ТСН-2001.3-11. 11-48…50 (доп. 28)</t>
  </si>
  <si>
    <t>ТСН-2001.3-11-19</t>
  </si>
  <si>
    <t>1.1-1-3714</t>
  </si>
  <si>
    <t>ЭМАЛЬ ПОЛИУРЕТАНОВАЯ ОДНОКОМПОНЕНТНАЯ ДЛЯ БЕТОНА</t>
  </si>
  <si>
    <t>ТСН-2001.1. Доп.28. Р.1, о.1, поз.3714</t>
  </si>
  <si>
    <t>Ступени ж/бетонные</t>
  </si>
  <si>
    <t>1.3-4-63</t>
  </si>
  <si>
    <t>КАРКАСЫ И СЕТКИ АРМАТУРНЫЕ ПЛОСКИЕ, СОБРАННЫЕ И СВАРЕННЫЕ (СВЯЗАННЫЕ) В АРМАТУРНЫЕ ИЗДЕЛИЯ, КЛАСС А-III, ДИАМЕТР 12 ММ</t>
  </si>
  <si>
    <t>ТСН-2001.1. База. Р.3, о.4, поз.63</t>
  </si>
  <si>
    <t>1.3-1-41</t>
  </si>
  <si>
    <t>СМЕСИ БЕТОННЫЕ, БСГ, ТЯЖЕЛОГО БЕТОНА НА ГРАНИТНОМ ЩЕБНЕ, КЛАСС ПРОЧНОСТИ: В25 (М350); П3, ФРАКЦИЯ 5-20, F150, W6</t>
  </si>
  <si>
    <t>ТСН-2001.1. База. Р.3, о.1, поз.41</t>
  </si>
  <si>
    <t>1,3</t>
  </si>
  <si>
    <t>1.3-4-61</t>
  </si>
  <si>
    <t>КАРКАСЫ И СЕТКИ АРМАТУРНЫЕ ПЛОСКИЕ, СОБРАННЫЕ И СВАРЕННЫЕ (СВЯЗАННЫЕ) В АРМАТУРНЫЕ ИЗДЕЛИЯ, КЛАСС А-III, ДИАМЕТР 8 ММ</t>
  </si>
  <si>
    <t>ТСН-2001.1. База. Р.3, о.4, поз.61</t>
  </si>
  <si>
    <t>1,4</t>
  </si>
  <si>
    <t>1.3-4-1</t>
  </si>
  <si>
    <t>АРМАТУРНЫЕ ЗАГОТОВКИ (СТЕРЖНИ, ХОМУТЫ И Т.П.), НЕ СОБРАННЫЕ В КАРКАСЫ ИЛИ СЕТКИ, УГЛЕРОДИСТАЯ СТАЛЬ ОБЩЕГО НАЗНАЧЕНИЯ И АРМАТУРНАЯ СТАЛЬ ГЛАДКАЯ, КЛАСС А-I, ДИАМЕТР 6-7 ММ</t>
  </si>
  <si>
    <t>ТСН-2001.1. База. Р.3, о.4, поз.1</t>
  </si>
  <si>
    <t>Поручни</t>
  </si>
  <si>
    <t>3.7-60-3</t>
  </si>
  <si>
    <t>УСТАНОВКА МЕТАЛЛИЧЕСКИХ ОГРАЖДЕНИЙ С ПОРУЧНЯМИ ИЗ ПОЛИВИНИЛХЛОРИДА</t>
  </si>
  <si>
    <t>ТСН-2001.3. База. Сб.7, т.60, поз.3</t>
  </si>
  <si>
    <t>ТСН-2001.3-7. 7-54-4...7-54-12, 7-55...7-63</t>
  </si>
  <si>
    <t>ТСН-2001.3-7-7</t>
  </si>
  <si>
    <t>1.6-1-218</t>
  </si>
  <si>
    <t>ОГРАЖДЕНИЯ ИЗ ПРОКАТНЫХ И ГНУТЫХ ПРОФИЛЕЙ ПОЛОСОВОЙ И КРУГЛОЙ СТАЛИ</t>
  </si>
  <si>
    <t>ТСН-2001.1. База. Р.6, о.1, поз.218</t>
  </si>
  <si>
    <t>1.1-1-1328</t>
  </si>
  <si>
    <t>ЦЕМЕНТ ОБЩЕСТРОИТЕЛЬНЫЙ, ПОРТЛАНДЦЕМЕНТ ОБЩЕГО НАЗНАЧЕНИЯ, МАРКА 300</t>
  </si>
  <si>
    <t>ТСН-2001.1. База. Р.1, о.1, поз.1328</t>
  </si>
  <si>
    <t>1.1-1-290</t>
  </si>
  <si>
    <t>ПОРУЧНИ ПОЛИВИНИЛХЛОРИДНЫЕ</t>
  </si>
  <si>
    <t>ТСН-2001.1. Д.3. Р.1, о.1, поз.290</t>
  </si>
  <si>
    <t>3.15-107-4</t>
  </si>
  <si>
    <t>МАСЛЯНАЯ ОКРАСКА БЕЛИЛАМИ С ДОБАВЛЕНИЕМ КОЛЕРА МЕТАЛЛИЧЕСКИХ РЕШЕТОК, ПЕРЕПЛЕТОВ, ТРУБ, ДИАМЕТРОМ МЕНЕЕ 50 ММ И Т.П. ЗА ДВА РАЗА</t>
  </si>
  <si>
    <t>ТСН-2001.3. База. Сб.15, т.107, поз.4</t>
  </si>
  <si>
    <t>ТСН-2001.3-15. 15-91-3, 15-91-4, 15-92...15-115</t>
  </si>
  <si>
    <t>ТСН-2001.3-15-9</t>
  </si>
  <si>
    <t>1.1-1-2182</t>
  </si>
  <si>
    <t>КРАСКИ МАСЛЯНЫЕ ДЛЯ ВНУТРЕННИХ РАБОТ, ГОТОВЫЕ К ПРИМЕНЕНИЮ, МАРКА МА-15 БИО</t>
  </si>
  <si>
    <t>ТСН-2001.1. База. Р.1, о.1, поз.2182</t>
  </si>
  <si>
    <t>1.1-1-732</t>
  </si>
  <si>
    <t>ОЛИФА ДЛЯ ОКРАСКИ КОМБИНИРОВАННАЯ 'ОКСОЛЬ'</t>
  </si>
  <si>
    <t>ТСН-2001.1. База. Р.1, о.1, поз.732</t>
  </si>
  <si>
    <t>Новая локальная смета</t>
  </si>
  <si>
    <t>РЕМОНТ  КРОВЛИ(СтаыйУчКорпус)</t>
  </si>
  <si>
    <t>ПРЕДВАРИТЕЛЬНАЯ</t>
  </si>
  <si>
    <t>1.1-1-141</t>
  </si>
  <si>
    <t>ГЕРМЕТИК, МАРКА 'ВИКСИНТ'</t>
  </si>
  <si>
    <t>ТСН-2001.1. База. Р.1, о.1, поз.141</t>
  </si>
  <si>
    <t>Материалы строительные</t>
  </si>
  <si>
    <t>ТСН-2001.1 Материалы строительные</t>
  </si>
  <si>
    <t>ТСН-2001.1-1</t>
  </si>
  <si>
    <t>6.58-4-1</t>
  </si>
  <si>
    <t>РАЗБОРКА ПОЯСКОВ, САНДРИКОВ, ЖЕЛОБОВ, ОТЛИВОВ, СВЕСОВ И Т.П. ИЗ ЛИСТОВОЙ СТАЛИ</t>
  </si>
  <si>
    <t>ТСН-2001.6. База. Сб.58, т.4, поз.1</t>
  </si>
  <si>
    <t>ТСН-2001.6-58. 58-1...58-5</t>
  </si>
  <si>
    <t>ТСН-2001.6-58-1</t>
  </si>
  <si>
    <t>6.58-33-1</t>
  </si>
  <si>
    <t>ПОДГОТОВКА МЕТАЛЛИЧЕСКОЙ КРОВЛИ ПОД РЕМОНТ ПОЛИМЕРНОЙ КОМПОЗИЦИЕЙ "ПОЛИКРОВ"</t>
  </si>
  <si>
    <t>ТСН-2001.6. База. Сб.58, т.33, поз.1</t>
  </si>
  <si>
    <t>ТСН-2001.6-58. 58-6...58-33</t>
  </si>
  <si>
    <t>ТСН-2001.6-58-2</t>
  </si>
  <si>
    <t>ЗАКЛЕПКИ</t>
  </si>
  <si>
    <t>ШТ</t>
  </si>
  <si>
    <t>(2 / 1,18) / 1</t>
  </si>
  <si>
    <t>6.58-12-1</t>
  </si>
  <si>
    <t>ПРОМАЗКА ФАЛЬЦЕВ ПОКРЫТИЯ ИЗ КРОВЕЛЬНОЙ СТАЛИ</t>
  </si>
  <si>
    <t>ТСН-2001.6. Доп.11. Сб.58, т.12, поз.1</t>
  </si>
  <si>
    <t>ГЕРМЕТИК ТЕХНОНИКОЛЬ №45</t>
  </si>
  <si>
    <t>(195 / 1,18) / 1</t>
  </si>
  <si>
    <t>РЕМОНТ</t>
  </si>
  <si>
    <t>6.58-28-1</t>
  </si>
  <si>
    <t>УСТРОЙСТВО НА КОНЬКЕ КРОВЛИ ПРИСПОСОБЛЕНИЯ ИЗ ОЦИНКОВАННОЙ СТАЛИ ДЛЯ КРЕПЛЕНИЯ СТРАХОВОЙ ВЕРЕВКИ</t>
  </si>
  <si>
    <t>ТСН-2001.6. База. Сб.58, т.28, поз.1</t>
  </si>
  <si>
    <t>1.1-1-1078</t>
  </si>
  <si>
    <t>СТАЛЬ КРОВЕЛЬНАЯ ЛИСТОВАЯ, ТОЛЩИНА 0,5 ММ, ВЕС ЛИСТА РАЗМЕРОМ 710Х1420 ММ 4 КГ, ЧЕРНАЯ</t>
  </si>
  <si>
    <t>ТСН-2001.1. База. Р.1, о.1, поз.1078</t>
  </si>
  <si>
    <t>6.58-2-2</t>
  </si>
  <si>
    <t>РАЗБОРКА ПОКРЫТИЙ КРОВЛИ ИЗ ЛИСТОВОЙ СТАЛИ</t>
  </si>
  <si>
    <t>ТСН-2001.6. База. Сб.58, т.2, поз.2</t>
  </si>
  <si>
    <t>3.10-47-1</t>
  </si>
  <si>
    <t>ОГНЕЗАЩИТА ОБРЕШЕТКИ ПОД КРОВЛЮ, ПОКРЫТИЯ И НАСТИЛЫ ПО ФЕРМАМ</t>
  </si>
  <si>
    <t>ТСН-2001.3. База. Сб.10, т.47, поз.1</t>
  </si>
  <si>
    <t>1.1-1-349</t>
  </si>
  <si>
    <t>КЕРОСИНОВЫЙ КОНТАКТ</t>
  </si>
  <si>
    <t>ТСН-2001.1. База. Р.1, о.1, поз.349</t>
  </si>
  <si>
    <t>1.1-1-9</t>
  </si>
  <si>
    <t>АММОНИЙ СЕРНОКИСЛЫЙ ОЧИЩЕННЫЙ</t>
  </si>
  <si>
    <t>ТСН-2001.1. База. Р.1, о.1, поз.9</t>
  </si>
  <si>
    <t>1.1-1-10</t>
  </si>
  <si>
    <t>АММОНИЙ ФОСФОРНОКИСЛЫЙ (ДИАММОНИЙ ФОСФАТ)</t>
  </si>
  <si>
    <t>ТСН-2001.1. База. Р.1, о.1, поз.10</t>
  </si>
  <si>
    <t>3.12-31-1</t>
  </si>
  <si>
    <t>УСТРОЙСТВО КРОВЛИ ИЗ ОЦИНКОВАННОЙ СТАЛИ ПО ДЕРЕВЯННОЙ ОБРЕШЕТКЕ С ЕЕ УСТРОЙСТВОМ БЕЗ НАСТЕННЫХ ЖЕЛОБОВ</t>
  </si>
  <si>
    <t>ТСН-2001.3. Доп.14. Сб.12, т.31, поз.1</t>
  </si>
  <si>
    <t>ТСН-2001.3-12. 12-30...12-33 (доп. 14)</t>
  </si>
  <si>
    <t>ТСН-2001.3-12-2</t>
  </si>
  <si>
    <t>1.1-1-1086</t>
  </si>
  <si>
    <t>СТАЛЬ ЛИСТОВАЯ, ОЦИНКОВАННАЯ, ТОЛЩИНА 0,55-0,65 ММ</t>
  </si>
  <si>
    <t>ТСН-2001.1. База. Р.1, о.1, поз.1086</t>
  </si>
  <si>
    <t>1.1-1-1261</t>
  </si>
  <si>
    <t>ТКАНИ СТЕКЛЯННЫЕ ДЛЯ ГИДРОИЗОЛЯЦИИ, МАРКА А-1</t>
  </si>
  <si>
    <t>ТСН-2001.1. База. Р.1, о.1, поз.1261</t>
  </si>
  <si>
    <t>1.1-1-1693</t>
  </si>
  <si>
    <t>МАСТИКА КЛЕЯЩАЯ, МАРКА 'ПОЛИКРОВ-М 140', ПОЛИМЕРНАЯ</t>
  </si>
  <si>
    <t>ТСН-2001.1. База. Р.1, о.1, поз.1693</t>
  </si>
  <si>
    <t>3.12-15-1</t>
  </si>
  <si>
    <t>УСТРОЙСТВО КОЛПАКОВ НАД ШАХТАМИ В ДВА КАНАЛА</t>
  </si>
  <si>
    <t>ТСН-2001.3. База. Сб.12, т.15, поз.1</t>
  </si>
  <si>
    <t>1.1-1-1088</t>
  </si>
  <si>
    <t>СТАЛЬ ЛИСТОВАЯ, ОЦИНКОВАННАЯ, ТОЛЩИНА 0,9-1 ММ</t>
  </si>
  <si>
    <t>ТСН-2001.1. База. Р.1, о.1, поз.1088</t>
  </si>
  <si>
    <t>6.58-5-1</t>
  </si>
  <si>
    <t>РАЗБОРКА ПАРАПЕТНЫХ РЕШЕТОК</t>
  </si>
  <si>
    <t>ТСН-2001.6. База. Сб.58, т.5, поз.1</t>
  </si>
  <si>
    <t>3.12-16-1</t>
  </si>
  <si>
    <t>ОГРАЖДЕНИЕ КРОВЕЛЬ ПЕРИЛАМИ</t>
  </si>
  <si>
    <t>ТСН-2001.3. Доп.22. Сб.12, т.16, поз.1</t>
  </si>
  <si>
    <t>3.20-9-3</t>
  </si>
  <si>
    <t>УСТАНОВКА РЕШЕТОК ЖАЛЮЗИЙНЫХ ПЛОЩАДЬЮ В СВЕТУ, М2, ДО 1,5</t>
  </si>
  <si>
    <t>ТСН-2001.3. База. Сб.20, т.9, поз.3</t>
  </si>
  <si>
    <t>ТСН-2001.3-20. 20-1...20-55</t>
  </si>
  <si>
    <t>ТСН-2001.3-20-1</t>
  </si>
  <si>
    <t>1.19-12-114</t>
  </si>
  <si>
    <t>РЕШЕТКИ ЖАЛЮЗИЙНЫЕ СТАЛЬНЫЕ НЕПОДВИЖНЫЕ ШТАМПОВАННЫЕ, РАЗМЕР 150Х490 ММ</t>
  </si>
  <si>
    <t>ТСН-2001.1. База. Р.19, о.12, поз.114</t>
  </si>
  <si>
    <t>6.58-25-4</t>
  </si>
  <si>
    <t>СМЕНА БРАНДМАУЭРОВ И ПАРАПЕТОВ БЕЗ ОТДЕЛКИ БОКОВЫХ СТЕНОК, ШИРИНОЙ ДО 1,75 М</t>
  </si>
  <si>
    <t>ТСН-2001.6. База. Сб.58, т.25, поз.4</t>
  </si>
  <si>
    <t>15</t>
  </si>
  <si>
    <t>6.58-23-1</t>
  </si>
  <si>
    <t>СМЕНА ОБРЕШЕТКИ С ПРОЗОРАМИ ИЗ ДОСОК ТОЛЩИНОЙ 32 ММ</t>
  </si>
  <si>
    <t>ТСН-2001.6. База. Сб.58, т.23, поз.1</t>
  </si>
  <si>
    <t>15,1</t>
  </si>
  <si>
    <t>1.1-1-201</t>
  </si>
  <si>
    <t>ДОСКИ ХВОЙНЫХ ПОРОД, НЕОБРЕЗНЫЕ, ДЛИНА 2-6,5 М, СОРТ II, ТОЛЩИНА 25-32 ММ</t>
  </si>
  <si>
    <t>ТСН-2001.1. База. Р.1, о.1, поз.201</t>
  </si>
  <si>
    <t>16</t>
  </si>
  <si>
    <t>6.69-19-1</t>
  </si>
  <si>
    <t>ПОГРУЗКА И ВЫГРУЗКА ВРУЧНУЮ СТРОИТЕЛЬНОГО МУСОРА НА ТРАНСПОРТНЫЕ СРЕДСТВА</t>
  </si>
  <si>
    <t>ТСН-2001.6. База. Сб.69, т.19, поз.1</t>
  </si>
  <si>
    <t>15.1-40-5</t>
  </si>
  <si>
    <t>ПЕРЕВОЗКА СТРОИТЕЛЬНОГО МУСОРА НА РАССТОЯНИЕ 40 КМ АВТОСАМОСВАЛАМИ ГРУЗОПОДЪЕМНОСТЬЮ ДО 16 Т, ПЕРЕВОЗКА ДО 40 КМ</t>
  </si>
  <si>
    <t>ТСН-2001.15. База. Сб.1, т.40, поз.5</t>
  </si>
  <si>
    <t>ТСН-2001.15-1. Перевозка строительного мусора</t>
  </si>
  <si>
    <t>ТСН-2001.15-1-5</t>
  </si>
  <si>
    <t>к1</t>
  </si>
  <si>
    <t>АНТОН</t>
  </si>
  <si>
    <t>К2</t>
  </si>
  <si>
    <t>К3</t>
  </si>
  <si>
    <t>ОБЩЕЖИТИЕ (ремонт кровли)</t>
  </si>
  <si>
    <t>6.58-2-1</t>
  </si>
  <si>
    <t>РАЗБОРКА ПОКРЫТИЙ КРОВЛИ ИЗ РУЛОННЫХ МАТЕРИАЛОВ В 1-3 СЛОЯ</t>
  </si>
  <si>
    <t>ТСН-2001.6. База. Сб.58, т.2, поз.1</t>
  </si>
  <si>
    <t>Ремонт кровли</t>
  </si>
  <si>
    <t>3.12-20-1</t>
  </si>
  <si>
    <t>ОГРУНТОВКА ПРАЙМЕРОМ ОСНОВАНИЙ ИЗ БЕТОНА ИЛИ РАСТВОРА ПОД ВОДОИЗОЛЯЦИОННЫЙ КРОВЕЛЬНЫЙ КОВЕР</t>
  </si>
  <si>
    <t>ТСН-2001.3. База. Сб.12, т.20, поз.1</t>
  </si>
  <si>
    <t>3.12-3-2</t>
  </si>
  <si>
    <t>УСТРОЙСТВО РУЛОННОГО ПОКРЫТИЯ В ТРИ СЛОЯ ИЗ НАПЛАВЛЯЕМОГО МАТЕРИАЛА ТИПА "ФИЛИЗОЛ" С НИЖНИМИ ДВУМЯ СЛОЯМИ МАРКИ "Н" И ВЕРХНИМ СЛОЕМ МАРКИ "В"</t>
  </si>
  <si>
    <t>ТСН-2001.3. Доп.16. Сб.12, т.3, поз.2</t>
  </si>
  <si>
    <t>3.12-8-1</t>
  </si>
  <si>
    <t>УСТРОЙСТВО ПРИМЫКАНИЙ РУЛОННЫХ И МАСТИЧНЫХ КРОВЕЛЬ К СТЕНАМ И ПАРАПЕТАМ ВЫСОТОЙ ДО 600 ММ БЕЗ ФАРТУКОВ</t>
  </si>
  <si>
    <t>ТСН-2001.3. База. Сб.12, т.8, поз.1</t>
  </si>
  <si>
    <t>1.3-2-5</t>
  </si>
  <si>
    <t>РАСТВОРЫ ЦЕМЕНТНЫЕ, МАРКА 100</t>
  </si>
  <si>
    <t>ТСН-2001.1. Доп.14. Р.3, о.2, поз.5</t>
  </si>
  <si>
    <t>3.16-21-1</t>
  </si>
  <si>
    <t>УСТАНОВКА ВОРОНОК ВОДОСТОЧНЫХ</t>
  </si>
  <si>
    <t>ТСН-2001.3. Доп.22. Сб.16, т.21, поз.1</t>
  </si>
  <si>
    <t>1.7-1-7</t>
  </si>
  <si>
    <t>ВОРОНКИ ДЛЯ СБОРА АТМОСФЕРНЫХ ОСАДКОВ ИЗ ОЦИНКОВАННОЙ СТАЛИ, ДИАМЕТР 100 ММ</t>
  </si>
  <si>
    <t>ТСН-2001.1. База. Р.7, о.1, поз.7</t>
  </si>
  <si>
    <t>К1</t>
  </si>
  <si>
    <t>ВСЯ ПЛОЩАДЬ</t>
  </si>
  <si>
    <t>ДЕФЕКТНАЯ</t>
  </si>
  <si>
    <t>К2-2</t>
  </si>
  <si>
    <t>ДЛЯ К2=0    ДЛЯ К1=1</t>
  </si>
  <si>
    <t>ОБЩЕЖИТИЕ ( 7 этаж)</t>
  </si>
  <si>
    <t>СТЕНЫ</t>
  </si>
  <si>
    <t>КОРИДОР ОБЩЕГО ПОЛЬЗОВАНИЯ</t>
  </si>
  <si>
    <t>3.15-165-1</t>
  </si>
  <si>
    <t>ОБРАБОТКА ПОВЕРХНОСТЕЙ СТЕН ГРУНТОВКОЙ ГЛУБОКОГО ПРОНИКНОВЕНИЯ ВНУТРИ ПОМЕЩЕНИЯ</t>
  </si>
  <si>
    <t>ТСН-2001.3. Доп.20. Сб.15, т.165, поз.1</t>
  </si>
  <si>
    <t>ТСН-2001.3-15. 15-164, 15-165 (доп. 20)</t>
  </si>
  <si>
    <t>ТСН-2001.3-15-28</t>
  </si>
  <si>
    <t>1.1-1-1856</t>
  </si>
  <si>
    <t>ГРУНТОВКА ПОЛИСИЛОКСАНОВАЯ НА ВОДНОЙ ОСНОВЕ С УКРЕПЛЯЮЩИМ И ГИДРОФОБИЗИРУЮЩЕМ ДЕЙСТВИЕМ, МАРКА 'ФУНКОСИЛ ГИДРО-ТИФГРУНТ'</t>
  </si>
  <si>
    <t>ТСН-2001.1. Доп.21. Р.1, о.1, поз.1856</t>
  </si>
  <si>
    <t>1.1-1-1483</t>
  </si>
  <si>
    <t>ШПАТЛЕВКА МОДИФИЦИРОВАННАЯ</t>
  </si>
  <si>
    <t>ТСН-2001.1. База. Р.1, о.1, поз.1483</t>
  </si>
  <si>
    <t>1.1-1-2180</t>
  </si>
  <si>
    <t>КРАСКИ ВОДНО-ДИСПЕРСИОННЫЕ ДЛЯ ВНУТРЕННИХ РАБОТ, МАРКА ВД-БИО</t>
  </si>
  <si>
    <t>ТСН-2001.1. База. Р.1, о.1, поз.2180</t>
  </si>
  <si>
    <t>КОМНАТЫ</t>
  </si>
  <si>
    <t>САНУЗЕЛ</t>
  </si>
  <si>
    <t>6.63-7-5</t>
  </si>
  <si>
    <t>РАЗБОРКА ОБЛИЦОВКИ СТЕН ИЗ КЕРАМИЧЕСКИХ ГЛАЗУРОВАННЫХ ПЛИТОК</t>
  </si>
  <si>
    <t>ТСН-2001.6. База. Сб.63, т.7, поз.5</t>
  </si>
  <si>
    <t>ТСН-2001.6-63. 63-7</t>
  </si>
  <si>
    <t>ТСН-2001.6-63-3</t>
  </si>
  <si>
    <t>3.15-144-1</t>
  </si>
  <si>
    <t>ОБЛИЦОВКА СТЕН КЕРАМИЧЕСКИМИ ПЛИТКАМИ НА ЦЕМЕНТНОМ РАСТВОРЕ С ЗАПОЛНЕНИЕМ ШВОВ ФУГОВОЧНОЙ СМЕСЬЮ, ПО КИРПИЧУ И БЕТОНУ</t>
  </si>
  <si>
    <t>ТСН-2001.3. База. Сб.15, т.144, поз.1</t>
  </si>
  <si>
    <t>ТСН-2001.3-15. 15-144, 15-145</t>
  </si>
  <si>
    <t>ТСН-2001.3-15-15</t>
  </si>
  <si>
    <t>1.3-2-50</t>
  </si>
  <si>
    <t>СМЕСИ СУХИЕ ФУГОВОЧНЫЕ ДЛЯ ЗАДЕЛКИ ШВОВ МЕЖДУ ПЛИТКАМИ (РАЗЛИЧНАЯ ЦВЕТОВАЯ ГАММА): В7,5 (М100), F50, КРУПНОСТЬ ЗАПОЛНИТЕЛЯ 0,3 ММ</t>
  </si>
  <si>
    <t>ТСН-2001.1. Доп.22. Р.3, о.2, поз.50</t>
  </si>
  <si>
    <t>1.1-1-834</t>
  </si>
  <si>
    <t>ПЛИТКИ КЕРАМИЧЕСКИЕ ГЛАЗУРОВАННЫЕ ДЛЯ ВНУТРЕННЕЙ ОБЛИЦОВКИ ГЛАДКИЕ, БЕЛЫЕ И ЦВЕТНЫЕ (ОДНОТОННЫЕ), КВАДРАТНЫЕ И ПРЯМОУГОЛЬНЫЕ, СОРТ I</t>
  </si>
  <si>
    <t>ТСН-2001.1. База. Р.1, о.1, поз.834</t>
  </si>
  <si>
    <t>САНУЗЕЛ (служебный)</t>
  </si>
  <si>
    <t>ТАМБУР (вход в комнату)</t>
  </si>
  <si>
    <t>КУХНЯ</t>
  </si>
  <si>
    <t>ДУШЕВАЯ</t>
  </si>
  <si>
    <t>ПОТОЛОК</t>
  </si>
  <si>
    <t>6.61-4-7</t>
  </si>
  <si>
    <t>РЕМОНТ ШТУКАТУРКИ ПОТОЛКОВ ПО КАМНЮ И БЕТОНУ ЦЕМЕНТНО-ИЗВЕСТКОВЫМ РАСТВОРОМ ПРИ ПЛОЩАДИ ДО 1 М2 ТОЛЩИНОЙ СЛОЯ ДО 20 ММ</t>
  </si>
  <si>
    <t>ТСН-2001.6. База. Сб.61, т.4, поз.7</t>
  </si>
  <si>
    <t>1.3-2-14</t>
  </si>
  <si>
    <t>РАСТВОРЫ ЦЕМЕНТНО-ИЗВЕСТКОВЫЕ, МАРКА 100</t>
  </si>
  <si>
    <t>ТСН-2001.1. Доп.14. Р.3, о.2, поз.14</t>
  </si>
  <si>
    <t>6.62-36-1</t>
  </si>
  <si>
    <t>ОКРАШИВАНИЕ РАНЕЕ ОКРАШЕННЫХ ПОВЕРХНОСТЕЙ ПОТОЛКОВ ВОДОЭМУЛЬСИОННЫМИ СОСТАВАМИ, РАНЕЕ ОКРАШЕННЫХ ИЗВЕСТКОВОЙ ИЛИ КЛЕЕВОЙ КРАСКОЙ С РАСЧИСТКОЙ СТАРОЙ КРАСКИ ДО 10 %</t>
  </si>
  <si>
    <t>ТСН-2001.6. Доп.19. Сб.62, т.36, поз.1</t>
  </si>
  <si>
    <t>6.54-1-6</t>
  </si>
  <si>
    <t>РАЗБОРКА ПОДВЕСНЫХ ПОТОЛКОВ ИЗ ПЛИТ "АКМИГРАН"</t>
  </si>
  <si>
    <t>ТСН-2001.6. База. Сб.54, т.1, поз.6</t>
  </si>
  <si>
    <t>ТСН-2001.1. База. Р.1, о.1, поз.18</t>
  </si>
  <si>
    <t>1.6-2-115</t>
  </si>
  <si>
    <t>ПОТОЛКИ РЕЕЧНЫЕ ПОДВЕСНЫЕ ИЗ АЛЮМИНИЕВЫХ ПРОФИЛЕЙ С ЗАЩИТНО-ДЕКОРАТИВНЫМ ПОКРЫТИЕМ, ШИРИНА РЕЙКИ 150 ММ, С ПЕРФОРАЦИЕЙ, ОКРАШЕННЫЕ ПОРОШКОВОЙ ЭМАЛЬЮ, ЦВЕТ БЕЛЫЙ</t>
  </si>
  <si>
    <t>ТСН-2001.1. База. Р.6, о.2, поз.115</t>
  </si>
  <si>
    <t>ПОЛЫ</t>
  </si>
  <si>
    <t>3.11-10-1</t>
  </si>
  <si>
    <t>УСТРОЙСТВО СТЯЖЕК ЦЕМЕНТНЫХ ТОЛЩИНОЙ 20 ММ</t>
  </si>
  <si>
    <t>ТСН-2001.3. Доп.11. Сб.11, т.10, поз.1</t>
  </si>
  <si>
    <t>ТСН-2001.3-11. 11-4...11-11 (доп. 11)</t>
  </si>
  <si>
    <t>ТСН-2001.3-11-2</t>
  </si>
  <si>
    <t>3.11-10-2</t>
  </si>
  <si>
    <t>ДОБАВЛЯЕТСЯ ИЛИ ИСКЛЮЧАЕТСЯ НА КАЖДЫЕ 5 ММ ИЗМЕНЕНИЯ ТОЛЩИНЫ СТЯЖКИ К ПОЗ. 11-10-1</t>
  </si>
  <si>
    <t>ТСН-2001.3. Доп.11. Сб.11, т.10, поз.2</t>
  </si>
  <si>
    <t>*2</t>
  </si>
  <si>
    <t>3.11-36-1</t>
  </si>
  <si>
    <t>УСТРОЙСТВО ПОЛОВ ИЗ КЕРАМИЧЕСКИХ КРУПНОРАЗМЕРНЫХ ПЛИТОК ТИПА КЕРАМОГРАНИТ НА КЛЕЕ ИЗ СУХИХ СМЕСЕЙ ТОЛЩИНОЙ СЛОЯ 4 ММ С ЗАТИРКОЙ ШВОВ</t>
  </si>
  <si>
    <t>ТСН-2001.3. Доп.9. Сб.11, т.36, поз.1</t>
  </si>
  <si>
    <t>ТСН-2001.3-11. 11-36</t>
  </si>
  <si>
    <t>ТСН-2001.3-11-5</t>
  </si>
  <si>
    <t>1.3-2-35</t>
  </si>
  <si>
    <t>СМЕСИ СУХИЕ ЦЕМЕНТНО-ПЕСЧАНЫЕ, КЛЕЕВЫЕ ДЛЯ ПЛИТОЧНЫХ РАБОТ: В12,5 (М150), F50, КРУПНОСТЬ ЗАПОЛНИТЕЛЯ НЕ БОЛЕЕ 0,5 ММ</t>
  </si>
  <si>
    <t>ТСН-2001.1. Доп.22. Р.3, о.2, поз.35</t>
  </si>
  <si>
    <t>8,3</t>
  </si>
  <si>
    <t>1.1-1-3228</t>
  </si>
  <si>
    <t>ПЛИТЫ КЕРАМИЧЕСКИЕ, ТИПА КЕРАМОГРАНИТ, НЕПОЛИРОВАННЫЕ, РАЗМЕР 600Х600Х10 ММ, АРТИКУЛ ЦВЕТА ST 043; 072; 093</t>
  </si>
  <si>
    <t>ТСН-2001.1. Доп.14. Р.1, о.1, поз.3228</t>
  </si>
  <si>
    <t>3.11-28-4</t>
  </si>
  <si>
    <t>УСТРОЙСТВО ПЛИНТУСОВ ИЗ ПЛИТОК КЕРАМИЧЕСКИХ</t>
  </si>
  <si>
    <t>ТСН-2001.3. Доп.11. Сб.11, т.28, поз.4</t>
  </si>
  <si>
    <t>ТСН-2001.3-11. 11-13...11-35 (доп. 11)</t>
  </si>
  <si>
    <t>ТСН-2001.3-11-4</t>
  </si>
  <si>
    <t>1.1-1-1698</t>
  </si>
  <si>
    <t>ПЛИТКИ КЕРАМИЧЕСКИЕ ГЛАЗУРОВАННЫЕ БЕЛЫЕ, ПЛИНТУСНЫЕ, ВЫСОТА 80 ММ</t>
  </si>
  <si>
    <t>ТСН-2001.1. База. Р.1, о.1, поз.1698</t>
  </si>
  <si>
    <t>6.57-3-1</t>
  </si>
  <si>
    <t>РАЗБОРКА ДЕРЕВЯННЫХ ПЛИНТУСОВ</t>
  </si>
  <si>
    <t>ТСН-2001.6. База. Сб.57, т.3, поз.1</t>
  </si>
  <si>
    <t>6.57-2-4</t>
  </si>
  <si>
    <t>РАЗБОРКА ПОКРЫТИЙ ИЗ ШТУЧНОГО ПАРКЕТА НА МАСТИКЕ</t>
  </si>
  <si>
    <t>ТСН-2001.6. База. Сб.57, т.2, поз.4</t>
  </si>
  <si>
    <t>6.57-2-5</t>
  </si>
  <si>
    <t>РАЗБОРКА ПОКРЫТИЙ ИЗ ЛИНОЛЕУМА И РЕЛИНА</t>
  </si>
  <si>
    <t>ТСН-2001.6. База. Сб.57, т.2, поз.5</t>
  </si>
  <si>
    <t>3.11-10-7</t>
  </si>
  <si>
    <t>УСТРОЙСТВО СТЯЖЕК ПОЛИМЕРЦЕМЕНТНОПЕСЧАНЫХ ТОЛЩИНОЙ 15 ММ</t>
  </si>
  <si>
    <t>ТСН-2001.3. Доп.11. Сб.11, т.10, поз.7</t>
  </si>
  <si>
    <t>1.3-2-120</t>
  </si>
  <si>
    <t>СМЕСИ СУХИЕ ПОЛИМЕРЦЕМЕНТНЫЕ 'EMACO S88'</t>
  </si>
  <si>
    <t>ТСН-2001.1. База. Р.3, о.2, поз.120</t>
  </si>
  <si>
    <t>3.11-10-8</t>
  </si>
  <si>
    <t>ДОБАВЛЯЕТСЯ ИЛИ ИСКЛЮЧАЕТСЯ НА КАЖДЫЙ 1 ММ ИЗМЕНЕНИЯ ТОЛЩИНЫ СТЯЖКИ К ПОЗ. 11-10-7</t>
  </si>
  <si>
    <t>ТСН-2001.3. Доп.11. Сб.11, т.10, поз.8</t>
  </si>
  <si>
    <t>3.11-37-1</t>
  </si>
  <si>
    <t>УСТРОЙСТВО ПОКРЫТИЯ ИЗ ЛАМИНАТ- ПАРКЕТА НА ОСНОВЕ ИЗНОСОСТОЙКОГО ПЛАСТИКА БЕСКЛЕЕВЫМ (ЗАМКОВЫМ) СПОСОБОМ</t>
  </si>
  <si>
    <t>ТСН-2001.3. Доп.11. Сб.11, т.37, поз.1</t>
  </si>
  <si>
    <t>ТСН-2001.3-11. 11-37, 11-38 (доп. 11)</t>
  </si>
  <si>
    <t>ТСН-2001.3-11-6</t>
  </si>
  <si>
    <t>1.1-1-2491</t>
  </si>
  <si>
    <t>ПАРКЕТ ЛАМИНИРОВАННЫЙ НА ОСНОВЕ HDF, БЕСКЛЕЕВОЙ, КЛАСС 23/32, ТОЛЩИНА 8 ММ</t>
  </si>
  <si>
    <t>ТСН-2001.1. Доп.5. Р.1, о.1, поз.2491</t>
  </si>
  <si>
    <t>3.11-29-1</t>
  </si>
  <si>
    <t>УСТРОЙСТВО ПЛИНТУСОВ ПОЛИВИНИЛХЛОРИДНЫХ НА КЛЕЕ КН-2</t>
  </si>
  <si>
    <t>ТСН-2001.3. Доп.11. Сб.11, т.29, поз.1</t>
  </si>
  <si>
    <t>1.1-1-394</t>
  </si>
  <si>
    <t>КЛЕЙ МАСТИКА (РЕЗИНОВЫЙ), КН-2</t>
  </si>
  <si>
    <t>ТСН-2001.1. База. Р.1, о.1, поз.394</t>
  </si>
  <si>
    <t>1.1-1-289</t>
  </si>
  <si>
    <t>ПЛИНТУСЫ ПОЛИВИНИЛХЛОРИДНЫЕ ЭЛЕКТРОТЕХНИЧЕСКИЕ СОВМЕЩЕННЫЕ</t>
  </si>
  <si>
    <t>ТСН-2001.1. База. Р.1, о.1, поз.289</t>
  </si>
  <si>
    <t>*0,3</t>
  </si>
  <si>
    <t>3.11-4-3</t>
  </si>
  <si>
    <t>УСТРОЙСТВО ПЕРВОГО СЛОЯ ОКЛЕЕЧНОЙ ГИДРОИЗОЛЯЦИИ РУЛОННЫМИ МАТЕРИАЛАМИ НА МАСТИКЕ РЕЗИНО-БИТУМНОЙ</t>
  </si>
  <si>
    <t>ТСН-2001.3. Доп.11. Сб.11, т.4, поз.3</t>
  </si>
  <si>
    <t>1.1-1-294</t>
  </si>
  <si>
    <t>МАТЕРИАЛ РУЛОННЫЙ КРОВЕЛЬНЫЙ И ГИДРОИЗОЛЯЦИОННЫЙ НАПЛАВЛЯЕМЫЙ БИТУМНО-ПОЛИМЕРНЫЙ, МАРКА 'ИЗОПЛАСТ К (ЭКП-5,0)'</t>
  </si>
  <si>
    <t>ТСН-2001.1. Д.3. Р.1, о.1, поз.294</t>
  </si>
  <si>
    <t>3.11-4-4</t>
  </si>
  <si>
    <t>ДОБАВЛЯЕТСЯ НА КАЖДЫЙ ПОСЛЕДУЮЩИЙ СЛОЙ К ПОЗ. 11-4-3</t>
  </si>
  <si>
    <t>ТСН-2001.3. Доп.11. Сб.11, т.4, поз.4</t>
  </si>
  <si>
    <t>3.11-18-2</t>
  </si>
  <si>
    <t>УСТРОЙСТВО ПОКРЫТИЙ НА ЦЕМЕНТНОМ РАСТВОРЕ ИЗ ПЛИТОК КЕРАМИЧЕСКИХ ДЛЯ ПОЛОВ МНОГОЦВЕТНЫХ</t>
  </si>
  <si>
    <t>ТСН-2001.3. Доп.11. Сб.11, т.18, поз.2</t>
  </si>
  <si>
    <t>1.1-1-843</t>
  </si>
  <si>
    <t>ПЛИТКИ КЕРАМИЧЕСКИЕ НЕГЛАЗУРОВАННЫЕ ДЛЯ ПОЛОВ, ТОЛЩИНА 9 ММ, КВАДРАТНЫЕ, РАЗМЕРОМ 150Х150 ММ, 200Х200 ММ, РЕЛЬЕФНЫЕ</t>
  </si>
  <si>
    <t>ТСН-2001.1. База. Р.1, о.1, поз.843</t>
  </si>
  <si>
    <t>ЭЛЕКТРИКА</t>
  </si>
  <si>
    <t>4.8-251-12</t>
  </si>
  <si>
    <t>ДЕМОНТАЖ ЩИТКИ ОСВЕТИТЕЛЬНЫЕ, УСТАНАВЛИВАЕМЫЕ НА СТЕНЕ БОЛТАМИ НА КОНСТРУКЦИИ, МАССА ЩИТКА ДО 6 КГ</t>
  </si>
  <si>
    <t>ТСН-2001.4. База. Сб.8, т.251, поз.12</t>
  </si>
  <si>
    <t>6.67-7-5</t>
  </si>
  <si>
    <t>ДЕМОНТАЖ ОСВЕТИТЕЛЬНЫХ ПРИБОРОВ, СВЕТИЛЬНИК ДЛЯ ЛЮМИНЕСЦЕНТНЫХ ЛАМП</t>
  </si>
  <si>
    <t>ТСН-2001.6. База. Сб.67, т.7, поз.5</t>
  </si>
  <si>
    <t>6.67-7-3</t>
  </si>
  <si>
    <t>ДЕМОНТАЖ ОСВЕТИТЕЛЬНЫХ ПРИБОРОВ, СВЕТИЛЬНИКИ С ЛАМПАМИ НАКАЛИВАНИЯ</t>
  </si>
  <si>
    <t>ТСН-2001.6. База. Сб.67, т.7, поз.3</t>
  </si>
  <si>
    <t>4.8-251-2</t>
  </si>
  <si>
    <t>ЩИТКИ ОСВЕТИТЕЛЬНЫЕ, УСТАНАВЛИВАЕМЫЕ В НИШЕ РАСПОРНЫМИ ДЮБЕЛЯМИ, МАССА ЩИТКА: ДО 15 КГ</t>
  </si>
  <si>
    <t>ТСН-2001.4. База. Сб.8, т.251, поз.2</t>
  </si>
  <si>
    <t>1.21-4-72</t>
  </si>
  <si>
    <t>ЩИТКИ АВТОМАТИЧЕСКОГО ПЕРЕКЛЮЧЕНИЯ НА РЕЗЕРВ, ТИП ЩАП-23, ГАБАРИТЫ 400Х300Х250 ММ</t>
  </si>
  <si>
    <t>ТСН-2001.1. База. Р.21, о.4, поз.72</t>
  </si>
  <si>
    <t>4.8-280-2</t>
  </si>
  <si>
    <t>ПРОКЛАДКА ПЛАСТИКОВОГО КАБЕЛЬ-КАНАЛА ПО БЕТОННОМУ ОСНОВАНИЮ</t>
  </si>
  <si>
    <t>ТСН-2001.4. База. Сб.8, т.280, поз.2</t>
  </si>
  <si>
    <t>ТСН-2001.4-8. 8-280, 8-281</t>
  </si>
  <si>
    <t>ТСН-2001.4-8-20</t>
  </si>
  <si>
    <t>5772110000</t>
  </si>
  <si>
    <t>ПЕРЕГОРОДКИ РАЗДЕЛИТЕЛЬНЫЕ</t>
  </si>
  <si>
    <t>КОРОБА С НАПРАВЛЯЮЩИМИ</t>
  </si>
  <si>
    <t>НАКЛАДКИ СТЫКОВЫЕ</t>
  </si>
  <si>
    <t>ЗАГЛУШКИ</t>
  </si>
  <si>
    <t>7,5</t>
  </si>
  <si>
    <t>УГЛЫ ВНУТРЕННИЕ</t>
  </si>
  <si>
    <t>7,6</t>
  </si>
  <si>
    <t>УГЛЫ ПЛОСКИЕ</t>
  </si>
  <si>
    <t>7,7</t>
  </si>
  <si>
    <t>УГЛЫ НАРУЖНЫЕ</t>
  </si>
  <si>
    <t>ДВЕРИ</t>
  </si>
  <si>
    <t>6.56-12-1</t>
  </si>
  <si>
    <t>ДЕМОНТАЖ ДВЕРНЫХ КОРОБОК В КАМЕННЫХ СТЕНАХ С ОТБИВКОЙ ШТУКАТУРКИ В ОТКОСАХ</t>
  </si>
  <si>
    <t>ТСН-2001.6. База. Сб.56, т.12, поз.1</t>
  </si>
  <si>
    <t>ТСН-2001.6-56. 56-12...56-15</t>
  </si>
  <si>
    <t>ТСН-2001.6-56-3</t>
  </si>
  <si>
    <t>6.56-13-1</t>
  </si>
  <si>
    <t>СНЯТИЕ ДВЕРНЫХ ПОЛОТЕН</t>
  </si>
  <si>
    <t>ТСН-2001.6. База. Сб.56, т.13, поз.1</t>
  </si>
  <si>
    <t>6.56-14-1</t>
  </si>
  <si>
    <t>СНЯТИЕ НАЛИЧНИКОВ</t>
  </si>
  <si>
    <t>ТСН-2001.6. База. Сб.56, т.14, поз.1</t>
  </si>
  <si>
    <t>3.9-74-1</t>
  </si>
  <si>
    <t>УСТАНОВКА ПРОТИВОПОЖАРНЫХ МЕТАЛЛИЧЕСКИХ ОДНОПОЛЬНЫХ ДВЕРНЫХ БЛОКОВ</t>
  </si>
  <si>
    <t>10 шт.</t>
  </si>
  <si>
    <t>ТСН-2001.3. Доп.22. Сб.9, т.74, поз.1</t>
  </si>
  <si>
    <t>Поправка: о.п.2.1  Наименование:  Производство строительных работ в охранной зоне действующей воздушной линии электропередачи</t>
  </si>
  <si>
    <t>)*1,2</t>
  </si>
  <si>
    <t>ТСН-2001.3-9. 9-74 (доп. 22)</t>
  </si>
  <si>
    <t>ТСН-2001.3-9-3</t>
  </si>
  <si>
    <t>Поправка: о.п.2.1</t>
  </si>
  <si>
    <t>1.7-2-94</t>
  </si>
  <si>
    <t>БЛОКИ ДВЕРНЫЕ МЕТАЛЛИЧЕСКИЕ ПРОТИВОПОЖАРНЫЕ С ЗАПОЛНЕНИЕМ МИН. ВАТОЙ, ОКРАШЕННЫЕ ПОРОШКОВЫМИ КРАСКАМИ, МАРКА ДПМ-ПУЛЬС-01/60, ОДНОПОЛЬНЫЕ, 900Х2100 ММ, МАССА 112,7 КГ, С ЗАМКОМ-ЗАЩЕЛКОЙ, БЕЗ ДОВОДЧИКА</t>
  </si>
  <si>
    <t>ТСН-2001.1. База. Р.7, о.2, поз.94</t>
  </si>
  <si>
    <t>3.10-82-1</t>
  </si>
  <si>
    <t>УСТАНОВКА ДВЕРНОГО ДОВОДЧИКА К МЕТАЛЛИЧЕСКИМ ДВЕРЯМ</t>
  </si>
  <si>
    <t>ТСН-2001.3. База. Сб.10, т.82, поз.1</t>
  </si>
  <si>
    <t>ТСН-2001.3-10. 10-82</t>
  </si>
  <si>
    <t>ТСН-2001.3-10-7</t>
  </si>
  <si>
    <t>1.8-1-75</t>
  </si>
  <si>
    <t>ДОВОДЧИКИ ДВЕРНЫЕ, МАРКА 'NORA-M' №5S, МАССА ДВЕРИ ДО 150 КГ</t>
  </si>
  <si>
    <t>ТСН-2001.1. Доп.7. Р.8, о.1, поз.75</t>
  </si>
  <si>
    <t>3.10-21-1</t>
  </si>
  <si>
    <t>УСТАНОВКА БЛОКОВ В НАРУЖНЫХ И ВНУТРЕННИХ ДВЕРНЫХ ПРОЕМАХ В КАМЕННЫХ СТЕНАХ ПЛОЩАДЬ ПРОЕМА, М2 ДО 3</t>
  </si>
  <si>
    <t>ТСН-2001.3. База. Сб.10, т.21, поз.1</t>
  </si>
  <si>
    <t>1.9-7-32</t>
  </si>
  <si>
    <t>БЛОКИ ДВЕРНЫЕ ВНУТРЕННИЕ, ОДНОПОЛЬНЫЕ, ГЛУХИЕ, СО СПЛОШНЫМ ЗАПОЛНЕНИЕМ ЩИТА, ОБЛИЦОВАННЫЕ ШПОНОМ СТРОГАННЫМ ТВЕРДОЛИСТВЕННЫХ И ЦЕННЫХ ПОРОД, СО СКОБЯНЫМИ ПРИБОРАМИ, МАРКА ДГ21-10, ПЛОЩАДЬ 2,01 М2</t>
  </si>
  <si>
    <t>ТСН-2001.1. База. Р.9, о.7, поз.32</t>
  </si>
  <si>
    <t>1.8-1-77</t>
  </si>
  <si>
    <t>ЗАМОК ВРЕЗНОЙ ЦИЛИНДРОВЫЙ С ЗАЩЕЛКОЙ, ФАЛЕВЫМИ РУЧКАМИ И С ЗАСОВОМ ИЗ ТРЕХ СТЕРЖНЕЙ, ПОВЫШЕННОЙ ПОЖАРОСТОЙКОСТИ, МАРКА ЗВ4-13П 01.00</t>
  </si>
  <si>
    <t>ТСН-2001.1. База. Р.8, о.1, поз.77</t>
  </si>
  <si>
    <t>3.10-78-1</t>
  </si>
  <si>
    <t>УСТАНОВКА ДВЕРНОГО ДОВОДЧИКА К ДВЕРЯМ ИЗ ДРЕВЕСИНЫ</t>
  </si>
  <si>
    <t>прибор</t>
  </si>
  <si>
    <t>ТСН-2001.3. База. Сб.10, т.78, поз.1</t>
  </si>
  <si>
    <t>ТСН-2001.3-10. 10-75...10-78</t>
  </si>
  <si>
    <t>ТСН-2001.3-10-5</t>
  </si>
  <si>
    <t>1.8-1-72</t>
  </si>
  <si>
    <t>ДОВОДЧИКИ ДВЕРНЫЕ, МАРКА 'DIPLOMAT 602', МАССА ДВЕРИ ДО 50 КГ</t>
  </si>
  <si>
    <t>ТСН-2001.1. Доп.7. Р.8, о.1, поз.72</t>
  </si>
  <si>
    <t>Ит</t>
  </si>
  <si>
    <t>Итого</t>
  </si>
  <si>
    <t>НДС</t>
  </si>
  <si>
    <t>НДС 18</t>
  </si>
  <si>
    <t>всег</t>
  </si>
  <si>
    <t>Козп</t>
  </si>
  <si>
    <t>Новая переменная</t>
  </si>
  <si>
    <t>Уровень цен</t>
  </si>
  <si>
    <t>Вид цен</t>
  </si>
  <si>
    <t>Сборник индексов</t>
  </si>
  <si>
    <t>ТСН-2001 ремонт</t>
  </si>
  <si>
    <t>Индексы за итогом</t>
  </si>
  <si>
    <t>_OBSM_</t>
  </si>
  <si>
    <t>9999990008</t>
  </si>
  <si>
    <t>ТРУДОЗАТРАТЫ РАБОЧИХ (ЭСН)</t>
  </si>
  <si>
    <t>чел.-ч.</t>
  </si>
  <si>
    <t>2.1-1-4</t>
  </si>
  <si>
    <t>ТСН-2001.2. База. п.1-1-4 (010105)</t>
  </si>
  <si>
    <t>ЭКСКАВАТОРЫ НА ГУСЕНИЧНОМ ХОДУ ГИДРАВЛИЧЕСКИЕ, ОБЪЕМ КОВША ДО 0,5 М3</t>
  </si>
  <si>
    <t>маш.-ч</t>
  </si>
  <si>
    <t>2.1-1-44</t>
  </si>
  <si>
    <t>ТСН-2001.2. База. п.1-1-44 (012103)</t>
  </si>
  <si>
    <t>БУЛЬДОЗЕРЫ ГУСЕНИЧНЫЕ, МОЩНОСТЬ ДО 79 КВТ (108 Л.С.)</t>
  </si>
  <si>
    <t>2.0-0-0</t>
  </si>
  <si>
    <t>СТОИМОСТЬ ПРОЧИХ МАШИН (ЭСН)</t>
  </si>
  <si>
    <t>руб.</t>
  </si>
  <si>
    <t>0.0-0-0</t>
  </si>
  <si>
    <t>СТОИМОСТЬ ПРОЧИХ МАТЕРИАЛОВ (ЭСН)</t>
  </si>
  <si>
    <t>1.1-1-212</t>
  </si>
  <si>
    <t>ТСН-2001.1. База. Р.1, о.1, поз.212</t>
  </si>
  <si>
    <t>ДОСКИ ХВОЙНЫХ ПОРОД, НЕОБРЕЗНЫЕ, ДЛИНА 2-6,5 М, СОРТ IV, ТОЛЩИНА 40-60 ММ</t>
  </si>
  <si>
    <t>1.1-1-66</t>
  </si>
  <si>
    <t>ТСН-2001.1. База. Р.1, о.1, поз.66</t>
  </si>
  <si>
    <t>БРЕВНА СТРОИТЕЛЬНЫЕ ОКОРЕННЫЕ, ЛИСТВЕННЫХ ПОРОД, ДЛИНА 3-6,5 М, ДИАМЕТР 14-24 СМ, СОРТ III</t>
  </si>
  <si>
    <t>2.1-10-5</t>
  </si>
  <si>
    <t>ТСН-2001.2. База. п.1-10-5 (101002)</t>
  </si>
  <si>
    <t>КОМПРЕССОРЫ С ДИЗЕЛЬНЫМ ДВИГАТЕЛЕМ ПРИЦЕПНЫЕ ДО 5 М3/МИН</t>
  </si>
  <si>
    <t>2.1-30-54</t>
  </si>
  <si>
    <t>ТСН-2001.2. База. п.1-30-54 (308901)</t>
  </si>
  <si>
    <t>МОЛОТКИ ОТБОЙНЫЕ</t>
  </si>
  <si>
    <t>2.1-5-48</t>
  </si>
  <si>
    <t>ТСН-2001.2. База. п.1-5-48 (056003)</t>
  </si>
  <si>
    <t>АВТОГРЕЙДЕРЫ, МОЩНОСТЬ 99-147 КВТ (130-200 Л.С.)</t>
  </si>
  <si>
    <t>2.1-30-1</t>
  </si>
  <si>
    <t>ТСН-2001.2. База. п.1-30-1 (301201)</t>
  </si>
  <si>
    <t>ТРАМБОВКИ ПНЕВМАТИЧЕСКИЕ</t>
  </si>
  <si>
    <t>2.1-5-18</t>
  </si>
  <si>
    <t>ТСН-2001.2. База. п.1-5-18 (050902)</t>
  </si>
  <si>
    <t>ПОЛИВОМОЕЧНЫЕ МАШИНЫ, ЕМКОСТЬ ЦИСТЕРНЫ БОЛЕЕ 5000 Л</t>
  </si>
  <si>
    <t>2.1-5-2</t>
  </si>
  <si>
    <t>ТСН-2001.2. База. п.1-5-2 (050102)</t>
  </si>
  <si>
    <t>КАТКИ САМОХОДНЫЕ ВИБРАЦИОННЫЕ, МАССА ДО 8 Т</t>
  </si>
  <si>
    <t>2.1-2-1</t>
  </si>
  <si>
    <t>ТСН-2001.2. База. п.1-2-1 (020101)</t>
  </si>
  <si>
    <t>ТРАКТОРЫ НА ГУСЕНИЧНОМ ХОДУ, МОЩНОСТЬ ДО 60 (81) КВТ (Л.С.)</t>
  </si>
  <si>
    <t>2.1-5-15</t>
  </si>
  <si>
    <t>ТСН-2001.2. База. п.1-5-15 (050703)</t>
  </si>
  <si>
    <t>КАТКИ ПРИЦЕПНЫЕ ПНЕВМОКОЛЕСНЫЕ, МАССА ДО 50 Т</t>
  </si>
  <si>
    <t>2.1-5-7</t>
  </si>
  <si>
    <t>ТСН-2001.2. База. п.1-5-7 (050301)</t>
  </si>
  <si>
    <t>КАТКИ ДОРОЖНЫЕ САМОХОДНЫЕ НА ПНЕВМОКОЛЕСНОМ ХОДУ, МАССА ДО 16 Т</t>
  </si>
  <si>
    <t>2.1-5-4</t>
  </si>
  <si>
    <t>ТСН-2001.2. База. п.1-5-4 (050201)</t>
  </si>
  <si>
    <t>КАТКИ ДОРОЖНЫЕ САМОХОДНЫЕ СТАТИЧЕСКИЕ, МАССА ДО 5 Т</t>
  </si>
  <si>
    <t>2.1-5-5</t>
  </si>
  <si>
    <t>ТСН-2001.2. База. п.1-5-5 (050202)</t>
  </si>
  <si>
    <t>КАТКИ ДОРОЖНЫЕ САМОХОДНЫЕ СТАТИЧЕСКИЕ, МАССА ДО 10 Т</t>
  </si>
  <si>
    <t>2.1-18-24</t>
  </si>
  <si>
    <t>ТСН-2001.2. База. п.1-18-24 (183102)</t>
  </si>
  <si>
    <t>АВТОМОБИЛИ ПОЛУПАССАЖИРСКИЕ ТИПА ГАЗ, ГРУЗОПОДЪЕМНОСТЬ ДО 2 Т</t>
  </si>
  <si>
    <t>2.1-30-21</t>
  </si>
  <si>
    <t>ТСН-2001.2. База. п.1-30-21 (305401)</t>
  </si>
  <si>
    <t>МАШИНЫ ДЛЯ ШЛИФОВКИ КАМНЯ ЭЛЕКТРИЧЕСКИЕ</t>
  </si>
  <si>
    <t>1.1-1-1087</t>
  </si>
  <si>
    <t>ТСН-2001.1. База. Р.1, о.1, поз.1087</t>
  </si>
  <si>
    <t>СТАЛЬ ЛИСТОВАЯ, ОЦИНКОВАННАЯ, ТОЛЩИНА 0,7-0,8 ММ</t>
  </si>
  <si>
    <t>1.3-4-22</t>
  </si>
  <si>
    <t>ТСН-2001.1. База. Р.3, о.4, поз.22</t>
  </si>
  <si>
    <t>АРМАТУРНЫЕ ЗАГОТОВКИ (СТЕРЖНИ, ХОМУТЫ И Т.П.), НЕ СОБРАННЫЕ В КАРКАСЫ ИЛИ СЕТКИ, АРМАТУРНАЯ СТАЛЬ ПЕРИОДИЧЕСКОГО ПРОФИЛЯ, КЛАСС А-III, ДИАМЕТР 12-14 ММ</t>
  </si>
  <si>
    <t>2.1-18-10</t>
  </si>
  <si>
    <t>ТСН-2001.2. База. п.1-18-10 (183004)</t>
  </si>
  <si>
    <t>АВТОМОБИЛИ ГРУЗОВЫЕ БОРТОВЫЕ, ГРУЗОПОДЪЕМНОСТЬ ДО 10 Т</t>
  </si>
  <si>
    <t>2.1-3-34</t>
  </si>
  <si>
    <t>ТСН-2001.2. База. п.1-3-34 (032004)</t>
  </si>
  <si>
    <t>КРАНЫ НА АВТОМОБИЛЬНОМ ХОДУ, ГРУЗОПОДЪЕМНОСТЬ ДО 6,3 Т</t>
  </si>
  <si>
    <t>2.1-10-4</t>
  </si>
  <si>
    <t>ТСН-2001.2. База. п.1-10-4 (101001)</t>
  </si>
  <si>
    <t>КОМПРЕССОРЫ С ДИЗЕЛЬНЫМ ДВИГАТЕЛЕМ ПРИЦЕПНЫЕ ДО 2,5 М3/МИН</t>
  </si>
  <si>
    <t>1.1-1-57</t>
  </si>
  <si>
    <t>ТСН-2001.1. База. Р.1, о.1, поз.57</t>
  </si>
  <si>
    <t>БОЛТЫ СТРОИТЕЛЬНЫЕ ЧЕРНЫЕ С ГАЙКАМИ И ШАЙБАМИ (10Х100ММ)</t>
  </si>
  <si>
    <t>1.12-6-163</t>
  </si>
  <si>
    <t>ТСН-2001.1. База. Р.12, о.6, поз.163</t>
  </si>
  <si>
    <t>ТРУБЫ СТАЛЬНЫЕ БЕСШОВНЫЕ ГОРЯЧЕДЕФОРМИРОВАННЫЕ СО СНЯТОЙ ФАСКОЙ ИЗ СТАЛИ МАРОК 15, 20, 25, ГОСТ 8732-78, НАРУЖНЫЙ ДИАМЕТР 108 ММ, ТОЛЩИНА СТЕНКИ 4 ММ</t>
  </si>
  <si>
    <t>МАССА МУСОРА</t>
  </si>
  <si>
    <t>1.1-1-26</t>
  </si>
  <si>
    <t>ТСН-2001.1. База. Р.1, о.1, поз.26</t>
  </si>
  <si>
    <t>АЦЕТИЛЕН ТЕХНИЧЕСКИЙ</t>
  </si>
  <si>
    <t>1.1-1-376</t>
  </si>
  <si>
    <t>ТСН-2001.1. База. Р.1, о.1, поз.376</t>
  </si>
  <si>
    <t>КИСЛОРОД ТЕХНИЧЕСКИЙ ГАЗООБРАЗНЫЙ</t>
  </si>
  <si>
    <t>2.1-11-11</t>
  </si>
  <si>
    <t>ТСН-2001.2. База. п.1-11-11 (111006)</t>
  </si>
  <si>
    <t>НАСОСЫ ЦЕНТРОБЕЖНЫЕ САМОВСАСЫВАЮЩИЕ, ПРОИЗВОДИТЕЛЬНОСТЬ ДО 25 М3/Ч, НАПОР 150 М</t>
  </si>
  <si>
    <t>2.1-3-35</t>
  </si>
  <si>
    <t>ТСН-2001.2. База. п.1-3-35 (032006)</t>
  </si>
  <si>
    <t>КРАНЫ НА АВТОМОБИЛЬНОМ ХОДУ, ГРУЗОПОДЪЕМНОСТЬ ДО 10 Т</t>
  </si>
  <si>
    <t>1.1-1-2481</t>
  </si>
  <si>
    <t>ТСН-2001.1. База. Р.1, о.1, поз.2481</t>
  </si>
  <si>
    <t>ВОЛОКНО ЛЬНЯНОЕ №11 ДЛЯ УПЛОТНЕНИЯ РЕЗЬБОВЫХ СОЕДИНЕНИЙ ПРИ МОНТАЖЕ СИСТЕМ ВОДОСНАБЖЕНИЯ И ОТОПЛЕНИЯ</t>
  </si>
  <si>
    <t>1.1-1-467</t>
  </si>
  <si>
    <t>ТСН-2001.1. База. Р.1, о.1, поз.467</t>
  </si>
  <si>
    <t>КРАСКИ МАСЛЯНЫЕ ЖИДКОТЕРТЫЕ ЦВЕТНЫЕ (ГОТОВЫЕ К УПОТРЕБЛЕНИЮ) ДЛЯ НАРУЖНЫХ И ВНУТРЕННИХ РАБОТ, МАРКА МА-15, СУРИК ЖЕЛЕЗНЫЙ ДЛЯ ОКРАСКИ ПО МЕТАЛЛУ</t>
  </si>
  <si>
    <t>1.1-1-593</t>
  </si>
  <si>
    <t>ТСН-2001.1. База. Р.1, о.1, поз.593</t>
  </si>
  <si>
    <t>МАСЛО ИНДУСТРИАЛЬНОЕ ДЛЯ ВЕНТИЛЯЦИОННЫХ ФИЛЬТРОВ</t>
  </si>
  <si>
    <t>л</t>
  </si>
  <si>
    <t>2.1-18-7</t>
  </si>
  <si>
    <t>ТСН-2001.2. База. п.1-18-7 (183001)</t>
  </si>
  <si>
    <t>АВТОМОБИЛИ ГРУЗОВЫЕ БОРТОВЫЕ, ГРУЗОПОДЪЕМНОСТЬ ДО 5 Т</t>
  </si>
  <si>
    <t>2.1-4-12</t>
  </si>
  <si>
    <t>ТСН-2001.2. База. п.1-4-12 (040205)</t>
  </si>
  <si>
    <t>ПОГРУЗЧИКИ НА АВТОМОБИЛЬНОМ ХОДУ, ГРУЗОПОДЪЕМНОСТЬ ДО 5 Т</t>
  </si>
  <si>
    <t>1.1-1-1577</t>
  </si>
  <si>
    <t>ТСН-2001.1. База. Р.1, о.1, поз.1577</t>
  </si>
  <si>
    <t>ЭМАЛЬ, МАРКА ПФ-115 (ЦВЕТНАЯ), ПЕНТАФТАЛЕВАЯ</t>
  </si>
  <si>
    <t>1.1-1-999</t>
  </si>
  <si>
    <t>ТСН-2001.1. База. Р.1, о.1, поз.999</t>
  </si>
  <si>
    <t>РАСТВОРИТЕЛЬ 'УАЙТ-СПИРИТ'</t>
  </si>
  <si>
    <t>1.1-1-132</t>
  </si>
  <si>
    <t>ТСН-2001.1. База. Р.1, о.1, поз.132</t>
  </si>
  <si>
    <t>ГВОЗДИ СТРОИТЕЛЬНЫЕ</t>
  </si>
  <si>
    <t>1.1-1-226</t>
  </si>
  <si>
    <t>ТСН-2001.1. База. Р.1, о.1, поз.226</t>
  </si>
  <si>
    <t>ДОСКИ ХВОЙНЫХ ПОРОД, ОБРЕЗНЫЕ, ДЛИНА 2-6,5 М, СОРТ III, ТОЛЩИНА 25-32 ММ</t>
  </si>
  <si>
    <t>1.1-1-79</t>
  </si>
  <si>
    <t>ТСН-2001.1. База. Р.1, о.1, поз.79</t>
  </si>
  <si>
    <t>БРУСКИ ХВОЙНЫХ ПОРОД ОБРЕЗНЫЕ, ДЛИНА 2-6,5 М, СОРТ III, ТОЛЩИНА 50-60 ММ</t>
  </si>
  <si>
    <t>2.1-14-7</t>
  </si>
  <si>
    <t>ТСН-2001.2. База. п.1-14-7 (146003)</t>
  </si>
  <si>
    <t>УСТАНОВКИ ДЛЯ НАНЕСЕНИЯ ЖИДКОЙ ШПАКЛЕВКИ, ПРОИЗВОДИТЕЛЬНОСТЬ 400-800 М2/Ч</t>
  </si>
  <si>
    <t>1.1-1-1463</t>
  </si>
  <si>
    <t>ТСН-2001.1. Доп.19. Р.1, о.1, поз.1463</t>
  </si>
  <si>
    <t>ШКУРКА ШЛИФОВАЛЬНАЯ НА БУМАЖНОЙ ОСНОВЕ</t>
  </si>
  <si>
    <t>1.1-1-393</t>
  </si>
  <si>
    <t>ТСН-2001.1. База. Р.1, о.1, поз.393</t>
  </si>
  <si>
    <t>КЛЕЙ МАЛЯРНЫЙ</t>
  </si>
  <si>
    <t>1.1-1-652</t>
  </si>
  <si>
    <t>ТСН-2001.1. База. Р.1, о.1, поз.652</t>
  </si>
  <si>
    <t>МЕЛ МОЛОТЫЙ</t>
  </si>
  <si>
    <t>1.1-1-660</t>
  </si>
  <si>
    <t>ТСН-2001.1. База. Р.1, о.1, поз.660</t>
  </si>
  <si>
    <t>МЫЛО ТВЕРДОЕ</t>
  </si>
  <si>
    <t>2.1-11-27</t>
  </si>
  <si>
    <t>ТСН-2001.2. База. п.1-11-27 (115402)</t>
  </si>
  <si>
    <t>АГРЕГАТЫ ЭЛЕКТРОНАСОСНЫЕ, ПРОИЗВОДИТЕЛЬНОСТЬ ДО 7,2 М3/Ч</t>
  </si>
  <si>
    <t>2.1-18-9</t>
  </si>
  <si>
    <t>ТСН-2001.2. База. п.1-18-9 (183003)</t>
  </si>
  <si>
    <t>АВТОМОБИЛИ ГРУЗОВЫЕ БОРТОВЫЕ, ГРУЗОПОДЪЕМНОСТЬ ДО 8 Т</t>
  </si>
  <si>
    <t>2.1-6-51</t>
  </si>
  <si>
    <t>ТСН-2001.2. База. п.1-6-51 (069401)</t>
  </si>
  <si>
    <t>ВИБРАТОРЫ ПОВЕРХНОСТНЫЕ</t>
  </si>
  <si>
    <t>1.1-1-655</t>
  </si>
  <si>
    <t>ТСН-2001.1. База. Р.1, о.1, поз.655</t>
  </si>
  <si>
    <t>МЕШКОВИНА</t>
  </si>
  <si>
    <t>1.1-1-962</t>
  </si>
  <si>
    <t>ТСН-2001.1. База. Р.1, о.1, поз.962</t>
  </si>
  <si>
    <t>ПРОВОЛОКА СТАЛЬНАЯ НИЗКОУГЛЕРОДИСТАЯ ОБЩЕГО НАЗНАЧЕНИЯ, ДИАМЕТР 1,1 ММ</t>
  </si>
  <si>
    <t>1.1-1-2613</t>
  </si>
  <si>
    <t>ТСН-2001.1. База. Р.1, о.1, поз.2613</t>
  </si>
  <si>
    <t>ПРОПАН-БУТАН, СЖИЖЕННЫЙ ГАЗ</t>
  </si>
  <si>
    <t>1.1-1-599</t>
  </si>
  <si>
    <t>ТСН-2001.1. База. Р.1, о.1, поз.599</t>
  </si>
  <si>
    <t>МАСТИКА ГЕРМЕТИЗИРУЮЩАЯ НЕТВЕРДЕЮЩАЯ, СТРОИТЕЛЬНАЯ, БИТУМНО-АТАКТИЧЕСКАЯ, АНТИКОРРОЗИЙНАЯ</t>
  </si>
  <si>
    <t>1.1-1-604</t>
  </si>
  <si>
    <t>ТСН-2001.1. Доп.25. Р.1, о.1, поз.604</t>
  </si>
  <si>
    <t>МАСТИКА ГЕРМЕТИЗИРУЮЩАЯ НЕТВЕРДЕЮЩАЯ, СТРОИТЕЛЬНАЯ, КРОВЕЛЬНАЯ, БИТУМНО-ПОЛИМЕРНАЯ, ГОРЯЧАЯ</t>
  </si>
  <si>
    <t>1.1-1-617</t>
  </si>
  <si>
    <t>ТСН-2001.1. База. Р.1, о.1, поз.617</t>
  </si>
  <si>
    <t>МАСТИКА ГЕРМЕТИЗИРУЮЩАЯ НЕТВЕРДЕЮЩАЯ, СТРОИТЕЛЬНАЯ, МАРКА АМ-05, ТИОКОЛОВАЯ</t>
  </si>
  <si>
    <t>2.1-1-43</t>
  </si>
  <si>
    <t>ТСН-2001.2. База. п.1-1-43 (012102)</t>
  </si>
  <si>
    <t>БУЛЬДОЗЕРЫ ГУСЕНИЧНЫЕ, МОЩНОСТЬ ДО 59 КВТ (80 Л.С.)</t>
  </si>
  <si>
    <t>2.1-1-5</t>
  </si>
  <si>
    <t>ТСН-2001.2. База. п.1-1-5 (010109)</t>
  </si>
  <si>
    <t>ЭКСКАВАТОРЫ НА ГУСЕНИЧНОМ ХОДУ ГИДРАВЛИЧЕСКИЕ, ОБЪЕМ КОВША ДО 0,65 М3</t>
  </si>
  <si>
    <t>2.1-4-33</t>
  </si>
  <si>
    <t>ТСН-2001.2. База. п.1-4-33 (042905)</t>
  </si>
  <si>
    <t>ЛЕБЕДКИ ЭЛЕКТРИЧЕСКИЕ, ГРУЗОПОДЪЕМНОСТЬ ДО 3 Т</t>
  </si>
  <si>
    <t>1.1-1-1566</t>
  </si>
  <si>
    <t>ТСН-2001.1. Доп.22. Р.1, о.1, поз.1566</t>
  </si>
  <si>
    <t>ЭЛЕКТРОДЫ, ТИП Э-42, 46, 50, ДИАМЕТР 4 - 6 ММ</t>
  </si>
  <si>
    <t>1.6-1-273</t>
  </si>
  <si>
    <t>ТСН-2001.1. База. Р.6, о.1, поз.273</t>
  </si>
  <si>
    <t>ОТДЕЛЬНЫЕ КОНСТРУКТИВНЫЕ ЭЛЕМЕНТЫ С ПРЕОБЛАДАНИЕМ ГОРЯЧЕКАТАНЫХ ПРОФИЛЕЙ, СРЕДНЯЯ МАССА СБОРОЧНОЙ ЕДИНИЦЫ ОТ 1,01 ДО 3,0 Т</t>
  </si>
  <si>
    <t>2.1-4-3</t>
  </si>
  <si>
    <t>ТСН-2001.2. База. п.1-4-3 (040103)</t>
  </si>
  <si>
    <t>ПОГРУЗЧИКИ УНИВЕРСАЛЬНЫЕ НА ПНЕВМОКОЛЕСНОМ ХОДУ, ГРУЗОПОДЪЕМНОСТЬ ДО 3 Т</t>
  </si>
  <si>
    <t>1.1-1-153</t>
  </si>
  <si>
    <t>ТСН-2001.1. База. Р.1, о.1, поз.153</t>
  </si>
  <si>
    <t>ГРАВИЙ РЯДОВОЙ</t>
  </si>
  <si>
    <t>2.1-13-14</t>
  </si>
  <si>
    <t>ТСН-2001.2. База. п.1-13-14 (136001)</t>
  </si>
  <si>
    <t>УСТАНОВКИ ДЛЯ СВАРКИ РУЧНОЙ ДУГОВОЙ (ПОСТОЯННОГО ТОКА)</t>
  </si>
  <si>
    <t>2.1-30-26</t>
  </si>
  <si>
    <t>ТСН-2001.2. База. п.1-30-26 (306001)</t>
  </si>
  <si>
    <t>ПИЛЫ РУЧНЫЕ ЭЛЕКТРИЧЕСКИЕ</t>
  </si>
  <si>
    <t>2.1-6-52</t>
  </si>
  <si>
    <t>ТСН-2001.2. База. п.1-6-52 (069402)</t>
  </si>
  <si>
    <t>ВИБРАТОРЫ ГЛУБИННЫЕ</t>
  </si>
  <si>
    <t>1.1-1-227</t>
  </si>
  <si>
    <t>ТСН-2001.1. База. Р.1, о.1, поз.227</t>
  </si>
  <si>
    <t>ДОСКИ ХВОЙНЫХ ПОРОД, ОБРЕЗНЫЕ, ДЛИНА 2-6,5 М, СОРТ III, ТОЛЩИНА 40-60 ММ</t>
  </si>
  <si>
    <t>1.1-1-256</t>
  </si>
  <si>
    <t>ТСН-2001.1. База. Р.1, о.1, поз.256</t>
  </si>
  <si>
    <t>ИЗВЕСТЬ НЕГАШЕНАЯ КОМОВАЯ</t>
  </si>
  <si>
    <t>1.1-1-338</t>
  </si>
  <si>
    <t>ТСН-2001.1. База. Р.1, о.1, поз.338</t>
  </si>
  <si>
    <t>КАТАНКА (ПРОВОЛОКА КАТАНАЯ) ОБЩЕГО НАЗНАЧЕНИЯ (УГЛЕРОДИСТАЯ) КИПЯЩАЯ И ПОЛУСПОКОЙНАЯ, МАРКА БСТ0, БСТ1КП-3КП, БСТ1ПС-3ПС, ДИАМЕТР 5,5-6,5 ММ</t>
  </si>
  <si>
    <t>1.9-11-3</t>
  </si>
  <si>
    <t>ТСН-2001.1. База. Р.9, о.11, поз.3</t>
  </si>
  <si>
    <t>ЩИТЫ ДЕРЕВЯННЫЕ ДЛЯ ФУНДАМЕНТОВ, КОЛОНН, БАЛОК, ПЕРЕКРЫТИЙ, СТЕН, ПЕРЕГОРОДОК И ДРУГИХ КОНСТРУКЦИЙ ИЗ ДОСОК, ТОЛЩИНА 25 ММ</t>
  </si>
  <si>
    <t>1.1-1-1029</t>
  </si>
  <si>
    <t>ТСН-2001.1. База. Р.1, о.1, поз.1029</t>
  </si>
  <si>
    <t>СЕТКА ПРОВОЛОЧНАЯ ШТУКАТУРНАЯ ТКАНАЯ, КВАДРАТ 5Х5 ММ, ТОЛЩИНА 1,6 ММ</t>
  </si>
  <si>
    <t>1.1-1-236</t>
  </si>
  <si>
    <t>ТСН-2001.1. База. Р.1, о.1, поз.236</t>
  </si>
  <si>
    <t>ДЮБЕЛИ С НАСАЖЕННЫМИ ШАЙБАМИ</t>
  </si>
  <si>
    <t>1.1-1-740</t>
  </si>
  <si>
    <t>ТСН-2001.1. База. Р.1, о.1, поз.740</t>
  </si>
  <si>
    <t>ПАКЛЯ ПРОПИТАННАЯ</t>
  </si>
  <si>
    <t>2.1-4-30</t>
  </si>
  <si>
    <t>ТСН-2001.2. База. п.1-4-30 (042901)</t>
  </si>
  <si>
    <t>ЛЕБЕДКИ ЭЛЕКТРИЧЕСКИЕ, ГРУЗОПОДЪЕМНОСТЬ ДО 0,5 Т</t>
  </si>
  <si>
    <t>1.1-1-115</t>
  </si>
  <si>
    <t>ТСН-2001.1. База. Р.1, о.1, поз.115</t>
  </si>
  <si>
    <t>ВЕТОШЬ</t>
  </si>
  <si>
    <t>1.1-1-758</t>
  </si>
  <si>
    <t>ТСН-2001.1. База. Р.1, о.1, поз.758</t>
  </si>
  <si>
    <t>ПЕМЗА ШЛАКОВАЯ</t>
  </si>
  <si>
    <t>1.9-11-4</t>
  </si>
  <si>
    <t>ТСН-2001.1. База. Р.9, о.11, поз.4</t>
  </si>
  <si>
    <t>ЩИТЫ ДЕРЕВЯННЫЕ ДЛЯ ФУНДАМЕНТОВ, КОЛОНН, БАЛОК, ПЕРЕКРЫТИЙ, СТЕН, ПЕРЕГОРОДОК И ДРУГИХ КОНСТРУКЦИЙ ИЗ ДОСОК, ТОЛЩИНА 40ММ</t>
  </si>
  <si>
    <t>2.1-14-13</t>
  </si>
  <si>
    <t>ТСН-2001.2. База. п.1-14-13 (148501)</t>
  </si>
  <si>
    <t>ПЫЛЕСОСЫ</t>
  </si>
  <si>
    <t>2.1-4-1</t>
  </si>
  <si>
    <t>ТСН-2001.2. База. п.1-4-1 (040101)</t>
  </si>
  <si>
    <t>ПОГРУЗЧИКИ УНИВЕРСАЛЬНЫЕ НА ПНЕВМОКОЛЕСНОМ ХОДУ, ГРУЗОПОДЪЕМНОСТЬ ДО 1 Т</t>
  </si>
  <si>
    <t>2.1-6-61</t>
  </si>
  <si>
    <t>ТСН-2001.2. Доп.20. п.1-6-61 (067601)</t>
  </si>
  <si>
    <t>МЕШАЛКИ ТИХОХОДНЫЕ (ДРЕЛЬ С НАСАДКОЙ)</t>
  </si>
  <si>
    <t>1.1-1-1870</t>
  </si>
  <si>
    <t>ТСН-2001.1. Доп.21. Р.1, о.1, поз.1870</t>
  </si>
  <si>
    <t>РАСТВОРИТЕЛЬ ОРГАНИЧЕСКИЙ ДЛЯ ОЧИСТКИ ОБОРУДОВАНИЯ ОТ ПОЛИУРЕТАНОВЫХ СОСТАВОВ</t>
  </si>
  <si>
    <t>1.1-1-3715</t>
  </si>
  <si>
    <t>ТСН-2001.1. Доп.28. Р.1, о.1, поз.3715</t>
  </si>
  <si>
    <t>ГРУНТОВКА ПОЛИУРЕТАНОВАЯ ДЛЯ БЕТОНА М100-М300 И ДРУГИХ МИНЕРАЛЬНЫХ ПОВЕРХНОСТЕЙ</t>
  </si>
  <si>
    <t>1.1-1-769</t>
  </si>
  <si>
    <t>ТСН-2001.1. База. Р.1, о.1, поз.769</t>
  </si>
  <si>
    <t>ПЕСОК КВАРЦЕВЫЙ</t>
  </si>
  <si>
    <t>1.1-1-1003</t>
  </si>
  <si>
    <t>ТСН-2001.1. База. Р.1, о.1, поз.1003</t>
  </si>
  <si>
    <t>РЕЗИНА ТЕХНИЧЕСКАЯ ПРЕССОВАННАЯ</t>
  </si>
  <si>
    <t>1.1-1-925</t>
  </si>
  <si>
    <t>ТСН-2001.1. База. Р.1, о.1, поз.925</t>
  </si>
  <si>
    <t>ПОКОВКИ СТРОИТЕЛЬНЫЕ (СКОБЫ, ЗАКРЕПЫ, ХОМУТЫ) ОЦИНКОВАННЫЕ, МАССА 1,8 КГ</t>
  </si>
  <si>
    <t>1.12-6-652</t>
  </si>
  <si>
    <t>ТСН-2001.1. База. Р.12, о.6, поз.652</t>
  </si>
  <si>
    <t>ТРУБЫ СТАЛЬНЫЕ СВАРНЫЕ ВОДОГАЗОПРОВОДНЫЕ, ОЦИНКОВАННЫЕ, ЛЕГКИЕ, ГОСТ 3262-75, ДИАМЕТР УСЛОВНОГО ПРОХОДА 25 ММ, ТОЛЩИНА СТЕНКИ 2,8 ММ</t>
  </si>
  <si>
    <t>1.1-1-128</t>
  </si>
  <si>
    <t>ТСН-2001.1. База. Р.1, о.1, поз.128</t>
  </si>
  <si>
    <t>ГВОЗДИ КРОВЕЛЬНЫЕ, ОЦИНКОВАННЫЕ</t>
  </si>
  <si>
    <t>1.1-1-220</t>
  </si>
  <si>
    <t>ТСН-2001.1. База. Р.1, о.1, поз.220</t>
  </si>
  <si>
    <t>ДОСКИ ХВОЙНЫХ ПОРОД, ОБРЕЗНЫЕ, ДЛИНА 2-6,5 М, СОРТ II, ТОЛЩИНА 19-22 ММ</t>
  </si>
  <si>
    <t>1.1-1-923</t>
  </si>
  <si>
    <t>ТСН-2001.1. База. Р.1, о.1, поз.923</t>
  </si>
  <si>
    <t>ПОКОВКИ СТРОИТЕЛЬНЫЕ (СКОБЫ, ЗАКРЕПЫ, ХОМУТЫ) ПРОСТЫЕ, МАССА 1,8 КГ</t>
  </si>
  <si>
    <t>2.1-30-6</t>
  </si>
  <si>
    <t>ТСН-2001.2. База. п.1-30-6 (303701)</t>
  </si>
  <si>
    <t>ДРЕЛИ ЭЛЕКТРИЧЕСКИЕ</t>
  </si>
  <si>
    <t>1.1-1-1669</t>
  </si>
  <si>
    <t>ТСН-2001.1. База. Р.1, о.1, поз.1669</t>
  </si>
  <si>
    <t>ЭЛЕКТРОДЫ, ТИП Э-42А, ДИАМЕТР 4-6 ММ</t>
  </si>
  <si>
    <t>1.3-4-128</t>
  </si>
  <si>
    <t>ТСН-2001.1. База. Р.3, о.4, поз.128</t>
  </si>
  <si>
    <t>АРМАТУРНАЯ СТАЛЬ ДЛЯ ИЗГОТОВЛЕНИЯ АРМАТУРНЫХ ИЗДЕЛИЙ НА СТРОИТЕЛЬНОЙ ПЛОЩАДКЕ, КЛАСС А-1, ДИАМЕТР 12 ММ</t>
  </si>
  <si>
    <t>1.1-1-616</t>
  </si>
  <si>
    <t>ТСН-2001.1. База. Р.1, о.1, поз.616</t>
  </si>
  <si>
    <t>МАСТИКА ГЕРМЕТИЗИРУЮЩАЯ НЕТВЕРДЕЮЩАЯ, СТРОИТЕЛЬНАЯ, МАРКА 'ПРАЙМЕР'</t>
  </si>
  <si>
    <t>2.1-13-10</t>
  </si>
  <si>
    <t>ТСН-2001.2. База. п.1-13-10 (135201)</t>
  </si>
  <si>
    <t>АГРЕГАТЫ СВАРОЧНЫЕ ОДНОПОСТОВЫЕ ДЛЯ РУЧНОЙ ЭЛЕКТРОДУГОВОЙ СВАРКИ</t>
  </si>
  <si>
    <t>1.1-1-1338</t>
  </si>
  <si>
    <t>ТСН-2001.1. База. Р.1, о.1, поз.1338</t>
  </si>
  <si>
    <t>ЦЕМЕНТ ГИПСОГЛИНОЗЕМИСТЫЙ РАСШИРЯЮЩИЙСЯ</t>
  </si>
  <si>
    <t>1.1-1-296</t>
  </si>
  <si>
    <t>ТСН-2001.1. База. Р.1, о.1, поз.296</t>
  </si>
  <si>
    <t>КАБОЛКА</t>
  </si>
  <si>
    <t>2.1-30-90</t>
  </si>
  <si>
    <t>ТСН-2001.2. Доп.9. п.1-30-90 (302501)</t>
  </si>
  <si>
    <t>ДРЕЛИ-МИКСЕРЫ ДЛЯ ПЕРЕМЕШИВАНИЯ СТРОИТЕЛЬНЫХ МАТЕРИАЛОВ ФИРМЫ "INOTEC PROTOOL", МАКСИМАЛЬНАЯ СКОРОСТЬ 650 ОБ/МИН</t>
  </si>
  <si>
    <t>2.1-30-75</t>
  </si>
  <si>
    <t>ТСН-2001.2. База. п.1-30-75 (370001)</t>
  </si>
  <si>
    <t>СТАНКИ ДЛЯ РЕЗКИ ПЛИТ</t>
  </si>
  <si>
    <t>1.1-1-2480</t>
  </si>
  <si>
    <t>ТСН-2001.1. База. Р.1, о.1, поз.2480</t>
  </si>
  <si>
    <t>ГРУНТОВКА АКРИЛОВАЯ НА ЛАТЕКСНОЙ ОСНОВЕ, МАРКА 'ГРУНДИРМИТТЕЛЬ'</t>
  </si>
  <si>
    <t>1.1-1-181</t>
  </si>
  <si>
    <t>ТСН-2001.1. База. Р.1, о.1, поз.181</t>
  </si>
  <si>
    <t>ДИСПЕРСИЯ ПОЛИВИНИЛАЦЕТАТНАЯ, ГОМОПОЛИМЕРНАЯ, ГРУБОДИСПЕРСНАЯ, ПЛАСТИФИЦИРОВАННАЯ, (ЭМУЛЬСИЯ ПОЛИВИНИЛАЦЕТАТНАЯ), МАРКА ДБ</t>
  </si>
  <si>
    <t>2.1-30-27</t>
  </si>
  <si>
    <t>ТСН-2001.2. База. п.1-30-27 (306101)</t>
  </si>
  <si>
    <t>ПИЛЫ ДИСКОВЫЕ ЭЛЕКТРИЧЕСКИЕ ДЛЯ РЕЗКИ ПИЛОМАТЕРИАЛОВ</t>
  </si>
  <si>
    <t>1.1-1-2468</t>
  </si>
  <si>
    <t>ТСН-2001.1. База. Р.1, о.1, поз.2468</t>
  </si>
  <si>
    <t>МАТЕРИАЛ РУЛОННЫЙ НЕОКРАШЕННЫЙ, 'ИЗОЛОН', ИЗ ВСПЕНЕННОГО ПОЛИЭТИЛЕНА, МАРКА НПЭ-0,2, ТОЛЩИНА 2 ММ</t>
  </si>
  <si>
    <t>1.1-1-1044</t>
  </si>
  <si>
    <t>ТСН-2001.1. База. Р.1, о.1, поз.1044</t>
  </si>
  <si>
    <t>СМОЛА, МАРКА БМК - 5</t>
  </si>
  <si>
    <t>1.1-1-41</t>
  </si>
  <si>
    <t>ТСН-2001.1. База. Р.1, о.1, поз.41</t>
  </si>
  <si>
    <t>БЕНЗИН</t>
  </si>
  <si>
    <t>1.1-1-52</t>
  </si>
  <si>
    <t>ТСН-2001.1. База. Р.1, о.1, поз.52</t>
  </si>
  <si>
    <t>БИТУМЫ НЕФТЯНЫЕ, СТРОИТЕЛЬНЫЕ МАРКА БН, БНСК</t>
  </si>
  <si>
    <t>1.1-1-608</t>
  </si>
  <si>
    <t>ТСН-2001.1. База. Р.1, о.1, поз.608</t>
  </si>
  <si>
    <t>МАСТИКА ГЕРМЕТИЗИРУЮЩАЯ НЕТВЕРДЕЮЩАЯ, СТРОИТЕЛЬНАЯ, БИТУМНО-РЕЗИНОВАЯ, КРОВЕЛЬНАЯ</t>
  </si>
  <si>
    <t>2.1-30-103</t>
  </si>
  <si>
    <t>ТСН-2001.2. Доп.20. п.1-30-103 (304104)</t>
  </si>
  <si>
    <t>ПЕРФОРАТОРЫ ЭЛЕКТРИЧЕСКИЕ, МОЩНОСТЬ 800 ВТ</t>
  </si>
  <si>
    <t>1.1-1-2470</t>
  </si>
  <si>
    <t>ТСН-2001.1. База. Р.1, о.1, поз.2470</t>
  </si>
  <si>
    <t>ГЕРМЕТИК АКРИЛОВЫЙ, МАРКА 'ILLBRUCK'</t>
  </si>
  <si>
    <t>1.1-1-3571</t>
  </si>
  <si>
    <t>ТСН-2001.1. Доп.22. Р.1, о.1, поз.3571</t>
  </si>
  <si>
    <t>ПЕНА МОНТАЖНАЯ ПРОТИВОПОЖАРНАЯ, ОБЕСПЕЧИВАЮЩАЯ АКУСТИЧЕСКУЮ И ТЕРМИЧЕСКУЮ ИЗОЛЯЦИЮ, ПРЕДЕЛ ОГНЕСТОЙКОСТИ ЕI 60</t>
  </si>
  <si>
    <t>1.7-3-53</t>
  </si>
  <si>
    <t>ТСН-2001.1. База. Р.7, о.3, поз.53</t>
  </si>
  <si>
    <t>БУРЫ С ПОБЕДИТОВЫМ НАКОНЕЧНИКОМ, ДИАМЕТР 10 ММ, ДЛИНА РАБОЧЕЙ ЧАСТИ 200 ММ, С ХВОСТОВИКОМ SDS (ФИРМА 'HAWERA')</t>
  </si>
  <si>
    <t>1.7-5-155</t>
  </si>
  <si>
    <t>ТСН-2001.1. База. Р.7, о.5, поз.155</t>
  </si>
  <si>
    <t>АНКЕР-ШПИЛЬКА РАСПОРНЫЙ, ОЦИНКОВАННЫЙ, ДЛЯ УСТАНОВКИ В БЕТОН, 'HILTI', HST М10Х110/30</t>
  </si>
  <si>
    <t>2.1-30-19</t>
  </si>
  <si>
    <t>ТСН-2001.2. База. п.1-30-19 (305001)</t>
  </si>
  <si>
    <t>МАШИНЫ ШЛИФОВАЛЬНЫЕ ЭЛЕКТРИЧЕСКИЕ</t>
  </si>
  <si>
    <t>2.1-30-56</t>
  </si>
  <si>
    <t>ТСН-2001.2. База. п.1-30-56 (309101)</t>
  </si>
  <si>
    <t>ШУРУПОВЕРТЫ</t>
  </si>
  <si>
    <t>1.1-1-2627</t>
  </si>
  <si>
    <t>ТСН-2001.1. База. Р.1, о.1, поз.2627</t>
  </si>
  <si>
    <t>ВИНТЫ САМОНАРЕЗАЮЩИЕ 5Х40 ММ ДЛЯ МЕТАЛЛА</t>
  </si>
  <si>
    <t>2.1-5-63</t>
  </si>
  <si>
    <t>ТСН-2001.2. База. п.1-5-63 (059001)</t>
  </si>
  <si>
    <t>КОТЛЫ БИТУМОВАРОЧНЫЕ ПЕРЕДВИЖНЫЕ, ЕМКОСТЬ ДО 400 Л</t>
  </si>
  <si>
    <t>1.1-1-1043</t>
  </si>
  <si>
    <t>ТСН-2001.1. База. Р.1, о.1, поз.1043</t>
  </si>
  <si>
    <t>СМОЛА КАМЕННОУГОЛЬНАЯ СТРОИТЕЛЬНАЯ</t>
  </si>
  <si>
    <t>1.1-1-1265</t>
  </si>
  <si>
    <t>ТСН-2001.1. База. Р.1, о.1, поз.1265</t>
  </si>
  <si>
    <t>МАТЕРИАЛ РУЛОННЫЙ КРОВЕЛЬНЫЙ И ГИДРОИЗОЛЯЦИОННЫЙ, ТОЛЬ, МАРКА ТГ-350</t>
  </si>
  <si>
    <t>1.1-1-133</t>
  </si>
  <si>
    <t>ТСН-2001.1. База. Р.1, о.1, поз.133</t>
  </si>
  <si>
    <t>ГВОЗДИ ТОЛЕВЫЕ</t>
  </si>
  <si>
    <t>1.1-1-146</t>
  </si>
  <si>
    <t>ТСН-2001.1. База. Р.1, о.1, поз.146</t>
  </si>
  <si>
    <t>ГИПСОВЫЕ ВЯЖУЩИЕ (ГИПС) ДЛЯ ШТУКАТУРНЫХ РАБОТ</t>
  </si>
  <si>
    <t>1.3-2-15</t>
  </si>
  <si>
    <t>ТСН-2001.1. Доп.14. Р.3, о.2, поз.15</t>
  </si>
  <si>
    <t>РАСТВОР ИЗВЕСТКОВЫЙ, МАРКА 4</t>
  </si>
  <si>
    <t>1.7-5-3</t>
  </si>
  <si>
    <t>ТСН-2001.1. База. Р.7, о.5, поз.3</t>
  </si>
  <si>
    <t>ЕРШИ (ЗАКРЕПЫ) СТРОИТЕЛЬНЫЕ</t>
  </si>
  <si>
    <t>5711910000</t>
  </si>
  <si>
    <t>ЩЕБЕНЬ ИЗ ПРИРОДНОГО КАМНЯ</t>
  </si>
  <si>
    <t>5711400000</t>
  </si>
  <si>
    <t>ПЕСОК ПРИРОДНЫЙ ДЛЯ СТРОИТЕЛЬНЫХ РАБОТ</t>
  </si>
  <si>
    <t>5718400000</t>
  </si>
  <si>
    <t>СМЕСИ АСФАЛЬТОБЕТОННЫЕ</t>
  </si>
  <si>
    <t>5711921000</t>
  </si>
  <si>
    <t>КАМЕНЬ ПРИРОДНЫЙ ОКАТАННЫЙ (ГАЛЬКА РЕЧНАЯ)</t>
  </si>
  <si>
    <t>9749950000</t>
  </si>
  <si>
    <t>СЕМЕНА ГАЗОННЫХ ТРАВ</t>
  </si>
  <si>
    <t>5858010000</t>
  </si>
  <si>
    <t>ПЛИТА ПЕРЕКРЫТИЯ КАНАЛОВ</t>
  </si>
  <si>
    <t>1468010000</t>
  </si>
  <si>
    <t>ФЛАНЦЫ СТАЛЬНЫЕ ПЛОСКИЕ ПРИВАРНЫЕ</t>
  </si>
  <si>
    <t>3700000000</t>
  </si>
  <si>
    <t>АРМАТУРА ТРУБОПРОВОДНАЯ</t>
  </si>
  <si>
    <t>1303010000</t>
  </si>
  <si>
    <t>ТРУБЫ ЭЛЕКТРОСВАРНЫЕ ПРЯМОШОВНЫЕ</t>
  </si>
  <si>
    <t>1394040000</t>
  </si>
  <si>
    <t>ИЗОЛЯЦИЯ СТАНДАРТНЫХ ТРУБ ИЗ ПЕНОПОЛИУРЕТАНА, (4859511) ИЗОЛЯЦИЯ МЕРНЫХ ТРУБ ИЗ ПЕНОПОЛИУРЕТАНА</t>
  </si>
  <si>
    <t>3712220000</t>
  </si>
  <si>
    <t>КРАН ТРЕХХОДОВОЙ</t>
  </si>
  <si>
    <t>4212130000</t>
  </si>
  <si>
    <t>КОНТРОЛЬНО-ИЗМЕРИТЕЛЬНЫЕ ПРИБОРЫ</t>
  </si>
  <si>
    <t>4211010000</t>
  </si>
  <si>
    <t>ТЕРМОМЕТРЫ СТЕКЛЯННЫЕ ТЕХНИЧЕСКИЕ ИЛИ (421130) БИМЕТАЛЛИЧЕСКИЕ</t>
  </si>
  <si>
    <t>5745010000</t>
  </si>
  <si>
    <t>БЕТОН (КЛАСС ПО ПРОЕКТУ)</t>
  </si>
  <si>
    <t>5745520000</t>
  </si>
  <si>
    <t>РАСТВОР ЦЕМЕНТНО-ИЗВЕСТКОВЫЙ МАРКИ 75</t>
  </si>
  <si>
    <t>2154320000</t>
  </si>
  <si>
    <t>НАТРИЙ ФТОРИСТЫЙ ТЕХНИЧЕСКИЙ: МАРКА А, СОРТ I</t>
  </si>
  <si>
    <t>2312940000</t>
  </si>
  <si>
    <t>ШПАТЛЕВКИ</t>
  </si>
  <si>
    <t>2388410000</t>
  </si>
  <si>
    <t>КРАСКИ ВОДОЭМУЛЬСИОННЫЕ ПОЛИВИНИЛАЦЕТАТНЫЕ</t>
  </si>
  <si>
    <t>5745510000</t>
  </si>
  <si>
    <t>РАСТВОРЫ ГОТОВЫЕ КЛАДОЧНЫЕ ТЯЖЕЛЫЕ ЦЕМЕНТНЫЕ</t>
  </si>
  <si>
    <t>СМЕСИ БЕТОННЫЕ, БСГ, ТЯЖЕЛОГО БЕТОНА</t>
  </si>
  <si>
    <t>0930110000</t>
  </si>
  <si>
    <t>АРМАТУРА</t>
  </si>
  <si>
    <t>5774330000</t>
  </si>
  <si>
    <t>МАТЕРИАЛЫ РУЛОННЫЕ КРОВЕЛЬНЫЕ ДЛЯ ВЕРХНЕГО СЛОЯ (МАРКА ПО ПРОЕКТУ)</t>
  </si>
  <si>
    <t>МАТЕРИАЛЫ РУЛОННЫЕ КРОВЕЛЬНЫЕ ДЛЯ НИЖНЕГО СЛОЯ (МАРКА ПО ПРОЕКТУ)</t>
  </si>
  <si>
    <t>0902110000</t>
  </si>
  <si>
    <t>СТАЛЬ ПОЛОСОВАЯ СПОКОЙНАЯ МАРКИ СТ3СП, 50-200 ММ ТОЛЩИНОЙ 4-5 ММ</t>
  </si>
  <si>
    <t>0930115000</t>
  </si>
  <si>
    <t>СТАЛЬ КРОВЕЛЬНАЯ ЛИСТОВАЯ ОЦИНКОВАННАЯ ТОЛЩИНОЙ ЛИСТА 0,5 ММ</t>
  </si>
  <si>
    <t>5774000000</t>
  </si>
  <si>
    <t>МАТЕРИАЛЫ РУЛОННЫЕ КРОВЕЛЬНЫЕ</t>
  </si>
  <si>
    <t>5271610000</t>
  </si>
  <si>
    <t>АЛЮМИНИЕВЫЕ КОНСТРУКЦИИ ПОДВЕСНЫХ ПОТОЛКОВ РЕЕЧНОГО ТИПА</t>
  </si>
  <si>
    <t>ПЕСОК СТРОИТЕЛЬНЫЙ</t>
  </si>
  <si>
    <t>5775340000</t>
  </si>
  <si>
    <t>МАСТИКА КЛЕЯЩАЯ МОРОЗОСТОЙКАЯ БИТУМНО-МАСЛЯНАЯ МБ-50</t>
  </si>
  <si>
    <t>0131000000</t>
  </si>
  <si>
    <t>5745120000</t>
  </si>
  <si>
    <t>СМЕСИ СУХИЕ ДЛЯ ШТУКАТУРНЫХ РАБОТ</t>
  </si>
  <si>
    <t>РАСТВОРЫ ТЯЖЕЛЫЕ ЦЕМЕНТНО-ИЗВЕСТКОВЫЕ МАРКИ 75</t>
  </si>
  <si>
    <t>КРАСКИ ВОДНО-ДИСПЕРСИОННЫЕ ПОЛИВИНИЛАЦЕТАТНЫЕ ВД-ВА-17: БЕЛАЯ</t>
  </si>
  <si>
    <t>2312723000</t>
  </si>
  <si>
    <t>5262420000</t>
  </si>
  <si>
    <t>ЛЕСТНИЦЫ, КОСОУРЫ, ПЛОЩАДКИ, ОГРАЖДЕНИЯ</t>
  </si>
  <si>
    <t>5733110000</t>
  </si>
  <si>
    <t>ЦЕМЕНТ</t>
  </si>
  <si>
    <t>5772111000</t>
  </si>
  <si>
    <t>ПОРУЧНИ ИЗ ПОЛИВИНИЛХЛОРИДА ТИП 1 РАЗМЕРЫ 54Х27 ММ</t>
  </si>
  <si>
    <t>2317220000</t>
  </si>
  <si>
    <t>КРАСКИ МАСЛЯНЫЕ (ГОТОВЫЕ К УПОТРЕБЛЕНИЮ)</t>
  </si>
  <si>
    <t>2318320000</t>
  </si>
  <si>
    <t>ОЛИФА КОМБИНИРОВАННАЯ (ОКСОЛЬ)</t>
  </si>
  <si>
    <t>0251290000</t>
  </si>
  <si>
    <t>КОНТАКТ КЕРОСИНОВЫЙ</t>
  </si>
  <si>
    <t>2141160000</t>
  </si>
  <si>
    <t>СУЛЬФАТ АММОНИЯ НАСЫПЬЮ, СОРТ ВЫСШИЙ</t>
  </si>
  <si>
    <t>2148150000</t>
  </si>
  <si>
    <t>АММОНИЙ ФОСФОРНОКИСЛЫЙ ДВУЗАМЕЩЕННЫЙ (ДИАМОНИЙ ФОСФАТ): МАРКА Б</t>
  </si>
  <si>
    <t>0930116000</t>
  </si>
  <si>
    <t>СТАЛЬ ЛИСТОВАЯ ОЦИНКОВАННАЯ ТОЛЩИНОЙ ЛИСТА 0,7 ММ</t>
  </si>
  <si>
    <t>РЕШЕТКИ МЕТАЛЛИЧЕСКИЕ ДЛЯ ОГРАЖДЕНИЙ КРОВЛИ</t>
  </si>
  <si>
    <t>4863630000</t>
  </si>
  <si>
    <t>РЕШЕТКИ</t>
  </si>
  <si>
    <t>СТАЛЬ ЛИСТОВАЯ ОЦИНКОВАННАЯ ТОЛЩИНОЙ ЛИСТА 0,5 ММ</t>
  </si>
  <si>
    <t>5333110000</t>
  </si>
  <si>
    <t>ДОСКИ ХВОЙНЫХ ПОРОД НЕОБРЕЗНЫЕ, СОРТ II</t>
  </si>
  <si>
    <t>5263935000</t>
  </si>
  <si>
    <t>ВОРОНКИ</t>
  </si>
  <si>
    <t>2313332000</t>
  </si>
  <si>
    <t>ГРУНТОВКА ГЛУБОКОГО ПРОНИКНОВЕНИЯ</t>
  </si>
  <si>
    <t>5745150000</t>
  </si>
  <si>
    <t>СМЕСИ СУХИЕ ДЕКОРАТИВНЫЕ ФУГОВОЧНЫЕ</t>
  </si>
  <si>
    <t>5752100000</t>
  </si>
  <si>
    <t>ПЛИТКИ КЕРАМИЧЕСКИЕ ГЛАЗУРОВАННЫЕ</t>
  </si>
  <si>
    <t>РАСТВОРЫ ГОТОВЫЕ КЛАДОЧНЫЕ ТЯЖЕЛЫЕ ЦЕМЕНТНЫЕ МАРКИ 150</t>
  </si>
  <si>
    <t>СМЕСИ СУХИЕ ДЛЯ ЗАТИРКИ ШВОВ</t>
  </si>
  <si>
    <t>5745170000</t>
  </si>
  <si>
    <t>СМЕСИ СУХИЕ КЛЕЕВЫЕ ДЛЯ ПЛИТОЧНЫХ РАБОТ</t>
  </si>
  <si>
    <t>5752421000</t>
  </si>
  <si>
    <t>ПЛИТКИ КЕРАМИЧЕСКИЕ ТИПА "КЕРАМОГРАНИТ"</t>
  </si>
  <si>
    <t>5752190000</t>
  </si>
  <si>
    <t>ПЛИТКИ ПЛИНТУСНЫЕ</t>
  </si>
  <si>
    <t>5745110000</t>
  </si>
  <si>
    <t>СМЕСИ СУХИЕ ЦЕМЕНТНО-ПЕСЧАНЫЕ</t>
  </si>
  <si>
    <t>5361850000</t>
  </si>
  <si>
    <t>ПАРКЕТ ЛАМИНИРОВАННЫЙ</t>
  </si>
  <si>
    <t>2513110000</t>
  </si>
  <si>
    <t>КЛЕЙ-МАСТИКА КН-2 (РЕЗИНОВЫЙ)</t>
  </si>
  <si>
    <t>5772112000</t>
  </si>
  <si>
    <t>ПЛИНТУСЫ ПВХ</t>
  </si>
  <si>
    <t>5774100000</t>
  </si>
  <si>
    <t>МАТЕРИАЛ РУЛОННЫЙ</t>
  </si>
  <si>
    <t>5752420000</t>
  </si>
  <si>
    <t>ПЛИТКИ КЕРАМИЧЕСКИЕ ДЛЯ ПОЛОВ</t>
  </si>
  <si>
    <t>5262178000</t>
  </si>
  <si>
    <t>БЛОКИ ДВЕРНЫЕ МЕТАЛЛИЧЕСКИЕ ПРОТИВОПОЖАРНЫЕ</t>
  </si>
  <si>
    <t>4987110000</t>
  </si>
  <si>
    <t>ДОВОДЧИК ДВЕРНОЙ</t>
  </si>
  <si>
    <t>4980000000</t>
  </si>
  <si>
    <t>СКОБЯНЫЕ ИЗДЕЛИЯ</t>
  </si>
  <si>
    <t>5361110000</t>
  </si>
  <si>
    <t>БЛОКИ ДВЕРНЫЕ</t>
  </si>
</sst>
</file>

<file path=xl/styles.xml><?xml version="1.0" encoding="utf-8"?>
<styleSheet xmlns="http://schemas.openxmlformats.org/spreadsheetml/2006/main">
  <numFmts count="3">
    <numFmt numFmtId="164" formatCode="mmmm"/>
    <numFmt numFmtId="165" formatCode="#,##0.00####;[Red]\-\ #,##0.00####"/>
    <numFmt numFmtId="166" formatCode="#,##0.00;[Red]\-\ #,##0.00"/>
  </numFmts>
  <fonts count="18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b/>
      <sz val="10"/>
      <color indexed="14"/>
      <name val="Arial"/>
      <charset val="204"/>
    </font>
    <font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i/>
      <sz val="11"/>
      <name val="Arial"/>
      <family val="2"/>
      <charset val="204"/>
    </font>
    <font>
      <b/>
      <sz val="1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0"/>
      </top>
      <bottom/>
      <diagonal/>
    </border>
  </borders>
  <cellStyleXfs count="1">
    <xf numFmtId="0" fontId="0" fillId="0" borderId="0"/>
  </cellStyleXfs>
  <cellXfs count="7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 applyAlignment="1"/>
    <xf numFmtId="0" fontId="11" fillId="0" borderId="0" xfId="0" applyFont="1" applyAlignment="1"/>
    <xf numFmtId="0" fontId="11" fillId="0" borderId="0" xfId="0" applyFont="1" applyBorder="1" applyAlignment="1">
      <alignment horizontal="left"/>
    </xf>
    <xf numFmtId="0" fontId="11" fillId="0" borderId="0" xfId="0" applyFont="1" applyBorder="1" applyAlignment="1">
      <alignment wrapText="1"/>
    </xf>
    <xf numFmtId="164" fontId="11" fillId="0" borderId="0" xfId="0" applyNumberFormat="1" applyFont="1"/>
    <xf numFmtId="1" fontId="11" fillId="0" borderId="0" xfId="0" applyNumberFormat="1" applyFont="1"/>
    <xf numFmtId="0" fontId="16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right" wrapText="1"/>
    </xf>
    <xf numFmtId="0" fontId="11" fillId="0" borderId="0" xfId="0" applyFont="1" applyAlignment="1">
      <alignment horizontal="right" wrapText="1"/>
    </xf>
    <xf numFmtId="0" fontId="9" fillId="0" borderId="0" xfId="0" applyFont="1" applyAlignment="1">
      <alignment wrapText="1"/>
    </xf>
    <xf numFmtId="166" fontId="0" fillId="0" borderId="0" xfId="0" applyNumberFormat="1"/>
    <xf numFmtId="0" fontId="0" fillId="0" borderId="6" xfId="0" applyBorder="1"/>
    <xf numFmtId="166" fontId="16" fillId="0" borderId="0" xfId="0" applyNumberFormat="1" applyFont="1" applyAlignment="1">
      <alignment horizontal="right"/>
    </xf>
    <xf numFmtId="0" fontId="11" fillId="0" borderId="0" xfId="0" quotePrefix="1" applyFont="1" applyAlignment="1">
      <alignment horizontal="right" wrapText="1"/>
    </xf>
    <xf numFmtId="0" fontId="17" fillId="0" borderId="0" xfId="0" applyFont="1"/>
    <xf numFmtId="0" fontId="11" fillId="0" borderId="1" xfId="0" applyFont="1" applyBorder="1"/>
    <xf numFmtId="0" fontId="17" fillId="0" borderId="0" xfId="0" applyFont="1" applyBorder="1" applyAlignment="1">
      <alignment horizontal="right"/>
    </xf>
    <xf numFmtId="0" fontId="17" fillId="0" borderId="0" xfId="0" applyFont="1" applyAlignment="1"/>
    <xf numFmtId="0" fontId="17" fillId="0" borderId="0" xfId="0" applyFont="1" applyAlignment="1">
      <alignment horizontal="left" vertical="top"/>
    </xf>
    <xf numFmtId="0" fontId="11" fillId="0" borderId="4" xfId="0" applyFont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7" fillId="0" borderId="0" xfId="0" applyFont="1" applyAlignment="1">
      <alignment horizontal="right"/>
    </xf>
    <xf numFmtId="0" fontId="13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165" fontId="11" fillId="0" borderId="0" xfId="0" applyNumberFormat="1" applyFont="1" applyAlignment="1">
      <alignment horizontal="right"/>
    </xf>
    <xf numFmtId="0" fontId="17" fillId="0" borderId="0" xfId="0" applyFont="1" applyAlignment="1">
      <alignment horizontal="left" wrapText="1"/>
    </xf>
    <xf numFmtId="166" fontId="11" fillId="0" borderId="0" xfId="0" applyNumberFormat="1" applyFont="1" applyAlignment="1">
      <alignment horizontal="right"/>
    </xf>
    <xf numFmtId="166" fontId="17" fillId="0" borderId="6" xfId="0" applyNumberFormat="1" applyFont="1" applyBorder="1" applyAlignment="1">
      <alignment horizontal="right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15" fillId="0" borderId="0" xfId="0" applyFont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7" fillId="0" borderId="0" xfId="0" applyFont="1" applyAlignment="1">
      <alignment horizontal="right"/>
    </xf>
    <xf numFmtId="0" fontId="17" fillId="0" borderId="1" xfId="0" applyFont="1" applyBorder="1" applyAlignment="1">
      <alignment horizontal="center"/>
    </xf>
    <xf numFmtId="0" fontId="13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10" fillId="0" borderId="2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165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 vertical="center"/>
    </xf>
    <xf numFmtId="166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left" wrapText="1"/>
    </xf>
    <xf numFmtId="166" fontId="11" fillId="0" borderId="0" xfId="0" applyNumberFormat="1" applyFont="1" applyAlignment="1">
      <alignment horizontal="right"/>
    </xf>
    <xf numFmtId="166" fontId="17" fillId="0" borderId="6" xfId="0" applyNumberFormat="1" applyFont="1" applyBorder="1" applyAlignment="1">
      <alignment horizontal="right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10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0" fillId="0" borderId="0" xfId="0" applyAlignment="1"/>
    <xf numFmtId="0" fontId="11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3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51"/>
  <sheetViews>
    <sheetView topLeftCell="A52" zoomScale="156" zoomScaleNormal="156" workbookViewId="0">
      <selection activeCell="C5" sqref="C5"/>
    </sheetView>
  </sheetViews>
  <sheetFormatPr defaultRowHeight="12.75"/>
  <cols>
    <col min="1" max="1" width="6.7109375" customWidth="1"/>
    <col min="2" max="2" width="40.7109375" customWidth="1"/>
    <col min="3" max="5" width="15.7109375" customWidth="1"/>
    <col min="30" max="30" width="79.7109375" customWidth="1"/>
    <col min="31" max="31" width="94.7109375" customWidth="1"/>
  </cols>
  <sheetData>
    <row r="1" spans="1:30" ht="14.25">
      <c r="A1" s="10"/>
      <c r="B1" s="10"/>
      <c r="C1" s="10"/>
      <c r="D1" s="10"/>
      <c r="E1" s="10"/>
    </row>
    <row r="2" spans="1:30" ht="15">
      <c r="A2" s="10"/>
      <c r="B2" s="10"/>
      <c r="C2" s="53" t="s">
        <v>0</v>
      </c>
      <c r="D2" s="53"/>
      <c r="E2" s="10"/>
    </row>
    <row r="3" spans="1:30" ht="15">
      <c r="A3" s="10"/>
      <c r="B3" s="10"/>
      <c r="C3" s="37"/>
      <c r="D3" s="37"/>
      <c r="E3" s="10"/>
    </row>
    <row r="4" spans="1:30" ht="15">
      <c r="A4" s="10"/>
      <c r="B4" s="10"/>
      <c r="C4" s="54"/>
      <c r="D4" s="54"/>
      <c r="E4" s="10"/>
    </row>
    <row r="5" spans="1:30" ht="15">
      <c r="A5" s="10"/>
      <c r="B5" s="10"/>
      <c r="C5" s="30"/>
      <c r="D5" s="30"/>
      <c r="E5" s="10"/>
    </row>
    <row r="6" spans="1:30" ht="15">
      <c r="A6" s="10"/>
      <c r="B6" s="10"/>
      <c r="C6" s="54"/>
      <c r="D6" s="54"/>
      <c r="E6" s="10"/>
    </row>
    <row r="7" spans="1:30" ht="15">
      <c r="A7" s="10"/>
      <c r="B7" s="10"/>
      <c r="C7" s="30"/>
      <c r="D7" s="30"/>
      <c r="E7" s="10"/>
    </row>
    <row r="8" spans="1:30" ht="15">
      <c r="A8" s="10"/>
      <c r="B8" s="53" t="s">
        <v>1</v>
      </c>
      <c r="C8" s="53"/>
      <c r="D8" s="31"/>
      <c r="E8" s="10"/>
    </row>
    <row r="9" spans="1:30" ht="14.25">
      <c r="A9" s="10"/>
      <c r="B9" s="10"/>
      <c r="C9" s="10"/>
      <c r="D9" s="10"/>
      <c r="E9" s="10"/>
    </row>
    <row r="10" spans="1:30" ht="14.25">
      <c r="A10" s="10"/>
      <c r="B10" s="10"/>
      <c r="C10" s="10"/>
      <c r="D10" s="10"/>
      <c r="E10" s="10"/>
    </row>
    <row r="11" spans="1:30" ht="15.75">
      <c r="A11" s="55" t="str">
        <f>CONCATENATE("Дефектный акт ", IF(Source!AN15&lt;&gt;"", Source!AN15," "))</f>
        <v xml:space="preserve">Дефектный акт  </v>
      </c>
      <c r="B11" s="55"/>
      <c r="C11" s="55"/>
      <c r="D11" s="55"/>
      <c r="E11" s="10"/>
      <c r="AD11" s="38" t="str">
        <f>CONCATENATE("Дефектный акт ", IF(Source!AN15&lt;&gt;"", Source!AN15," "))</f>
        <v xml:space="preserve">Дефектный акт  </v>
      </c>
    </row>
    <row r="12" spans="1:30" ht="15">
      <c r="A12" s="56" t="str">
        <f>CONCATENATE("На капитальный ремонт ", Source!F12)</f>
        <v>На капитальный ремонт Новый объект</v>
      </c>
      <c r="B12" s="56"/>
      <c r="C12" s="56"/>
      <c r="D12" s="56"/>
      <c r="E12" s="10"/>
      <c r="AD12" s="39" t="str">
        <f>CONCATENATE("На капитальный ремонт ", Source!F12)</f>
        <v>На капитальный ремонт Новый объект</v>
      </c>
    </row>
    <row r="13" spans="1:30" ht="14.25">
      <c r="A13" s="10"/>
      <c r="B13" s="10"/>
      <c r="C13" s="10"/>
      <c r="D13" s="10"/>
      <c r="E13" s="10"/>
    </row>
    <row r="14" spans="1:30" ht="15">
      <c r="A14" s="10"/>
      <c r="B14" s="32" t="s">
        <v>2</v>
      </c>
      <c r="C14" s="10"/>
      <c r="D14" s="10"/>
      <c r="E14" s="10"/>
    </row>
    <row r="15" spans="1:30" ht="15">
      <c r="A15" s="10"/>
      <c r="B15" s="32" t="s">
        <v>3</v>
      </c>
      <c r="C15" s="10"/>
      <c r="D15" s="10"/>
      <c r="E15" s="10"/>
    </row>
    <row r="16" spans="1:30" ht="15">
      <c r="A16" s="10"/>
      <c r="B16" s="32" t="s">
        <v>4</v>
      </c>
      <c r="C16" s="10"/>
      <c r="D16" s="10"/>
      <c r="E16" s="10"/>
    </row>
    <row r="17" spans="1:31" ht="28.5">
      <c r="A17" s="18" t="s">
        <v>5</v>
      </c>
      <c r="B17" s="18" t="s">
        <v>6</v>
      </c>
      <c r="C17" s="18" t="s">
        <v>7</v>
      </c>
      <c r="D17" s="18" t="s">
        <v>8</v>
      </c>
      <c r="E17" s="45" t="s">
        <v>9</v>
      </c>
    </row>
    <row r="18" spans="1:31" ht="14.25">
      <c r="A18" s="33">
        <v>1</v>
      </c>
      <c r="B18" s="33">
        <v>2</v>
      </c>
      <c r="C18" s="33">
        <v>3</v>
      </c>
      <c r="D18" s="33">
        <v>4</v>
      </c>
      <c r="E18" s="34">
        <v>5</v>
      </c>
    </row>
    <row r="19" spans="1:31" ht="16.5">
      <c r="A19" s="51" t="str">
        <f>CONCATENATE("Локальная смета: ", Source!G780)</f>
        <v>Локальная смета: РЕМОНТ  КРОВЛИ(СтаыйУчКорпус)</v>
      </c>
      <c r="B19" s="51"/>
      <c r="C19" s="51"/>
      <c r="D19" s="51"/>
      <c r="E19" s="51"/>
      <c r="AE19" s="35" t="str">
        <f>CONCATENATE("Локальная смета: ", Source!G780)</f>
        <v>Локальная смета: РЕМОНТ  КРОВЛИ(СтаыйУчКорпус)</v>
      </c>
    </row>
    <row r="20" spans="1:31" ht="16.5">
      <c r="A20" s="52" t="str">
        <f>CONCATENATE("Раздел: ", Source!G816)</f>
        <v>Раздел: РЕМОНТ</v>
      </c>
      <c r="B20" s="52"/>
      <c r="C20" s="52"/>
      <c r="D20" s="52"/>
      <c r="E20" s="52"/>
      <c r="AE20" s="36" t="str">
        <f>CONCATENATE("Раздел: ", Source!G816)</f>
        <v>Раздел: РЕМОНТ</v>
      </c>
    </row>
    <row r="21" spans="1:31" ht="57">
      <c r="A21" s="19" t="str">
        <f>Source!E820</f>
        <v>1</v>
      </c>
      <c r="B21" s="40" t="str">
        <f>Source!G820</f>
        <v>УСТРОЙСТВО НА КОНЬКЕ КРОВЛИ ПРИСПОСОБЛЕНИЯ ИЗ ОЦИНКОВАННОЙ СТАЛИ ДЛЯ КРЕПЛЕНИЯ СТРАХОВОЙ ВЕРЕВКИ</v>
      </c>
      <c r="C21" s="22" t="str">
        <f>Source!H820</f>
        <v>м</v>
      </c>
      <c r="D21" s="47">
        <f>Source!I820</f>
        <v>100</v>
      </c>
      <c r="E21" s="19"/>
    </row>
    <row r="22" spans="1:31" ht="42.75">
      <c r="A22" s="19" t="str">
        <f>Source!E821</f>
        <v>2</v>
      </c>
      <c r="B22" s="40" t="str">
        <f>Source!G821</f>
        <v>РАЗБОРКА ПОЯСКОВ, САНДРИКОВ, ЖЕЛОБОВ, ОТЛИВОВ, СВЕСОВ И Т.П. ИЗ ЛИСТОВОЙ СТАЛИ</v>
      </c>
      <c r="C22" s="22" t="str">
        <f>Source!H821</f>
        <v>100 м</v>
      </c>
      <c r="D22" s="47">
        <f>Source!I821</f>
        <v>0.25</v>
      </c>
      <c r="E22" s="19"/>
    </row>
    <row r="23" spans="1:31" ht="57">
      <c r="A23" s="19" t="str">
        <f>Source!E822</f>
        <v>3</v>
      </c>
      <c r="B23" s="40" t="str">
        <f>Source!G822</f>
        <v>УСТРОЙСТВО МЕЛКИХ ПОКРЫТИЙ (БРАНДМАУЭРЫ, ПАРАПЕТЫ, СВЕСЫ И Т.П.) ИЗ ЛИСТОВОЙ ОЦИНКОВАННОЙ СТАЛИ</v>
      </c>
      <c r="C23" s="22" t="str">
        <f>Source!H822</f>
        <v>100 м2</v>
      </c>
      <c r="D23" s="47">
        <f>Source!I822</f>
        <v>0.25</v>
      </c>
      <c r="E23" s="19"/>
    </row>
    <row r="24" spans="1:31" ht="57">
      <c r="A24" s="19" t="str">
        <f>Source!E823</f>
        <v>3,1</v>
      </c>
      <c r="B24" s="40" t="str">
        <f>Source!G823</f>
        <v>СТАЛЬ КРОВЕЛЬНАЯ ЛИСТОВАЯ, ТОЛЩИНА 0,5 ММ, ВЕС ЛИСТА РАЗМЕРОМ 710Х1420 ММ 4 КГ, ЧЕРНАЯ</v>
      </c>
      <c r="C24" s="22" t="str">
        <f>Source!H823</f>
        <v>т</v>
      </c>
      <c r="D24" s="47">
        <f>Source!I823</f>
        <v>0.14249999999999999</v>
      </c>
      <c r="E24" s="19"/>
    </row>
    <row r="25" spans="1:31" ht="28.5">
      <c r="A25" s="19" t="str">
        <f>Source!E824</f>
        <v>4</v>
      </c>
      <c r="B25" s="40" t="str">
        <f>Source!G824</f>
        <v>РАЗБОРКА ПОКРЫТИЙ КРОВЛИ ИЗ ЛИСТОВОЙ СТАЛИ</v>
      </c>
      <c r="C25" s="22" t="str">
        <f>Source!H824</f>
        <v>100 м2</v>
      </c>
      <c r="D25" s="47">
        <f>Source!I824</f>
        <v>4</v>
      </c>
      <c r="E25" s="19"/>
    </row>
    <row r="26" spans="1:31" ht="42.75">
      <c r="A26" s="19" t="str">
        <f>Source!E825</f>
        <v>5</v>
      </c>
      <c r="B26" s="40" t="str">
        <f>Source!G825</f>
        <v>ОГНЕЗАЩИТА ОБРЕШЕТКИ ПОД КРОВЛЮ, ПОКРЫТИЯ И НАСТИЛЫ ПО ФЕРМАМ</v>
      </c>
      <c r="C26" s="22" t="str">
        <f>Source!H825</f>
        <v>1000 м2</v>
      </c>
      <c r="D26" s="47">
        <f>Source!I825</f>
        <v>0.84</v>
      </c>
      <c r="E26" s="19"/>
    </row>
    <row r="27" spans="1:31" ht="14.25">
      <c r="A27" s="19" t="str">
        <f>Source!E826</f>
        <v>5,1</v>
      </c>
      <c r="B27" s="40" t="str">
        <f>Source!G826</f>
        <v>КЕРОСИНОВЫЙ КОНТАКТ</v>
      </c>
      <c r="C27" s="22" t="str">
        <f>Source!H826</f>
        <v>т</v>
      </c>
      <c r="D27" s="47">
        <f>Source!I826</f>
        <v>3.3599999999999998E-2</v>
      </c>
      <c r="E27" s="19"/>
    </row>
    <row r="28" spans="1:31" ht="28.5">
      <c r="A28" s="19" t="str">
        <f>Source!E827</f>
        <v>5,2</v>
      </c>
      <c r="B28" s="40" t="str">
        <f>Source!G827</f>
        <v>АММОНИЙ СЕРНОКИСЛЫЙ ОЧИЩЕННЫЙ</v>
      </c>
      <c r="C28" s="22" t="str">
        <f>Source!H827</f>
        <v>т</v>
      </c>
      <c r="D28" s="47">
        <f>Source!I827</f>
        <v>5.04E-2</v>
      </c>
      <c r="E28" s="19"/>
    </row>
    <row r="29" spans="1:31" ht="28.5">
      <c r="A29" s="19" t="str">
        <f>Source!E828</f>
        <v>5,3</v>
      </c>
      <c r="B29" s="40" t="str">
        <f>Source!G828</f>
        <v>АММОНИЙ ФОСФОРНОКИСЛЫЙ (ДИАММОНИЙ ФОСФАТ)</v>
      </c>
      <c r="C29" s="22" t="str">
        <f>Source!H828</f>
        <v>т</v>
      </c>
      <c r="D29" s="47">
        <f>Source!I828</f>
        <v>0.19320000000000001</v>
      </c>
      <c r="E29" s="19"/>
    </row>
    <row r="30" spans="1:31" ht="71.25">
      <c r="A30" s="19" t="str">
        <f>Source!E829</f>
        <v>6</v>
      </c>
      <c r="B30" s="40" t="str">
        <f>Source!G829</f>
        <v>УСТРОЙСТВО КРОВЛИ ИЗ ОЦИНКОВАННОЙ СТАЛИ ПО ДЕРЕВЯННОЙ ОБРЕШЕТКЕ С ЕЕ УСТРОЙСТВОМ БЕЗ НАСТЕННЫХ ЖЕЛОБОВ</v>
      </c>
      <c r="C30" s="22" t="str">
        <f>Source!H829</f>
        <v>100 м2</v>
      </c>
      <c r="D30" s="47">
        <f>Source!I829</f>
        <v>4</v>
      </c>
      <c r="E30" s="19"/>
    </row>
    <row r="31" spans="1:31" ht="42.75">
      <c r="A31" s="19" t="str">
        <f>Source!E830</f>
        <v>6,1</v>
      </c>
      <c r="B31" s="40" t="str">
        <f>Source!G830</f>
        <v>СТАЛЬ ЛИСТОВАЯ, ОЦИНКОВАННАЯ, ТОЛЩИНА 0,55-0,65 ММ</v>
      </c>
      <c r="C31" s="22" t="str">
        <f>Source!H830</f>
        <v>т</v>
      </c>
      <c r="D31" s="47">
        <f>Source!I830</f>
        <v>3.48</v>
      </c>
      <c r="E31" s="19"/>
    </row>
    <row r="32" spans="1:31" ht="28.5">
      <c r="A32" s="19" t="str">
        <f>Source!E831</f>
        <v>9</v>
      </c>
      <c r="B32" s="40" t="str">
        <f>Source!G831</f>
        <v>ПРОМАЗКА ФАЛЬЦЕВ ПОКРЫТИЯ ИЗ КРОВЕЛЬНОЙ СТАЛИ</v>
      </c>
      <c r="C32" s="22" t="str">
        <f>Source!H831</f>
        <v>100 м</v>
      </c>
      <c r="D32" s="47">
        <f>Source!I831</f>
        <v>16</v>
      </c>
      <c r="E32" s="19"/>
    </row>
    <row r="33" spans="1:31" ht="28.5">
      <c r="A33" s="19" t="str">
        <f>Source!E832</f>
        <v>9,1</v>
      </c>
      <c r="B33" s="40" t="str">
        <f>Source!G832</f>
        <v>ТКАНИ СТЕКЛЯННЫЕ ДЛЯ ГИДРОИЗОЛЯЦИИ, МАРКА А-1</v>
      </c>
      <c r="C33" s="22" t="str">
        <f>Source!H832</f>
        <v>м2</v>
      </c>
      <c r="D33" s="47">
        <f>Source!I832</f>
        <v>160</v>
      </c>
      <c r="E33" s="19"/>
    </row>
    <row r="34" spans="1:31" ht="28.5">
      <c r="A34" s="19" t="str">
        <f>Source!E833</f>
        <v>9,2</v>
      </c>
      <c r="B34" s="40" t="str">
        <f>Source!G833</f>
        <v>МАСТИКА КЛЕЯЩАЯ, МАРКА 'ПОЛИКРОВ-М 140', ПОЛИМЕРНАЯ</v>
      </c>
      <c r="C34" s="22" t="str">
        <f>Source!H833</f>
        <v>т</v>
      </c>
      <c r="D34" s="47">
        <f>Source!I833</f>
        <v>0.96</v>
      </c>
      <c r="E34" s="19"/>
    </row>
    <row r="35" spans="1:31" ht="28.5">
      <c r="A35" s="19" t="str">
        <f>Source!E834</f>
        <v>10</v>
      </c>
      <c r="B35" s="40" t="str">
        <f>Source!G834</f>
        <v>УСТРОЙСТВО КОЛПАКОВ НАД ШАХТАМИ В ДВА КАНАЛА</v>
      </c>
      <c r="C35" s="22" t="str">
        <f>Source!H834</f>
        <v>шт.</v>
      </c>
      <c r="D35" s="47">
        <f>Source!I834</f>
        <v>10</v>
      </c>
      <c r="E35" s="19"/>
    </row>
    <row r="36" spans="1:31" ht="28.5">
      <c r="A36" s="19" t="str">
        <f>Source!E835</f>
        <v>10,1</v>
      </c>
      <c r="B36" s="40" t="str">
        <f>Source!G835</f>
        <v>СТАЛЬ ЛИСТОВАЯ, ОЦИНКОВАННАЯ, ТОЛЩИНА 0,9-1 ММ</v>
      </c>
      <c r="C36" s="22" t="str">
        <f>Source!H835</f>
        <v>т</v>
      </c>
      <c r="D36" s="47">
        <f>Source!I835</f>
        <v>0.28000000000000003</v>
      </c>
      <c r="E36" s="19"/>
    </row>
    <row r="37" spans="1:31" ht="14.25">
      <c r="A37" s="19" t="str">
        <f>Source!E836</f>
        <v>11</v>
      </c>
      <c r="B37" s="40" t="str">
        <f>Source!G836</f>
        <v>РАЗБОРКА ПАРАПЕТНЫХ РЕШЕТОК</v>
      </c>
      <c r="C37" s="22" t="str">
        <f>Source!H836</f>
        <v>100 м</v>
      </c>
      <c r="D37" s="47">
        <f>Source!I836</f>
        <v>2</v>
      </c>
      <c r="E37" s="19"/>
    </row>
    <row r="38" spans="1:31" ht="14.25">
      <c r="A38" s="19" t="str">
        <f>Source!E837</f>
        <v>12</v>
      </c>
      <c r="B38" s="40" t="str">
        <f>Source!G837</f>
        <v>ОГРАЖДЕНИЕ КРОВЕЛЬ ПЕРИЛАМИ</v>
      </c>
      <c r="C38" s="22" t="str">
        <f>Source!H837</f>
        <v>100 м</v>
      </c>
      <c r="D38" s="47">
        <f>Source!I837</f>
        <v>2</v>
      </c>
      <c r="E38" s="19"/>
    </row>
    <row r="39" spans="1:31" ht="42.75">
      <c r="A39" s="19" t="str">
        <f>Source!E838</f>
        <v>13</v>
      </c>
      <c r="B39" s="40" t="str">
        <f>Source!G838</f>
        <v>УСТАНОВКА РЕШЕТОК ЖАЛЮЗИЙНЫХ ПЛОЩАДЬЮ В СВЕТУ, М2, ДО 1,5</v>
      </c>
      <c r="C39" s="22" t="str">
        <f>Source!H838</f>
        <v>шт.</v>
      </c>
      <c r="D39" s="47">
        <f>Source!I838</f>
        <v>6</v>
      </c>
      <c r="E39" s="19"/>
    </row>
    <row r="40" spans="1:31" ht="57">
      <c r="A40" s="19" t="str">
        <f>Source!E839</f>
        <v>13,1</v>
      </c>
      <c r="B40" s="40" t="str">
        <f>Source!G839</f>
        <v>РЕШЕТКИ ЖАЛЮЗИЙНЫЕ СТАЛЬНЫЕ НЕПОДВИЖНЫЕ ШТАМПОВАННЫЕ, РАЗМЕР 150Х490 ММ</v>
      </c>
      <c r="C40" s="22" t="str">
        <f>Source!H839</f>
        <v>шт.</v>
      </c>
      <c r="D40" s="47">
        <f>Source!I839</f>
        <v>6</v>
      </c>
      <c r="E40" s="19"/>
    </row>
    <row r="41" spans="1:31" ht="57">
      <c r="A41" s="19" t="str">
        <f>Source!E840</f>
        <v>14</v>
      </c>
      <c r="B41" s="40" t="str">
        <f>Source!G840</f>
        <v>СМЕНА БРАНДМАУЭРОВ И ПАРАПЕТОВ БЕЗ ОТДЕЛКИ БОКОВЫХ СТЕНОК, ШИРИНОЙ ДО 1,75 М</v>
      </c>
      <c r="C41" s="22" t="str">
        <f>Source!H840</f>
        <v>100 м</v>
      </c>
      <c r="D41" s="47">
        <f>Source!I840</f>
        <v>0</v>
      </c>
      <c r="E41" s="19"/>
    </row>
    <row r="42" spans="1:31" ht="28.5">
      <c r="A42" s="19" t="str">
        <f>Source!E841</f>
        <v>14,1</v>
      </c>
      <c r="B42" s="40" t="str">
        <f>Source!G841</f>
        <v>СТАЛЬ ЛИСТОВАЯ, ОЦИНКОВАННАЯ, ТОЛЩИНА 0,9-1 ММ</v>
      </c>
      <c r="C42" s="22" t="str">
        <f>Source!H841</f>
        <v>т</v>
      </c>
      <c r="D42" s="47">
        <f>Source!I841</f>
        <v>0</v>
      </c>
      <c r="E42" s="19"/>
    </row>
    <row r="43" spans="1:31" ht="28.5">
      <c r="A43" s="19" t="str">
        <f>Source!E842</f>
        <v>15</v>
      </c>
      <c r="B43" s="40" t="str">
        <f>Source!G842</f>
        <v>СМЕНА ОБРЕШЕТКИ С ПРОЗОРАМИ ИЗ ДОСОК ТОЛЩИНОЙ 32 ММ</v>
      </c>
      <c r="C43" s="22" t="str">
        <f>Source!H842</f>
        <v>100 м2</v>
      </c>
      <c r="D43" s="47">
        <f>Source!I842</f>
        <v>0</v>
      </c>
      <c r="E43" s="19"/>
    </row>
    <row r="44" spans="1:31" ht="42.75">
      <c r="A44" s="19" t="str">
        <f>Source!E843</f>
        <v>15,1</v>
      </c>
      <c r="B44" s="40" t="str">
        <f>Source!G843</f>
        <v>ДОСКИ ХВОЙНЫХ ПОРОД, НЕОБРЕЗНЫЕ, ДЛИНА 2-6,5 М, СОРТ II, ТОЛЩИНА 25-32 ММ</v>
      </c>
      <c r="C44" s="22" t="str">
        <f>Source!H843</f>
        <v>м3</v>
      </c>
      <c r="D44" s="47">
        <f>Source!I843</f>
        <v>0</v>
      </c>
      <c r="E44" s="19"/>
    </row>
    <row r="45" spans="1:31" ht="28.5">
      <c r="A45" s="19" t="str">
        <f>Source!E844</f>
        <v>16</v>
      </c>
      <c r="B45" s="40" t="str">
        <f>Source!G844</f>
        <v>РАЗБОРКА ПОКРЫТИЙ КРОВЛИ ИЗ ЛИСТОВОЙ СТАЛИ</v>
      </c>
      <c r="C45" s="22" t="str">
        <f>Source!H844</f>
        <v>100 м2</v>
      </c>
      <c r="D45" s="47">
        <f>Source!I844</f>
        <v>0</v>
      </c>
      <c r="E45" s="19"/>
    </row>
    <row r="46" spans="1:31" ht="16.5">
      <c r="A46" s="52" t="str">
        <f>CONCATENATE("Раздел: ", Source!G867)</f>
        <v>Раздел: ВЫВОЗ МУСОРА</v>
      </c>
      <c r="B46" s="52"/>
      <c r="C46" s="52"/>
      <c r="D46" s="52"/>
      <c r="E46" s="52"/>
      <c r="AE46" s="36" t="str">
        <f>CONCATENATE("Раздел: ", Source!G867)</f>
        <v>Раздел: ВЫВОЗ МУСОРА</v>
      </c>
    </row>
    <row r="47" spans="1:31" ht="42.75">
      <c r="A47" s="19" t="str">
        <f>Source!E871</f>
        <v>1</v>
      </c>
      <c r="B47" s="40" t="str">
        <f>Source!G871</f>
        <v>ПОГРУЗКА И ВЫГРУЗКА ВРУЧНУЮ СТРОИТЕЛЬНОГО МУСОРА НА ТРАНСПОРТНЫЕ СРЕДСТВА</v>
      </c>
      <c r="C47" s="22" t="str">
        <f>Source!H871</f>
        <v>т</v>
      </c>
      <c r="D47" s="47">
        <f>Source!I871</f>
        <v>3.73</v>
      </c>
      <c r="E47" s="19"/>
    </row>
    <row r="48" spans="1:31" ht="71.25">
      <c r="A48" s="19" t="str">
        <f>Source!E872</f>
        <v>2</v>
      </c>
      <c r="B48" s="40" t="str">
        <f>Source!G872</f>
        <v>ПЕРЕВОЗКА СТРОИТЕЛЬНОГО МУСОРА НА РАССТОЯНИЕ 40 КМ АВТОСАМОСВАЛАМИ ГРУЗОПОДЪЕМНОСТЬЮ ДО 16 Т, ПЕРЕВОЗКА ДО 40 КМ</v>
      </c>
      <c r="C48" s="22" t="str">
        <f>Source!H872</f>
        <v>т</v>
      </c>
      <c r="D48" s="47">
        <f>Source!I872</f>
        <v>5.42</v>
      </c>
      <c r="E48" s="19"/>
    </row>
    <row r="51" spans="1:5" ht="15">
      <c r="A51" s="28" t="s">
        <v>10</v>
      </c>
      <c r="B51" s="28"/>
      <c r="C51" s="28" t="s">
        <v>11</v>
      </c>
      <c r="D51" s="28"/>
      <c r="E51" s="28"/>
    </row>
  </sheetData>
  <mergeCells count="9">
    <mergeCell ref="A19:E19"/>
    <mergeCell ref="A20:E20"/>
    <mergeCell ref="A46:E46"/>
    <mergeCell ref="C2:D2"/>
    <mergeCell ref="C4:D4"/>
    <mergeCell ref="C6:D6"/>
    <mergeCell ref="B8:C8"/>
    <mergeCell ref="A11:D11"/>
    <mergeCell ref="A12:D12"/>
  </mergeCells>
  <pageMargins left="0.4" right="0.2" top="0.2" bottom="0.4" header="0.2" footer="0.2"/>
  <pageSetup paperSize="9" orientation="portrait" horizontalDpi="0" verticalDpi="0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H178"/>
  <sheetViews>
    <sheetView tabSelected="1" topLeftCell="A19" zoomScale="116" zoomScaleNormal="116" workbookViewId="0">
      <selection activeCell="C22" sqref="C22"/>
    </sheetView>
  </sheetViews>
  <sheetFormatPr defaultRowHeight="12.75"/>
  <cols>
    <col min="1" max="1" width="5.7109375" customWidth="1"/>
    <col min="2" max="2" width="11.7109375" customWidth="1"/>
    <col min="3" max="3" width="40.7109375" customWidth="1"/>
    <col min="4" max="6" width="11.7109375" customWidth="1"/>
    <col min="7" max="7" width="12.7109375" customWidth="1"/>
    <col min="9" max="11" width="12.7109375" customWidth="1"/>
    <col min="15" max="30" width="0" hidden="1" customWidth="1"/>
    <col min="31" max="31" width="149.140625" hidden="1" customWidth="1"/>
    <col min="32" max="32" width="113.140625" hidden="1" customWidth="1"/>
    <col min="33" max="33" width="0" hidden="1" customWidth="1"/>
    <col min="34" max="34" width="97.140625" hidden="1" customWidth="1"/>
    <col min="35" max="36" width="0" hidden="1" customWidth="1"/>
  </cols>
  <sheetData>
    <row r="1" spans="1:31">
      <c r="A1" s="9" t="str">
        <f>CONCATENATE(Source!B1, "     ТСН-2001 (© ОАО МЦЦС 'Мосстройцены', 2006)")</f>
        <v>Smeta.RU  (495) 974-1589     ТСН-2001 (© ОАО МЦЦС 'Мосстройцены', 2006)</v>
      </c>
    </row>
    <row r="2" spans="1:31" ht="14.25">
      <c r="A2" s="47"/>
      <c r="B2" s="47"/>
      <c r="C2" s="47"/>
      <c r="D2" s="47"/>
      <c r="E2" s="47"/>
      <c r="F2" s="47"/>
      <c r="G2" s="47"/>
      <c r="H2" s="47"/>
      <c r="I2" s="47"/>
      <c r="J2" s="47"/>
      <c r="K2" s="10" t="s">
        <v>12</v>
      </c>
    </row>
    <row r="3" spans="1:31" ht="16.5">
      <c r="A3" s="11"/>
      <c r="B3" s="76" t="s">
        <v>13</v>
      </c>
      <c r="C3" s="76"/>
      <c r="D3" s="76"/>
      <c r="E3" s="76"/>
      <c r="F3" s="10"/>
      <c r="G3" s="76" t="s">
        <v>0</v>
      </c>
      <c r="H3" s="76"/>
      <c r="I3" s="76"/>
      <c r="J3" s="76"/>
      <c r="K3" s="76"/>
    </row>
    <row r="4" spans="1:31" ht="14.25">
      <c r="A4" s="10"/>
      <c r="B4" s="67"/>
      <c r="C4" s="67"/>
      <c r="D4" s="67"/>
      <c r="E4" s="67"/>
      <c r="F4" s="10"/>
      <c r="G4" s="67"/>
      <c r="H4" s="67"/>
      <c r="I4" s="67"/>
      <c r="J4" s="67"/>
      <c r="K4" s="67"/>
    </row>
    <row r="5" spans="1:31" ht="14.25">
      <c r="A5" s="12"/>
      <c r="B5" s="12"/>
      <c r="C5" s="13"/>
      <c r="D5" s="13"/>
      <c r="E5" s="13"/>
      <c r="F5" s="10"/>
      <c r="G5" s="46"/>
      <c r="H5" s="13"/>
      <c r="I5" s="13"/>
      <c r="J5" s="13"/>
      <c r="K5" s="46"/>
    </row>
    <row r="6" spans="1:31" ht="14.25">
      <c r="A6" s="46"/>
      <c r="B6" s="67" t="str">
        <f>CONCATENATE("______________________ ", IF(Source!AL12&lt;&gt;"", Source!AL12, ""))</f>
        <v xml:space="preserve">______________________ </v>
      </c>
      <c r="C6" s="67"/>
      <c r="D6" s="67"/>
      <c r="E6" s="67"/>
      <c r="F6" s="10"/>
      <c r="G6" s="67" t="str">
        <f>CONCATENATE("______________________ ", IF(Source!AH12&lt;&gt;"", Source!AH12, ""))</f>
        <v xml:space="preserve">______________________ </v>
      </c>
      <c r="H6" s="67"/>
      <c r="I6" s="67"/>
      <c r="J6" s="67"/>
      <c r="K6" s="67"/>
    </row>
    <row r="7" spans="1:31" ht="14.25">
      <c r="A7" s="14"/>
      <c r="B7" s="73" t="s">
        <v>14</v>
      </c>
      <c r="C7" s="73"/>
      <c r="D7" s="73"/>
      <c r="E7" s="73"/>
      <c r="F7" s="10"/>
      <c r="G7" s="73" t="s">
        <v>14</v>
      </c>
      <c r="H7" s="73"/>
      <c r="I7" s="73"/>
      <c r="J7" s="73"/>
      <c r="K7" s="73"/>
    </row>
    <row r="9" spans="1:31" ht="14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31" ht="15.75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</row>
    <row r="11" spans="1:31">
      <c r="A11" s="57" t="s">
        <v>15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31" ht="14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31" ht="15.75">
      <c r="A13" s="74" t="str">
        <f>CONCATENATE( "ЛОКАЛЬНАЯ СМЕТА № ",IF(Source!F780&lt;&gt;"Новая локальная смета", Source!F780, ""))</f>
        <v xml:space="preserve">ЛОКАЛЬНАЯ СМЕТА № 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AE13" s="50" t="str">
        <f>CONCATENATE( "ЛОКАЛЬНАЯ СМЕТА № ",IF(Source!F780&lt;&gt;"Новая локальная смета", Source!F780, ""))</f>
        <v xml:space="preserve">ЛОКАЛЬНАЯ СМЕТА № </v>
      </c>
    </row>
    <row r="14" spans="1:31">
      <c r="A14" s="69" t="s">
        <v>16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</row>
    <row r="15" spans="1:31" ht="14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31" ht="18">
      <c r="A16" s="70" t="str">
        <f>IF(Source!G780&lt;&gt;"Новая локальная смета", Source!G780, "")</f>
        <v>РЕМОНТ  КРОВЛИ(СтаыйУчКорпус)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AE16" s="48" t="str">
        <f>IF(Source!G780&lt;&gt;"Новая локальная смета", Source!G780, "")</f>
        <v>РЕМОНТ  КРОВЛИ(СтаыйУчКорпус)</v>
      </c>
    </row>
    <row r="17" spans="1:31" ht="14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31" ht="18">
      <c r="A18" s="71" t="str">
        <f>IF(Source!G12&lt;&gt;"Новый объект", Source!G12, "")</f>
        <v/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AE18" s="49" t="str">
        <f>IF(Source!G12&lt;&gt;"Новый объект", Source!G12, "")</f>
        <v/>
      </c>
    </row>
    <row r="19" spans="1:31">
      <c r="A19" s="69" t="s">
        <v>17</v>
      </c>
      <c r="B19" s="72"/>
      <c r="C19" s="72"/>
      <c r="D19" s="72"/>
      <c r="E19" s="72"/>
      <c r="F19" s="72"/>
      <c r="G19" s="72"/>
      <c r="H19" s="72"/>
      <c r="I19" s="72"/>
      <c r="J19" s="72"/>
      <c r="K19" s="72"/>
    </row>
    <row r="20" spans="1:31" ht="14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31" ht="14.25">
      <c r="A21" s="58" t="str">
        <f>CONCATENATE( "Основание: чертежи № ", Source!J780)</f>
        <v xml:space="preserve">Основание: чертежи № </v>
      </c>
      <c r="B21" s="58"/>
      <c r="C21" s="58"/>
      <c r="D21" s="58"/>
      <c r="E21" s="58"/>
      <c r="F21" s="58"/>
      <c r="G21" s="58"/>
      <c r="H21" s="58"/>
      <c r="I21" s="58"/>
      <c r="J21" s="58"/>
      <c r="K21" s="58"/>
      <c r="AE21" s="40" t="str">
        <f>CONCATENATE( "Основание: чертежи № ", Source!J780)</f>
        <v xml:space="preserve">Основание: чертежи № </v>
      </c>
    </row>
    <row r="22" spans="1:31" ht="14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31" ht="14.25">
      <c r="A23" s="10"/>
      <c r="B23" s="10"/>
      <c r="C23" s="10"/>
      <c r="D23" s="10"/>
      <c r="E23" s="10"/>
      <c r="F23" s="67" t="s">
        <v>18</v>
      </c>
      <c r="G23" s="67"/>
      <c r="H23" s="67"/>
      <c r="I23" s="63">
        <f>(Source!F914/1000)</f>
        <v>741.78108999999995</v>
      </c>
      <c r="J23" s="68"/>
      <c r="K23" s="10" t="s">
        <v>19</v>
      </c>
    </row>
    <row r="24" spans="1:31" ht="14.25">
      <c r="A24" s="10"/>
      <c r="B24" s="10"/>
      <c r="C24" s="10"/>
      <c r="D24" s="10"/>
      <c r="E24" s="10"/>
      <c r="F24" s="67" t="s">
        <v>20</v>
      </c>
      <c r="G24" s="67"/>
      <c r="H24" s="67"/>
      <c r="I24" s="63">
        <f>(Source!F905)/1000</f>
        <v>739.43956000000003</v>
      </c>
      <c r="J24" s="68"/>
      <c r="K24" s="10" t="s">
        <v>19</v>
      </c>
    </row>
    <row r="25" spans="1:31" ht="14.25">
      <c r="A25" s="10"/>
      <c r="B25" s="10"/>
      <c r="C25" s="10"/>
      <c r="D25" s="10"/>
      <c r="E25" s="10"/>
      <c r="F25" s="67" t="s">
        <v>21</v>
      </c>
      <c r="G25" s="67"/>
      <c r="H25" s="67"/>
      <c r="I25" s="63">
        <f>(Source!F906)/1000</f>
        <v>0</v>
      </c>
      <c r="J25" s="68"/>
      <c r="K25" s="10" t="s">
        <v>19</v>
      </c>
    </row>
    <row r="26" spans="1:31" ht="14.25">
      <c r="A26" s="10"/>
      <c r="B26" s="10"/>
      <c r="C26" s="10"/>
      <c r="D26" s="10"/>
      <c r="E26" s="10"/>
      <c r="F26" s="67" t="s">
        <v>22</v>
      </c>
      <c r="G26" s="67"/>
      <c r="H26" s="67"/>
      <c r="I26" s="63">
        <f>(Source!F900)/1000</f>
        <v>0</v>
      </c>
      <c r="J26" s="68"/>
      <c r="K26" s="10" t="s">
        <v>19</v>
      </c>
    </row>
    <row r="27" spans="1:31" ht="14.25">
      <c r="A27" s="10"/>
      <c r="B27" s="10"/>
      <c r="C27" s="10"/>
      <c r="D27" s="10"/>
      <c r="E27" s="10"/>
      <c r="F27" s="67" t="s">
        <v>23</v>
      </c>
      <c r="G27" s="67"/>
      <c r="H27" s="67"/>
      <c r="I27" s="63">
        <f>(Source!F907)/1000</f>
        <v>2.3415300000000001</v>
      </c>
      <c r="J27" s="68"/>
      <c r="K27" s="10" t="s">
        <v>19</v>
      </c>
    </row>
    <row r="28" spans="1:31" ht="14.25">
      <c r="A28" s="10"/>
      <c r="B28" s="10"/>
      <c r="C28" s="10"/>
      <c r="D28" s="10"/>
      <c r="E28" s="10"/>
      <c r="F28" s="67" t="s">
        <v>24</v>
      </c>
      <c r="G28" s="67"/>
      <c r="H28" s="67"/>
      <c r="I28" s="63">
        <f>(Source!F904+ Source!F903)/1000</f>
        <v>129.64465000000001</v>
      </c>
      <c r="J28" s="68"/>
      <c r="K28" s="10" t="s">
        <v>19</v>
      </c>
    </row>
    <row r="29" spans="1:31" ht="14.25">
      <c r="A29" s="10"/>
      <c r="B29" s="10"/>
      <c r="C29" s="10"/>
      <c r="D29" s="15"/>
      <c r="E29" s="16"/>
      <c r="F29" s="10"/>
      <c r="G29" s="10"/>
      <c r="H29" s="10"/>
      <c r="I29" s="10"/>
      <c r="J29" s="10"/>
      <c r="K29" s="10"/>
    </row>
    <row r="30" spans="1:31" ht="14.25">
      <c r="A30" s="65" t="s">
        <v>25</v>
      </c>
      <c r="B30" s="65" t="s">
        <v>26</v>
      </c>
      <c r="C30" s="65" t="s">
        <v>6</v>
      </c>
      <c r="D30" s="65" t="s">
        <v>7</v>
      </c>
      <c r="E30" s="65" t="s">
        <v>27</v>
      </c>
      <c r="F30" s="65" t="s">
        <v>28</v>
      </c>
      <c r="G30" s="65" t="s">
        <v>29</v>
      </c>
      <c r="H30" s="65" t="s">
        <v>30</v>
      </c>
      <c r="I30" s="65" t="s">
        <v>31</v>
      </c>
      <c r="J30" s="65" t="s">
        <v>32</v>
      </c>
      <c r="K30" s="17" t="s">
        <v>33</v>
      </c>
    </row>
    <row r="31" spans="1:31" ht="28.5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18" t="s">
        <v>34</v>
      </c>
    </row>
    <row r="32" spans="1:31" ht="28.5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18" t="s">
        <v>35</v>
      </c>
    </row>
    <row r="33" spans="1:31" ht="14.25">
      <c r="A33" s="18">
        <v>1</v>
      </c>
      <c r="B33" s="18">
        <v>2</v>
      </c>
      <c r="C33" s="18">
        <v>3</v>
      </c>
      <c r="D33" s="18">
        <v>4</v>
      </c>
      <c r="E33" s="18">
        <v>5</v>
      </c>
      <c r="F33" s="18">
        <v>6</v>
      </c>
      <c r="G33" s="18">
        <v>7</v>
      </c>
      <c r="H33" s="18">
        <v>8</v>
      </c>
      <c r="I33" s="18">
        <v>9</v>
      </c>
      <c r="J33" s="18">
        <v>10</v>
      </c>
      <c r="K33" s="18">
        <v>11</v>
      </c>
    </row>
    <row r="35" spans="1:31" ht="16.5">
      <c r="A35" s="52" t="str">
        <f>CONCATENATE("Раздел: ",IF(Source!G816&lt;&gt;"Новый раздел", Source!G816, ""))</f>
        <v>Раздел: РЕМОНТ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AE35" s="36" t="str">
        <f>CONCATENATE("Раздел: ",IF(Source!G816&lt;&gt;"Новый раздел", Source!G816, ""))</f>
        <v>Раздел: РЕМОНТ</v>
      </c>
    </row>
    <row r="36" spans="1:31" ht="57">
      <c r="A36" s="19" t="str">
        <f>Source!E820</f>
        <v>1</v>
      </c>
      <c r="B36" s="20" t="str">
        <f>Source!F820</f>
        <v>6.58-28-1</v>
      </c>
      <c r="C36" s="20" t="str">
        <f>Source!G820</f>
        <v>УСТРОЙСТВО НА КОНЬКЕ КРОВЛИ ПРИСПОСОБЛЕНИЯ ИЗ ОЦИНКОВАННОЙ СТАЛИ ДЛЯ КРЕПЛЕНИЯ СТРАХОВОЙ ВЕРЕВКИ</v>
      </c>
      <c r="D36" s="21" t="str">
        <f>Source!H820</f>
        <v>м</v>
      </c>
      <c r="E36" s="47">
        <f>Source!I820</f>
        <v>100</v>
      </c>
      <c r="F36" s="41"/>
      <c r="G36" s="22"/>
      <c r="H36" s="47"/>
      <c r="I36" s="47"/>
      <c r="J36" s="43"/>
      <c r="K36" s="43"/>
      <c r="Q36">
        <f>ROUND((Source!DN820/100)*ROUND((Source!AF820*Source!AV820)*Source!I820, 2), 2)</f>
        <v>759.2</v>
      </c>
      <c r="R36">
        <f>Source!X820</f>
        <v>10426.15</v>
      </c>
      <c r="S36">
        <f>ROUND((Source!DO820/100)*ROUND((Source!AF820*Source!AV820)*Source!I820, 2), 2)</f>
        <v>576.70000000000005</v>
      </c>
      <c r="T36">
        <f>Source!Y820</f>
        <v>5213.08</v>
      </c>
      <c r="U36">
        <f>ROUND((175/100)*ROUND((Source!AE820*Source!AV820)*Source!I820, 2), 2)</f>
        <v>0</v>
      </c>
      <c r="V36">
        <f>ROUND((167/100)*ROUND(Source!CS820*Source!I820, 2), 2)</f>
        <v>0</v>
      </c>
    </row>
    <row r="37" spans="1:31">
      <c r="C37" s="23" t="str">
        <f>"Объем: "&amp;Source!I820&amp;"=100*1"</f>
        <v>Объем: 100=100*1</v>
      </c>
    </row>
    <row r="38" spans="1:31" ht="14.25">
      <c r="A38" s="19"/>
      <c r="B38" s="20"/>
      <c r="C38" s="20" t="s">
        <v>36</v>
      </c>
      <c r="D38" s="21"/>
      <c r="E38" s="47"/>
      <c r="F38" s="41">
        <f>Source!AO820</f>
        <v>7.3</v>
      </c>
      <c r="G38" s="22" t="str">
        <f>Source!DG820</f>
        <v/>
      </c>
      <c r="H38" s="47">
        <f>Source!AV820</f>
        <v>1</v>
      </c>
      <c r="I38" s="47">
        <f>IF(Source!BA820&lt;&gt; 0, Source!BA820, 1)</f>
        <v>16.23</v>
      </c>
      <c r="J38" s="43">
        <f>Source!S820</f>
        <v>11847.9</v>
      </c>
      <c r="K38" s="43"/>
    </row>
    <row r="39" spans="1:31" ht="14.25">
      <c r="A39" s="19"/>
      <c r="B39" s="20"/>
      <c r="C39" s="20" t="s">
        <v>37</v>
      </c>
      <c r="D39" s="21"/>
      <c r="E39" s="47"/>
      <c r="F39" s="41">
        <f>Source!AL820</f>
        <v>54.76</v>
      </c>
      <c r="G39" s="22" t="str">
        <f>Source!DD820</f>
        <v/>
      </c>
      <c r="H39" s="47">
        <f>Source!AW820</f>
        <v>1</v>
      </c>
      <c r="I39" s="47">
        <f>IF(Source!BC820&lt;&gt; 0, Source!BC820, 1)</f>
        <v>4.6100000000000003</v>
      </c>
      <c r="J39" s="43">
        <f>Source!P820</f>
        <v>25244.36</v>
      </c>
      <c r="K39" s="43"/>
    </row>
    <row r="40" spans="1:31" ht="14.25">
      <c r="A40" s="19"/>
      <c r="B40" s="20"/>
      <c r="C40" s="20" t="s">
        <v>38</v>
      </c>
      <c r="D40" s="21" t="s">
        <v>39</v>
      </c>
      <c r="E40" s="47">
        <f>Source!BZ820</f>
        <v>88</v>
      </c>
      <c r="F40" s="41"/>
      <c r="G40" s="22"/>
      <c r="H40" s="47"/>
      <c r="I40" s="47"/>
      <c r="J40" s="43">
        <f>SUM(R36:R39)</f>
        <v>10426.15</v>
      </c>
      <c r="K40" s="43"/>
    </row>
    <row r="41" spans="1:31" ht="14.25">
      <c r="A41" s="19"/>
      <c r="B41" s="20"/>
      <c r="C41" s="20" t="s">
        <v>40</v>
      </c>
      <c r="D41" s="21" t="s">
        <v>39</v>
      </c>
      <c r="E41" s="47">
        <f>Source!CA820</f>
        <v>44</v>
      </c>
      <c r="F41" s="41"/>
      <c r="G41" s="22"/>
      <c r="H41" s="47"/>
      <c r="I41" s="47"/>
      <c r="J41" s="43">
        <f>SUM(T36:T40)</f>
        <v>5213.08</v>
      </c>
      <c r="K41" s="43"/>
    </row>
    <row r="42" spans="1:31" ht="14.25">
      <c r="A42" s="19"/>
      <c r="B42" s="20"/>
      <c r="C42" s="20" t="s">
        <v>41</v>
      </c>
      <c r="D42" s="21" t="s">
        <v>42</v>
      </c>
      <c r="E42" s="47">
        <f>Source!AQ820</f>
        <v>0.59</v>
      </c>
      <c r="F42" s="41"/>
      <c r="G42" s="22" t="str">
        <f>Source!DI820</f>
        <v/>
      </c>
      <c r="H42" s="47">
        <f>Source!AV820</f>
        <v>1</v>
      </c>
      <c r="I42" s="47"/>
      <c r="J42" s="43"/>
      <c r="K42" s="43">
        <f>Source!U820</f>
        <v>59</v>
      </c>
    </row>
    <row r="43" spans="1:31" ht="15">
      <c r="A43" s="25"/>
      <c r="B43" s="25"/>
      <c r="C43" s="25"/>
      <c r="D43" s="25"/>
      <c r="E43" s="25"/>
      <c r="F43" s="25"/>
      <c r="G43" s="25"/>
      <c r="H43" s="25"/>
      <c r="I43" s="64">
        <f>Source!O820+SUM(J40:J41)</f>
        <v>52731.490000000005</v>
      </c>
      <c r="J43" s="64"/>
      <c r="K43" s="44">
        <f>IF(Source!I820&lt;&gt;0, ROUND(I43/Source!I820, 2), 0)</f>
        <v>527.30999999999995</v>
      </c>
      <c r="P43" s="24">
        <f>I43</f>
        <v>52731.490000000005</v>
      </c>
    </row>
    <row r="44" spans="1:31" ht="42.75">
      <c r="A44" s="19" t="str">
        <f>Source!E821</f>
        <v>2</v>
      </c>
      <c r="B44" s="20" t="str">
        <f>Source!F821</f>
        <v>6.58-4-1</v>
      </c>
      <c r="C44" s="20" t="str">
        <f>Source!G821</f>
        <v>РАЗБОРКА ПОЯСКОВ, САНДРИКОВ, ЖЕЛОБОВ, ОТЛИВОВ, СВЕСОВ И Т.П. ИЗ ЛИСТОВОЙ СТАЛИ</v>
      </c>
      <c r="D44" s="21" t="str">
        <f>Source!H821</f>
        <v>100 м</v>
      </c>
      <c r="E44" s="47">
        <f>Source!I821</f>
        <v>0.25</v>
      </c>
      <c r="F44" s="41"/>
      <c r="G44" s="22"/>
      <c r="H44" s="47"/>
      <c r="I44" s="47"/>
      <c r="J44" s="43"/>
      <c r="K44" s="43"/>
      <c r="Q44">
        <f>ROUND((Source!DN821/100)*ROUND((Source!AF821*Source!AV821)*Source!I821, 2), 2)</f>
        <v>18.600000000000001</v>
      </c>
      <c r="R44">
        <f>Source!X821</f>
        <v>267.92</v>
      </c>
      <c r="S44">
        <f>ROUND((Source!DO821/100)*ROUND((Source!AF821*Source!AV821)*Source!I821, 2), 2)</f>
        <v>12.79</v>
      </c>
      <c r="T44">
        <f>Source!Y821</f>
        <v>166.03</v>
      </c>
      <c r="U44">
        <f>ROUND((175/100)*ROUND((Source!AE821*Source!AV821)*Source!I821, 2), 2)</f>
        <v>0</v>
      </c>
      <c r="V44">
        <f>ROUND((167/100)*ROUND(Source!CS821*Source!I821, 2), 2)</f>
        <v>0</v>
      </c>
    </row>
    <row r="45" spans="1:31" ht="14.25">
      <c r="A45" s="19"/>
      <c r="B45" s="20"/>
      <c r="C45" s="20" t="s">
        <v>36</v>
      </c>
      <c r="D45" s="21"/>
      <c r="E45" s="47"/>
      <c r="F45" s="41">
        <f>Source!AO821</f>
        <v>93</v>
      </c>
      <c r="G45" s="22" t="str">
        <f>Source!DG821</f>
        <v/>
      </c>
      <c r="H45" s="47">
        <f>Source!AV821</f>
        <v>1</v>
      </c>
      <c r="I45" s="47">
        <f>IF(Source!BA821&lt;&gt; 0, Source!BA821, 1)</f>
        <v>16.23</v>
      </c>
      <c r="J45" s="43">
        <f>Source!S821</f>
        <v>377.35</v>
      </c>
      <c r="K45" s="43"/>
    </row>
    <row r="46" spans="1:31" ht="14.25">
      <c r="A46" s="19"/>
      <c r="B46" s="20"/>
      <c r="C46" s="20" t="s">
        <v>38</v>
      </c>
      <c r="D46" s="21" t="s">
        <v>39</v>
      </c>
      <c r="E46" s="47">
        <f>Source!BZ821</f>
        <v>71</v>
      </c>
      <c r="F46" s="41"/>
      <c r="G46" s="22"/>
      <c r="H46" s="47"/>
      <c r="I46" s="47"/>
      <c r="J46" s="43">
        <f>SUM(R44:R45)</f>
        <v>267.92</v>
      </c>
      <c r="K46" s="43"/>
    </row>
    <row r="47" spans="1:31" ht="14.25">
      <c r="A47" s="19"/>
      <c r="B47" s="20"/>
      <c r="C47" s="20" t="s">
        <v>40</v>
      </c>
      <c r="D47" s="21" t="s">
        <v>39</v>
      </c>
      <c r="E47" s="47">
        <f>Source!CA821</f>
        <v>44</v>
      </c>
      <c r="F47" s="41"/>
      <c r="G47" s="22"/>
      <c r="H47" s="47"/>
      <c r="I47" s="47"/>
      <c r="J47" s="43">
        <f>SUM(T44:T46)</f>
        <v>166.03</v>
      </c>
      <c r="K47" s="43"/>
    </row>
    <row r="48" spans="1:31" ht="14.25">
      <c r="A48" s="19"/>
      <c r="B48" s="20"/>
      <c r="C48" s="20" t="s">
        <v>41</v>
      </c>
      <c r="D48" s="21" t="s">
        <v>42</v>
      </c>
      <c r="E48" s="47">
        <f>Source!AQ821</f>
        <v>9.1</v>
      </c>
      <c r="F48" s="41"/>
      <c r="G48" s="22" t="str">
        <f>Source!DI821</f>
        <v/>
      </c>
      <c r="H48" s="47">
        <f>Source!AV821</f>
        <v>1</v>
      </c>
      <c r="I48" s="47"/>
      <c r="J48" s="43"/>
      <c r="K48" s="43">
        <f>Source!U821</f>
        <v>2.2749999999999999</v>
      </c>
    </row>
    <row r="49" spans="1:22" ht="15">
      <c r="A49" s="25"/>
      <c r="B49" s="25"/>
      <c r="C49" s="25"/>
      <c r="D49" s="25"/>
      <c r="E49" s="25"/>
      <c r="F49" s="25"/>
      <c r="G49" s="25"/>
      <c r="H49" s="25"/>
      <c r="I49" s="64">
        <f>Source!O821+SUM(J46:J47)</f>
        <v>811.30000000000007</v>
      </c>
      <c r="J49" s="64"/>
      <c r="K49" s="44">
        <f>IF(Source!I821&lt;&gt;0, ROUND(I49/Source!I821, 2), 0)</f>
        <v>3245.2</v>
      </c>
      <c r="P49" s="24">
        <f>I49</f>
        <v>811.30000000000007</v>
      </c>
    </row>
    <row r="50" spans="1:22" ht="57">
      <c r="A50" s="19" t="str">
        <f>Source!E822</f>
        <v>3</v>
      </c>
      <c r="B50" s="20" t="str">
        <f>Source!F822</f>
        <v>3.12-14-1</v>
      </c>
      <c r="C50" s="20" t="str">
        <f>Source!G822</f>
        <v>УСТРОЙСТВО МЕЛКИХ ПОКРЫТИЙ (БРАНДМАУЭРЫ, ПАРАПЕТЫ, СВЕСЫ И Т.П.) ИЗ ЛИСТОВОЙ ОЦИНКОВАННОЙ СТАЛИ</v>
      </c>
      <c r="D50" s="21" t="str">
        <f>Source!H822</f>
        <v>100 м2</v>
      </c>
      <c r="E50" s="47">
        <f>Source!I822</f>
        <v>0.25</v>
      </c>
      <c r="F50" s="41"/>
      <c r="G50" s="22"/>
      <c r="H50" s="47"/>
      <c r="I50" s="47"/>
      <c r="J50" s="43"/>
      <c r="K50" s="43"/>
      <c r="Q50">
        <f>ROUND((Source!DN822/100)*ROUND((Source!AF822*Source!AV822)*Source!I822, 2), 2)</f>
        <v>282.55</v>
      </c>
      <c r="R50">
        <f>Source!X822</f>
        <v>3880.18</v>
      </c>
      <c r="S50">
        <f>ROUND((Source!DO822/100)*ROUND((Source!AF822*Source!AV822)*Source!I822, 2), 2)</f>
        <v>214.63</v>
      </c>
      <c r="T50">
        <f>Source!Y822</f>
        <v>1940.09</v>
      </c>
      <c r="U50">
        <f>ROUND((175/100)*ROUND((Source!AE822*Source!AV822)*Source!I822, 2), 2)</f>
        <v>0.39</v>
      </c>
      <c r="V50">
        <f>ROUND((167/100)*ROUND(Source!CS822*Source!I822, 2), 2)</f>
        <v>5.96</v>
      </c>
    </row>
    <row r="51" spans="1:22" ht="14.25">
      <c r="A51" s="19"/>
      <c r="B51" s="20"/>
      <c r="C51" s="20" t="s">
        <v>36</v>
      </c>
      <c r="D51" s="21"/>
      <c r="E51" s="47"/>
      <c r="F51" s="41">
        <f>Source!AO822</f>
        <v>1086.7</v>
      </c>
      <c r="G51" s="22" t="str">
        <f>Source!DG822</f>
        <v/>
      </c>
      <c r="H51" s="47">
        <f>Source!AV822</f>
        <v>1</v>
      </c>
      <c r="I51" s="47">
        <f>IF(Source!BA822&lt;&gt; 0, Source!BA822, 1)</f>
        <v>16.23</v>
      </c>
      <c r="J51" s="43">
        <f>Source!S822</f>
        <v>4409.29</v>
      </c>
      <c r="K51" s="43"/>
    </row>
    <row r="52" spans="1:22" ht="14.25">
      <c r="A52" s="19"/>
      <c r="B52" s="20"/>
      <c r="C52" s="20" t="s">
        <v>43</v>
      </c>
      <c r="D52" s="21"/>
      <c r="E52" s="47"/>
      <c r="F52" s="41">
        <f>Source!AM822</f>
        <v>3.72</v>
      </c>
      <c r="G52" s="22" t="str">
        <f>Source!DE822</f>
        <v/>
      </c>
      <c r="H52" s="47">
        <f>Source!AV822</f>
        <v>1</v>
      </c>
      <c r="I52" s="47">
        <f>IF(Source!BB822&lt;&gt; 0, Source!BB822, 1)</f>
        <v>8.8000000000000007</v>
      </c>
      <c r="J52" s="43">
        <f>Source!Q822</f>
        <v>8.18</v>
      </c>
      <c r="K52" s="43"/>
    </row>
    <row r="53" spans="1:22" ht="14.25">
      <c r="A53" s="19"/>
      <c r="B53" s="20"/>
      <c r="C53" s="20" t="s">
        <v>44</v>
      </c>
      <c r="D53" s="21"/>
      <c r="E53" s="47"/>
      <c r="F53" s="41">
        <f>Source!AN822</f>
        <v>0.88</v>
      </c>
      <c r="G53" s="22" t="str">
        <f>Source!DF822</f>
        <v/>
      </c>
      <c r="H53" s="47">
        <f>Source!AV822</f>
        <v>1</v>
      </c>
      <c r="I53" s="47">
        <f>IF(Source!BS822&lt;&gt; 0, Source!BS822, 1)</f>
        <v>16.23</v>
      </c>
      <c r="J53" s="26">
        <f>Source!R822</f>
        <v>3.57</v>
      </c>
      <c r="K53" s="43"/>
    </row>
    <row r="54" spans="1:22" ht="14.25">
      <c r="A54" s="19"/>
      <c r="B54" s="20"/>
      <c r="C54" s="20" t="s">
        <v>37</v>
      </c>
      <c r="D54" s="21"/>
      <c r="E54" s="47"/>
      <c r="F54" s="41">
        <f>Source!AL822</f>
        <v>40.18</v>
      </c>
      <c r="G54" s="22" t="str">
        <f>Source!DD822</f>
        <v/>
      </c>
      <c r="H54" s="47">
        <f>Source!AW822</f>
        <v>1</v>
      </c>
      <c r="I54" s="47">
        <f>IF(Source!BC822&lt;&gt; 0, Source!BC822, 1)</f>
        <v>4.5599999999999996</v>
      </c>
      <c r="J54" s="43">
        <f>Source!P822</f>
        <v>45.81</v>
      </c>
      <c r="K54" s="43"/>
    </row>
    <row r="55" spans="1:22" ht="57">
      <c r="A55" s="19" t="str">
        <f>Source!E823</f>
        <v>3,1</v>
      </c>
      <c r="B55" s="20" t="str">
        <f>Source!F823</f>
        <v>1.1-1-1078</v>
      </c>
      <c r="C55" s="20" t="str">
        <f>Source!G823</f>
        <v>СТАЛЬ КРОВЕЛЬНАЯ ЛИСТОВАЯ, ТОЛЩИНА 0,5 ММ, ВЕС ЛИСТА РАЗМЕРОМ 710Х1420 ММ 4 КГ, ЧЕРНАЯ</v>
      </c>
      <c r="D55" s="21" t="str">
        <f>Source!H823</f>
        <v>т</v>
      </c>
      <c r="E55" s="47">
        <f>Source!I823</f>
        <v>0.14249999999999999</v>
      </c>
      <c r="F55" s="41">
        <f>Source!AK823</f>
        <v>4758.88</v>
      </c>
      <c r="G55" s="27" t="s">
        <v>45</v>
      </c>
      <c r="H55" s="47">
        <f>Source!AW823</f>
        <v>1</v>
      </c>
      <c r="I55" s="47">
        <f>IF(Source!BC823&lt;&gt; 0, Source!BC823, 1)</f>
        <v>5.33</v>
      </c>
      <c r="J55" s="43">
        <f>Source!O823</f>
        <v>3614.49</v>
      </c>
      <c r="K55" s="43"/>
      <c r="Q55">
        <f>ROUND((Source!DN823/100)*ROUND((Source!AF823*Source!AV823)*Source!I823, 2), 2)</f>
        <v>0</v>
      </c>
      <c r="R55">
        <f>Source!X823</f>
        <v>0</v>
      </c>
      <c r="S55">
        <f>ROUND((Source!DO823/100)*ROUND((Source!AF823*Source!AV823)*Source!I823, 2), 2)</f>
        <v>0</v>
      </c>
      <c r="T55">
        <f>Source!Y823</f>
        <v>0</v>
      </c>
      <c r="U55">
        <f>ROUND((175/100)*ROUND((Source!AE823*Source!AV823)*Source!I823, 2), 2)</f>
        <v>0</v>
      </c>
      <c r="V55">
        <f>ROUND((167/100)*ROUND(Source!CS823*Source!I823, 2), 2)</f>
        <v>0</v>
      </c>
    </row>
    <row r="56" spans="1:22" ht="14.25">
      <c r="A56" s="19"/>
      <c r="B56" s="20"/>
      <c r="C56" s="20" t="s">
        <v>38</v>
      </c>
      <c r="D56" s="21" t="s">
        <v>39</v>
      </c>
      <c r="E56" s="47">
        <f>Source!BZ822</f>
        <v>88</v>
      </c>
      <c r="F56" s="41"/>
      <c r="G56" s="22"/>
      <c r="H56" s="47"/>
      <c r="I56" s="47"/>
      <c r="J56" s="43">
        <f>SUM(R50:R55)</f>
        <v>3880.18</v>
      </c>
      <c r="K56" s="43"/>
    </row>
    <row r="57" spans="1:22" ht="14.25">
      <c r="A57" s="19"/>
      <c r="B57" s="20"/>
      <c r="C57" s="20" t="s">
        <v>40</v>
      </c>
      <c r="D57" s="21" t="s">
        <v>39</v>
      </c>
      <c r="E57" s="47">
        <f>Source!CA822</f>
        <v>44</v>
      </c>
      <c r="F57" s="41"/>
      <c r="G57" s="22"/>
      <c r="H57" s="47"/>
      <c r="I57" s="47"/>
      <c r="J57" s="43">
        <f>SUM(T50:T56)</f>
        <v>1940.09</v>
      </c>
      <c r="K57" s="43"/>
    </row>
    <row r="58" spans="1:22" ht="14.25">
      <c r="A58" s="19"/>
      <c r="B58" s="20"/>
      <c r="C58" s="20" t="s">
        <v>46</v>
      </c>
      <c r="D58" s="21" t="s">
        <v>39</v>
      </c>
      <c r="E58" s="47">
        <f>167</f>
        <v>167</v>
      </c>
      <c r="F58" s="41"/>
      <c r="G58" s="22"/>
      <c r="H58" s="47"/>
      <c r="I58" s="47"/>
      <c r="J58" s="43">
        <f>SUM(V50:V57)</f>
        <v>5.96</v>
      </c>
      <c r="K58" s="43"/>
    </row>
    <row r="59" spans="1:22" ht="14.25">
      <c r="A59" s="19"/>
      <c r="B59" s="20"/>
      <c r="C59" s="20" t="s">
        <v>41</v>
      </c>
      <c r="D59" s="21" t="s">
        <v>42</v>
      </c>
      <c r="E59" s="47">
        <f>Source!AQ822</f>
        <v>97.2</v>
      </c>
      <c r="F59" s="41"/>
      <c r="G59" s="22" t="str">
        <f>Source!DI822</f>
        <v/>
      </c>
      <c r="H59" s="47">
        <f>Source!AV822</f>
        <v>1</v>
      </c>
      <c r="I59" s="47"/>
      <c r="J59" s="43"/>
      <c r="K59" s="43">
        <f>Source!U822</f>
        <v>24.3</v>
      </c>
    </row>
    <row r="60" spans="1:22" ht="15">
      <c r="A60" s="25"/>
      <c r="B60" s="25"/>
      <c r="C60" s="25"/>
      <c r="D60" s="25"/>
      <c r="E60" s="25"/>
      <c r="F60" s="25"/>
      <c r="G60" s="25"/>
      <c r="H60" s="25"/>
      <c r="I60" s="64">
        <f>Source!O822+SUM(J55:J58)</f>
        <v>13904</v>
      </c>
      <c r="J60" s="64"/>
      <c r="K60" s="44">
        <f>IF(Source!I822&lt;&gt;0, ROUND(I60/Source!I822, 2), 0)</f>
        <v>55616</v>
      </c>
      <c r="P60" s="24">
        <f>I60</f>
        <v>13904</v>
      </c>
    </row>
    <row r="61" spans="1:22" ht="28.5">
      <c r="A61" s="19" t="str">
        <f>Source!E824</f>
        <v>4</v>
      </c>
      <c r="B61" s="20" t="str">
        <f>Source!F824</f>
        <v>6.58-2-2</v>
      </c>
      <c r="C61" s="20" t="str">
        <f>Source!G824</f>
        <v>РАЗБОРКА ПОКРЫТИЙ КРОВЛИ ИЗ ЛИСТОВОЙ СТАЛИ</v>
      </c>
      <c r="D61" s="21" t="str">
        <f>Source!H824</f>
        <v>100 м2</v>
      </c>
      <c r="E61" s="47">
        <f>Source!I824</f>
        <v>4</v>
      </c>
      <c r="F61" s="41"/>
      <c r="G61" s="22"/>
      <c r="H61" s="47"/>
      <c r="I61" s="47"/>
      <c r="J61" s="43"/>
      <c r="K61" s="43"/>
      <c r="Q61">
        <f>ROUND((Source!DN824/100)*ROUND((Source!AF824*Source!AV824)*Source!I824, 2), 2)</f>
        <v>343.07</v>
      </c>
      <c r="R61">
        <f>Source!X824</f>
        <v>4941.6499999999996</v>
      </c>
      <c r="S61">
        <f>ROUND((Source!DO824/100)*ROUND((Source!AF824*Source!AV824)*Source!I824, 2), 2)</f>
        <v>235.86</v>
      </c>
      <c r="T61">
        <f>Source!Y824</f>
        <v>3062.43</v>
      </c>
      <c r="U61">
        <f>ROUND((175/100)*ROUND((Source!AE824*Source!AV824)*Source!I824, 2), 2)</f>
        <v>0</v>
      </c>
      <c r="V61">
        <f>ROUND((167/100)*ROUND(Source!CS824*Source!I824, 2), 2)</f>
        <v>0</v>
      </c>
    </row>
    <row r="62" spans="1:22">
      <c r="C62" s="23" t="str">
        <f>"Объем: "&amp;Source!I824&amp;"=4*"&amp;Source!F918&amp;""</f>
        <v>Объем: 4=4*1</v>
      </c>
    </row>
    <row r="63" spans="1:22" ht="14.25">
      <c r="A63" s="19"/>
      <c r="B63" s="20"/>
      <c r="C63" s="20" t="s">
        <v>36</v>
      </c>
      <c r="D63" s="21"/>
      <c r="E63" s="47"/>
      <c r="F63" s="41">
        <f>Source!AO824</f>
        <v>107.21</v>
      </c>
      <c r="G63" s="22" t="str">
        <f>Source!DG824</f>
        <v/>
      </c>
      <c r="H63" s="47">
        <f>Source!AV824</f>
        <v>1</v>
      </c>
      <c r="I63" s="47">
        <f>IF(Source!BA824&lt;&gt; 0, Source!BA824, 1)</f>
        <v>16.23</v>
      </c>
      <c r="J63" s="43">
        <f>Source!S824</f>
        <v>6960.07</v>
      </c>
      <c r="K63" s="43"/>
    </row>
    <row r="64" spans="1:22" ht="14.25">
      <c r="A64" s="19"/>
      <c r="B64" s="20"/>
      <c r="C64" s="20" t="s">
        <v>38</v>
      </c>
      <c r="D64" s="21" t="s">
        <v>39</v>
      </c>
      <c r="E64" s="47">
        <f>Source!BZ824</f>
        <v>71</v>
      </c>
      <c r="F64" s="41"/>
      <c r="G64" s="22"/>
      <c r="H64" s="47"/>
      <c r="I64" s="47"/>
      <c r="J64" s="43">
        <f>SUM(R61:R63)</f>
        <v>4941.6499999999996</v>
      </c>
      <c r="K64" s="43"/>
    </row>
    <row r="65" spans="1:22" ht="14.25">
      <c r="A65" s="19"/>
      <c r="B65" s="20"/>
      <c r="C65" s="20" t="s">
        <v>40</v>
      </c>
      <c r="D65" s="21" t="s">
        <v>39</v>
      </c>
      <c r="E65" s="47">
        <f>Source!CA824</f>
        <v>44</v>
      </c>
      <c r="F65" s="41"/>
      <c r="G65" s="22"/>
      <c r="H65" s="47"/>
      <c r="I65" s="47"/>
      <c r="J65" s="43">
        <f>SUM(T61:T64)</f>
        <v>3062.43</v>
      </c>
      <c r="K65" s="43"/>
    </row>
    <row r="66" spans="1:22" ht="14.25">
      <c r="A66" s="19"/>
      <c r="B66" s="20"/>
      <c r="C66" s="20" t="s">
        <v>41</v>
      </c>
      <c r="D66" s="21" t="s">
        <v>42</v>
      </c>
      <c r="E66" s="47">
        <f>Source!AQ824</f>
        <v>10.49</v>
      </c>
      <c r="F66" s="41"/>
      <c r="G66" s="22" t="str">
        <f>Source!DI824</f>
        <v/>
      </c>
      <c r="H66" s="47">
        <f>Source!AV824</f>
        <v>1</v>
      </c>
      <c r="I66" s="47"/>
      <c r="J66" s="43"/>
      <c r="K66" s="43">
        <f>Source!U824</f>
        <v>41.96</v>
      </c>
    </row>
    <row r="67" spans="1:22" ht="15">
      <c r="A67" s="25"/>
      <c r="B67" s="25"/>
      <c r="C67" s="25"/>
      <c r="D67" s="25"/>
      <c r="E67" s="25"/>
      <c r="F67" s="25"/>
      <c r="G67" s="25"/>
      <c r="H67" s="25"/>
      <c r="I67" s="64">
        <f>Source!O824+SUM(J64:J65)</f>
        <v>14964.15</v>
      </c>
      <c r="J67" s="64"/>
      <c r="K67" s="44">
        <f>IF(Source!I824&lt;&gt;0, ROUND(I67/Source!I824, 2), 0)</f>
        <v>3741.04</v>
      </c>
      <c r="P67" s="24">
        <f>I67</f>
        <v>14964.15</v>
      </c>
    </row>
    <row r="68" spans="1:22" ht="42.75">
      <c r="A68" s="19" t="str">
        <f>Source!E825</f>
        <v>5</v>
      </c>
      <c r="B68" s="20" t="str">
        <f>Source!F825</f>
        <v>3.10-47-1</v>
      </c>
      <c r="C68" s="20" t="str">
        <f>Source!G825</f>
        <v>ОГНЕЗАЩИТА ОБРЕШЕТКИ ПОД КРОВЛЮ, ПОКРЫТИЯ И НАСТИЛЫ ПО ФЕРМАМ</v>
      </c>
      <c r="D68" s="21" t="str">
        <f>Source!H825</f>
        <v>1000 м2</v>
      </c>
      <c r="E68" s="47">
        <f>Source!I825</f>
        <v>0.84</v>
      </c>
      <c r="F68" s="41"/>
      <c r="G68" s="22"/>
      <c r="H68" s="47"/>
      <c r="I68" s="47"/>
      <c r="J68" s="43"/>
      <c r="K68" s="43"/>
      <c r="Q68">
        <f>ROUND((Source!DN825/100)*ROUND((Source!AF825*Source!AV825)*Source!I825, 2), 2)</f>
        <v>293.38</v>
      </c>
      <c r="R68">
        <f>Source!X825</f>
        <v>3990.63</v>
      </c>
      <c r="S68">
        <f>ROUND((Source!DO825/100)*ROUND((Source!AF825*Source!AV825)*Source!I825, 2), 2)</f>
        <v>195.59</v>
      </c>
      <c r="T68">
        <f>Source!Y825</f>
        <v>1995.32</v>
      </c>
      <c r="U68">
        <f>ROUND((175/100)*ROUND((Source!AE825*Source!AV825)*Source!I825, 2), 2)</f>
        <v>19.23</v>
      </c>
      <c r="V68">
        <f>ROUND((167/100)*ROUND(Source!CS825*Source!I825, 2), 2)</f>
        <v>297.79000000000002</v>
      </c>
    </row>
    <row r="69" spans="1:22">
      <c r="C69" s="23" t="str">
        <f>"Объем: "&amp;Source!I825&amp;"=(420*2)/1000*"&amp;Source!F918&amp;""</f>
        <v>Объем: 0.84=(420*2)/1000*1</v>
      </c>
    </row>
    <row r="70" spans="1:22" ht="14.25">
      <c r="A70" s="19"/>
      <c r="B70" s="20"/>
      <c r="C70" s="20" t="s">
        <v>36</v>
      </c>
      <c r="D70" s="21"/>
      <c r="E70" s="47"/>
      <c r="F70" s="41">
        <f>Source!AO825</f>
        <v>332.63</v>
      </c>
      <c r="G70" s="22" t="str">
        <f>Source!DG825</f>
        <v/>
      </c>
      <c r="H70" s="47">
        <f>Source!AV825</f>
        <v>1</v>
      </c>
      <c r="I70" s="47">
        <f>IF(Source!BA825&lt;&gt; 0, Source!BA825, 1)</f>
        <v>16.23</v>
      </c>
      <c r="J70" s="43">
        <f>Source!S825</f>
        <v>4534.8100000000004</v>
      </c>
      <c r="K70" s="43"/>
    </row>
    <row r="71" spans="1:22" ht="14.25">
      <c r="A71" s="19"/>
      <c r="B71" s="20"/>
      <c r="C71" s="20" t="s">
        <v>43</v>
      </c>
      <c r="D71" s="21"/>
      <c r="E71" s="47"/>
      <c r="F71" s="41">
        <f>Source!AM825</f>
        <v>71.86</v>
      </c>
      <c r="G71" s="22" t="str">
        <f>Source!DE825</f>
        <v/>
      </c>
      <c r="H71" s="47">
        <f>Source!AV825</f>
        <v>1</v>
      </c>
      <c r="I71" s="47">
        <f>IF(Source!BB825&lt;&gt; 0, Source!BB825, 1)</f>
        <v>7.1</v>
      </c>
      <c r="J71" s="43">
        <f>Source!Q825</f>
        <v>428.57</v>
      </c>
      <c r="K71" s="43"/>
    </row>
    <row r="72" spans="1:22" ht="14.25">
      <c r="A72" s="19"/>
      <c r="B72" s="20"/>
      <c r="C72" s="20" t="s">
        <v>44</v>
      </c>
      <c r="D72" s="21"/>
      <c r="E72" s="47"/>
      <c r="F72" s="41">
        <f>Source!AN825</f>
        <v>13.08</v>
      </c>
      <c r="G72" s="22" t="str">
        <f>Source!DF825</f>
        <v/>
      </c>
      <c r="H72" s="47">
        <f>Source!AV825</f>
        <v>1</v>
      </c>
      <c r="I72" s="47">
        <f>IF(Source!BS825&lt;&gt; 0, Source!BS825, 1)</f>
        <v>16.23</v>
      </c>
      <c r="J72" s="26">
        <f>Source!R825</f>
        <v>178.32</v>
      </c>
      <c r="K72" s="43"/>
    </row>
    <row r="73" spans="1:22" ht="14.25">
      <c r="A73" s="19"/>
      <c r="B73" s="20"/>
      <c r="C73" s="20" t="s">
        <v>37</v>
      </c>
      <c r="D73" s="21"/>
      <c r="E73" s="47"/>
      <c r="F73" s="41">
        <f>Source!AL825</f>
        <v>16.52</v>
      </c>
      <c r="G73" s="22" t="str">
        <f>Source!DD825</f>
        <v/>
      </c>
      <c r="H73" s="47">
        <f>Source!AW825</f>
        <v>1</v>
      </c>
      <c r="I73" s="47">
        <f>IF(Source!BC825&lt;&gt; 0, Source!BC825, 1)</f>
        <v>4.5599999999999996</v>
      </c>
      <c r="J73" s="43">
        <f>Source!P825</f>
        <v>63.28</v>
      </c>
      <c r="K73" s="43"/>
    </row>
    <row r="74" spans="1:22" ht="14.25">
      <c r="A74" s="19" t="str">
        <f>Source!E826</f>
        <v>5,1</v>
      </c>
      <c r="B74" s="20" t="str">
        <f>Source!F826</f>
        <v>1.1-1-349</v>
      </c>
      <c r="C74" s="20" t="str">
        <f>Source!G826</f>
        <v>КЕРОСИНОВЫЙ КОНТАКТ</v>
      </c>
      <c r="D74" s="21" t="str">
        <f>Source!H826</f>
        <v>т</v>
      </c>
      <c r="E74" s="47">
        <f>Source!I826</f>
        <v>3.3599999999999998E-2</v>
      </c>
      <c r="F74" s="41">
        <f>Source!AK826</f>
        <v>7438.24</v>
      </c>
      <c r="G74" s="27" t="s">
        <v>45</v>
      </c>
      <c r="H74" s="47">
        <f>Source!AW826</f>
        <v>1</v>
      </c>
      <c r="I74" s="47">
        <f>IF(Source!BC826&lt;&gt; 0, Source!BC826, 1)</f>
        <v>2.31</v>
      </c>
      <c r="J74" s="43">
        <f>Source!O826</f>
        <v>577.33000000000004</v>
      </c>
      <c r="K74" s="43"/>
      <c r="Q74">
        <f>ROUND((Source!DN826/100)*ROUND((Source!AF826*Source!AV826)*Source!I826, 2), 2)</f>
        <v>0</v>
      </c>
      <c r="R74">
        <f>Source!X826</f>
        <v>0</v>
      </c>
      <c r="S74">
        <f>ROUND((Source!DO826/100)*ROUND((Source!AF826*Source!AV826)*Source!I826, 2), 2)</f>
        <v>0</v>
      </c>
      <c r="T74">
        <f>Source!Y826</f>
        <v>0</v>
      </c>
      <c r="U74">
        <f>ROUND((175/100)*ROUND((Source!AE826*Source!AV826)*Source!I826, 2), 2)</f>
        <v>0</v>
      </c>
      <c r="V74">
        <f>ROUND((167/100)*ROUND(Source!CS826*Source!I826, 2), 2)</f>
        <v>0</v>
      </c>
    </row>
    <row r="75" spans="1:22" ht="28.5">
      <c r="A75" s="19" t="str">
        <f>Source!E827</f>
        <v>5,2</v>
      </c>
      <c r="B75" s="20" t="str">
        <f>Source!F827</f>
        <v>1.1-1-9</v>
      </c>
      <c r="C75" s="20" t="str">
        <f>Source!G827</f>
        <v>АММОНИЙ СЕРНОКИСЛЫЙ ОЧИЩЕННЫЙ</v>
      </c>
      <c r="D75" s="21" t="str">
        <f>Source!H827</f>
        <v>т</v>
      </c>
      <c r="E75" s="47">
        <f>Source!I827</f>
        <v>5.04E-2</v>
      </c>
      <c r="F75" s="41">
        <f>Source!AK827</f>
        <v>7682.53</v>
      </c>
      <c r="G75" s="27" t="s">
        <v>45</v>
      </c>
      <c r="H75" s="47">
        <f>Source!AW827</f>
        <v>1</v>
      </c>
      <c r="I75" s="47">
        <f>IF(Source!BC827&lt;&gt; 0, Source!BC827, 1)</f>
        <v>11.57</v>
      </c>
      <c r="J75" s="43">
        <f>Source!O827</f>
        <v>4479.8999999999996</v>
      </c>
      <c r="K75" s="43"/>
      <c r="Q75">
        <f>ROUND((Source!DN827/100)*ROUND((Source!AF827*Source!AV827)*Source!I827, 2), 2)</f>
        <v>0</v>
      </c>
      <c r="R75">
        <f>Source!X827</f>
        <v>0</v>
      </c>
      <c r="S75">
        <f>ROUND((Source!DO827/100)*ROUND((Source!AF827*Source!AV827)*Source!I827, 2), 2)</f>
        <v>0</v>
      </c>
      <c r="T75">
        <f>Source!Y827</f>
        <v>0</v>
      </c>
      <c r="U75">
        <f>ROUND((175/100)*ROUND((Source!AE827*Source!AV827)*Source!I827, 2), 2)</f>
        <v>0</v>
      </c>
      <c r="V75">
        <f>ROUND((167/100)*ROUND(Source!CS827*Source!I827, 2), 2)</f>
        <v>0</v>
      </c>
    </row>
    <row r="76" spans="1:22" ht="28.5">
      <c r="A76" s="19" t="str">
        <f>Source!E828</f>
        <v>5,3</v>
      </c>
      <c r="B76" s="20" t="str">
        <f>Source!F828</f>
        <v>1.1-1-10</v>
      </c>
      <c r="C76" s="20" t="str">
        <f>Source!G828</f>
        <v>АММОНИЙ ФОСФОРНОКИСЛЫЙ (ДИАММОНИЙ ФОСФАТ)</v>
      </c>
      <c r="D76" s="21" t="str">
        <f>Source!H828</f>
        <v>т</v>
      </c>
      <c r="E76" s="47">
        <f>Source!I828</f>
        <v>0.19320000000000001</v>
      </c>
      <c r="F76" s="41">
        <f>Source!AK828</f>
        <v>7777.06</v>
      </c>
      <c r="G76" s="27" t="s">
        <v>45</v>
      </c>
      <c r="H76" s="47">
        <f>Source!AW828</f>
        <v>1</v>
      </c>
      <c r="I76" s="47">
        <f>IF(Source!BC828&lt;&gt; 0, Source!BC828, 1)</f>
        <v>22.9</v>
      </c>
      <c r="J76" s="43">
        <f>Source!O828</f>
        <v>34407.89</v>
      </c>
      <c r="K76" s="43"/>
      <c r="Q76">
        <f>ROUND((Source!DN828/100)*ROUND((Source!AF828*Source!AV828)*Source!I828, 2), 2)</f>
        <v>0</v>
      </c>
      <c r="R76">
        <f>Source!X828</f>
        <v>0</v>
      </c>
      <c r="S76">
        <f>ROUND((Source!DO828/100)*ROUND((Source!AF828*Source!AV828)*Source!I828, 2), 2)</f>
        <v>0</v>
      </c>
      <c r="T76">
        <f>Source!Y828</f>
        <v>0</v>
      </c>
      <c r="U76">
        <f>ROUND((175/100)*ROUND((Source!AE828*Source!AV828)*Source!I828, 2), 2)</f>
        <v>0</v>
      </c>
      <c r="V76">
        <f>ROUND((167/100)*ROUND(Source!CS828*Source!I828, 2), 2)</f>
        <v>0</v>
      </c>
    </row>
    <row r="77" spans="1:22" ht="14.25">
      <c r="A77" s="19"/>
      <c r="B77" s="20"/>
      <c r="C77" s="20" t="s">
        <v>38</v>
      </c>
      <c r="D77" s="21" t="s">
        <v>39</v>
      </c>
      <c r="E77" s="47">
        <f>Source!BZ825</f>
        <v>88</v>
      </c>
      <c r="F77" s="41"/>
      <c r="G77" s="22"/>
      <c r="H77" s="47"/>
      <c r="I77" s="47"/>
      <c r="J77" s="43">
        <f>SUM(R68:R76)</f>
        <v>3990.63</v>
      </c>
      <c r="K77" s="43"/>
    </row>
    <row r="78" spans="1:22" ht="14.25">
      <c r="A78" s="19"/>
      <c r="B78" s="20"/>
      <c r="C78" s="20" t="s">
        <v>40</v>
      </c>
      <c r="D78" s="21" t="s">
        <v>39</v>
      </c>
      <c r="E78" s="47">
        <f>Source!CA825</f>
        <v>44</v>
      </c>
      <c r="F78" s="41"/>
      <c r="G78" s="22"/>
      <c r="H78" s="47"/>
      <c r="I78" s="47"/>
      <c r="J78" s="43">
        <f>SUM(T68:T77)</f>
        <v>1995.32</v>
      </c>
      <c r="K78" s="43"/>
    </row>
    <row r="79" spans="1:22" ht="14.25">
      <c r="A79" s="19"/>
      <c r="B79" s="20"/>
      <c r="C79" s="20" t="s">
        <v>46</v>
      </c>
      <c r="D79" s="21" t="s">
        <v>39</v>
      </c>
      <c r="E79" s="47">
        <f>167</f>
        <v>167</v>
      </c>
      <c r="F79" s="41"/>
      <c r="G79" s="22"/>
      <c r="H79" s="47"/>
      <c r="I79" s="47"/>
      <c r="J79" s="43">
        <f>SUM(V68:V78)</f>
        <v>297.79000000000002</v>
      </c>
      <c r="K79" s="43"/>
    </row>
    <row r="80" spans="1:22" ht="14.25">
      <c r="A80" s="19"/>
      <c r="B80" s="20"/>
      <c r="C80" s="20" t="s">
        <v>41</v>
      </c>
      <c r="D80" s="21" t="s">
        <v>42</v>
      </c>
      <c r="E80" s="47">
        <f>Source!AQ825</f>
        <v>29</v>
      </c>
      <c r="F80" s="41"/>
      <c r="G80" s="22" t="str">
        <f>Source!DI825</f>
        <v/>
      </c>
      <c r="H80" s="47">
        <f>Source!AV825</f>
        <v>1</v>
      </c>
      <c r="I80" s="47"/>
      <c r="J80" s="43"/>
      <c r="K80" s="43">
        <f>Source!U825</f>
        <v>24.36</v>
      </c>
    </row>
    <row r="81" spans="1:22" ht="15">
      <c r="A81" s="25"/>
      <c r="B81" s="25"/>
      <c r="C81" s="25"/>
      <c r="D81" s="25"/>
      <c r="E81" s="25"/>
      <c r="F81" s="25"/>
      <c r="G81" s="25"/>
      <c r="H81" s="25"/>
      <c r="I81" s="64">
        <f>Source!O825+SUM(J74:J79)</f>
        <v>50775.51999999999</v>
      </c>
      <c r="J81" s="64"/>
      <c r="K81" s="44">
        <f>IF(Source!I825&lt;&gt;0, ROUND(I81/Source!I825, 2), 0)</f>
        <v>60447.05</v>
      </c>
      <c r="P81" s="24">
        <f>I81</f>
        <v>50775.51999999999</v>
      </c>
    </row>
    <row r="82" spans="1:22" ht="71.25">
      <c r="A82" s="19" t="str">
        <f>Source!E829</f>
        <v>6</v>
      </c>
      <c r="B82" s="20" t="str">
        <f>Source!F829</f>
        <v>3.12-31-1</v>
      </c>
      <c r="C82" s="20" t="str">
        <f>Source!G829</f>
        <v>УСТРОЙСТВО КРОВЛИ ИЗ ОЦИНКОВАННОЙ СТАЛИ ПО ДЕРЕВЯННОЙ ОБРЕШЕТКЕ С ЕЕ УСТРОЙСТВОМ БЕЗ НАСТЕННЫХ ЖЕЛОБОВ</v>
      </c>
      <c r="D82" s="21" t="str">
        <f>Source!H829</f>
        <v>100 м2</v>
      </c>
      <c r="E82" s="47">
        <f>Source!I829</f>
        <v>4</v>
      </c>
      <c r="F82" s="41"/>
      <c r="G82" s="22"/>
      <c r="H82" s="47"/>
      <c r="I82" s="47"/>
      <c r="J82" s="43"/>
      <c r="K82" s="43"/>
      <c r="Q82">
        <f>ROUND((Source!DN829/100)*ROUND((Source!AF829*Source!AV829)*Source!I829, 2), 2)</f>
        <v>3948.92</v>
      </c>
      <c r="R82">
        <f>Source!X829</f>
        <v>54230.84</v>
      </c>
      <c r="S82">
        <f>ROUND((Source!DO829/100)*ROUND((Source!AF829*Source!AV829)*Source!I829, 2), 2)</f>
        <v>2999.66</v>
      </c>
      <c r="T82">
        <f>Source!Y829</f>
        <v>27115.42</v>
      </c>
      <c r="U82">
        <f>ROUND((175/100)*ROUND((Source!AE829*Source!AV829)*Source!I829, 2), 2)</f>
        <v>60.27</v>
      </c>
      <c r="V82">
        <f>ROUND((167/100)*ROUND(Source!CS829*Source!I829, 2), 2)</f>
        <v>933.46</v>
      </c>
    </row>
    <row r="83" spans="1:22">
      <c r="C83" s="23" t="str">
        <f>"Объем: "&amp;Source!I829&amp;"="&amp;Source!I844&amp;"+"&amp;Source!I824&amp;""</f>
        <v>Объем: 4=0+4</v>
      </c>
    </row>
    <row r="84" spans="1:22" ht="14.25">
      <c r="A84" s="19"/>
      <c r="B84" s="20"/>
      <c r="C84" s="20" t="s">
        <v>36</v>
      </c>
      <c r="D84" s="21"/>
      <c r="E84" s="47"/>
      <c r="F84" s="41">
        <f>Source!AO829</f>
        <v>949.26</v>
      </c>
      <c r="G84" s="22" t="str">
        <f>Source!DG829</f>
        <v/>
      </c>
      <c r="H84" s="47">
        <f>Source!AV829</f>
        <v>1</v>
      </c>
      <c r="I84" s="47">
        <f>IF(Source!BA829&lt;&gt; 0, Source!BA829, 1)</f>
        <v>16.23</v>
      </c>
      <c r="J84" s="43">
        <f>Source!S829</f>
        <v>61625.96</v>
      </c>
      <c r="K84" s="43"/>
    </row>
    <row r="85" spans="1:22" ht="14.25">
      <c r="A85" s="19"/>
      <c r="B85" s="20"/>
      <c r="C85" s="20" t="s">
        <v>43</v>
      </c>
      <c r="D85" s="21"/>
      <c r="E85" s="47"/>
      <c r="F85" s="41">
        <f>Source!AM829</f>
        <v>34.69</v>
      </c>
      <c r="G85" s="22" t="str">
        <f>Source!DE829</f>
        <v/>
      </c>
      <c r="H85" s="47">
        <f>Source!AV829</f>
        <v>1</v>
      </c>
      <c r="I85" s="47">
        <f>IF(Source!BB829&lt;&gt; 0, Source!BB829, 1)</f>
        <v>8.5399999999999991</v>
      </c>
      <c r="J85" s="43">
        <f>Source!Q829</f>
        <v>1185.01</v>
      </c>
      <c r="K85" s="43"/>
    </row>
    <row r="86" spans="1:22" ht="14.25">
      <c r="A86" s="19"/>
      <c r="B86" s="20"/>
      <c r="C86" s="20" t="s">
        <v>44</v>
      </c>
      <c r="D86" s="21"/>
      <c r="E86" s="47"/>
      <c r="F86" s="41">
        <f>Source!AN829</f>
        <v>8.61</v>
      </c>
      <c r="G86" s="22" t="str">
        <f>Source!DF829</f>
        <v/>
      </c>
      <c r="H86" s="47">
        <f>Source!AV829</f>
        <v>1</v>
      </c>
      <c r="I86" s="47">
        <f>IF(Source!BS829&lt;&gt; 0, Source!BS829, 1)</f>
        <v>16.23</v>
      </c>
      <c r="J86" s="26">
        <f>Source!R829</f>
        <v>558.96</v>
      </c>
      <c r="K86" s="43"/>
    </row>
    <row r="87" spans="1:22" ht="14.25">
      <c r="A87" s="19"/>
      <c r="B87" s="20"/>
      <c r="C87" s="20" t="s">
        <v>37</v>
      </c>
      <c r="D87" s="21"/>
      <c r="E87" s="47"/>
      <c r="F87" s="41">
        <f>Source!AL829</f>
        <v>3704.5</v>
      </c>
      <c r="G87" s="22" t="str">
        <f>Source!DD829</f>
        <v/>
      </c>
      <c r="H87" s="47">
        <f>Source!AW829</f>
        <v>1</v>
      </c>
      <c r="I87" s="47">
        <f>IF(Source!BC829&lt;&gt; 0, Source!BC829, 1)</f>
        <v>2.8</v>
      </c>
      <c r="J87" s="43">
        <f>Source!P829</f>
        <v>41490.400000000001</v>
      </c>
      <c r="K87" s="43"/>
    </row>
    <row r="88" spans="1:22" ht="42.75">
      <c r="A88" s="19" t="str">
        <f>Source!E830</f>
        <v>6,1</v>
      </c>
      <c r="B88" s="20" t="str">
        <f>Source!F830</f>
        <v>1.1-1-1086</v>
      </c>
      <c r="C88" s="20" t="str">
        <f>Source!G830</f>
        <v>СТАЛЬ ЛИСТОВАЯ, ОЦИНКОВАННАЯ, ТОЛЩИНА 0,55-0,65 ММ</v>
      </c>
      <c r="D88" s="21" t="str">
        <f>Source!H830</f>
        <v>т</v>
      </c>
      <c r="E88" s="47">
        <f>Source!I830</f>
        <v>3.48</v>
      </c>
      <c r="F88" s="41">
        <f>Source!AK830</f>
        <v>14739.12</v>
      </c>
      <c r="G88" s="27" t="s">
        <v>45</v>
      </c>
      <c r="H88" s="47">
        <f>Source!AW830</f>
        <v>1</v>
      </c>
      <c r="I88" s="47">
        <f>IF(Source!BC830&lt;&gt; 0, Source!BC830, 1)</f>
        <v>2.57</v>
      </c>
      <c r="J88" s="43">
        <f>Source!O830</f>
        <v>131820.79</v>
      </c>
      <c r="K88" s="43"/>
      <c r="Q88">
        <f>ROUND((Source!DN830/100)*ROUND((Source!AF830*Source!AV830)*Source!I830, 2), 2)</f>
        <v>0</v>
      </c>
      <c r="R88">
        <f>Source!X830</f>
        <v>0</v>
      </c>
      <c r="S88">
        <f>ROUND((Source!DO830/100)*ROUND((Source!AF830*Source!AV830)*Source!I830, 2), 2)</f>
        <v>0</v>
      </c>
      <c r="T88">
        <f>Source!Y830</f>
        <v>0</v>
      </c>
      <c r="U88">
        <f>ROUND((175/100)*ROUND((Source!AE830*Source!AV830)*Source!I830, 2), 2)</f>
        <v>0</v>
      </c>
      <c r="V88">
        <f>ROUND((167/100)*ROUND(Source!CS830*Source!I830, 2), 2)</f>
        <v>0</v>
      </c>
    </row>
    <row r="89" spans="1:22" ht="14.25">
      <c r="A89" s="19"/>
      <c r="B89" s="20"/>
      <c r="C89" s="20" t="s">
        <v>38</v>
      </c>
      <c r="D89" s="21" t="s">
        <v>39</v>
      </c>
      <c r="E89" s="47">
        <f>Source!BZ829</f>
        <v>88</v>
      </c>
      <c r="F89" s="41"/>
      <c r="G89" s="22"/>
      <c r="H89" s="47"/>
      <c r="I89" s="47"/>
      <c r="J89" s="43">
        <f>SUM(R82:R88)</f>
        <v>54230.84</v>
      </c>
      <c r="K89" s="43"/>
    </row>
    <row r="90" spans="1:22" ht="14.25">
      <c r="A90" s="19"/>
      <c r="B90" s="20"/>
      <c r="C90" s="20" t="s">
        <v>40</v>
      </c>
      <c r="D90" s="21" t="s">
        <v>39</v>
      </c>
      <c r="E90" s="47">
        <f>Source!CA829</f>
        <v>44</v>
      </c>
      <c r="F90" s="41"/>
      <c r="G90" s="22"/>
      <c r="H90" s="47"/>
      <c r="I90" s="47"/>
      <c r="J90" s="43">
        <f>SUM(T82:T89)</f>
        <v>27115.42</v>
      </c>
      <c r="K90" s="43"/>
    </row>
    <row r="91" spans="1:22" ht="14.25">
      <c r="A91" s="19"/>
      <c r="B91" s="20"/>
      <c r="C91" s="20" t="s">
        <v>46</v>
      </c>
      <c r="D91" s="21" t="s">
        <v>39</v>
      </c>
      <c r="E91" s="47">
        <f>167</f>
        <v>167</v>
      </c>
      <c r="F91" s="41"/>
      <c r="G91" s="22"/>
      <c r="H91" s="47"/>
      <c r="I91" s="47"/>
      <c r="J91" s="43">
        <f>SUM(V82:V90)</f>
        <v>933.46</v>
      </c>
      <c r="K91" s="43"/>
    </row>
    <row r="92" spans="1:22" ht="14.25">
      <c r="A92" s="19"/>
      <c r="B92" s="20"/>
      <c r="C92" s="20" t="s">
        <v>41</v>
      </c>
      <c r="D92" s="21" t="s">
        <v>42</v>
      </c>
      <c r="E92" s="47">
        <f>Source!AQ829</f>
        <v>79.77</v>
      </c>
      <c r="F92" s="41"/>
      <c r="G92" s="22" t="str">
        <f>Source!DI829</f>
        <v/>
      </c>
      <c r="H92" s="47">
        <f>Source!AV829</f>
        <v>1</v>
      </c>
      <c r="I92" s="47"/>
      <c r="J92" s="43"/>
      <c r="K92" s="43">
        <f>Source!U829</f>
        <v>319.08</v>
      </c>
    </row>
    <row r="93" spans="1:22" ht="15">
      <c r="A93" s="25"/>
      <c r="B93" s="25"/>
      <c r="C93" s="25"/>
      <c r="D93" s="25"/>
      <c r="E93" s="25"/>
      <c r="F93" s="25"/>
      <c r="G93" s="25"/>
      <c r="H93" s="25"/>
      <c r="I93" s="64">
        <f>Source!O829+SUM(J88:J91)</f>
        <v>318401.88</v>
      </c>
      <c r="J93" s="64"/>
      <c r="K93" s="44">
        <f>IF(Source!I829&lt;&gt;0, ROUND(I93/Source!I829, 2), 0)</f>
        <v>79600.47</v>
      </c>
      <c r="P93" s="24">
        <f>I93</f>
        <v>318401.88</v>
      </c>
    </row>
    <row r="94" spans="1:22" ht="28.5">
      <c r="A94" s="19" t="str">
        <f>Source!E831</f>
        <v>9</v>
      </c>
      <c r="B94" s="20" t="str">
        <f>Source!F831</f>
        <v>6.58-12-1</v>
      </c>
      <c r="C94" s="20" t="str">
        <f>Source!G831</f>
        <v>ПРОМАЗКА ФАЛЬЦЕВ ПОКРЫТИЯ ИЗ КРОВЕЛЬНОЙ СТАЛИ</v>
      </c>
      <c r="D94" s="21" t="str">
        <f>Source!H831</f>
        <v>100 м</v>
      </c>
      <c r="E94" s="47">
        <f>Source!I831</f>
        <v>16</v>
      </c>
      <c r="F94" s="41"/>
      <c r="G94" s="22"/>
      <c r="H94" s="47"/>
      <c r="I94" s="47"/>
      <c r="J94" s="43"/>
      <c r="K94" s="43"/>
      <c r="Q94">
        <f>ROUND((Source!DN831/100)*ROUND((Source!AF831*Source!AV831)*Source!I831, 2), 2)</f>
        <v>1642.87</v>
      </c>
      <c r="R94">
        <f>Source!X831</f>
        <v>22561.62</v>
      </c>
      <c r="S94">
        <f>ROUND((Source!DO831/100)*ROUND((Source!AF831*Source!AV831)*Source!I831, 2), 2)</f>
        <v>1247.95</v>
      </c>
      <c r="T94">
        <f>Source!Y831</f>
        <v>11280.81</v>
      </c>
      <c r="U94">
        <f>ROUND((175/100)*ROUND((Source!AE831*Source!AV831)*Source!I831, 2), 2)</f>
        <v>0</v>
      </c>
      <c r="V94">
        <f>ROUND((167/100)*ROUND(Source!CS831*Source!I831, 2), 2)</f>
        <v>0</v>
      </c>
    </row>
    <row r="95" spans="1:22">
      <c r="C95" s="23" t="str">
        <f>"Объем: "&amp;Source!I831&amp;"=32*0+16"</f>
        <v>Объем: 16=32*0+16</v>
      </c>
    </row>
    <row r="96" spans="1:22" ht="14.25">
      <c r="A96" s="19"/>
      <c r="B96" s="20"/>
      <c r="C96" s="20" t="s">
        <v>36</v>
      </c>
      <c r="D96" s="21"/>
      <c r="E96" s="47"/>
      <c r="F96" s="41">
        <f>Source!AO831</f>
        <v>98.73</v>
      </c>
      <c r="G96" s="22" t="str">
        <f>Source!DG831</f>
        <v/>
      </c>
      <c r="H96" s="47">
        <f>Source!AV831</f>
        <v>1</v>
      </c>
      <c r="I96" s="47">
        <f>IF(Source!BA831&lt;&gt; 0, Source!BA831, 1)</f>
        <v>16.23</v>
      </c>
      <c r="J96" s="43">
        <f>Source!S831</f>
        <v>25638.21</v>
      </c>
      <c r="K96" s="43"/>
    </row>
    <row r="97" spans="1:22" ht="14.25">
      <c r="A97" s="19"/>
      <c r="B97" s="20"/>
      <c r="C97" s="20" t="s">
        <v>37</v>
      </c>
      <c r="D97" s="21"/>
      <c r="E97" s="47"/>
      <c r="F97" s="41">
        <f>Source!AL831</f>
        <v>32.44</v>
      </c>
      <c r="G97" s="22" t="str">
        <f>Source!DD831</f>
        <v/>
      </c>
      <c r="H97" s="47">
        <f>Source!AW831</f>
        <v>1</v>
      </c>
      <c r="I97" s="47">
        <f>IF(Source!BC831&lt;&gt; 0, Source!BC831, 1)</f>
        <v>3.21</v>
      </c>
      <c r="J97" s="43">
        <f>Source!P831</f>
        <v>1666.12</v>
      </c>
      <c r="K97" s="43"/>
    </row>
    <row r="98" spans="1:22" ht="28.5">
      <c r="A98" s="19" t="str">
        <f>Source!E832</f>
        <v>9,1</v>
      </c>
      <c r="B98" s="20" t="str">
        <f>Source!F832</f>
        <v>1.1-1-1261</v>
      </c>
      <c r="C98" s="20" t="str">
        <f>Source!G832</f>
        <v>ТКАНИ СТЕКЛЯННЫЕ ДЛЯ ГИДРОИЗОЛЯЦИИ, МАРКА А-1</v>
      </c>
      <c r="D98" s="21" t="str">
        <f>Source!H832</f>
        <v>м2</v>
      </c>
      <c r="E98" s="47">
        <f>Source!I832</f>
        <v>160</v>
      </c>
      <c r="F98" s="41">
        <f>Source!AK832</f>
        <v>9.8800000000000008</v>
      </c>
      <c r="G98" s="27" t="s">
        <v>45</v>
      </c>
      <c r="H98" s="47">
        <f>Source!AW832</f>
        <v>1</v>
      </c>
      <c r="I98" s="47">
        <f>IF(Source!BC832&lt;&gt; 0, Source!BC832, 1)</f>
        <v>3.74</v>
      </c>
      <c r="J98" s="43">
        <f>Source!O832</f>
        <v>5912.19</v>
      </c>
      <c r="K98" s="43"/>
      <c r="Q98">
        <f>ROUND((Source!DN832/100)*ROUND((Source!AF832*Source!AV832)*Source!I832, 2), 2)</f>
        <v>0</v>
      </c>
      <c r="R98">
        <f>Source!X832</f>
        <v>0</v>
      </c>
      <c r="S98">
        <f>ROUND((Source!DO832/100)*ROUND((Source!AF832*Source!AV832)*Source!I832, 2), 2)</f>
        <v>0</v>
      </c>
      <c r="T98">
        <f>Source!Y832</f>
        <v>0</v>
      </c>
      <c r="U98">
        <f>ROUND((175/100)*ROUND((Source!AE832*Source!AV832)*Source!I832, 2), 2)</f>
        <v>0</v>
      </c>
      <c r="V98">
        <f>ROUND((167/100)*ROUND(Source!CS832*Source!I832, 2), 2)</f>
        <v>0</v>
      </c>
    </row>
    <row r="99" spans="1:22" ht="28.5">
      <c r="A99" s="19" t="str">
        <f>Source!E833</f>
        <v>9,2</v>
      </c>
      <c r="B99" s="20" t="str">
        <f>Source!F833</f>
        <v>1.1-1-1693</v>
      </c>
      <c r="C99" s="20" t="str">
        <f>Source!G833</f>
        <v>МАСТИКА КЛЕЯЩАЯ, МАРКА 'ПОЛИКРОВ-М 140', ПОЛИМЕРНАЯ</v>
      </c>
      <c r="D99" s="21" t="str">
        <f>Source!H833</f>
        <v>т</v>
      </c>
      <c r="E99" s="47">
        <f>Source!I833</f>
        <v>0.96</v>
      </c>
      <c r="F99" s="41">
        <f>Source!AK833</f>
        <v>46804.24</v>
      </c>
      <c r="G99" s="27" t="s">
        <v>45</v>
      </c>
      <c r="H99" s="47">
        <f>Source!AW833</f>
        <v>1</v>
      </c>
      <c r="I99" s="47">
        <f>IF(Source!BC833&lt;&gt; 0, Source!BC833, 1)</f>
        <v>3.96</v>
      </c>
      <c r="J99" s="43">
        <f>Source!O833</f>
        <v>177931</v>
      </c>
      <c r="K99" s="43"/>
      <c r="Q99">
        <f>ROUND((Source!DN833/100)*ROUND((Source!AF833*Source!AV833)*Source!I833, 2), 2)</f>
        <v>0</v>
      </c>
      <c r="R99">
        <f>Source!X833</f>
        <v>0</v>
      </c>
      <c r="S99">
        <f>ROUND((Source!DO833/100)*ROUND((Source!AF833*Source!AV833)*Source!I833, 2), 2)</f>
        <v>0</v>
      </c>
      <c r="T99">
        <f>Source!Y833</f>
        <v>0</v>
      </c>
      <c r="U99">
        <f>ROUND((175/100)*ROUND((Source!AE833*Source!AV833)*Source!I833, 2), 2)</f>
        <v>0</v>
      </c>
      <c r="V99">
        <f>ROUND((167/100)*ROUND(Source!CS833*Source!I833, 2), 2)</f>
        <v>0</v>
      </c>
    </row>
    <row r="100" spans="1:22" ht="14.25">
      <c r="A100" s="19"/>
      <c r="B100" s="20"/>
      <c r="C100" s="20" t="s">
        <v>38</v>
      </c>
      <c r="D100" s="21" t="s">
        <v>39</v>
      </c>
      <c r="E100" s="47">
        <f>Source!BZ831</f>
        <v>88</v>
      </c>
      <c r="F100" s="41"/>
      <c r="G100" s="22"/>
      <c r="H100" s="47"/>
      <c r="I100" s="47"/>
      <c r="J100" s="43">
        <f>SUM(R94:R99)</f>
        <v>22561.62</v>
      </c>
      <c r="K100" s="43"/>
    </row>
    <row r="101" spans="1:22" ht="14.25">
      <c r="A101" s="19"/>
      <c r="B101" s="20"/>
      <c r="C101" s="20" t="s">
        <v>40</v>
      </c>
      <c r="D101" s="21" t="s">
        <v>39</v>
      </c>
      <c r="E101" s="47">
        <f>Source!CA831</f>
        <v>44</v>
      </c>
      <c r="F101" s="41"/>
      <c r="G101" s="22"/>
      <c r="H101" s="47"/>
      <c r="I101" s="47"/>
      <c r="J101" s="43">
        <f>SUM(T94:T100)</f>
        <v>11280.81</v>
      </c>
      <c r="K101" s="43"/>
    </row>
    <row r="102" spans="1:22" ht="14.25">
      <c r="A102" s="19"/>
      <c r="B102" s="20"/>
      <c r="C102" s="20" t="s">
        <v>41</v>
      </c>
      <c r="D102" s="21" t="s">
        <v>42</v>
      </c>
      <c r="E102" s="47">
        <f>Source!AQ831</f>
        <v>9.66</v>
      </c>
      <c r="F102" s="41"/>
      <c r="G102" s="22" t="str">
        <f>Source!DI831</f>
        <v/>
      </c>
      <c r="H102" s="47">
        <f>Source!AV831</f>
        <v>1</v>
      </c>
      <c r="I102" s="47"/>
      <c r="J102" s="43"/>
      <c r="K102" s="43">
        <f>Source!U831</f>
        <v>154.56</v>
      </c>
    </row>
    <row r="103" spans="1:22" ht="15">
      <c r="A103" s="25"/>
      <c r="B103" s="25"/>
      <c r="C103" s="25"/>
      <c r="D103" s="25"/>
      <c r="E103" s="25"/>
      <c r="F103" s="25"/>
      <c r="G103" s="25"/>
      <c r="H103" s="25"/>
      <c r="I103" s="64">
        <f>Source!O831+SUM(J98:J101)</f>
        <v>244989.95</v>
      </c>
      <c r="J103" s="64"/>
      <c r="K103" s="44">
        <f>IF(Source!I831&lt;&gt;0, ROUND(I103/Source!I831, 2), 0)</f>
        <v>15311.87</v>
      </c>
      <c r="P103" s="24">
        <f>I103</f>
        <v>244989.95</v>
      </c>
    </row>
    <row r="104" spans="1:22" ht="28.5">
      <c r="A104" s="19" t="str">
        <f>Source!E834</f>
        <v>10</v>
      </c>
      <c r="B104" s="20" t="str">
        <f>Source!F834</f>
        <v>3.12-15-1</v>
      </c>
      <c r="C104" s="20" t="str">
        <f>Source!G834</f>
        <v>УСТРОЙСТВО КОЛПАКОВ НАД ШАХТАМИ В ДВА КАНАЛА</v>
      </c>
      <c r="D104" s="21" t="str">
        <f>Source!H834</f>
        <v>шт.</v>
      </c>
      <c r="E104" s="47">
        <f>Source!I834</f>
        <v>10</v>
      </c>
      <c r="F104" s="41"/>
      <c r="G104" s="22"/>
      <c r="H104" s="47"/>
      <c r="I104" s="47"/>
      <c r="J104" s="43"/>
      <c r="K104" s="43"/>
      <c r="Q104">
        <f>ROUND((Source!DN834/100)*ROUND((Source!AF834*Source!AV834)*Source!I834, 2), 2)</f>
        <v>224.43</v>
      </c>
      <c r="R104">
        <f>Source!X834</f>
        <v>3082.14</v>
      </c>
      <c r="S104">
        <f>ROUND((Source!DO834/100)*ROUND((Source!AF834*Source!AV834)*Source!I834, 2), 2)</f>
        <v>170.48</v>
      </c>
      <c r="T104">
        <f>Source!Y834</f>
        <v>1541.07</v>
      </c>
      <c r="U104">
        <f>ROUND((175/100)*ROUND((Source!AE834*Source!AV834)*Source!I834, 2), 2)</f>
        <v>3.15</v>
      </c>
      <c r="V104">
        <f>ROUND((167/100)*ROUND(Source!CS834*Source!I834, 2), 2)</f>
        <v>48.78</v>
      </c>
    </row>
    <row r="105" spans="1:22" ht="14.25">
      <c r="A105" s="19"/>
      <c r="B105" s="20"/>
      <c r="C105" s="20" t="s">
        <v>36</v>
      </c>
      <c r="D105" s="21"/>
      <c r="E105" s="47"/>
      <c r="F105" s="41">
        <f>Source!AO834</f>
        <v>21.58</v>
      </c>
      <c r="G105" s="22" t="str">
        <f>Source!DG834</f>
        <v/>
      </c>
      <c r="H105" s="47">
        <f>Source!AV834</f>
        <v>1</v>
      </c>
      <c r="I105" s="47">
        <f>IF(Source!BA834&lt;&gt; 0, Source!BA834, 1)</f>
        <v>16.23</v>
      </c>
      <c r="J105" s="43">
        <f>Source!S834</f>
        <v>3502.43</v>
      </c>
      <c r="K105" s="43"/>
    </row>
    <row r="106" spans="1:22" ht="14.25">
      <c r="A106" s="19"/>
      <c r="B106" s="20"/>
      <c r="C106" s="20" t="s">
        <v>43</v>
      </c>
      <c r="D106" s="21"/>
      <c r="E106" s="47"/>
      <c r="F106" s="41">
        <f>Source!AM834</f>
        <v>0.74</v>
      </c>
      <c r="G106" s="22" t="str">
        <f>Source!DE834</f>
        <v/>
      </c>
      <c r="H106" s="47">
        <f>Source!AV834</f>
        <v>1</v>
      </c>
      <c r="I106" s="47">
        <f>IF(Source!BB834&lt;&gt; 0, Source!BB834, 1)</f>
        <v>8.85</v>
      </c>
      <c r="J106" s="43">
        <f>Source!Q834</f>
        <v>65.489999999999995</v>
      </c>
      <c r="K106" s="43"/>
    </row>
    <row r="107" spans="1:22" ht="14.25">
      <c r="A107" s="19"/>
      <c r="B107" s="20"/>
      <c r="C107" s="20" t="s">
        <v>44</v>
      </c>
      <c r="D107" s="21"/>
      <c r="E107" s="47"/>
      <c r="F107" s="41">
        <f>Source!AN834</f>
        <v>0.18</v>
      </c>
      <c r="G107" s="22" t="str">
        <f>Source!DF834</f>
        <v/>
      </c>
      <c r="H107" s="47">
        <f>Source!AV834</f>
        <v>1</v>
      </c>
      <c r="I107" s="47">
        <f>IF(Source!BS834&lt;&gt; 0, Source!BS834, 1)</f>
        <v>16.23</v>
      </c>
      <c r="J107" s="26">
        <f>Source!R834</f>
        <v>29.21</v>
      </c>
      <c r="K107" s="43"/>
    </row>
    <row r="108" spans="1:22" ht="14.25">
      <c r="A108" s="19"/>
      <c r="B108" s="20"/>
      <c r="C108" s="20" t="s">
        <v>37</v>
      </c>
      <c r="D108" s="21"/>
      <c r="E108" s="47"/>
      <c r="F108" s="41">
        <f>Source!AL834</f>
        <v>0.35</v>
      </c>
      <c r="G108" s="22" t="str">
        <f>Source!DD834</f>
        <v/>
      </c>
      <c r="H108" s="47">
        <f>Source!AW834</f>
        <v>1</v>
      </c>
      <c r="I108" s="47">
        <f>IF(Source!BC834&lt;&gt; 0, Source!BC834, 1)</f>
        <v>4.5599999999999996</v>
      </c>
      <c r="J108" s="43">
        <f>Source!P834</f>
        <v>15.96</v>
      </c>
      <c r="K108" s="43"/>
    </row>
    <row r="109" spans="1:22" ht="28.5">
      <c r="A109" s="19" t="str">
        <f>Source!E835</f>
        <v>10,1</v>
      </c>
      <c r="B109" s="20" t="str">
        <f>Source!F835</f>
        <v>1.1-1-1088</v>
      </c>
      <c r="C109" s="20" t="str">
        <f>Source!G835</f>
        <v>СТАЛЬ ЛИСТОВАЯ, ОЦИНКОВАННАЯ, ТОЛЩИНА 0,9-1 ММ</v>
      </c>
      <c r="D109" s="21" t="str">
        <f>Source!H835</f>
        <v>т</v>
      </c>
      <c r="E109" s="47">
        <f>Source!I835</f>
        <v>0.28000000000000003</v>
      </c>
      <c r="F109" s="41">
        <f>Source!AK835</f>
        <v>14922.01</v>
      </c>
      <c r="G109" s="27" t="s">
        <v>45</v>
      </c>
      <c r="H109" s="47">
        <f>Source!AW835</f>
        <v>1</v>
      </c>
      <c r="I109" s="47">
        <f>IF(Source!BC835&lt;&gt; 0, Source!BC835, 1)</f>
        <v>2.52</v>
      </c>
      <c r="J109" s="43">
        <f>Source!O835</f>
        <v>10528.97</v>
      </c>
      <c r="K109" s="43"/>
      <c r="Q109">
        <f>ROUND((Source!DN835/100)*ROUND((Source!AF835*Source!AV835)*Source!I835, 2), 2)</f>
        <v>0</v>
      </c>
      <c r="R109">
        <f>Source!X835</f>
        <v>0</v>
      </c>
      <c r="S109">
        <f>ROUND((Source!DO835/100)*ROUND((Source!AF835*Source!AV835)*Source!I835, 2), 2)</f>
        <v>0</v>
      </c>
      <c r="T109">
        <f>Source!Y835</f>
        <v>0</v>
      </c>
      <c r="U109">
        <f>ROUND((175/100)*ROUND((Source!AE835*Source!AV835)*Source!I835, 2), 2)</f>
        <v>0</v>
      </c>
      <c r="V109">
        <f>ROUND((167/100)*ROUND(Source!CS835*Source!I835, 2), 2)</f>
        <v>0</v>
      </c>
    </row>
    <row r="110" spans="1:22" ht="14.25">
      <c r="A110" s="19"/>
      <c r="B110" s="20"/>
      <c r="C110" s="20" t="s">
        <v>38</v>
      </c>
      <c r="D110" s="21" t="s">
        <v>39</v>
      </c>
      <c r="E110" s="47">
        <f>Source!BZ834</f>
        <v>88</v>
      </c>
      <c r="F110" s="41"/>
      <c r="G110" s="22"/>
      <c r="H110" s="47"/>
      <c r="I110" s="47"/>
      <c r="J110" s="43">
        <f>SUM(R104:R109)</f>
        <v>3082.14</v>
      </c>
      <c r="K110" s="43"/>
    </row>
    <row r="111" spans="1:22" ht="14.25">
      <c r="A111" s="19"/>
      <c r="B111" s="20"/>
      <c r="C111" s="20" t="s">
        <v>40</v>
      </c>
      <c r="D111" s="21" t="s">
        <v>39</v>
      </c>
      <c r="E111" s="47">
        <f>Source!CA834</f>
        <v>44</v>
      </c>
      <c r="F111" s="41"/>
      <c r="G111" s="22"/>
      <c r="H111" s="47"/>
      <c r="I111" s="47"/>
      <c r="J111" s="43">
        <f>SUM(T104:T110)</f>
        <v>1541.07</v>
      </c>
      <c r="K111" s="43"/>
    </row>
    <row r="112" spans="1:22" ht="14.25">
      <c r="A112" s="19"/>
      <c r="B112" s="20"/>
      <c r="C112" s="20" t="s">
        <v>46</v>
      </c>
      <c r="D112" s="21" t="s">
        <v>39</v>
      </c>
      <c r="E112" s="47">
        <f>167</f>
        <v>167</v>
      </c>
      <c r="F112" s="41"/>
      <c r="G112" s="22"/>
      <c r="H112" s="47"/>
      <c r="I112" s="47"/>
      <c r="J112" s="43">
        <f>SUM(V104:V111)</f>
        <v>48.78</v>
      </c>
      <c r="K112" s="43"/>
    </row>
    <row r="113" spans="1:22" ht="14.25">
      <c r="A113" s="19"/>
      <c r="B113" s="20"/>
      <c r="C113" s="20" t="s">
        <v>41</v>
      </c>
      <c r="D113" s="21" t="s">
        <v>42</v>
      </c>
      <c r="E113" s="47">
        <f>Source!AQ834</f>
        <v>1.93</v>
      </c>
      <c r="F113" s="41"/>
      <c r="G113" s="22" t="str">
        <f>Source!DI834</f>
        <v/>
      </c>
      <c r="H113" s="47">
        <f>Source!AV834</f>
        <v>1</v>
      </c>
      <c r="I113" s="47"/>
      <c r="J113" s="43"/>
      <c r="K113" s="43">
        <f>Source!U834</f>
        <v>19.3</v>
      </c>
    </row>
    <row r="114" spans="1:22" ht="15">
      <c r="A114" s="25"/>
      <c r="B114" s="25"/>
      <c r="C114" s="25"/>
      <c r="D114" s="25"/>
      <c r="E114" s="25"/>
      <c r="F114" s="25"/>
      <c r="G114" s="25"/>
      <c r="H114" s="25"/>
      <c r="I114" s="64">
        <f>Source!O834+SUM(J109:J112)</f>
        <v>18784.84</v>
      </c>
      <c r="J114" s="64"/>
      <c r="K114" s="44">
        <f>IF(Source!I834&lt;&gt;0, ROUND(I114/Source!I834, 2), 0)</f>
        <v>1878.48</v>
      </c>
      <c r="P114" s="24">
        <f>I114</f>
        <v>18784.84</v>
      </c>
    </row>
    <row r="115" spans="1:22" ht="14.25">
      <c r="A115" s="19" t="str">
        <f>Source!E836</f>
        <v>11</v>
      </c>
      <c r="B115" s="20" t="str">
        <f>Source!F836</f>
        <v>6.58-5-1</v>
      </c>
      <c r="C115" s="20" t="str">
        <f>Source!G836</f>
        <v>РАЗБОРКА ПАРАПЕТНЫХ РЕШЕТОК</v>
      </c>
      <c r="D115" s="21" t="str">
        <f>Source!H836</f>
        <v>100 м</v>
      </c>
      <c r="E115" s="47">
        <f>Source!I836</f>
        <v>2</v>
      </c>
      <c r="F115" s="41"/>
      <c r="G115" s="22"/>
      <c r="H115" s="47"/>
      <c r="I115" s="47"/>
      <c r="J115" s="43"/>
      <c r="K115" s="43"/>
      <c r="Q115">
        <f>ROUND((Source!DN836/100)*ROUND((Source!AF836*Source!AV836)*Source!I836, 2), 2)</f>
        <v>243.9</v>
      </c>
      <c r="R115">
        <f>Source!X836</f>
        <v>3513.22</v>
      </c>
      <c r="S115">
        <f>ROUND((Source!DO836/100)*ROUND((Source!AF836*Source!AV836)*Source!I836, 2), 2)</f>
        <v>167.68</v>
      </c>
      <c r="T115">
        <f>Source!Y836</f>
        <v>2177.21</v>
      </c>
      <c r="U115">
        <f>ROUND((175/100)*ROUND((Source!AE836*Source!AV836)*Source!I836, 2), 2)</f>
        <v>7.21</v>
      </c>
      <c r="V115">
        <f>ROUND((167/100)*ROUND(Source!CS836*Source!I836, 2), 2)</f>
        <v>111.67</v>
      </c>
    </row>
    <row r="116" spans="1:22">
      <c r="C116" s="23" t="str">
        <f>"Объем: "&amp;Source!I836&amp;"=(1,1+3,25)*0+"&amp;Source!I837&amp;"*"&amp;Source!F918&amp;""</f>
        <v>Объем: 2=(1,1+3,25)*0+2*1</v>
      </c>
    </row>
    <row r="117" spans="1:22" ht="14.25">
      <c r="A117" s="19"/>
      <c r="B117" s="20"/>
      <c r="C117" s="20" t="s">
        <v>36</v>
      </c>
      <c r="D117" s="21"/>
      <c r="E117" s="47"/>
      <c r="F117" s="41">
        <f>Source!AO836</f>
        <v>152.44</v>
      </c>
      <c r="G117" s="22" t="str">
        <f>Source!DG836</f>
        <v/>
      </c>
      <c r="H117" s="47">
        <f>Source!AV836</f>
        <v>1</v>
      </c>
      <c r="I117" s="47">
        <f>IF(Source!BA836&lt;&gt; 0, Source!BA836, 1)</f>
        <v>16.23</v>
      </c>
      <c r="J117" s="43">
        <f>Source!S836</f>
        <v>4948.2</v>
      </c>
      <c r="K117" s="43"/>
    </row>
    <row r="118" spans="1:22" ht="14.25">
      <c r="A118" s="19"/>
      <c r="B118" s="20"/>
      <c r="C118" s="20" t="s">
        <v>43</v>
      </c>
      <c r="D118" s="21"/>
      <c r="E118" s="47"/>
      <c r="F118" s="41">
        <f>Source!AM836</f>
        <v>8.14</v>
      </c>
      <c r="G118" s="22" t="str">
        <f>Source!DE836</f>
        <v/>
      </c>
      <c r="H118" s="47">
        <f>Source!AV836</f>
        <v>1</v>
      </c>
      <c r="I118" s="47">
        <f>IF(Source!BB836&lt;&gt; 0, Source!BB836, 1)</f>
        <v>6.59</v>
      </c>
      <c r="J118" s="43">
        <f>Source!Q836</f>
        <v>107.29</v>
      </c>
      <c r="K118" s="43"/>
    </row>
    <row r="119" spans="1:22" ht="14.25">
      <c r="A119" s="19"/>
      <c r="B119" s="20"/>
      <c r="C119" s="20" t="s">
        <v>44</v>
      </c>
      <c r="D119" s="21"/>
      <c r="E119" s="47"/>
      <c r="F119" s="41">
        <f>Source!AN836</f>
        <v>2.06</v>
      </c>
      <c r="G119" s="22" t="str">
        <f>Source!DF836</f>
        <v/>
      </c>
      <c r="H119" s="47">
        <f>Source!AV836</f>
        <v>1</v>
      </c>
      <c r="I119" s="47">
        <f>IF(Source!BS836&lt;&gt; 0, Source!BS836, 1)</f>
        <v>16.23</v>
      </c>
      <c r="J119" s="26">
        <f>Source!R836</f>
        <v>66.87</v>
      </c>
      <c r="K119" s="43"/>
    </row>
    <row r="120" spans="1:22" ht="14.25">
      <c r="A120" s="19"/>
      <c r="B120" s="20"/>
      <c r="C120" s="20" t="s">
        <v>38</v>
      </c>
      <c r="D120" s="21" t="s">
        <v>39</v>
      </c>
      <c r="E120" s="47">
        <f>Source!BZ836</f>
        <v>71</v>
      </c>
      <c r="F120" s="41"/>
      <c r="G120" s="22"/>
      <c r="H120" s="47"/>
      <c r="I120" s="47"/>
      <c r="J120" s="43">
        <f>SUM(R115:R119)</f>
        <v>3513.22</v>
      </c>
      <c r="K120" s="43"/>
    </row>
    <row r="121" spans="1:22" ht="14.25">
      <c r="A121" s="19"/>
      <c r="B121" s="20"/>
      <c r="C121" s="20" t="s">
        <v>40</v>
      </c>
      <c r="D121" s="21" t="s">
        <v>39</v>
      </c>
      <c r="E121" s="47">
        <f>Source!CA836</f>
        <v>44</v>
      </c>
      <c r="F121" s="41"/>
      <c r="G121" s="22"/>
      <c r="H121" s="47"/>
      <c r="I121" s="47"/>
      <c r="J121" s="43">
        <f>SUM(T115:T120)</f>
        <v>2177.21</v>
      </c>
      <c r="K121" s="43"/>
    </row>
    <row r="122" spans="1:22" ht="14.25">
      <c r="A122" s="19"/>
      <c r="B122" s="20"/>
      <c r="C122" s="20" t="s">
        <v>46</v>
      </c>
      <c r="D122" s="21" t="s">
        <v>39</v>
      </c>
      <c r="E122" s="47">
        <f>167</f>
        <v>167</v>
      </c>
      <c r="F122" s="41"/>
      <c r="G122" s="22"/>
      <c r="H122" s="47"/>
      <c r="I122" s="47"/>
      <c r="J122" s="43">
        <f>SUM(V115:V121)</f>
        <v>111.67</v>
      </c>
      <c r="K122" s="43"/>
    </row>
    <row r="123" spans="1:22" ht="14.25">
      <c r="A123" s="19"/>
      <c r="B123" s="20"/>
      <c r="C123" s="20" t="s">
        <v>41</v>
      </c>
      <c r="D123" s="21" t="s">
        <v>42</v>
      </c>
      <c r="E123" s="47">
        <f>Source!AQ836</f>
        <v>14.8</v>
      </c>
      <c r="F123" s="41"/>
      <c r="G123" s="22" t="str">
        <f>Source!DI836</f>
        <v/>
      </c>
      <c r="H123" s="47">
        <f>Source!AV836</f>
        <v>1</v>
      </c>
      <c r="I123" s="47"/>
      <c r="J123" s="43"/>
      <c r="K123" s="43">
        <f>Source!U836</f>
        <v>29.6</v>
      </c>
    </row>
    <row r="124" spans="1:22" ht="15">
      <c r="A124" s="25"/>
      <c r="B124" s="25"/>
      <c r="C124" s="25"/>
      <c r="D124" s="25"/>
      <c r="E124" s="25"/>
      <c r="F124" s="25"/>
      <c r="G124" s="25"/>
      <c r="H124" s="25"/>
      <c r="I124" s="64">
        <f>Source!O836+SUM(J120:J122)</f>
        <v>10857.59</v>
      </c>
      <c r="J124" s="64"/>
      <c r="K124" s="44">
        <f>IF(Source!I836&lt;&gt;0, ROUND(I124/Source!I836, 2), 0)</f>
        <v>5428.8</v>
      </c>
      <c r="P124" s="24">
        <f>I124</f>
        <v>10857.59</v>
      </c>
    </row>
    <row r="125" spans="1:22" ht="14.25">
      <c r="A125" s="19" t="str">
        <f>Source!E837</f>
        <v>12</v>
      </c>
      <c r="B125" s="20" t="str">
        <f>Source!F837</f>
        <v>3.12-16-1</v>
      </c>
      <c r="C125" s="20" t="str">
        <f>Source!G837</f>
        <v>ОГРАЖДЕНИЕ КРОВЕЛЬ ПЕРИЛАМИ</v>
      </c>
      <c r="D125" s="21" t="str">
        <f>Source!H837</f>
        <v>100 м</v>
      </c>
      <c r="E125" s="47">
        <f>Source!I837</f>
        <v>2</v>
      </c>
      <c r="F125" s="41"/>
      <c r="G125" s="22"/>
      <c r="H125" s="47"/>
      <c r="I125" s="47"/>
      <c r="J125" s="43"/>
      <c r="K125" s="43"/>
      <c r="Q125">
        <f>ROUND((Source!DN837/100)*ROUND((Source!AF837*Source!AV837)*Source!I837, 2), 2)</f>
        <v>142.47999999999999</v>
      </c>
      <c r="R125">
        <f>Source!X837</f>
        <v>1956.69</v>
      </c>
      <c r="S125">
        <f>ROUND((Source!DO837/100)*ROUND((Source!AF837*Source!AV837)*Source!I837, 2), 2)</f>
        <v>108.23</v>
      </c>
      <c r="T125">
        <f>Source!Y837</f>
        <v>978.34</v>
      </c>
      <c r="U125">
        <f>ROUND((175/100)*ROUND((Source!AE837*Source!AV837)*Source!I837, 2), 2)</f>
        <v>20.13</v>
      </c>
      <c r="V125">
        <f>ROUND((167/100)*ROUND(Source!CS837*Source!I837, 2), 2)</f>
        <v>311.70999999999998</v>
      </c>
    </row>
    <row r="126" spans="1:22">
      <c r="C126" s="23" t="str">
        <f>"Объем: "&amp;Source!I837&amp;"=(1,1+3,25)*0+2*"&amp;Source!F918&amp;""</f>
        <v>Объем: 2=(1,1+3,25)*0+2*1</v>
      </c>
    </row>
    <row r="127" spans="1:22" ht="14.25">
      <c r="A127" s="19"/>
      <c r="B127" s="20"/>
      <c r="C127" s="20" t="s">
        <v>36</v>
      </c>
      <c r="D127" s="21"/>
      <c r="E127" s="47"/>
      <c r="F127" s="41">
        <f>Source!AO837</f>
        <v>68.5</v>
      </c>
      <c r="G127" s="22" t="str">
        <f>Source!DG837</f>
        <v/>
      </c>
      <c r="H127" s="47">
        <f>Source!AV837</f>
        <v>1</v>
      </c>
      <c r="I127" s="47">
        <f>IF(Source!BA837&lt;&gt; 0, Source!BA837, 1)</f>
        <v>16.23</v>
      </c>
      <c r="J127" s="43">
        <f>Source!S837</f>
        <v>2223.5100000000002</v>
      </c>
      <c r="K127" s="43"/>
    </row>
    <row r="128" spans="1:22" ht="14.25">
      <c r="A128" s="19"/>
      <c r="B128" s="20"/>
      <c r="C128" s="20" t="s">
        <v>43</v>
      </c>
      <c r="D128" s="21"/>
      <c r="E128" s="47"/>
      <c r="F128" s="41">
        <f>Source!AM837</f>
        <v>29.78</v>
      </c>
      <c r="G128" s="22" t="str">
        <f>Source!DE837</f>
        <v/>
      </c>
      <c r="H128" s="47">
        <f>Source!AV837</f>
        <v>1</v>
      </c>
      <c r="I128" s="47">
        <f>IF(Source!BB837&lt;&gt; 0, Source!BB837, 1)</f>
        <v>6.99</v>
      </c>
      <c r="J128" s="43">
        <f>Source!Q837</f>
        <v>416.32</v>
      </c>
      <c r="K128" s="43"/>
    </row>
    <row r="129" spans="1:22" ht="14.25">
      <c r="A129" s="19"/>
      <c r="B129" s="20"/>
      <c r="C129" s="20" t="s">
        <v>44</v>
      </c>
      <c r="D129" s="21"/>
      <c r="E129" s="47"/>
      <c r="F129" s="41">
        <f>Source!AN837</f>
        <v>5.75</v>
      </c>
      <c r="G129" s="22" t="str">
        <f>Source!DF837</f>
        <v/>
      </c>
      <c r="H129" s="47">
        <f>Source!AV837</f>
        <v>1</v>
      </c>
      <c r="I129" s="47">
        <f>IF(Source!BS837&lt;&gt; 0, Source!BS837, 1)</f>
        <v>16.23</v>
      </c>
      <c r="J129" s="26">
        <f>Source!R837</f>
        <v>186.65</v>
      </c>
      <c r="K129" s="43"/>
    </row>
    <row r="130" spans="1:22" ht="14.25">
      <c r="A130" s="19"/>
      <c r="B130" s="20"/>
      <c r="C130" s="20" t="s">
        <v>37</v>
      </c>
      <c r="D130" s="21"/>
      <c r="E130" s="47"/>
      <c r="F130" s="41">
        <f>Source!AL837</f>
        <v>15.62</v>
      </c>
      <c r="G130" s="22" t="str">
        <f>Source!DD837</f>
        <v/>
      </c>
      <c r="H130" s="47">
        <f>Source!AW837</f>
        <v>1</v>
      </c>
      <c r="I130" s="47">
        <f>IF(Source!BC837&lt;&gt; 0, Source!BC837, 1)</f>
        <v>6.71</v>
      </c>
      <c r="J130" s="43">
        <f>Source!P837</f>
        <v>209.62</v>
      </c>
      <c r="K130" s="43"/>
    </row>
    <row r="131" spans="1:22" ht="14.25">
      <c r="A131" s="19"/>
      <c r="B131" s="20"/>
      <c r="C131" s="20" t="s">
        <v>38</v>
      </c>
      <c r="D131" s="21" t="s">
        <v>39</v>
      </c>
      <c r="E131" s="47">
        <f>Source!BZ837</f>
        <v>88</v>
      </c>
      <c r="F131" s="41"/>
      <c r="G131" s="22"/>
      <c r="H131" s="47"/>
      <c r="I131" s="47"/>
      <c r="J131" s="43">
        <f>SUM(R125:R130)</f>
        <v>1956.69</v>
      </c>
      <c r="K131" s="43"/>
    </row>
    <row r="132" spans="1:22" ht="14.25">
      <c r="A132" s="19"/>
      <c r="B132" s="20"/>
      <c r="C132" s="20" t="s">
        <v>40</v>
      </c>
      <c r="D132" s="21" t="s">
        <v>39</v>
      </c>
      <c r="E132" s="47">
        <f>Source!CA837</f>
        <v>44</v>
      </c>
      <c r="F132" s="41"/>
      <c r="G132" s="22"/>
      <c r="H132" s="47"/>
      <c r="I132" s="47"/>
      <c r="J132" s="43">
        <f>SUM(T125:T131)</f>
        <v>978.34</v>
      </c>
      <c r="K132" s="43"/>
    </row>
    <row r="133" spans="1:22" ht="14.25">
      <c r="A133" s="19"/>
      <c r="B133" s="20"/>
      <c r="C133" s="20" t="s">
        <v>46</v>
      </c>
      <c r="D133" s="21" t="s">
        <v>39</v>
      </c>
      <c r="E133" s="47">
        <f>167</f>
        <v>167</v>
      </c>
      <c r="F133" s="41"/>
      <c r="G133" s="22"/>
      <c r="H133" s="47"/>
      <c r="I133" s="47"/>
      <c r="J133" s="43">
        <f>SUM(V125:V132)</f>
        <v>311.70999999999998</v>
      </c>
      <c r="K133" s="43"/>
    </row>
    <row r="134" spans="1:22" ht="14.25">
      <c r="A134" s="19"/>
      <c r="B134" s="20"/>
      <c r="C134" s="20" t="s">
        <v>41</v>
      </c>
      <c r="D134" s="21" t="s">
        <v>42</v>
      </c>
      <c r="E134" s="47">
        <f>Source!AQ837</f>
        <v>5.9</v>
      </c>
      <c r="F134" s="41"/>
      <c r="G134" s="22" t="str">
        <f>Source!DI837</f>
        <v/>
      </c>
      <c r="H134" s="47">
        <f>Source!AV837</f>
        <v>1</v>
      </c>
      <c r="I134" s="47"/>
      <c r="J134" s="43"/>
      <c r="K134" s="43">
        <f>Source!U837</f>
        <v>11.8</v>
      </c>
    </row>
    <row r="135" spans="1:22" ht="15">
      <c r="A135" s="25"/>
      <c r="B135" s="25"/>
      <c r="C135" s="25"/>
      <c r="D135" s="25"/>
      <c r="E135" s="25"/>
      <c r="F135" s="25"/>
      <c r="G135" s="25"/>
      <c r="H135" s="25"/>
      <c r="I135" s="64">
        <f>Source!O837+SUM(J131:J133)</f>
        <v>6096.1900000000005</v>
      </c>
      <c r="J135" s="64"/>
      <c r="K135" s="44">
        <f>IF(Source!I837&lt;&gt;0, ROUND(I135/Source!I837, 2), 0)</f>
        <v>3048.1</v>
      </c>
      <c r="P135" s="24">
        <f>I135</f>
        <v>6096.1900000000005</v>
      </c>
    </row>
    <row r="136" spans="1:22" ht="42.75">
      <c r="A136" s="19" t="str">
        <f>Source!E838</f>
        <v>13</v>
      </c>
      <c r="B136" s="20" t="str">
        <f>Source!F838</f>
        <v>3.20-9-3</v>
      </c>
      <c r="C136" s="20" t="str">
        <f>Source!G838</f>
        <v>УСТАНОВКА РЕШЕТОК ЖАЛЮЗИЙНЫХ ПЛОЩАДЬЮ В СВЕТУ, М2, ДО 1,5</v>
      </c>
      <c r="D136" s="21" t="str">
        <f>Source!H838</f>
        <v>шт.</v>
      </c>
      <c r="E136" s="47">
        <f>Source!I838</f>
        <v>6</v>
      </c>
      <c r="F136" s="41"/>
      <c r="G136" s="22"/>
      <c r="H136" s="47"/>
      <c r="I136" s="47"/>
      <c r="J136" s="43"/>
      <c r="K136" s="43"/>
      <c r="Q136">
        <f>ROUND((Source!DN838/100)*ROUND((Source!AF838*Source!AV838)*Source!I838, 2), 2)</f>
        <v>128.83000000000001</v>
      </c>
      <c r="R136">
        <f>Source!X838</f>
        <v>1748.79</v>
      </c>
      <c r="S136">
        <f>ROUND((Source!DO838/100)*ROUND((Source!AF838*Source!AV838)*Source!I838, 2), 2)</f>
        <v>86.67</v>
      </c>
      <c r="T136">
        <f>Source!Y838</f>
        <v>836.38</v>
      </c>
      <c r="U136">
        <f>ROUND((175/100)*ROUND((Source!AE838*Source!AV838)*Source!I838, 2), 2)</f>
        <v>7.56</v>
      </c>
      <c r="V136">
        <f>ROUND((167/100)*ROUND(Source!CS838*Source!I838, 2), 2)</f>
        <v>117.08</v>
      </c>
    </row>
    <row r="137" spans="1:22" ht="14.25">
      <c r="A137" s="19"/>
      <c r="B137" s="20"/>
      <c r="C137" s="20" t="s">
        <v>36</v>
      </c>
      <c r="D137" s="21"/>
      <c r="E137" s="47"/>
      <c r="F137" s="41">
        <f>Source!AO838</f>
        <v>19.52</v>
      </c>
      <c r="G137" s="22" t="str">
        <f>Source!DG838</f>
        <v/>
      </c>
      <c r="H137" s="47">
        <f>Source!AV838</f>
        <v>1</v>
      </c>
      <c r="I137" s="47">
        <f>IF(Source!BA838&lt;&gt; 0, Source!BA838, 1)</f>
        <v>16.23</v>
      </c>
      <c r="J137" s="43">
        <f>Source!S838</f>
        <v>1900.86</v>
      </c>
      <c r="K137" s="43"/>
    </row>
    <row r="138" spans="1:22" ht="14.25">
      <c r="A138" s="19"/>
      <c r="B138" s="20"/>
      <c r="C138" s="20" t="s">
        <v>43</v>
      </c>
      <c r="D138" s="21"/>
      <c r="E138" s="47"/>
      <c r="F138" s="41">
        <f>Source!AM838</f>
        <v>4.0999999999999996</v>
      </c>
      <c r="G138" s="22" t="str">
        <f>Source!DE838</f>
        <v/>
      </c>
      <c r="H138" s="47">
        <f>Source!AV838</f>
        <v>1</v>
      </c>
      <c r="I138" s="47">
        <f>IF(Source!BB838&lt;&gt; 0, Source!BB838, 1)</f>
        <v>8.3000000000000007</v>
      </c>
      <c r="J138" s="43">
        <f>Source!Q838</f>
        <v>204.18</v>
      </c>
      <c r="K138" s="43"/>
    </row>
    <row r="139" spans="1:22" ht="14.25">
      <c r="A139" s="19"/>
      <c r="B139" s="20"/>
      <c r="C139" s="20" t="s">
        <v>44</v>
      </c>
      <c r="D139" s="21"/>
      <c r="E139" s="47"/>
      <c r="F139" s="41">
        <f>Source!AN838</f>
        <v>0.72</v>
      </c>
      <c r="G139" s="22" t="str">
        <f>Source!DF838</f>
        <v/>
      </c>
      <c r="H139" s="47">
        <f>Source!AV838</f>
        <v>1</v>
      </c>
      <c r="I139" s="47">
        <f>IF(Source!BS838&lt;&gt; 0, Source!BS838, 1)</f>
        <v>16.23</v>
      </c>
      <c r="J139" s="26">
        <f>Source!R838</f>
        <v>70.11</v>
      </c>
      <c r="K139" s="43"/>
    </row>
    <row r="140" spans="1:22" ht="14.25">
      <c r="A140" s="19"/>
      <c r="B140" s="20"/>
      <c r="C140" s="20" t="s">
        <v>37</v>
      </c>
      <c r="D140" s="21"/>
      <c r="E140" s="47"/>
      <c r="F140" s="41">
        <f>Source!AL838</f>
        <v>15.15</v>
      </c>
      <c r="G140" s="22" t="str">
        <f>Source!DD838</f>
        <v/>
      </c>
      <c r="H140" s="47">
        <f>Source!AW838</f>
        <v>1</v>
      </c>
      <c r="I140" s="47">
        <f>IF(Source!BC838&lt;&gt; 0, Source!BC838, 1)</f>
        <v>4.01</v>
      </c>
      <c r="J140" s="43">
        <f>Source!P838</f>
        <v>364.51</v>
      </c>
      <c r="K140" s="43"/>
    </row>
    <row r="141" spans="1:22" ht="57">
      <c r="A141" s="19" t="str">
        <f>Source!E839</f>
        <v>13,1</v>
      </c>
      <c r="B141" s="20" t="str">
        <f>Source!F839</f>
        <v>1.19-12-114</v>
      </c>
      <c r="C141" s="20" t="str">
        <f>Source!G839</f>
        <v>РЕШЕТКИ ЖАЛЮЗИЙНЫЕ СТАЛЬНЫЕ НЕПОДВИЖНЫЕ ШТАМПОВАННЫЕ, РАЗМЕР 150Х490 ММ</v>
      </c>
      <c r="D141" s="21" t="str">
        <f>Source!H839</f>
        <v>шт.</v>
      </c>
      <c r="E141" s="47">
        <f>Source!I839</f>
        <v>6</v>
      </c>
      <c r="F141" s="41">
        <f>Source!AK839</f>
        <v>17.8</v>
      </c>
      <c r="G141" s="27" t="s">
        <v>45</v>
      </c>
      <c r="H141" s="47">
        <f>Source!AW839</f>
        <v>1</v>
      </c>
      <c r="I141" s="47">
        <f>IF(Source!BC839&lt;&gt; 0, Source!BC839, 1)</f>
        <v>6.27</v>
      </c>
      <c r="J141" s="43">
        <f>Source!O839</f>
        <v>669.64</v>
      </c>
      <c r="K141" s="43"/>
      <c r="Q141">
        <f>ROUND((Source!DN839/100)*ROUND((Source!AF839*Source!AV839)*Source!I839, 2), 2)</f>
        <v>0</v>
      </c>
      <c r="R141">
        <f>Source!X839</f>
        <v>0</v>
      </c>
      <c r="S141">
        <f>ROUND((Source!DO839/100)*ROUND((Source!AF839*Source!AV839)*Source!I839, 2), 2)</f>
        <v>0</v>
      </c>
      <c r="T141">
        <f>Source!Y839</f>
        <v>0</v>
      </c>
      <c r="U141">
        <f>ROUND((175/100)*ROUND((Source!AE839*Source!AV839)*Source!I839, 2), 2)</f>
        <v>0</v>
      </c>
      <c r="V141">
        <f>ROUND((167/100)*ROUND(Source!CS839*Source!I839, 2), 2)</f>
        <v>0</v>
      </c>
    </row>
    <row r="142" spans="1:22" ht="14.25">
      <c r="A142" s="19"/>
      <c r="B142" s="20"/>
      <c r="C142" s="20" t="s">
        <v>38</v>
      </c>
      <c r="D142" s="21" t="s">
        <v>39</v>
      </c>
      <c r="E142" s="47">
        <f>Source!BZ838</f>
        <v>92</v>
      </c>
      <c r="F142" s="41"/>
      <c r="G142" s="22"/>
      <c r="H142" s="47"/>
      <c r="I142" s="47"/>
      <c r="J142" s="43">
        <f>SUM(R136:R141)</f>
        <v>1748.79</v>
      </c>
      <c r="K142" s="43"/>
    </row>
    <row r="143" spans="1:22" ht="14.25">
      <c r="A143" s="19"/>
      <c r="B143" s="20"/>
      <c r="C143" s="20" t="s">
        <v>40</v>
      </c>
      <c r="D143" s="21" t="s">
        <v>39</v>
      </c>
      <c r="E143" s="47">
        <f>Source!CA838</f>
        <v>44</v>
      </c>
      <c r="F143" s="41"/>
      <c r="G143" s="22"/>
      <c r="H143" s="47"/>
      <c r="I143" s="47"/>
      <c r="J143" s="43">
        <f>SUM(T136:T142)</f>
        <v>836.38</v>
      </c>
      <c r="K143" s="43"/>
    </row>
    <row r="144" spans="1:22" ht="14.25">
      <c r="A144" s="19"/>
      <c r="B144" s="20"/>
      <c r="C144" s="20" t="s">
        <v>46</v>
      </c>
      <c r="D144" s="21" t="s">
        <v>39</v>
      </c>
      <c r="E144" s="47">
        <f>167</f>
        <v>167</v>
      </c>
      <c r="F144" s="41"/>
      <c r="G144" s="22"/>
      <c r="H144" s="47"/>
      <c r="I144" s="47"/>
      <c r="J144" s="43">
        <f>SUM(V136:V143)</f>
        <v>117.08</v>
      </c>
      <c r="K144" s="43"/>
    </row>
    <row r="145" spans="1:32" ht="14.25">
      <c r="A145" s="19"/>
      <c r="B145" s="20"/>
      <c r="C145" s="20" t="s">
        <v>41</v>
      </c>
      <c r="D145" s="21" t="s">
        <v>42</v>
      </c>
      <c r="E145" s="47">
        <f>Source!AQ838</f>
        <v>1.66</v>
      </c>
      <c r="F145" s="41"/>
      <c r="G145" s="22" t="str">
        <f>Source!DI838</f>
        <v/>
      </c>
      <c r="H145" s="47">
        <f>Source!AV838</f>
        <v>1</v>
      </c>
      <c r="I145" s="47"/>
      <c r="J145" s="43"/>
      <c r="K145" s="43">
        <f>Source!U838</f>
        <v>9.9599999999999991</v>
      </c>
    </row>
    <row r="146" spans="1:32" ht="15">
      <c r="A146" s="25"/>
      <c r="B146" s="25"/>
      <c r="C146" s="25"/>
      <c r="D146" s="25"/>
      <c r="E146" s="25"/>
      <c r="F146" s="25"/>
      <c r="G146" s="25"/>
      <c r="H146" s="25"/>
      <c r="I146" s="64">
        <f>Source!O838+SUM(J141:J144)</f>
        <v>5841.4400000000005</v>
      </c>
      <c r="J146" s="64"/>
      <c r="K146" s="44">
        <f>IF(Source!I838&lt;&gt;0, ROUND(I146/Source!I838, 2), 0)</f>
        <v>973.57</v>
      </c>
      <c r="P146" s="24">
        <f>I146</f>
        <v>5841.4400000000005</v>
      </c>
    </row>
    <row r="148" spans="1:32" ht="15">
      <c r="A148" s="62" t="str">
        <f>CONCATENATE("Итого по разделу: ",IF(Source!G846&lt;&gt;"Новый раздел", Source!G846, ""))</f>
        <v>Итого по разделу: РЕМОНТ</v>
      </c>
      <c r="B148" s="62"/>
      <c r="C148" s="62"/>
      <c r="D148" s="62"/>
      <c r="E148" s="62"/>
      <c r="F148" s="62"/>
      <c r="G148" s="62"/>
      <c r="H148" s="62"/>
      <c r="I148" s="61">
        <f>SUM(P35:P147)</f>
        <v>738158.34999999986</v>
      </c>
      <c r="J148" s="53"/>
      <c r="K148" s="28"/>
      <c r="AF148" s="42" t="str">
        <f>CONCATENATE("Итого по разделу: ",IF(Source!G846&lt;&gt;"Новый раздел", Source!G846, ""))</f>
        <v>Итого по разделу: РЕМОНТ</v>
      </c>
    </row>
    <row r="151" spans="1:32" ht="16.5">
      <c r="A151" s="52" t="str">
        <f>CONCATENATE("Раздел: ",IF(Source!G867&lt;&gt;"Новый раздел", Source!G867, ""))</f>
        <v>Раздел: ВЫВОЗ МУСОРА</v>
      </c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AE151" s="36" t="str">
        <f>CONCATENATE("Раздел: ",IF(Source!G867&lt;&gt;"Новый раздел", Source!G867, ""))</f>
        <v>Раздел: ВЫВОЗ МУСОРА</v>
      </c>
    </row>
    <row r="152" spans="1:32" ht="42.75">
      <c r="A152" s="19" t="str">
        <f>Source!E871</f>
        <v>1</v>
      </c>
      <c r="B152" s="20" t="str">
        <f>Source!F871</f>
        <v>6.69-19-1</v>
      </c>
      <c r="C152" s="20" t="str">
        <f>Source!G871</f>
        <v>ПОГРУЗКА И ВЫГРУЗКА ВРУЧНУЮ СТРОИТЕЛЬНОГО МУСОРА НА ТРАНСПОРТНЫЕ СРЕДСТВА</v>
      </c>
      <c r="D152" s="21" t="str">
        <f>Source!H871</f>
        <v>т</v>
      </c>
      <c r="E152" s="47">
        <f>Source!I871</f>
        <v>3.73</v>
      </c>
      <c r="F152" s="41"/>
      <c r="G152" s="22"/>
      <c r="H152" s="47"/>
      <c r="I152" s="47"/>
      <c r="J152" s="43"/>
      <c r="K152" s="43"/>
      <c r="Q152">
        <f>ROUND((Source!DN871/100)*ROUND((Source!AF871*Source!AV871)*Source!I871, 2), 2)</f>
        <v>32.65</v>
      </c>
      <c r="R152">
        <f>Source!X871</f>
        <v>442.6</v>
      </c>
      <c r="S152">
        <f>ROUND((Source!DO871/100)*ROUND((Source!AF871*Source!AV871)*Source!I871, 2), 2)</f>
        <v>25.12</v>
      </c>
      <c r="T152">
        <f>Source!Y871</f>
        <v>256.24</v>
      </c>
      <c r="U152">
        <f>ROUND((175/100)*ROUND((Source!AE871*Source!AV871)*Source!I871, 2), 2)</f>
        <v>0</v>
      </c>
      <c r="V152">
        <f>ROUND((167/100)*ROUND(Source!CS871*Source!I871, 2), 2)</f>
        <v>0</v>
      </c>
    </row>
    <row r="153" spans="1:32" ht="14.25">
      <c r="A153" s="19"/>
      <c r="B153" s="20"/>
      <c r="C153" s="20" t="s">
        <v>36</v>
      </c>
      <c r="D153" s="21"/>
      <c r="E153" s="47"/>
      <c r="F153" s="41">
        <f>Source!AO871</f>
        <v>9.6199999999999992</v>
      </c>
      <c r="G153" s="22" t="str">
        <f>Source!DG871</f>
        <v/>
      </c>
      <c r="H153" s="47">
        <f>Source!AV871</f>
        <v>1</v>
      </c>
      <c r="I153" s="47">
        <f>IF(Source!BA871&lt;&gt; 0, Source!BA871, 1)</f>
        <v>16.23</v>
      </c>
      <c r="J153" s="43">
        <f>Source!S871</f>
        <v>582.37</v>
      </c>
      <c r="K153" s="43"/>
    </row>
    <row r="154" spans="1:32" ht="14.25">
      <c r="A154" s="19"/>
      <c r="B154" s="20"/>
      <c r="C154" s="20" t="s">
        <v>38</v>
      </c>
      <c r="D154" s="21" t="s">
        <v>39</v>
      </c>
      <c r="E154" s="47">
        <f>Source!BZ871</f>
        <v>76</v>
      </c>
      <c r="F154" s="41"/>
      <c r="G154" s="22"/>
      <c r="H154" s="47"/>
      <c r="I154" s="47"/>
      <c r="J154" s="43">
        <f>SUM(R152:R153)</f>
        <v>442.6</v>
      </c>
      <c r="K154" s="43"/>
    </row>
    <row r="155" spans="1:32" ht="14.25">
      <c r="A155" s="19"/>
      <c r="B155" s="20"/>
      <c r="C155" s="20" t="s">
        <v>40</v>
      </c>
      <c r="D155" s="21" t="s">
        <v>39</v>
      </c>
      <c r="E155" s="47">
        <f>Source!CA871</f>
        <v>44</v>
      </c>
      <c r="F155" s="41"/>
      <c r="G155" s="22"/>
      <c r="H155" s="47"/>
      <c r="I155" s="47"/>
      <c r="J155" s="43">
        <f>SUM(T152:T154)</f>
        <v>256.24</v>
      </c>
      <c r="K155" s="43"/>
    </row>
    <row r="156" spans="1:32" ht="14.25">
      <c r="A156" s="19"/>
      <c r="B156" s="20"/>
      <c r="C156" s="20" t="s">
        <v>41</v>
      </c>
      <c r="D156" s="21" t="s">
        <v>42</v>
      </c>
      <c r="E156" s="47">
        <f>Source!AQ871</f>
        <v>1.02</v>
      </c>
      <c r="F156" s="41"/>
      <c r="G156" s="22" t="str">
        <f>Source!DI871</f>
        <v/>
      </c>
      <c r="H156" s="47">
        <f>Source!AV871</f>
        <v>1</v>
      </c>
      <c r="I156" s="47"/>
      <c r="J156" s="43"/>
      <c r="K156" s="43">
        <f>Source!U871</f>
        <v>3.8046000000000002</v>
      </c>
    </row>
    <row r="157" spans="1:32" ht="15">
      <c r="A157" s="25"/>
      <c r="B157" s="25"/>
      <c r="C157" s="25"/>
      <c r="D157" s="25"/>
      <c r="E157" s="25"/>
      <c r="F157" s="25"/>
      <c r="G157" s="25"/>
      <c r="H157" s="25"/>
      <c r="I157" s="64">
        <f>Source!O871+SUM(J154:J155)</f>
        <v>1281.21</v>
      </c>
      <c r="J157" s="64"/>
      <c r="K157" s="44">
        <f>IF(Source!I871&lt;&gt;0, ROUND(I157/Source!I871, 2), 0)</f>
        <v>343.49</v>
      </c>
      <c r="P157" s="24">
        <f>I157</f>
        <v>1281.21</v>
      </c>
    </row>
    <row r="158" spans="1:32" ht="71.25">
      <c r="A158" s="19" t="str">
        <f>Source!E872</f>
        <v>2</v>
      </c>
      <c r="B158" s="20" t="str">
        <f>Source!F872</f>
        <v>15.1-40-5</v>
      </c>
      <c r="C158" s="20" t="str">
        <f>Source!G872</f>
        <v>ПЕРЕВОЗКА СТРОИТЕЛЬНОГО МУСОРА НА РАССТОЯНИЕ 40 КМ АВТОСАМОСВАЛАМИ ГРУЗОПОДЪЕМНОСТЬЮ ДО 16 Т, ПЕРЕВОЗКА ДО 40 КМ</v>
      </c>
      <c r="D158" s="21" t="str">
        <f>Source!H872</f>
        <v>т</v>
      </c>
      <c r="E158" s="47">
        <f>Source!I872</f>
        <v>5.42</v>
      </c>
      <c r="F158" s="41"/>
      <c r="G158" s="22"/>
      <c r="H158" s="47"/>
      <c r="I158" s="47"/>
      <c r="J158" s="43"/>
      <c r="K158" s="43"/>
      <c r="Q158">
        <f>ROUND((Source!DN872/100)*ROUND((Source!AF872*Source!AV872)*Source!I872, 2), 2)</f>
        <v>0</v>
      </c>
      <c r="R158">
        <f>Source!X872</f>
        <v>0</v>
      </c>
      <c r="S158">
        <f>ROUND((Source!DO872/100)*ROUND((Source!AF872*Source!AV872)*Source!I872, 2), 2)</f>
        <v>0</v>
      </c>
      <c r="T158">
        <f>Source!Y872</f>
        <v>0</v>
      </c>
      <c r="U158">
        <f>ROUND((175/100)*ROUND((Source!AE872*Source!AV872)*Source!I872, 2), 2)</f>
        <v>0</v>
      </c>
      <c r="V158">
        <f>ROUND((167/100)*ROUND(Source!CS872*Source!I872, 2), 2)</f>
        <v>0</v>
      </c>
    </row>
    <row r="159" spans="1:32" ht="14.25">
      <c r="A159" s="19"/>
      <c r="B159" s="20"/>
      <c r="C159" s="20" t="s">
        <v>43</v>
      </c>
      <c r="D159" s="21"/>
      <c r="E159" s="47"/>
      <c r="F159" s="41">
        <f>Source!AM872</f>
        <v>80.599999999999994</v>
      </c>
      <c r="G159" s="22" t="str">
        <f>Source!DE872</f>
        <v/>
      </c>
      <c r="H159" s="47">
        <f>Source!AV872</f>
        <v>1</v>
      </c>
      <c r="I159" s="47">
        <f>IF(Source!BB872&lt;&gt; 0, Source!BB872, 1)</f>
        <v>5.36</v>
      </c>
      <c r="J159" s="43">
        <f>Source!Q872</f>
        <v>2341.5300000000002</v>
      </c>
      <c r="K159" s="43"/>
    </row>
    <row r="160" spans="1:32" ht="15">
      <c r="A160" s="25"/>
      <c r="B160" s="25"/>
      <c r="C160" s="25"/>
      <c r="D160" s="25"/>
      <c r="E160" s="25"/>
      <c r="F160" s="25"/>
      <c r="G160" s="25"/>
      <c r="H160" s="25"/>
      <c r="I160" s="64">
        <f>Source!O872</f>
        <v>2341.5300000000002</v>
      </c>
      <c r="J160" s="64"/>
      <c r="K160" s="44">
        <f>IF(Source!I872&lt;&gt;0, ROUND(I160/Source!I872, 2), 0)</f>
        <v>432.02</v>
      </c>
      <c r="P160">
        <f>I160</f>
        <v>2341.5300000000002</v>
      </c>
    </row>
    <row r="162" spans="1:34" ht="15">
      <c r="A162" s="62" t="str">
        <f>CONCATENATE("Итого по разделу: ",IF(Source!G874&lt;&gt;"Новый раздел", Source!G874, ""))</f>
        <v>Итого по разделу: ВЫВОЗ МУСОРА</v>
      </c>
      <c r="B162" s="62"/>
      <c r="C162" s="62"/>
      <c r="D162" s="62"/>
      <c r="E162" s="62"/>
      <c r="F162" s="62"/>
      <c r="G162" s="62"/>
      <c r="H162" s="62"/>
      <c r="I162" s="61">
        <f>SUM(P151:P161)</f>
        <v>3622.7400000000002</v>
      </c>
      <c r="J162" s="53"/>
      <c r="K162" s="28"/>
      <c r="AF162" s="42" t="str">
        <f>CONCATENATE("Итого по разделу: ",IF(Source!G874&lt;&gt;"Новый раздел", Source!G874, ""))</f>
        <v>Итого по разделу: ВЫВОЗ МУСОРА</v>
      </c>
    </row>
    <row r="165" spans="1:34" ht="15">
      <c r="A165" s="62" t="str">
        <f>CONCATENATE("Итого по локальной смете: ",IF(Source!G895&lt;&gt;"Новая локальная смета", Source!G895, ""))</f>
        <v>Итого по локальной смете: РЕМОНТ  КРОВЛИ(СтаыйУчКорпус)</v>
      </c>
      <c r="B165" s="62"/>
      <c r="C165" s="62"/>
      <c r="D165" s="62"/>
      <c r="E165" s="62"/>
      <c r="F165" s="62"/>
      <c r="G165" s="62"/>
      <c r="H165" s="62"/>
      <c r="I165" s="61">
        <f>SUM(P34:P164)</f>
        <v>741781.08999999985</v>
      </c>
      <c r="J165" s="53"/>
      <c r="K165" s="28"/>
      <c r="AF165" s="42" t="str">
        <f>CONCATENATE("Итого по локальной смете: ",IF(Source!G895&lt;&gt;"Новая локальная смета", Source!G895, ""))</f>
        <v>Итого по локальной смете: РЕМОНТ  КРОВЛИ(СтаыйУчКорпус)</v>
      </c>
    </row>
    <row r="168" spans="1:34" ht="15">
      <c r="A168" s="62" t="str">
        <f>CONCATENATE("Итого по смете: ",IF(Source!G2296&lt;&gt;"Новый объект", Source!G2296, ""))</f>
        <v xml:space="preserve">Итого по смете: </v>
      </c>
      <c r="B168" s="62"/>
      <c r="C168" s="62"/>
      <c r="D168" s="62"/>
      <c r="E168" s="62"/>
      <c r="F168" s="62"/>
      <c r="G168" s="62"/>
      <c r="H168" s="62"/>
      <c r="I168" s="61">
        <f>SUM(P1:P167)</f>
        <v>741781.08999999985</v>
      </c>
      <c r="J168" s="53"/>
      <c r="K168" s="28"/>
      <c r="AF168" s="42" t="str">
        <f>CONCATENATE("Итого по смете: ",IF(Source!G2296&lt;&gt;"Новый объект", Source!G2296, ""))</f>
        <v xml:space="preserve">Итого по смете: </v>
      </c>
    </row>
    <row r="169" spans="1:34" ht="14.25">
      <c r="C169" s="58" t="str">
        <f>Source!H2316</f>
        <v>Итого</v>
      </c>
      <c r="D169" s="58"/>
      <c r="E169" s="58"/>
      <c r="F169" s="58"/>
      <c r="G169" s="58"/>
      <c r="H169" s="58"/>
      <c r="I169" s="63">
        <f>IF(Source!F2316=0, "", Source!F2316)</f>
        <v>741781.09</v>
      </c>
      <c r="J169" s="63"/>
      <c r="AH169" s="40" t="str">
        <f>Source!H2316</f>
        <v>Итого</v>
      </c>
    </row>
    <row r="170" spans="1:34" ht="14.25">
      <c r="C170" s="58" t="str">
        <f>Source!H2317</f>
        <v>НДС 18</v>
      </c>
      <c r="D170" s="58"/>
      <c r="E170" s="58"/>
      <c r="F170" s="58"/>
      <c r="G170" s="58"/>
      <c r="H170" s="58"/>
      <c r="I170" s="63">
        <f>IF(Source!F2317=0, "", Source!F2317)</f>
        <v>133520.6</v>
      </c>
      <c r="J170" s="63"/>
      <c r="AH170" s="40" t="str">
        <f>Source!H2317</f>
        <v>НДС 18</v>
      </c>
    </row>
    <row r="171" spans="1:34" ht="14.25">
      <c r="C171" s="58" t="str">
        <f>Source!H2318</f>
        <v>Всего</v>
      </c>
      <c r="D171" s="58"/>
      <c r="E171" s="58"/>
      <c r="F171" s="58"/>
      <c r="G171" s="58"/>
      <c r="H171" s="58"/>
      <c r="I171" s="59">
        <f>IF(Source!F2318=0, "", Source!F2318)</f>
        <v>875301.69</v>
      </c>
      <c r="J171" s="59"/>
      <c r="AH171" s="40" t="str">
        <f>Source!H2318</f>
        <v>Всего</v>
      </c>
    </row>
    <row r="174" spans="1:34" ht="14.25">
      <c r="A174" s="60" t="s">
        <v>47</v>
      </c>
      <c r="B174" s="60"/>
      <c r="C174" s="29" t="str">
        <f>IF(Source!AC12&lt;&gt;"", Source!AC12," ")</f>
        <v/>
      </c>
      <c r="D174" s="29"/>
      <c r="E174" s="29"/>
      <c r="F174" s="29"/>
      <c r="G174" s="29"/>
      <c r="H174" s="10" t="str">
        <f>IF(Source!AB12&lt;&gt;"", Source!AB12," ")</f>
        <v/>
      </c>
      <c r="I174" s="10"/>
      <c r="J174" s="10"/>
      <c r="K174" s="10"/>
    </row>
    <row r="175" spans="1:34" ht="14.25">
      <c r="A175" s="10"/>
      <c r="B175" s="10"/>
      <c r="C175" s="57" t="s">
        <v>48</v>
      </c>
      <c r="D175" s="57"/>
      <c r="E175" s="57"/>
      <c r="F175" s="57"/>
      <c r="G175" s="57"/>
      <c r="H175" s="10"/>
      <c r="I175" s="10"/>
      <c r="J175" s="10"/>
      <c r="K175" s="10"/>
    </row>
    <row r="176" spans="1:34" ht="14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</row>
    <row r="177" spans="1:11" ht="14.25">
      <c r="A177" s="60" t="s">
        <v>49</v>
      </c>
      <c r="B177" s="60"/>
      <c r="C177" s="29" t="str">
        <f>IF(Source!AE12&lt;&gt;"", Source!AE12," ")</f>
        <v/>
      </c>
      <c r="D177" s="29"/>
      <c r="E177" s="29"/>
      <c r="F177" s="29"/>
      <c r="G177" s="29"/>
      <c r="H177" s="10" t="str">
        <f>IF(Source!AD12&lt;&gt;"", Source!AD12," ")</f>
        <v/>
      </c>
      <c r="I177" s="10"/>
      <c r="J177" s="10"/>
      <c r="K177" s="10"/>
    </row>
    <row r="178" spans="1:11" ht="14.25">
      <c r="A178" s="10"/>
      <c r="B178" s="10"/>
      <c r="C178" s="57" t="s">
        <v>48</v>
      </c>
      <c r="D178" s="57"/>
      <c r="E178" s="57"/>
      <c r="F178" s="57"/>
      <c r="G178" s="57"/>
      <c r="H178" s="10"/>
      <c r="I178" s="10"/>
      <c r="J178" s="10"/>
      <c r="K178" s="10"/>
    </row>
  </sheetData>
  <mergeCells count="71">
    <mergeCell ref="B3:E3"/>
    <mergeCell ref="G3:K3"/>
    <mergeCell ref="B4:E4"/>
    <mergeCell ref="G4:K4"/>
    <mergeCell ref="B6:E6"/>
    <mergeCell ref="G6:K6"/>
    <mergeCell ref="B7:E7"/>
    <mergeCell ref="G7:K7"/>
    <mergeCell ref="A10:K10"/>
    <mergeCell ref="A11:K11"/>
    <mergeCell ref="A13:K13"/>
    <mergeCell ref="A14:K14"/>
    <mergeCell ref="A16:K16"/>
    <mergeCell ref="A18:K18"/>
    <mergeCell ref="A19:K19"/>
    <mergeCell ref="A21:K21"/>
    <mergeCell ref="F23:H23"/>
    <mergeCell ref="I23:J23"/>
    <mergeCell ref="F24:H24"/>
    <mergeCell ref="I24:J24"/>
    <mergeCell ref="F25:H25"/>
    <mergeCell ref="I25:J25"/>
    <mergeCell ref="F26:H26"/>
    <mergeCell ref="I26:J26"/>
    <mergeCell ref="F27:H27"/>
    <mergeCell ref="I27:J27"/>
    <mergeCell ref="F28:H28"/>
    <mergeCell ref="I28:J28"/>
    <mergeCell ref="A30:A32"/>
    <mergeCell ref="B30:B32"/>
    <mergeCell ref="C30:C32"/>
    <mergeCell ref="D30:D32"/>
    <mergeCell ref="E30:E32"/>
    <mergeCell ref="F30:F32"/>
    <mergeCell ref="G30:G32"/>
    <mergeCell ref="H30:H32"/>
    <mergeCell ref="I30:I32"/>
    <mergeCell ref="J30:J32"/>
    <mergeCell ref="A35:K35"/>
    <mergeCell ref="I43:J43"/>
    <mergeCell ref="I49:J49"/>
    <mergeCell ref="I60:J60"/>
    <mergeCell ref="I67:J67"/>
    <mergeCell ref="I81:J81"/>
    <mergeCell ref="I93:J93"/>
    <mergeCell ref="I103:J103"/>
    <mergeCell ref="I114:J114"/>
    <mergeCell ref="I124:J124"/>
    <mergeCell ref="I135:J135"/>
    <mergeCell ref="I146:J146"/>
    <mergeCell ref="I148:J148"/>
    <mergeCell ref="A148:H148"/>
    <mergeCell ref="A151:K151"/>
    <mergeCell ref="I157:J157"/>
    <mergeCell ref="I160:J160"/>
    <mergeCell ref="I162:J162"/>
    <mergeCell ref="A162:H162"/>
    <mergeCell ref="I165:J165"/>
    <mergeCell ref="A165:H165"/>
    <mergeCell ref="I168:J168"/>
    <mergeCell ref="A168:H168"/>
    <mergeCell ref="C169:H169"/>
    <mergeCell ref="I169:J169"/>
    <mergeCell ref="C170:H170"/>
    <mergeCell ref="I170:J170"/>
    <mergeCell ref="C178:G178"/>
    <mergeCell ref="C171:H171"/>
    <mergeCell ref="I171:J171"/>
    <mergeCell ref="A174:B174"/>
    <mergeCell ref="C175:G175"/>
    <mergeCell ref="A177:B177"/>
  </mergeCells>
  <pageMargins left="0.4" right="0.2" top="0.2" bottom="0.4" header="0.2" footer="0.2"/>
  <pageSetup paperSize="9" scale="60" orientation="portrait" horizontalDpi="0" verticalDpi="0" r:id="rId1"/>
  <headerFooter>
    <oddHeader>&amp;L&amp;8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GR2332"/>
  <sheetViews>
    <sheetView workbookViewId="0">
      <selection activeCell="A2328" sqref="A2328:AH2328"/>
    </sheetView>
  </sheetViews>
  <sheetFormatPr defaultRowHeight="12.75"/>
  <sheetData>
    <row r="1" spans="1:133">
      <c r="A1">
        <v>0</v>
      </c>
      <c r="B1" t="s">
        <v>50</v>
      </c>
      <c r="D1" t="s">
        <v>51</v>
      </c>
      <c r="F1">
        <v>0</v>
      </c>
      <c r="G1">
        <v>0</v>
      </c>
      <c r="H1">
        <v>0</v>
      </c>
      <c r="I1" t="s">
        <v>52</v>
      </c>
      <c r="J1" t="s">
        <v>45</v>
      </c>
      <c r="K1">
        <v>1</v>
      </c>
      <c r="L1">
        <v>50374</v>
      </c>
    </row>
    <row r="12" spans="1:133">
      <c r="A12" s="1">
        <v>1</v>
      </c>
      <c r="B12" s="1">
        <v>2325</v>
      </c>
      <c r="C12" s="1">
        <v>0</v>
      </c>
      <c r="D12" s="1">
        <f>ROW(A2296)</f>
        <v>2296</v>
      </c>
      <c r="E12" s="1">
        <v>0</v>
      </c>
      <c r="F12" s="1" t="s">
        <v>53</v>
      </c>
      <c r="G12" s="1" t="s">
        <v>45</v>
      </c>
      <c r="H12" s="1" t="s">
        <v>45</v>
      </c>
      <c r="I12" s="1">
        <v>0</v>
      </c>
      <c r="J12" s="1" t="s">
        <v>45</v>
      </c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167</v>
      </c>
      <c r="S12" s="1"/>
      <c r="T12" s="1"/>
      <c r="U12" s="1" t="s">
        <v>45</v>
      </c>
      <c r="V12" s="1">
        <v>0</v>
      </c>
      <c r="W12" s="1" t="s">
        <v>45</v>
      </c>
      <c r="X12" s="1" t="s">
        <v>45</v>
      </c>
      <c r="Y12" s="1" t="s">
        <v>45</v>
      </c>
      <c r="Z12" s="1" t="s">
        <v>45</v>
      </c>
      <c r="AA12" s="1" t="s">
        <v>45</v>
      </c>
      <c r="AB12" s="1" t="s">
        <v>45</v>
      </c>
      <c r="AC12" s="1" t="s">
        <v>45</v>
      </c>
      <c r="AD12" s="1" t="s">
        <v>45</v>
      </c>
      <c r="AE12" s="1" t="s">
        <v>45</v>
      </c>
      <c r="AF12" s="1" t="s">
        <v>45</v>
      </c>
      <c r="AG12" s="1" t="s">
        <v>45</v>
      </c>
      <c r="AH12" s="1" t="s">
        <v>45</v>
      </c>
      <c r="AI12" s="1" t="s">
        <v>45</v>
      </c>
      <c r="AJ12" s="1" t="s">
        <v>45</v>
      </c>
      <c r="AK12" s="1"/>
      <c r="AL12" s="1" t="s">
        <v>45</v>
      </c>
      <c r="AM12" s="1" t="s">
        <v>45</v>
      </c>
      <c r="AN12" s="1" t="s">
        <v>45</v>
      </c>
      <c r="AO12" s="1"/>
      <c r="AP12" s="1" t="s">
        <v>45</v>
      </c>
      <c r="AQ12" s="1" t="s">
        <v>45</v>
      </c>
      <c r="AR12" s="1" t="s">
        <v>45</v>
      </c>
      <c r="AS12" s="1"/>
      <c r="AT12" s="1"/>
      <c r="AU12" s="1"/>
      <c r="AV12" s="1"/>
      <c r="AW12" s="1"/>
      <c r="AX12" s="1" t="s">
        <v>45</v>
      </c>
      <c r="AY12" s="1" t="s">
        <v>45</v>
      </c>
      <c r="AZ12" s="1" t="s">
        <v>45</v>
      </c>
      <c r="BA12" s="1"/>
      <c r="BB12" s="1"/>
      <c r="BC12" s="1"/>
      <c r="BD12" s="1"/>
      <c r="BE12" s="1"/>
      <c r="BF12" s="1"/>
      <c r="BG12" s="1"/>
      <c r="BH12" s="1" t="s">
        <v>54</v>
      </c>
      <c r="BI12" s="1" t="s">
        <v>55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56</v>
      </c>
      <c r="BZ12" s="1" t="s">
        <v>57</v>
      </c>
      <c r="CA12" s="1" t="s">
        <v>58</v>
      </c>
      <c r="CB12" s="1" t="s">
        <v>58</v>
      </c>
      <c r="CC12" s="1" t="s">
        <v>58</v>
      </c>
      <c r="CD12" s="1" t="s">
        <v>58</v>
      </c>
      <c r="CE12" s="1" t="s">
        <v>59</v>
      </c>
      <c r="CF12" s="1">
        <v>0</v>
      </c>
      <c r="CG12" s="1">
        <v>0</v>
      </c>
      <c r="CH12" s="1">
        <v>0</v>
      </c>
      <c r="CI12" s="1" t="s">
        <v>45</v>
      </c>
      <c r="CJ12" s="1" t="s">
        <v>45</v>
      </c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00">
      <c r="A18" s="2">
        <v>52</v>
      </c>
      <c r="B18" s="2">
        <f t="shared" ref="B18:G18" si="0">B2296</f>
        <v>2325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Новый объект</v>
      </c>
      <c r="G18" s="2" t="str">
        <f t="shared" si="0"/>
        <v/>
      </c>
      <c r="H18" s="2"/>
      <c r="I18" s="2"/>
      <c r="J18" s="2"/>
      <c r="K18" s="2"/>
      <c r="L18" s="2"/>
      <c r="M18" s="2"/>
      <c r="N18" s="2"/>
      <c r="O18" s="2">
        <f t="shared" ref="O18:AT18" si="1">O2296</f>
        <v>572349.79</v>
      </c>
      <c r="P18" s="2">
        <f t="shared" si="1"/>
        <v>439042.26</v>
      </c>
      <c r="Q18" s="2">
        <f t="shared" si="1"/>
        <v>4756.57</v>
      </c>
      <c r="R18" s="2">
        <f t="shared" si="1"/>
        <v>1093.69</v>
      </c>
      <c r="S18" s="2">
        <f t="shared" si="1"/>
        <v>128550.96</v>
      </c>
      <c r="T18" s="2">
        <f t="shared" si="1"/>
        <v>0</v>
      </c>
      <c r="U18" s="2">
        <f t="shared" si="1"/>
        <v>699.99959999999999</v>
      </c>
      <c r="V18" s="2">
        <f t="shared" si="1"/>
        <v>0</v>
      </c>
      <c r="W18" s="2">
        <f t="shared" si="1"/>
        <v>0</v>
      </c>
      <c r="X18" s="2">
        <f t="shared" si="1"/>
        <v>111042.43</v>
      </c>
      <c r="Y18" s="2">
        <f t="shared" si="1"/>
        <v>56562.42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741781.09</v>
      </c>
      <c r="AS18" s="2">
        <f t="shared" si="1"/>
        <v>739439.56</v>
      </c>
      <c r="AT18" s="2">
        <f t="shared" si="1"/>
        <v>0</v>
      </c>
      <c r="AU18" s="2">
        <f t="shared" ref="AU18:BZ18" si="2">AU2296</f>
        <v>2341.5300000000002</v>
      </c>
      <c r="AV18" s="2">
        <f t="shared" si="2"/>
        <v>0</v>
      </c>
      <c r="AW18" s="2">
        <f t="shared" si="2"/>
        <v>0</v>
      </c>
      <c r="AX18" s="2">
        <f t="shared" si="2"/>
        <v>0</v>
      </c>
      <c r="AY18" s="2">
        <f t="shared" si="2"/>
        <v>0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3">
        <f t="shared" si="2"/>
        <v>0</v>
      </c>
      <c r="BP18" s="3">
        <f t="shared" si="2"/>
        <v>0</v>
      </c>
      <c r="BQ18" s="3">
        <f t="shared" si="2"/>
        <v>0</v>
      </c>
      <c r="BR18" s="3">
        <f t="shared" si="2"/>
        <v>0</v>
      </c>
      <c r="BS18" s="3">
        <f t="shared" si="2"/>
        <v>0</v>
      </c>
      <c r="BT18" s="3">
        <f t="shared" si="2"/>
        <v>0</v>
      </c>
      <c r="BU18" s="3">
        <f t="shared" si="2"/>
        <v>0</v>
      </c>
      <c r="BV18" s="3">
        <f t="shared" si="2"/>
        <v>0</v>
      </c>
      <c r="BW18" s="3">
        <f t="shared" si="2"/>
        <v>0</v>
      </c>
      <c r="BX18" s="3">
        <f t="shared" si="2"/>
        <v>0</v>
      </c>
      <c r="BY18" s="3">
        <f t="shared" si="2"/>
        <v>0</v>
      </c>
      <c r="BZ18" s="3">
        <f t="shared" si="2"/>
        <v>0</v>
      </c>
      <c r="CA18" s="3">
        <f t="shared" ref="CA18:DF18" si="3">CA2296</f>
        <v>0</v>
      </c>
      <c r="CB18" s="3">
        <f t="shared" si="3"/>
        <v>0</v>
      </c>
      <c r="CC18" s="3">
        <f t="shared" si="3"/>
        <v>0</v>
      </c>
      <c r="CD18" s="3">
        <f t="shared" si="3"/>
        <v>0</v>
      </c>
      <c r="CE18" s="3">
        <f t="shared" si="3"/>
        <v>0</v>
      </c>
      <c r="CF18" s="3">
        <f t="shared" si="3"/>
        <v>0</v>
      </c>
      <c r="CG18" s="3">
        <f t="shared" si="3"/>
        <v>0</v>
      </c>
      <c r="CH18" s="3">
        <f t="shared" si="3"/>
        <v>0</v>
      </c>
      <c r="CI18" s="3">
        <f t="shared" si="3"/>
        <v>0</v>
      </c>
      <c r="CJ18" s="3">
        <f t="shared" si="3"/>
        <v>0</v>
      </c>
      <c r="CK18" s="3">
        <f t="shared" si="3"/>
        <v>0</v>
      </c>
      <c r="CL18" s="3">
        <f t="shared" si="3"/>
        <v>0</v>
      </c>
      <c r="CM18" s="3">
        <f t="shared" si="3"/>
        <v>0</v>
      </c>
      <c r="CN18" s="3">
        <f t="shared" si="3"/>
        <v>0</v>
      </c>
      <c r="CO18" s="3">
        <f t="shared" si="3"/>
        <v>0</v>
      </c>
      <c r="CP18" s="3">
        <f t="shared" si="3"/>
        <v>0</v>
      </c>
      <c r="CQ18" s="3">
        <f t="shared" si="3"/>
        <v>0</v>
      </c>
      <c r="CR18" s="3">
        <f t="shared" si="3"/>
        <v>0</v>
      </c>
      <c r="CS18" s="3">
        <f t="shared" si="3"/>
        <v>0</v>
      </c>
      <c r="CT18" s="3">
        <f t="shared" si="3"/>
        <v>0</v>
      </c>
      <c r="CU18" s="3">
        <f t="shared" si="3"/>
        <v>0</v>
      </c>
      <c r="CV18" s="3">
        <f t="shared" si="3"/>
        <v>0</v>
      </c>
      <c r="CW18" s="3">
        <f t="shared" si="3"/>
        <v>0</v>
      </c>
      <c r="CX18" s="3">
        <f t="shared" si="3"/>
        <v>0</v>
      </c>
      <c r="CY18" s="3">
        <f t="shared" si="3"/>
        <v>0</v>
      </c>
      <c r="CZ18" s="3">
        <f t="shared" si="3"/>
        <v>0</v>
      </c>
      <c r="DA18" s="3">
        <f t="shared" si="3"/>
        <v>0</v>
      </c>
      <c r="DB18" s="3">
        <f t="shared" si="3"/>
        <v>0</v>
      </c>
      <c r="DC18" s="3">
        <f t="shared" si="3"/>
        <v>0</v>
      </c>
      <c r="DD18" s="3">
        <f t="shared" si="3"/>
        <v>0</v>
      </c>
      <c r="DE18" s="3">
        <f t="shared" si="3"/>
        <v>0</v>
      </c>
      <c r="DF18" s="3">
        <f t="shared" si="3"/>
        <v>0</v>
      </c>
      <c r="DG18" s="3">
        <f t="shared" ref="DG18:DN18" si="4">DG2296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</row>
    <row r="20" spans="1:200">
      <c r="A20" s="1">
        <v>3</v>
      </c>
      <c r="B20" s="1">
        <v>0</v>
      </c>
      <c r="C20" s="1"/>
      <c r="D20" s="1">
        <f>ROW(A196)</f>
        <v>196</v>
      </c>
      <c r="E20" s="1"/>
      <c r="F20" s="1" t="s">
        <v>45</v>
      </c>
      <c r="G20" s="1" t="s">
        <v>60</v>
      </c>
      <c r="H20" s="1" t="s">
        <v>45</v>
      </c>
      <c r="I20" s="1">
        <v>0</v>
      </c>
      <c r="J20" s="1" t="s">
        <v>45</v>
      </c>
      <c r="K20" s="1">
        <v>-1</v>
      </c>
      <c r="L20" s="1"/>
      <c r="M20" s="1"/>
      <c r="N20" s="1"/>
      <c r="O20" s="1"/>
      <c r="P20" s="1"/>
      <c r="Q20" s="1"/>
      <c r="R20" s="1"/>
      <c r="S20" s="1"/>
      <c r="T20" s="1"/>
      <c r="U20" s="1" t="s">
        <v>45</v>
      </c>
      <c r="V20" s="1">
        <v>0</v>
      </c>
      <c r="W20" s="1"/>
      <c r="X20" s="1"/>
      <c r="Y20" s="1"/>
      <c r="Z20" s="1"/>
      <c r="AA20" s="1"/>
      <c r="AB20" s="1" t="s">
        <v>45</v>
      </c>
      <c r="AC20" s="1" t="s">
        <v>45</v>
      </c>
      <c r="AD20" s="1" t="s">
        <v>45</v>
      </c>
      <c r="AE20" s="1" t="s">
        <v>45</v>
      </c>
      <c r="AF20" s="1" t="s">
        <v>45</v>
      </c>
      <c r="AG20" s="1" t="s">
        <v>45</v>
      </c>
      <c r="AH20" s="1"/>
      <c r="AI20" s="1"/>
      <c r="AJ20" s="1"/>
      <c r="AK20" s="1"/>
      <c r="AL20" s="1"/>
      <c r="AM20" s="1"/>
      <c r="AN20" s="1"/>
      <c r="AO20" s="1"/>
      <c r="AP20" s="1" t="s">
        <v>45</v>
      </c>
      <c r="AQ20" s="1" t="s">
        <v>45</v>
      </c>
      <c r="AR20" s="1" t="s">
        <v>45</v>
      </c>
      <c r="AS20" s="1"/>
      <c r="AT20" s="1"/>
      <c r="AU20" s="1"/>
      <c r="AV20" s="1"/>
      <c r="AW20" s="1"/>
      <c r="AX20" s="1"/>
      <c r="AY20" s="1"/>
      <c r="AZ20" s="1" t="s">
        <v>45</v>
      </c>
      <c r="BA20" s="1"/>
      <c r="BB20" s="1" t="s">
        <v>45</v>
      </c>
      <c r="BC20" s="1" t="s">
        <v>45</v>
      </c>
      <c r="BD20" s="1" t="s">
        <v>45</v>
      </c>
      <c r="BE20" s="1" t="s">
        <v>45</v>
      </c>
      <c r="BF20" s="1" t="s">
        <v>45</v>
      </c>
      <c r="BG20" s="1" t="s">
        <v>45</v>
      </c>
      <c r="BH20" s="1" t="s">
        <v>45</v>
      </c>
      <c r="BI20" s="1" t="s">
        <v>45</v>
      </c>
      <c r="BJ20" s="1" t="s">
        <v>45</v>
      </c>
      <c r="BK20" s="1" t="s">
        <v>45</v>
      </c>
      <c r="BL20" s="1" t="s">
        <v>45</v>
      </c>
      <c r="BM20" s="1" t="s">
        <v>45</v>
      </c>
      <c r="BN20" s="1" t="s">
        <v>45</v>
      </c>
      <c r="BO20" s="1" t="s">
        <v>45</v>
      </c>
      <c r="BP20" s="1" t="s">
        <v>45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45</v>
      </c>
      <c r="CJ20" s="1" t="s">
        <v>45</v>
      </c>
    </row>
    <row r="22" spans="1:200">
      <c r="A22" s="2">
        <v>52</v>
      </c>
      <c r="B22" s="2">
        <f t="shared" ref="B22:G22" si="5">B196</f>
        <v>0</v>
      </c>
      <c r="C22" s="2">
        <f t="shared" si="5"/>
        <v>3</v>
      </c>
      <c r="D22" s="2">
        <f t="shared" si="5"/>
        <v>20</v>
      </c>
      <c r="E22" s="2">
        <f t="shared" si="5"/>
        <v>0</v>
      </c>
      <c r="F22" s="2" t="str">
        <f t="shared" si="5"/>
        <v/>
      </c>
      <c r="G22" s="2" t="str">
        <f t="shared" si="5"/>
        <v>ТЕПЛОТРАССА (УчКорпус-Общежитие)</v>
      </c>
      <c r="H22" s="2"/>
      <c r="I22" s="2"/>
      <c r="J22" s="2"/>
      <c r="K22" s="2"/>
      <c r="L22" s="2"/>
      <c r="M22" s="2"/>
      <c r="N22" s="2"/>
      <c r="O22" s="2">
        <f t="shared" ref="O22:AT22" si="6">O196</f>
        <v>0</v>
      </c>
      <c r="P22" s="2">
        <f t="shared" si="6"/>
        <v>0</v>
      </c>
      <c r="Q22" s="2">
        <f t="shared" si="6"/>
        <v>0</v>
      </c>
      <c r="R22" s="2">
        <f t="shared" si="6"/>
        <v>0</v>
      </c>
      <c r="S22" s="2">
        <f t="shared" si="6"/>
        <v>0</v>
      </c>
      <c r="T22" s="2">
        <f t="shared" si="6"/>
        <v>0</v>
      </c>
      <c r="U22" s="2">
        <f t="shared" si="6"/>
        <v>0</v>
      </c>
      <c r="V22" s="2">
        <f t="shared" si="6"/>
        <v>0</v>
      </c>
      <c r="W22" s="2">
        <f t="shared" si="6"/>
        <v>0</v>
      </c>
      <c r="X22" s="2">
        <f t="shared" si="6"/>
        <v>0</v>
      </c>
      <c r="Y22" s="2">
        <f t="shared" si="6"/>
        <v>0</v>
      </c>
      <c r="Z22" s="2">
        <f t="shared" si="6"/>
        <v>0</v>
      </c>
      <c r="AA22" s="2">
        <f t="shared" si="6"/>
        <v>0</v>
      </c>
      <c r="AB22" s="2">
        <f t="shared" si="6"/>
        <v>0</v>
      </c>
      <c r="AC22" s="2">
        <f t="shared" si="6"/>
        <v>0</v>
      </c>
      <c r="AD22" s="2">
        <f t="shared" si="6"/>
        <v>0</v>
      </c>
      <c r="AE22" s="2">
        <f t="shared" si="6"/>
        <v>0</v>
      </c>
      <c r="AF22" s="2">
        <f t="shared" si="6"/>
        <v>0</v>
      </c>
      <c r="AG22" s="2">
        <f t="shared" si="6"/>
        <v>0</v>
      </c>
      <c r="AH22" s="2">
        <f t="shared" si="6"/>
        <v>0</v>
      </c>
      <c r="AI22" s="2">
        <f t="shared" si="6"/>
        <v>0</v>
      </c>
      <c r="AJ22" s="2">
        <f t="shared" si="6"/>
        <v>0</v>
      </c>
      <c r="AK22" s="2">
        <f t="shared" si="6"/>
        <v>0</v>
      </c>
      <c r="AL22" s="2">
        <f t="shared" si="6"/>
        <v>0</v>
      </c>
      <c r="AM22" s="2">
        <f t="shared" si="6"/>
        <v>0</v>
      </c>
      <c r="AN22" s="2">
        <f t="shared" si="6"/>
        <v>0</v>
      </c>
      <c r="AO22" s="2">
        <f t="shared" si="6"/>
        <v>0</v>
      </c>
      <c r="AP22" s="2">
        <f t="shared" si="6"/>
        <v>0</v>
      </c>
      <c r="AQ22" s="2">
        <f t="shared" si="6"/>
        <v>0</v>
      </c>
      <c r="AR22" s="2">
        <f t="shared" si="6"/>
        <v>0</v>
      </c>
      <c r="AS22" s="2">
        <f t="shared" si="6"/>
        <v>0</v>
      </c>
      <c r="AT22" s="2">
        <f t="shared" si="6"/>
        <v>0</v>
      </c>
      <c r="AU22" s="2">
        <f t="shared" ref="AU22:BZ22" si="7">AU196</f>
        <v>0</v>
      </c>
      <c r="AV22" s="2">
        <f t="shared" si="7"/>
        <v>0</v>
      </c>
      <c r="AW22" s="2">
        <f t="shared" si="7"/>
        <v>0</v>
      </c>
      <c r="AX22" s="2">
        <f t="shared" si="7"/>
        <v>0</v>
      </c>
      <c r="AY22" s="2">
        <f t="shared" si="7"/>
        <v>0</v>
      </c>
      <c r="AZ22" s="2">
        <f t="shared" si="7"/>
        <v>0</v>
      </c>
      <c r="BA22" s="2">
        <f t="shared" si="7"/>
        <v>0</v>
      </c>
      <c r="BB22" s="2">
        <f t="shared" si="7"/>
        <v>0</v>
      </c>
      <c r="BC22" s="2">
        <f t="shared" si="7"/>
        <v>0</v>
      </c>
      <c r="BD22" s="2">
        <f t="shared" si="7"/>
        <v>0</v>
      </c>
      <c r="BE22" s="2">
        <f t="shared" si="7"/>
        <v>0</v>
      </c>
      <c r="BF22" s="2">
        <f t="shared" si="7"/>
        <v>0</v>
      </c>
      <c r="BG22" s="2">
        <f t="shared" si="7"/>
        <v>0</v>
      </c>
      <c r="BH22" s="2">
        <f t="shared" si="7"/>
        <v>0</v>
      </c>
      <c r="BI22" s="2">
        <f t="shared" si="7"/>
        <v>0</v>
      </c>
      <c r="BJ22" s="2">
        <f t="shared" si="7"/>
        <v>0</v>
      </c>
      <c r="BK22" s="2">
        <f t="shared" si="7"/>
        <v>0</v>
      </c>
      <c r="BL22" s="2">
        <f t="shared" si="7"/>
        <v>0</v>
      </c>
      <c r="BM22" s="2">
        <f t="shared" si="7"/>
        <v>0</v>
      </c>
      <c r="BN22" s="2">
        <f t="shared" si="7"/>
        <v>0</v>
      </c>
      <c r="BO22" s="3">
        <f t="shared" si="7"/>
        <v>0</v>
      </c>
      <c r="BP22" s="3">
        <f t="shared" si="7"/>
        <v>0</v>
      </c>
      <c r="BQ22" s="3">
        <f t="shared" si="7"/>
        <v>0</v>
      </c>
      <c r="BR22" s="3">
        <f t="shared" si="7"/>
        <v>0</v>
      </c>
      <c r="BS22" s="3">
        <f t="shared" si="7"/>
        <v>0</v>
      </c>
      <c r="BT22" s="3">
        <f t="shared" si="7"/>
        <v>0</v>
      </c>
      <c r="BU22" s="3">
        <f t="shared" si="7"/>
        <v>0</v>
      </c>
      <c r="BV22" s="3">
        <f t="shared" si="7"/>
        <v>0</v>
      </c>
      <c r="BW22" s="3">
        <f t="shared" si="7"/>
        <v>0</v>
      </c>
      <c r="BX22" s="3">
        <f t="shared" si="7"/>
        <v>0</v>
      </c>
      <c r="BY22" s="3">
        <f t="shared" si="7"/>
        <v>0</v>
      </c>
      <c r="BZ22" s="3">
        <f t="shared" si="7"/>
        <v>0</v>
      </c>
      <c r="CA22" s="3">
        <f t="shared" ref="CA22:DF22" si="8">CA196</f>
        <v>0</v>
      </c>
      <c r="CB22" s="3">
        <f t="shared" si="8"/>
        <v>0</v>
      </c>
      <c r="CC22" s="3">
        <f t="shared" si="8"/>
        <v>0</v>
      </c>
      <c r="CD22" s="3">
        <f t="shared" si="8"/>
        <v>0</v>
      </c>
      <c r="CE22" s="3">
        <f t="shared" si="8"/>
        <v>0</v>
      </c>
      <c r="CF22" s="3">
        <f t="shared" si="8"/>
        <v>0</v>
      </c>
      <c r="CG22" s="3">
        <f t="shared" si="8"/>
        <v>0</v>
      </c>
      <c r="CH22" s="3">
        <f t="shared" si="8"/>
        <v>0</v>
      </c>
      <c r="CI22" s="3">
        <f t="shared" si="8"/>
        <v>0</v>
      </c>
      <c r="CJ22" s="3">
        <f t="shared" si="8"/>
        <v>0</v>
      </c>
      <c r="CK22" s="3">
        <f t="shared" si="8"/>
        <v>0</v>
      </c>
      <c r="CL22" s="3">
        <f t="shared" si="8"/>
        <v>0</v>
      </c>
      <c r="CM22" s="3">
        <f t="shared" si="8"/>
        <v>0</v>
      </c>
      <c r="CN22" s="3">
        <f t="shared" si="8"/>
        <v>0</v>
      </c>
      <c r="CO22" s="3">
        <f t="shared" si="8"/>
        <v>0</v>
      </c>
      <c r="CP22" s="3">
        <f t="shared" si="8"/>
        <v>0</v>
      </c>
      <c r="CQ22" s="3">
        <f t="shared" si="8"/>
        <v>0</v>
      </c>
      <c r="CR22" s="3">
        <f t="shared" si="8"/>
        <v>0</v>
      </c>
      <c r="CS22" s="3">
        <f t="shared" si="8"/>
        <v>0</v>
      </c>
      <c r="CT22" s="3">
        <f t="shared" si="8"/>
        <v>0</v>
      </c>
      <c r="CU22" s="3">
        <f t="shared" si="8"/>
        <v>0</v>
      </c>
      <c r="CV22" s="3">
        <f t="shared" si="8"/>
        <v>0</v>
      </c>
      <c r="CW22" s="3">
        <f t="shared" si="8"/>
        <v>0</v>
      </c>
      <c r="CX22" s="3">
        <f t="shared" si="8"/>
        <v>0</v>
      </c>
      <c r="CY22" s="3">
        <f t="shared" si="8"/>
        <v>0</v>
      </c>
      <c r="CZ22" s="3">
        <f t="shared" si="8"/>
        <v>0</v>
      </c>
      <c r="DA22" s="3">
        <f t="shared" si="8"/>
        <v>0</v>
      </c>
      <c r="DB22" s="3">
        <f t="shared" si="8"/>
        <v>0</v>
      </c>
      <c r="DC22" s="3">
        <f t="shared" si="8"/>
        <v>0</v>
      </c>
      <c r="DD22" s="3">
        <f t="shared" si="8"/>
        <v>0</v>
      </c>
      <c r="DE22" s="3">
        <f t="shared" si="8"/>
        <v>0</v>
      </c>
      <c r="DF22" s="3">
        <f t="shared" si="8"/>
        <v>0</v>
      </c>
      <c r="DG22" s="3">
        <f t="shared" ref="DG22:DN22" si="9">DG196</f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</row>
    <row r="24" spans="1:200">
      <c r="A24" s="1">
        <v>4</v>
      </c>
      <c r="B24" s="1">
        <v>0</v>
      </c>
      <c r="C24" s="1"/>
      <c r="D24" s="1">
        <f>ROW(A49)</f>
        <v>49</v>
      </c>
      <c r="E24" s="1"/>
      <c r="F24" s="1" t="s">
        <v>61</v>
      </c>
      <c r="G24" s="1" t="s">
        <v>62</v>
      </c>
      <c r="H24" s="1" t="s">
        <v>45</v>
      </c>
      <c r="I24" s="1">
        <v>0</v>
      </c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 t="s">
        <v>45</v>
      </c>
      <c r="V24" s="1">
        <v>0</v>
      </c>
      <c r="W24" s="1"/>
      <c r="X24" s="1"/>
      <c r="Y24" s="1"/>
      <c r="Z24" s="1"/>
      <c r="AA24" s="1"/>
      <c r="AB24" s="1" t="s">
        <v>45</v>
      </c>
      <c r="AC24" s="1" t="s">
        <v>45</v>
      </c>
      <c r="AD24" s="1" t="s">
        <v>45</v>
      </c>
      <c r="AE24" s="1" t="s">
        <v>45</v>
      </c>
      <c r="AF24" s="1" t="s">
        <v>45</v>
      </c>
      <c r="AG24" s="1" t="s">
        <v>45</v>
      </c>
      <c r="AH24" s="1"/>
      <c r="AI24" s="1"/>
      <c r="AJ24" s="1"/>
      <c r="AK24" s="1"/>
      <c r="AL24" s="1"/>
      <c r="AM24" s="1"/>
      <c r="AN24" s="1"/>
      <c r="AO24" s="1"/>
      <c r="AP24" s="1" t="s">
        <v>45</v>
      </c>
      <c r="AQ24" s="1" t="s">
        <v>45</v>
      </c>
      <c r="AR24" s="1" t="s">
        <v>45</v>
      </c>
      <c r="AS24" s="1"/>
      <c r="AT24" s="1"/>
      <c r="AU24" s="1"/>
      <c r="AV24" s="1"/>
      <c r="AW24" s="1"/>
      <c r="AX24" s="1"/>
      <c r="AY24" s="1"/>
      <c r="AZ24" s="1" t="s">
        <v>45</v>
      </c>
      <c r="BA24" s="1"/>
      <c r="BB24" s="1" t="s">
        <v>45</v>
      </c>
      <c r="BC24" s="1" t="s">
        <v>45</v>
      </c>
      <c r="BD24" s="1" t="s">
        <v>45</v>
      </c>
      <c r="BE24" s="1" t="s">
        <v>45</v>
      </c>
      <c r="BF24" s="1" t="s">
        <v>45</v>
      </c>
      <c r="BG24" s="1" t="s">
        <v>45</v>
      </c>
      <c r="BH24" s="1" t="s">
        <v>45</v>
      </c>
      <c r="BI24" s="1" t="s">
        <v>45</v>
      </c>
      <c r="BJ24" s="1" t="s">
        <v>45</v>
      </c>
      <c r="BK24" s="1" t="s">
        <v>45</v>
      </c>
      <c r="BL24" s="1" t="s">
        <v>45</v>
      </c>
      <c r="BM24" s="1" t="s">
        <v>45</v>
      </c>
      <c r="BN24" s="1" t="s">
        <v>45</v>
      </c>
      <c r="BO24" s="1" t="s">
        <v>45</v>
      </c>
      <c r="BP24" s="1" t="s">
        <v>45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00">
      <c r="A26" s="2">
        <v>52</v>
      </c>
      <c r="B26" s="2">
        <f t="shared" ref="B26:G26" si="10">B49</f>
        <v>0</v>
      </c>
      <c r="C26" s="2">
        <f t="shared" si="10"/>
        <v>4</v>
      </c>
      <c r="D26" s="2">
        <f t="shared" si="10"/>
        <v>24</v>
      </c>
      <c r="E26" s="2">
        <f t="shared" si="10"/>
        <v>0</v>
      </c>
      <c r="F26" s="2" t="str">
        <f t="shared" si="10"/>
        <v>Новый раздел</v>
      </c>
      <c r="G26" s="2" t="str">
        <f t="shared" si="10"/>
        <v>Земляные  работы</v>
      </c>
      <c r="H26" s="2"/>
      <c r="I26" s="2"/>
      <c r="J26" s="2"/>
      <c r="K26" s="2"/>
      <c r="L26" s="2"/>
      <c r="M26" s="2"/>
      <c r="N26" s="2"/>
      <c r="O26" s="2">
        <f t="shared" ref="O26:AT26" si="11">O49</f>
        <v>0</v>
      </c>
      <c r="P26" s="2">
        <f t="shared" si="11"/>
        <v>0</v>
      </c>
      <c r="Q26" s="2">
        <f t="shared" si="11"/>
        <v>0</v>
      </c>
      <c r="R26" s="2">
        <f t="shared" si="11"/>
        <v>0</v>
      </c>
      <c r="S26" s="2">
        <f t="shared" si="11"/>
        <v>0</v>
      </c>
      <c r="T26" s="2">
        <f t="shared" si="11"/>
        <v>0</v>
      </c>
      <c r="U26" s="2">
        <f t="shared" si="11"/>
        <v>0</v>
      </c>
      <c r="V26" s="2">
        <f t="shared" si="11"/>
        <v>0</v>
      </c>
      <c r="W26" s="2">
        <f t="shared" si="11"/>
        <v>0</v>
      </c>
      <c r="X26" s="2">
        <f t="shared" si="11"/>
        <v>0</v>
      </c>
      <c r="Y26" s="2">
        <f t="shared" si="11"/>
        <v>0</v>
      </c>
      <c r="Z26" s="2">
        <f t="shared" si="11"/>
        <v>0</v>
      </c>
      <c r="AA26" s="2">
        <f t="shared" si="11"/>
        <v>0</v>
      </c>
      <c r="AB26" s="2">
        <f t="shared" si="11"/>
        <v>0</v>
      </c>
      <c r="AC26" s="2">
        <f t="shared" si="11"/>
        <v>0</v>
      </c>
      <c r="AD26" s="2">
        <f t="shared" si="11"/>
        <v>0</v>
      </c>
      <c r="AE26" s="2">
        <f t="shared" si="11"/>
        <v>0</v>
      </c>
      <c r="AF26" s="2">
        <f t="shared" si="11"/>
        <v>0</v>
      </c>
      <c r="AG26" s="2">
        <f t="shared" si="11"/>
        <v>0</v>
      </c>
      <c r="AH26" s="2">
        <f t="shared" si="11"/>
        <v>0</v>
      </c>
      <c r="AI26" s="2">
        <f t="shared" si="11"/>
        <v>0</v>
      </c>
      <c r="AJ26" s="2">
        <f t="shared" si="11"/>
        <v>0</v>
      </c>
      <c r="AK26" s="2">
        <f t="shared" si="11"/>
        <v>0</v>
      </c>
      <c r="AL26" s="2">
        <f t="shared" si="11"/>
        <v>0</v>
      </c>
      <c r="AM26" s="2">
        <f t="shared" si="11"/>
        <v>0</v>
      </c>
      <c r="AN26" s="2">
        <f t="shared" si="11"/>
        <v>0</v>
      </c>
      <c r="AO26" s="2">
        <f t="shared" si="11"/>
        <v>0</v>
      </c>
      <c r="AP26" s="2">
        <f t="shared" si="11"/>
        <v>0</v>
      </c>
      <c r="AQ26" s="2">
        <f t="shared" si="11"/>
        <v>0</v>
      </c>
      <c r="AR26" s="2">
        <f t="shared" si="11"/>
        <v>0</v>
      </c>
      <c r="AS26" s="2">
        <f t="shared" si="11"/>
        <v>0</v>
      </c>
      <c r="AT26" s="2">
        <f t="shared" si="11"/>
        <v>0</v>
      </c>
      <c r="AU26" s="2">
        <f t="shared" ref="AU26:BZ26" si="12">AU49</f>
        <v>0</v>
      </c>
      <c r="AV26" s="2">
        <f t="shared" si="12"/>
        <v>0</v>
      </c>
      <c r="AW26" s="2">
        <f t="shared" si="12"/>
        <v>0</v>
      </c>
      <c r="AX26" s="2">
        <f t="shared" si="12"/>
        <v>0</v>
      </c>
      <c r="AY26" s="2">
        <f t="shared" si="12"/>
        <v>0</v>
      </c>
      <c r="AZ26" s="2">
        <f t="shared" si="12"/>
        <v>0</v>
      </c>
      <c r="BA26" s="2">
        <f t="shared" si="12"/>
        <v>0</v>
      </c>
      <c r="BB26" s="2">
        <f t="shared" si="12"/>
        <v>0</v>
      </c>
      <c r="BC26" s="2">
        <f t="shared" si="12"/>
        <v>0</v>
      </c>
      <c r="BD26" s="2">
        <f t="shared" si="12"/>
        <v>0</v>
      </c>
      <c r="BE26" s="2">
        <f t="shared" si="12"/>
        <v>0</v>
      </c>
      <c r="BF26" s="2">
        <f t="shared" si="12"/>
        <v>0</v>
      </c>
      <c r="BG26" s="2">
        <f t="shared" si="12"/>
        <v>0</v>
      </c>
      <c r="BH26" s="2">
        <f t="shared" si="12"/>
        <v>0</v>
      </c>
      <c r="BI26" s="2">
        <f t="shared" si="12"/>
        <v>0</v>
      </c>
      <c r="BJ26" s="2">
        <f t="shared" si="12"/>
        <v>0</v>
      </c>
      <c r="BK26" s="2">
        <f t="shared" si="12"/>
        <v>0</v>
      </c>
      <c r="BL26" s="2">
        <f t="shared" si="12"/>
        <v>0</v>
      </c>
      <c r="BM26" s="2">
        <f t="shared" si="12"/>
        <v>0</v>
      </c>
      <c r="BN26" s="2">
        <f t="shared" si="12"/>
        <v>0</v>
      </c>
      <c r="BO26" s="3">
        <f t="shared" si="12"/>
        <v>0</v>
      </c>
      <c r="BP26" s="3">
        <f t="shared" si="12"/>
        <v>0</v>
      </c>
      <c r="BQ26" s="3">
        <f t="shared" si="12"/>
        <v>0</v>
      </c>
      <c r="BR26" s="3">
        <f t="shared" si="12"/>
        <v>0</v>
      </c>
      <c r="BS26" s="3">
        <f t="shared" si="12"/>
        <v>0</v>
      </c>
      <c r="BT26" s="3">
        <f t="shared" si="12"/>
        <v>0</v>
      </c>
      <c r="BU26" s="3">
        <f t="shared" si="12"/>
        <v>0</v>
      </c>
      <c r="BV26" s="3">
        <f t="shared" si="12"/>
        <v>0</v>
      </c>
      <c r="BW26" s="3">
        <f t="shared" si="12"/>
        <v>0</v>
      </c>
      <c r="BX26" s="3">
        <f t="shared" si="12"/>
        <v>0</v>
      </c>
      <c r="BY26" s="3">
        <f t="shared" si="12"/>
        <v>0</v>
      </c>
      <c r="BZ26" s="3">
        <f t="shared" si="12"/>
        <v>0</v>
      </c>
      <c r="CA26" s="3">
        <f t="shared" ref="CA26:DF26" si="13">CA49</f>
        <v>0</v>
      </c>
      <c r="CB26" s="3">
        <f t="shared" si="13"/>
        <v>0</v>
      </c>
      <c r="CC26" s="3">
        <f t="shared" si="13"/>
        <v>0</v>
      </c>
      <c r="CD26" s="3">
        <f t="shared" si="13"/>
        <v>0</v>
      </c>
      <c r="CE26" s="3">
        <f t="shared" si="13"/>
        <v>0</v>
      </c>
      <c r="CF26" s="3">
        <f t="shared" si="13"/>
        <v>0</v>
      </c>
      <c r="CG26" s="3">
        <f t="shared" si="13"/>
        <v>0</v>
      </c>
      <c r="CH26" s="3">
        <f t="shared" si="13"/>
        <v>0</v>
      </c>
      <c r="CI26" s="3">
        <f t="shared" si="13"/>
        <v>0</v>
      </c>
      <c r="CJ26" s="3">
        <f t="shared" si="13"/>
        <v>0</v>
      </c>
      <c r="CK26" s="3">
        <f t="shared" si="13"/>
        <v>0</v>
      </c>
      <c r="CL26" s="3">
        <f t="shared" si="13"/>
        <v>0</v>
      </c>
      <c r="CM26" s="3">
        <f t="shared" si="13"/>
        <v>0</v>
      </c>
      <c r="CN26" s="3">
        <f t="shared" si="13"/>
        <v>0</v>
      </c>
      <c r="CO26" s="3">
        <f t="shared" si="13"/>
        <v>0</v>
      </c>
      <c r="CP26" s="3">
        <f t="shared" si="13"/>
        <v>0</v>
      </c>
      <c r="CQ26" s="3">
        <f t="shared" si="13"/>
        <v>0</v>
      </c>
      <c r="CR26" s="3">
        <f t="shared" si="13"/>
        <v>0</v>
      </c>
      <c r="CS26" s="3">
        <f t="shared" si="13"/>
        <v>0</v>
      </c>
      <c r="CT26" s="3">
        <f t="shared" si="13"/>
        <v>0</v>
      </c>
      <c r="CU26" s="3">
        <f t="shared" si="13"/>
        <v>0</v>
      </c>
      <c r="CV26" s="3">
        <f t="shared" si="13"/>
        <v>0</v>
      </c>
      <c r="CW26" s="3">
        <f t="shared" si="13"/>
        <v>0</v>
      </c>
      <c r="CX26" s="3">
        <f t="shared" si="13"/>
        <v>0</v>
      </c>
      <c r="CY26" s="3">
        <f t="shared" si="13"/>
        <v>0</v>
      </c>
      <c r="CZ26" s="3">
        <f t="shared" si="13"/>
        <v>0</v>
      </c>
      <c r="DA26" s="3">
        <f t="shared" si="13"/>
        <v>0</v>
      </c>
      <c r="DB26" s="3">
        <f t="shared" si="13"/>
        <v>0</v>
      </c>
      <c r="DC26" s="3">
        <f t="shared" si="13"/>
        <v>0</v>
      </c>
      <c r="DD26" s="3">
        <f t="shared" si="13"/>
        <v>0</v>
      </c>
      <c r="DE26" s="3">
        <f t="shared" si="13"/>
        <v>0</v>
      </c>
      <c r="DF26" s="3">
        <f t="shared" si="13"/>
        <v>0</v>
      </c>
      <c r="DG26" s="3">
        <f t="shared" ref="DG26:DN26" si="14">DG49</f>
        <v>0</v>
      </c>
      <c r="DH26" s="3">
        <f t="shared" si="14"/>
        <v>0</v>
      </c>
      <c r="DI26" s="3">
        <f t="shared" si="14"/>
        <v>0</v>
      </c>
      <c r="DJ26" s="3">
        <f t="shared" si="14"/>
        <v>0</v>
      </c>
      <c r="DK26" s="3">
        <f t="shared" si="14"/>
        <v>0</v>
      </c>
      <c r="DL26" s="3">
        <f t="shared" si="14"/>
        <v>0</v>
      </c>
      <c r="DM26" s="3">
        <f t="shared" si="14"/>
        <v>0</v>
      </c>
      <c r="DN26" s="3">
        <f t="shared" si="14"/>
        <v>0</v>
      </c>
    </row>
    <row r="28" spans="1:200">
      <c r="A28">
        <v>17</v>
      </c>
      <c r="B28">
        <v>0</v>
      </c>
      <c r="C28">
        <f>ROW(SmtRes!A3)</f>
        <v>3</v>
      </c>
      <c r="D28">
        <f>ROW(EtalonRes!A3)</f>
        <v>3</v>
      </c>
      <c r="E28" t="s">
        <v>63</v>
      </c>
      <c r="F28" t="s">
        <v>64</v>
      </c>
      <c r="G28" t="s">
        <v>65</v>
      </c>
      <c r="H28" t="s">
        <v>66</v>
      </c>
      <c r="I28">
        <f>(35*1.8*1)/100</f>
        <v>0.63</v>
      </c>
      <c r="J28">
        <v>0</v>
      </c>
      <c r="O28">
        <f t="shared" ref="O28:O47" si="15">ROUND(CP28,2)</f>
        <v>3537.46</v>
      </c>
      <c r="P28">
        <f t="shared" ref="P28:P47" si="16">ROUND(CQ28*I28,2)</f>
        <v>0</v>
      </c>
      <c r="Q28">
        <f t="shared" ref="Q28:Q47" si="17">ROUND(CR28*I28,2)</f>
        <v>3393.29</v>
      </c>
      <c r="R28">
        <f t="shared" ref="R28:R47" si="18">ROUND(CS28*I28,2)</f>
        <v>1436.39</v>
      </c>
      <c r="S28">
        <f t="shared" ref="S28:S47" si="19">ROUND(CT28*I28,2)</f>
        <v>144.16999999999999</v>
      </c>
      <c r="T28">
        <f t="shared" ref="T28:T47" si="20">ROUND(CU28*I28,2)</f>
        <v>0</v>
      </c>
      <c r="U28">
        <f t="shared" ref="U28:U47" si="21">CV28*I28</f>
        <v>0.86939999999999995</v>
      </c>
      <c r="V28">
        <f t="shared" ref="V28:V47" si="22">CW28*I28</f>
        <v>0</v>
      </c>
      <c r="W28">
        <f t="shared" ref="W28:W47" si="23">ROUND(CX28*I28,2)</f>
        <v>0</v>
      </c>
      <c r="X28">
        <f t="shared" ref="X28:X47" si="24">ROUND(CY28,2)</f>
        <v>136.96</v>
      </c>
      <c r="Y28">
        <f t="shared" ref="Y28:Y47" si="25">ROUND(CZ28,2)</f>
        <v>77.849999999999994</v>
      </c>
      <c r="AA28">
        <v>22950688</v>
      </c>
      <c r="AB28">
        <f t="shared" ref="AB28:AB47" si="26">ROUND((AC28+AD28+AF28),6)</f>
        <v>771.65</v>
      </c>
      <c r="AC28">
        <f t="shared" ref="AC28:AC47" si="27">ROUND((ES28),6)</f>
        <v>0</v>
      </c>
      <c r="AD28">
        <f t="shared" ref="AD28:AD47" si="28">ROUND((((ET28)-(EU28))+AE28),6)</f>
        <v>757.55</v>
      </c>
      <c r="AE28">
        <f t="shared" ref="AE28:AE47" si="29">ROUND((EU28),6)</f>
        <v>140.47999999999999</v>
      </c>
      <c r="AF28">
        <f t="shared" ref="AF28:AF47" si="30">ROUND((EV28),6)</f>
        <v>14.1</v>
      </c>
      <c r="AG28">
        <f t="shared" ref="AG28:AG47" si="31">ROUND((AP28),6)</f>
        <v>0</v>
      </c>
      <c r="AH28">
        <f t="shared" ref="AH28:AH47" si="32">(EW28)</f>
        <v>1.38</v>
      </c>
      <c r="AI28">
        <f t="shared" ref="AI28:AI47" si="33">(EX28)</f>
        <v>0</v>
      </c>
      <c r="AJ28">
        <f t="shared" ref="AJ28:AJ47" si="34">ROUND((AS28),6)</f>
        <v>0</v>
      </c>
      <c r="AK28">
        <v>771.65</v>
      </c>
      <c r="AL28">
        <v>0</v>
      </c>
      <c r="AM28">
        <v>757.55</v>
      </c>
      <c r="AN28">
        <v>140.47999999999999</v>
      </c>
      <c r="AO28">
        <v>14.1</v>
      </c>
      <c r="AP28">
        <v>0</v>
      </c>
      <c r="AQ28">
        <v>1.38</v>
      </c>
      <c r="AR28">
        <v>0</v>
      </c>
      <c r="AS28">
        <v>0</v>
      </c>
      <c r="AT28">
        <v>95</v>
      </c>
      <c r="AU28">
        <v>54</v>
      </c>
      <c r="AV28">
        <v>1</v>
      </c>
      <c r="AW28">
        <v>1</v>
      </c>
      <c r="AZ28">
        <v>1</v>
      </c>
      <c r="BA28">
        <v>16.23</v>
      </c>
      <c r="BB28">
        <v>7.11</v>
      </c>
      <c r="BC28">
        <v>1</v>
      </c>
      <c r="BD28" t="s">
        <v>45</v>
      </c>
      <c r="BE28" t="s">
        <v>45</v>
      </c>
      <c r="BF28" t="s">
        <v>45</v>
      </c>
      <c r="BG28" t="s">
        <v>45</v>
      </c>
      <c r="BH28">
        <v>0</v>
      </c>
      <c r="BI28">
        <v>1</v>
      </c>
      <c r="BJ28" t="s">
        <v>67</v>
      </c>
      <c r="BM28">
        <v>2</v>
      </c>
      <c r="BN28">
        <v>0</v>
      </c>
      <c r="BO28" t="s">
        <v>64</v>
      </c>
      <c r="BP28">
        <v>1</v>
      </c>
      <c r="BQ28">
        <v>30</v>
      </c>
      <c r="BS28">
        <v>16.23</v>
      </c>
      <c r="BT28">
        <v>1</v>
      </c>
      <c r="BU28">
        <v>1</v>
      </c>
      <c r="BV28">
        <v>1</v>
      </c>
      <c r="BW28">
        <v>1</v>
      </c>
      <c r="BX28">
        <v>1</v>
      </c>
      <c r="BY28" t="s">
        <v>45</v>
      </c>
      <c r="BZ28">
        <v>95</v>
      </c>
      <c r="CA28">
        <v>54</v>
      </c>
      <c r="CF28">
        <v>0</v>
      </c>
      <c r="CG28">
        <v>0</v>
      </c>
      <c r="CM28">
        <v>0</v>
      </c>
      <c r="CN28" t="s">
        <v>45</v>
      </c>
      <c r="CO28">
        <v>0</v>
      </c>
      <c r="CP28">
        <f t="shared" ref="CP28:CP47" si="35">(P28+Q28+S28)</f>
        <v>3537.46</v>
      </c>
      <c r="CQ28">
        <f t="shared" ref="CQ28:CQ47" si="36">(AC28*BC28*AW28)</f>
        <v>0</v>
      </c>
      <c r="CR28">
        <f t="shared" ref="CR28:CR47" si="37">(AD28*BB28*AV28)</f>
        <v>5386.1804999999995</v>
      </c>
      <c r="CS28">
        <f t="shared" ref="CS28:CS47" si="38">(AE28*BS28*AV28)</f>
        <v>2279.9903999999997</v>
      </c>
      <c r="CT28">
        <f t="shared" ref="CT28:CT47" si="39">(AF28*BA28*AV28)</f>
        <v>228.84299999999999</v>
      </c>
      <c r="CU28">
        <f t="shared" ref="CU28:CU47" si="40">AG28</f>
        <v>0</v>
      </c>
      <c r="CV28">
        <f t="shared" ref="CV28:CV47" si="41">(AH28*AV28)</f>
        <v>1.38</v>
      </c>
      <c r="CW28">
        <f t="shared" ref="CW28:CW47" si="42">AI28</f>
        <v>0</v>
      </c>
      <c r="CX28">
        <f t="shared" ref="CX28:CX47" si="43">AJ28</f>
        <v>0</v>
      </c>
      <c r="CY28">
        <f t="shared" ref="CY28:CY47" si="44">S28*(BZ28/100)</f>
        <v>136.96149999999997</v>
      </c>
      <c r="CZ28">
        <f t="shared" ref="CZ28:CZ47" si="45">S28*(CA28/100)</f>
        <v>77.851799999999997</v>
      </c>
      <c r="DC28" t="s">
        <v>45</v>
      </c>
      <c r="DD28" t="s">
        <v>45</v>
      </c>
      <c r="DE28" t="s">
        <v>45</v>
      </c>
      <c r="DF28" t="s">
        <v>45</v>
      </c>
      <c r="DG28" t="s">
        <v>45</v>
      </c>
      <c r="DH28" t="s">
        <v>45</v>
      </c>
      <c r="DI28" t="s">
        <v>45</v>
      </c>
      <c r="DJ28" t="s">
        <v>45</v>
      </c>
      <c r="DK28" t="s">
        <v>45</v>
      </c>
      <c r="DL28" t="s">
        <v>45</v>
      </c>
      <c r="DM28" t="s">
        <v>45</v>
      </c>
      <c r="DN28">
        <v>98</v>
      </c>
      <c r="DO28">
        <v>77</v>
      </c>
      <c r="DP28">
        <v>1.1919999999999999</v>
      </c>
      <c r="DQ28">
        <v>1</v>
      </c>
      <c r="DU28">
        <v>1007</v>
      </c>
      <c r="DV28" t="s">
        <v>66</v>
      </c>
      <c r="DW28" t="s">
        <v>66</v>
      </c>
      <c r="DX28">
        <v>100</v>
      </c>
      <c r="EE28">
        <v>21377717</v>
      </c>
      <c r="EF28">
        <v>30</v>
      </c>
      <c r="EG28" t="s">
        <v>20</v>
      </c>
      <c r="EH28">
        <v>0</v>
      </c>
      <c r="EI28" t="s">
        <v>45</v>
      </c>
      <c r="EJ28">
        <v>1</v>
      </c>
      <c r="EK28">
        <v>2</v>
      </c>
      <c r="EL28" t="s">
        <v>68</v>
      </c>
      <c r="EM28" t="s">
        <v>69</v>
      </c>
      <c r="EO28" t="s">
        <v>45</v>
      </c>
      <c r="EQ28">
        <v>0</v>
      </c>
      <c r="ER28">
        <v>771.65</v>
      </c>
      <c r="ES28">
        <v>0</v>
      </c>
      <c r="ET28">
        <v>757.55</v>
      </c>
      <c r="EU28">
        <v>140.47999999999999</v>
      </c>
      <c r="EV28">
        <v>14.1</v>
      </c>
      <c r="EW28">
        <v>1.38</v>
      </c>
      <c r="EX28">
        <v>0</v>
      </c>
      <c r="EY28">
        <v>0</v>
      </c>
      <c r="EZ28">
        <v>0</v>
      </c>
      <c r="FQ28">
        <v>0</v>
      </c>
      <c r="FR28">
        <f t="shared" ref="FR28:FR47" si="46">ROUND(IF(AND(BH28=3,BI28=3),P28,0),2)</f>
        <v>0</v>
      </c>
      <c r="FS28">
        <v>0</v>
      </c>
      <c r="FX28">
        <v>95</v>
      </c>
      <c r="FY28">
        <v>54</v>
      </c>
      <c r="GA28" t="s">
        <v>45</v>
      </c>
      <c r="GG28">
        <v>2</v>
      </c>
      <c r="GH28">
        <v>1</v>
      </c>
      <c r="GI28">
        <v>2</v>
      </c>
      <c r="GJ28">
        <v>0</v>
      </c>
      <c r="GK28">
        <f>ROUND(R28*(R12)/100,2)</f>
        <v>2398.77</v>
      </c>
      <c r="GL28">
        <f t="shared" ref="GL28:GL47" si="47">ROUND(IF(AND(BH28=3,BI28=3,FS28&lt;&gt;0),P28,0),2)</f>
        <v>0</v>
      </c>
      <c r="GM28">
        <f t="shared" ref="GM28:GM47" si="48">O28+X28+Y28+GK28</f>
        <v>6151.04</v>
      </c>
      <c r="GN28">
        <f t="shared" ref="GN28:GN47" si="49">ROUND(IF(OR(BI28=0,BI28=1),O28+X28+Y28+GK28,0),2)</f>
        <v>6151.04</v>
      </c>
      <c r="GO28">
        <f t="shared" ref="GO28:GO47" si="50">ROUND(IF(BI28=2,O28+X28+Y28+GK28,0),2)</f>
        <v>0</v>
      </c>
      <c r="GP28">
        <f t="shared" ref="GP28:GP47" si="51">ROUND(IF(BI28=4,O28+X28+Y28+GK28,0),2)</f>
        <v>0</v>
      </c>
      <c r="GR28">
        <v>0</v>
      </c>
    </row>
    <row r="29" spans="1:200">
      <c r="A29">
        <v>17</v>
      </c>
      <c r="B29">
        <v>0</v>
      </c>
      <c r="C29">
        <f>ROW(SmtRes!A8)</f>
        <v>8</v>
      </c>
      <c r="D29">
        <f>ROW(EtalonRes!A8)</f>
        <v>8</v>
      </c>
      <c r="E29" t="s">
        <v>70</v>
      </c>
      <c r="F29" t="s">
        <v>71</v>
      </c>
      <c r="G29" t="s">
        <v>72</v>
      </c>
      <c r="H29" t="s">
        <v>73</v>
      </c>
      <c r="I29">
        <v>0</v>
      </c>
      <c r="J29">
        <v>0</v>
      </c>
      <c r="O29">
        <f t="shared" si="15"/>
        <v>0</v>
      </c>
      <c r="P29">
        <f t="shared" si="16"/>
        <v>0</v>
      </c>
      <c r="Q29">
        <f t="shared" si="17"/>
        <v>0</v>
      </c>
      <c r="R29">
        <f t="shared" si="18"/>
        <v>0</v>
      </c>
      <c r="S29">
        <f t="shared" si="19"/>
        <v>0</v>
      </c>
      <c r="T29">
        <f t="shared" si="20"/>
        <v>0</v>
      </c>
      <c r="U29">
        <f t="shared" si="21"/>
        <v>0</v>
      </c>
      <c r="V29">
        <f t="shared" si="22"/>
        <v>0</v>
      </c>
      <c r="W29">
        <f t="shared" si="23"/>
        <v>0</v>
      </c>
      <c r="X29">
        <f t="shared" si="24"/>
        <v>0</v>
      </c>
      <c r="Y29">
        <f t="shared" si="25"/>
        <v>0</v>
      </c>
      <c r="AA29">
        <v>22950688</v>
      </c>
      <c r="AB29">
        <f t="shared" si="26"/>
        <v>1093.1500000000001</v>
      </c>
      <c r="AC29">
        <f t="shared" si="27"/>
        <v>751.75</v>
      </c>
      <c r="AD29">
        <f t="shared" si="28"/>
        <v>65.510000000000005</v>
      </c>
      <c r="AE29">
        <f t="shared" si="29"/>
        <v>15.48</v>
      </c>
      <c r="AF29">
        <f t="shared" si="30"/>
        <v>275.89</v>
      </c>
      <c r="AG29">
        <f t="shared" si="31"/>
        <v>0</v>
      </c>
      <c r="AH29">
        <f t="shared" si="32"/>
        <v>24.9</v>
      </c>
      <c r="AI29">
        <f t="shared" si="33"/>
        <v>0</v>
      </c>
      <c r="AJ29">
        <f t="shared" si="34"/>
        <v>0</v>
      </c>
      <c r="AK29">
        <v>1093.1500000000001</v>
      </c>
      <c r="AL29">
        <v>751.75</v>
      </c>
      <c r="AM29">
        <v>65.510000000000005</v>
      </c>
      <c r="AN29">
        <v>15.48</v>
      </c>
      <c r="AO29">
        <v>275.89</v>
      </c>
      <c r="AP29">
        <v>0</v>
      </c>
      <c r="AQ29">
        <v>24.9</v>
      </c>
      <c r="AR29">
        <v>0</v>
      </c>
      <c r="AS29">
        <v>0</v>
      </c>
      <c r="AT29">
        <v>76</v>
      </c>
      <c r="AU29">
        <v>44</v>
      </c>
      <c r="AV29">
        <v>1.0469999999999999</v>
      </c>
      <c r="AW29">
        <v>1</v>
      </c>
      <c r="AZ29">
        <v>1</v>
      </c>
      <c r="BA29">
        <v>16.23</v>
      </c>
      <c r="BB29">
        <v>8.7899999999999991</v>
      </c>
      <c r="BC29">
        <v>2.2999999999999998</v>
      </c>
      <c r="BD29" t="s">
        <v>45</v>
      </c>
      <c r="BE29" t="s">
        <v>45</v>
      </c>
      <c r="BF29" t="s">
        <v>45</v>
      </c>
      <c r="BG29" t="s">
        <v>45</v>
      </c>
      <c r="BH29">
        <v>0</v>
      </c>
      <c r="BI29">
        <v>1</v>
      </c>
      <c r="BJ29" t="s">
        <v>74</v>
      </c>
      <c r="BM29">
        <v>17</v>
      </c>
      <c r="BN29">
        <v>0</v>
      </c>
      <c r="BO29" t="s">
        <v>71</v>
      </c>
      <c r="BP29">
        <v>1</v>
      </c>
      <c r="BQ29">
        <v>30</v>
      </c>
      <c r="BS29">
        <v>16.23</v>
      </c>
      <c r="BT29">
        <v>1</v>
      </c>
      <c r="BU29">
        <v>1</v>
      </c>
      <c r="BV29">
        <v>1</v>
      </c>
      <c r="BW29">
        <v>1</v>
      </c>
      <c r="BX29">
        <v>1</v>
      </c>
      <c r="BY29" t="s">
        <v>45</v>
      </c>
      <c r="BZ29">
        <v>76</v>
      </c>
      <c r="CA29">
        <v>44</v>
      </c>
      <c r="CF29">
        <v>0</v>
      </c>
      <c r="CG29">
        <v>0</v>
      </c>
      <c r="CM29">
        <v>0</v>
      </c>
      <c r="CN29" t="s">
        <v>45</v>
      </c>
      <c r="CO29">
        <v>0</v>
      </c>
      <c r="CP29">
        <f t="shared" si="35"/>
        <v>0</v>
      </c>
      <c r="CQ29">
        <f t="shared" si="36"/>
        <v>1729.0249999999999</v>
      </c>
      <c r="CR29">
        <f t="shared" si="37"/>
        <v>602.89704629999994</v>
      </c>
      <c r="CS29">
        <f t="shared" si="38"/>
        <v>263.04869880000001</v>
      </c>
      <c r="CT29">
        <f t="shared" si="39"/>
        <v>4688.1463508999996</v>
      </c>
      <c r="CU29">
        <f t="shared" si="40"/>
        <v>0</v>
      </c>
      <c r="CV29">
        <f t="shared" si="41"/>
        <v>26.070299999999996</v>
      </c>
      <c r="CW29">
        <f t="shared" si="42"/>
        <v>0</v>
      </c>
      <c r="CX29">
        <f t="shared" si="43"/>
        <v>0</v>
      </c>
      <c r="CY29">
        <f t="shared" si="44"/>
        <v>0</v>
      </c>
      <c r="CZ29">
        <f t="shared" si="45"/>
        <v>0</v>
      </c>
      <c r="DC29" t="s">
        <v>45</v>
      </c>
      <c r="DD29" t="s">
        <v>45</v>
      </c>
      <c r="DE29" t="s">
        <v>45</v>
      </c>
      <c r="DF29" t="s">
        <v>45</v>
      </c>
      <c r="DG29" t="s">
        <v>45</v>
      </c>
      <c r="DH29" t="s">
        <v>45</v>
      </c>
      <c r="DI29" t="s">
        <v>45</v>
      </c>
      <c r="DJ29" t="s">
        <v>45</v>
      </c>
      <c r="DK29" t="s">
        <v>45</v>
      </c>
      <c r="DL29" t="s">
        <v>45</v>
      </c>
      <c r="DM29" t="s">
        <v>45</v>
      </c>
      <c r="DN29">
        <v>91</v>
      </c>
      <c r="DO29">
        <v>70</v>
      </c>
      <c r="DP29">
        <v>1.0469999999999999</v>
      </c>
      <c r="DQ29">
        <v>1</v>
      </c>
      <c r="DU29">
        <v>1005</v>
      </c>
      <c r="DV29" t="s">
        <v>73</v>
      </c>
      <c r="DW29" t="s">
        <v>73</v>
      </c>
      <c r="DX29">
        <v>100</v>
      </c>
      <c r="EE29">
        <v>21377732</v>
      </c>
      <c r="EF29">
        <v>30</v>
      </c>
      <c r="EG29" t="s">
        <v>20</v>
      </c>
      <c r="EH29">
        <v>0</v>
      </c>
      <c r="EI29" t="s">
        <v>45</v>
      </c>
      <c r="EJ29">
        <v>1</v>
      </c>
      <c r="EK29">
        <v>17</v>
      </c>
      <c r="EL29" t="s">
        <v>75</v>
      </c>
      <c r="EM29" t="s">
        <v>76</v>
      </c>
      <c r="EO29" t="s">
        <v>45</v>
      </c>
      <c r="EQ29">
        <v>0</v>
      </c>
      <c r="ER29">
        <v>1093.1500000000001</v>
      </c>
      <c r="ES29">
        <v>751.75</v>
      </c>
      <c r="ET29">
        <v>65.510000000000005</v>
      </c>
      <c r="EU29">
        <v>15.48</v>
      </c>
      <c r="EV29">
        <v>275.89</v>
      </c>
      <c r="EW29">
        <v>24.9</v>
      </c>
      <c r="EX29">
        <v>0</v>
      </c>
      <c r="EY29">
        <v>0</v>
      </c>
      <c r="EZ29">
        <v>0</v>
      </c>
      <c r="FQ29">
        <v>0</v>
      </c>
      <c r="FR29">
        <f t="shared" si="46"/>
        <v>0</v>
      </c>
      <c r="FS29">
        <v>0</v>
      </c>
      <c r="FX29">
        <v>76</v>
      </c>
      <c r="FY29">
        <v>44</v>
      </c>
      <c r="GA29" t="s">
        <v>45</v>
      </c>
      <c r="GG29">
        <v>2</v>
      </c>
      <c r="GH29">
        <v>1</v>
      </c>
      <c r="GI29">
        <v>2</v>
      </c>
      <c r="GJ29">
        <v>0</v>
      </c>
      <c r="GK29">
        <f>ROUND(R29*(R12)/100,2)</f>
        <v>0</v>
      </c>
      <c r="GL29">
        <f t="shared" si="47"/>
        <v>0</v>
      </c>
      <c r="GM29">
        <f t="shared" si="48"/>
        <v>0</v>
      </c>
      <c r="GN29">
        <f t="shared" si="49"/>
        <v>0</v>
      </c>
      <c r="GO29">
        <f t="shared" si="50"/>
        <v>0</v>
      </c>
      <c r="GP29">
        <f t="shared" si="51"/>
        <v>0</v>
      </c>
      <c r="GR29">
        <v>0</v>
      </c>
    </row>
    <row r="30" spans="1:200">
      <c r="A30">
        <v>17</v>
      </c>
      <c r="B30">
        <v>0</v>
      </c>
      <c r="C30">
        <f>ROW(SmtRes!A9)</f>
        <v>9</v>
      </c>
      <c r="D30">
        <f>ROW(EtalonRes!A9)</f>
        <v>9</v>
      </c>
      <c r="E30" t="s">
        <v>77</v>
      </c>
      <c r="F30" t="s">
        <v>78</v>
      </c>
      <c r="G30" t="s">
        <v>79</v>
      </c>
      <c r="H30" t="s">
        <v>66</v>
      </c>
      <c r="I30">
        <f>I28*0.1</f>
        <v>6.3E-2</v>
      </c>
      <c r="J30">
        <v>0</v>
      </c>
      <c r="O30">
        <f t="shared" si="15"/>
        <v>2088.56</v>
      </c>
      <c r="P30">
        <f t="shared" si="16"/>
        <v>0</v>
      </c>
      <c r="Q30">
        <f t="shared" si="17"/>
        <v>0</v>
      </c>
      <c r="R30">
        <f t="shared" si="18"/>
        <v>0</v>
      </c>
      <c r="S30">
        <f t="shared" si="19"/>
        <v>2088.56</v>
      </c>
      <c r="T30">
        <f t="shared" si="20"/>
        <v>0</v>
      </c>
      <c r="U30">
        <f t="shared" si="21"/>
        <v>12.140099999999999</v>
      </c>
      <c r="V30">
        <f t="shared" si="22"/>
        <v>0</v>
      </c>
      <c r="W30">
        <f t="shared" si="23"/>
        <v>0</v>
      </c>
      <c r="X30">
        <f t="shared" si="24"/>
        <v>1587.31</v>
      </c>
      <c r="Y30">
        <f t="shared" si="25"/>
        <v>918.97</v>
      </c>
      <c r="AA30">
        <v>22950688</v>
      </c>
      <c r="AB30">
        <f t="shared" si="26"/>
        <v>2042.62</v>
      </c>
      <c r="AC30">
        <f t="shared" si="27"/>
        <v>0</v>
      </c>
      <c r="AD30">
        <f t="shared" si="28"/>
        <v>0</v>
      </c>
      <c r="AE30">
        <f t="shared" si="29"/>
        <v>0</v>
      </c>
      <c r="AF30">
        <f t="shared" si="30"/>
        <v>2042.62</v>
      </c>
      <c r="AG30">
        <f t="shared" si="31"/>
        <v>0</v>
      </c>
      <c r="AH30">
        <f t="shared" si="32"/>
        <v>192.7</v>
      </c>
      <c r="AI30">
        <f t="shared" si="33"/>
        <v>0</v>
      </c>
      <c r="AJ30">
        <f t="shared" si="34"/>
        <v>0</v>
      </c>
      <c r="AK30">
        <v>2042.62</v>
      </c>
      <c r="AL30">
        <v>0</v>
      </c>
      <c r="AM30">
        <v>0</v>
      </c>
      <c r="AN30">
        <v>0</v>
      </c>
      <c r="AO30">
        <v>2042.62</v>
      </c>
      <c r="AP30">
        <v>0</v>
      </c>
      <c r="AQ30">
        <v>192.7</v>
      </c>
      <c r="AR30">
        <v>0</v>
      </c>
      <c r="AS30">
        <v>0</v>
      </c>
      <c r="AT30">
        <v>76</v>
      </c>
      <c r="AU30">
        <v>44</v>
      </c>
      <c r="AV30">
        <v>1</v>
      </c>
      <c r="AW30">
        <v>1</v>
      </c>
      <c r="AZ30">
        <v>1</v>
      </c>
      <c r="BA30">
        <v>16.23</v>
      </c>
      <c r="BB30">
        <v>1</v>
      </c>
      <c r="BC30">
        <v>1</v>
      </c>
      <c r="BD30" t="s">
        <v>45</v>
      </c>
      <c r="BE30" t="s">
        <v>45</v>
      </c>
      <c r="BF30" t="s">
        <v>45</v>
      </c>
      <c r="BG30" t="s">
        <v>45</v>
      </c>
      <c r="BH30">
        <v>0</v>
      </c>
      <c r="BI30">
        <v>1</v>
      </c>
      <c r="BJ30" t="s">
        <v>80</v>
      </c>
      <c r="BM30">
        <v>16</v>
      </c>
      <c r="BN30">
        <v>0</v>
      </c>
      <c r="BO30" t="s">
        <v>78</v>
      </c>
      <c r="BP30">
        <v>1</v>
      </c>
      <c r="BQ30">
        <v>30</v>
      </c>
      <c r="BS30">
        <v>16.23</v>
      </c>
      <c r="BT30">
        <v>1</v>
      </c>
      <c r="BU30">
        <v>1</v>
      </c>
      <c r="BV30">
        <v>1</v>
      </c>
      <c r="BW30">
        <v>1</v>
      </c>
      <c r="BX30">
        <v>1</v>
      </c>
      <c r="BY30" t="s">
        <v>45</v>
      </c>
      <c r="BZ30">
        <v>76</v>
      </c>
      <c r="CA30">
        <v>44</v>
      </c>
      <c r="CF30">
        <v>0</v>
      </c>
      <c r="CG30">
        <v>0</v>
      </c>
      <c r="CM30">
        <v>0</v>
      </c>
      <c r="CN30" t="s">
        <v>45</v>
      </c>
      <c r="CO30">
        <v>0</v>
      </c>
      <c r="CP30">
        <f t="shared" si="35"/>
        <v>2088.56</v>
      </c>
      <c r="CQ30">
        <f t="shared" si="36"/>
        <v>0</v>
      </c>
      <c r="CR30">
        <f t="shared" si="37"/>
        <v>0</v>
      </c>
      <c r="CS30">
        <f t="shared" si="38"/>
        <v>0</v>
      </c>
      <c r="CT30">
        <f t="shared" si="39"/>
        <v>33151.722600000001</v>
      </c>
      <c r="CU30">
        <f t="shared" si="40"/>
        <v>0</v>
      </c>
      <c r="CV30">
        <f t="shared" si="41"/>
        <v>192.7</v>
      </c>
      <c r="CW30">
        <f t="shared" si="42"/>
        <v>0</v>
      </c>
      <c r="CX30">
        <f t="shared" si="43"/>
        <v>0</v>
      </c>
      <c r="CY30">
        <f t="shared" si="44"/>
        <v>1587.3055999999999</v>
      </c>
      <c r="CZ30">
        <f t="shared" si="45"/>
        <v>918.96640000000002</v>
      </c>
      <c r="DC30" t="s">
        <v>45</v>
      </c>
      <c r="DD30" t="s">
        <v>45</v>
      </c>
      <c r="DE30" t="s">
        <v>45</v>
      </c>
      <c r="DF30" t="s">
        <v>45</v>
      </c>
      <c r="DG30" t="s">
        <v>45</v>
      </c>
      <c r="DH30" t="s">
        <v>45</v>
      </c>
      <c r="DI30" t="s">
        <v>45</v>
      </c>
      <c r="DJ30" t="s">
        <v>45</v>
      </c>
      <c r="DK30" t="s">
        <v>45</v>
      </c>
      <c r="DL30" t="s">
        <v>45</v>
      </c>
      <c r="DM30" t="s">
        <v>45</v>
      </c>
      <c r="DN30">
        <v>91</v>
      </c>
      <c r="DO30">
        <v>67</v>
      </c>
      <c r="DP30">
        <v>1.248</v>
      </c>
      <c r="DQ30">
        <v>1</v>
      </c>
      <c r="DU30">
        <v>1007</v>
      </c>
      <c r="DV30" t="s">
        <v>66</v>
      </c>
      <c r="DW30" t="s">
        <v>66</v>
      </c>
      <c r="DX30">
        <v>100</v>
      </c>
      <c r="EE30">
        <v>21377731</v>
      </c>
      <c r="EF30">
        <v>30</v>
      </c>
      <c r="EG30" t="s">
        <v>20</v>
      </c>
      <c r="EH30">
        <v>0</v>
      </c>
      <c r="EI30" t="s">
        <v>45</v>
      </c>
      <c r="EJ30">
        <v>1</v>
      </c>
      <c r="EK30">
        <v>16</v>
      </c>
      <c r="EL30" t="s">
        <v>81</v>
      </c>
      <c r="EM30" t="s">
        <v>82</v>
      </c>
      <c r="EO30" t="s">
        <v>45</v>
      </c>
      <c r="EQ30">
        <v>0</v>
      </c>
      <c r="ER30">
        <v>2042.62</v>
      </c>
      <c r="ES30">
        <v>0</v>
      </c>
      <c r="ET30">
        <v>0</v>
      </c>
      <c r="EU30">
        <v>0</v>
      </c>
      <c r="EV30">
        <v>2042.62</v>
      </c>
      <c r="EW30">
        <v>192.7</v>
      </c>
      <c r="EX30">
        <v>0</v>
      </c>
      <c r="EY30">
        <v>0</v>
      </c>
      <c r="EZ30">
        <v>0</v>
      </c>
      <c r="FQ30">
        <v>0</v>
      </c>
      <c r="FR30">
        <f t="shared" si="46"/>
        <v>0</v>
      </c>
      <c r="FS30">
        <v>0</v>
      </c>
      <c r="FX30">
        <v>76</v>
      </c>
      <c r="FY30">
        <v>44</v>
      </c>
      <c r="GA30" t="s">
        <v>45</v>
      </c>
      <c r="GG30">
        <v>2</v>
      </c>
      <c r="GH30">
        <v>1</v>
      </c>
      <c r="GI30">
        <v>2</v>
      </c>
      <c r="GJ30">
        <v>0</v>
      </c>
      <c r="GK30">
        <f>ROUND(R30*(R12)/100,2)</f>
        <v>0</v>
      </c>
      <c r="GL30">
        <f t="shared" si="47"/>
        <v>0</v>
      </c>
      <c r="GM30">
        <f t="shared" si="48"/>
        <v>4594.84</v>
      </c>
      <c r="GN30">
        <f t="shared" si="49"/>
        <v>4594.84</v>
      </c>
      <c r="GO30">
        <f t="shared" si="50"/>
        <v>0</v>
      </c>
      <c r="GP30">
        <f t="shared" si="51"/>
        <v>0</v>
      </c>
      <c r="GR30">
        <v>0</v>
      </c>
    </row>
    <row r="31" spans="1:200">
      <c r="A31">
        <v>17</v>
      </c>
      <c r="B31">
        <v>0</v>
      </c>
      <c r="C31">
        <f>ROW(SmtRes!A14)</f>
        <v>14</v>
      </c>
      <c r="D31">
        <f>ROW(EtalonRes!A14)</f>
        <v>14</v>
      </c>
      <c r="E31" t="s">
        <v>83</v>
      </c>
      <c r="F31" t="s">
        <v>84</v>
      </c>
      <c r="G31" t="s">
        <v>85</v>
      </c>
      <c r="H31" t="s">
        <v>66</v>
      </c>
      <c r="I31">
        <f>10*6*0.08/100</f>
        <v>4.8000000000000001E-2</v>
      </c>
      <c r="J31">
        <v>0</v>
      </c>
      <c r="O31">
        <f t="shared" si="15"/>
        <v>2381.73</v>
      </c>
      <c r="P31">
        <f t="shared" si="16"/>
        <v>0</v>
      </c>
      <c r="Q31">
        <f t="shared" si="17"/>
        <v>1066.75</v>
      </c>
      <c r="R31">
        <f t="shared" si="18"/>
        <v>572.77</v>
      </c>
      <c r="S31">
        <f t="shared" si="19"/>
        <v>1314.98</v>
      </c>
      <c r="T31">
        <f t="shared" si="20"/>
        <v>0</v>
      </c>
      <c r="U31">
        <f t="shared" si="21"/>
        <v>7.44</v>
      </c>
      <c r="V31">
        <f t="shared" si="22"/>
        <v>0</v>
      </c>
      <c r="W31">
        <f t="shared" si="23"/>
        <v>0</v>
      </c>
      <c r="X31">
        <f t="shared" si="24"/>
        <v>933.64</v>
      </c>
      <c r="Y31">
        <f t="shared" si="25"/>
        <v>578.59</v>
      </c>
      <c r="AA31">
        <v>22950688</v>
      </c>
      <c r="AB31">
        <f t="shared" si="26"/>
        <v>4401.5</v>
      </c>
      <c r="AC31">
        <f t="shared" si="27"/>
        <v>0</v>
      </c>
      <c r="AD31">
        <f t="shared" si="28"/>
        <v>2713.55</v>
      </c>
      <c r="AE31">
        <f t="shared" si="29"/>
        <v>735.23</v>
      </c>
      <c r="AF31">
        <f t="shared" si="30"/>
        <v>1687.95</v>
      </c>
      <c r="AG31">
        <f t="shared" si="31"/>
        <v>0</v>
      </c>
      <c r="AH31">
        <f t="shared" si="32"/>
        <v>155</v>
      </c>
      <c r="AI31">
        <f t="shared" si="33"/>
        <v>0</v>
      </c>
      <c r="AJ31">
        <f t="shared" si="34"/>
        <v>0</v>
      </c>
      <c r="AK31">
        <v>4401.5</v>
      </c>
      <c r="AL31">
        <v>0</v>
      </c>
      <c r="AM31">
        <v>2713.55</v>
      </c>
      <c r="AN31">
        <v>735.23</v>
      </c>
      <c r="AO31">
        <v>1687.95</v>
      </c>
      <c r="AP31">
        <v>0</v>
      </c>
      <c r="AQ31">
        <v>155</v>
      </c>
      <c r="AR31">
        <v>0</v>
      </c>
      <c r="AS31">
        <v>0</v>
      </c>
      <c r="AT31">
        <v>71</v>
      </c>
      <c r="AU31">
        <v>44</v>
      </c>
      <c r="AV31">
        <v>1</v>
      </c>
      <c r="AW31">
        <v>1</v>
      </c>
      <c r="AZ31">
        <v>1</v>
      </c>
      <c r="BA31">
        <v>16.23</v>
      </c>
      <c r="BB31">
        <v>8.19</v>
      </c>
      <c r="BC31">
        <v>1</v>
      </c>
      <c r="BD31" t="s">
        <v>45</v>
      </c>
      <c r="BE31" t="s">
        <v>45</v>
      </c>
      <c r="BF31" t="s">
        <v>45</v>
      </c>
      <c r="BG31" t="s">
        <v>45</v>
      </c>
      <c r="BH31">
        <v>0</v>
      </c>
      <c r="BI31">
        <v>1</v>
      </c>
      <c r="BJ31" t="s">
        <v>86</v>
      </c>
      <c r="BM31">
        <v>674</v>
      </c>
      <c r="BN31">
        <v>0</v>
      </c>
      <c r="BO31" t="s">
        <v>84</v>
      </c>
      <c r="BP31">
        <v>1</v>
      </c>
      <c r="BQ31">
        <v>60</v>
      </c>
      <c r="BS31">
        <v>16.23</v>
      </c>
      <c r="BT31">
        <v>1</v>
      </c>
      <c r="BU31">
        <v>1</v>
      </c>
      <c r="BV31">
        <v>1</v>
      </c>
      <c r="BW31">
        <v>1</v>
      </c>
      <c r="BX31">
        <v>1</v>
      </c>
      <c r="BY31" t="s">
        <v>45</v>
      </c>
      <c r="BZ31">
        <v>71</v>
      </c>
      <c r="CA31">
        <v>44</v>
      </c>
      <c r="CF31">
        <v>0</v>
      </c>
      <c r="CG31">
        <v>0</v>
      </c>
      <c r="CM31">
        <v>0</v>
      </c>
      <c r="CN31" t="s">
        <v>45</v>
      </c>
      <c r="CO31">
        <v>0</v>
      </c>
      <c r="CP31">
        <f t="shared" si="35"/>
        <v>2381.73</v>
      </c>
      <c r="CQ31">
        <f t="shared" si="36"/>
        <v>0</v>
      </c>
      <c r="CR31">
        <f t="shared" si="37"/>
        <v>22223.9745</v>
      </c>
      <c r="CS31">
        <f t="shared" si="38"/>
        <v>11932.7829</v>
      </c>
      <c r="CT31">
        <f t="shared" si="39"/>
        <v>27395.428500000002</v>
      </c>
      <c r="CU31">
        <f t="shared" si="40"/>
        <v>0</v>
      </c>
      <c r="CV31">
        <f t="shared" si="41"/>
        <v>155</v>
      </c>
      <c r="CW31">
        <f t="shared" si="42"/>
        <v>0</v>
      </c>
      <c r="CX31">
        <f t="shared" si="43"/>
        <v>0</v>
      </c>
      <c r="CY31">
        <f t="shared" si="44"/>
        <v>933.63580000000002</v>
      </c>
      <c r="CZ31">
        <f t="shared" si="45"/>
        <v>578.59119999999996</v>
      </c>
      <c r="DC31" t="s">
        <v>45</v>
      </c>
      <c r="DD31" t="s">
        <v>45</v>
      </c>
      <c r="DE31" t="s">
        <v>45</v>
      </c>
      <c r="DF31" t="s">
        <v>45</v>
      </c>
      <c r="DG31" t="s">
        <v>45</v>
      </c>
      <c r="DH31" t="s">
        <v>45</v>
      </c>
      <c r="DI31" t="s">
        <v>45</v>
      </c>
      <c r="DJ31" t="s">
        <v>45</v>
      </c>
      <c r="DK31" t="s">
        <v>45</v>
      </c>
      <c r="DL31" t="s">
        <v>45</v>
      </c>
      <c r="DM31" t="s">
        <v>45</v>
      </c>
      <c r="DN31">
        <v>80</v>
      </c>
      <c r="DO31">
        <v>55</v>
      </c>
      <c r="DP31">
        <v>1.0469999999999999</v>
      </c>
      <c r="DQ31">
        <v>1</v>
      </c>
      <c r="DU31">
        <v>1007</v>
      </c>
      <c r="DV31" t="s">
        <v>66</v>
      </c>
      <c r="DW31" t="s">
        <v>66</v>
      </c>
      <c r="DX31">
        <v>100</v>
      </c>
      <c r="EE31">
        <v>21378389</v>
      </c>
      <c r="EF31">
        <v>60</v>
      </c>
      <c r="EG31" t="s">
        <v>87</v>
      </c>
      <c r="EH31">
        <v>0</v>
      </c>
      <c r="EI31" t="s">
        <v>45</v>
      </c>
      <c r="EJ31">
        <v>1</v>
      </c>
      <c r="EK31">
        <v>674</v>
      </c>
      <c r="EL31" t="s">
        <v>88</v>
      </c>
      <c r="EM31" t="s">
        <v>89</v>
      </c>
      <c r="EO31" t="s">
        <v>45</v>
      </c>
      <c r="EQ31">
        <v>0</v>
      </c>
      <c r="ER31">
        <v>4401.5</v>
      </c>
      <c r="ES31">
        <v>0</v>
      </c>
      <c r="ET31">
        <v>2713.55</v>
      </c>
      <c r="EU31">
        <v>735.23</v>
      </c>
      <c r="EV31">
        <v>1687.95</v>
      </c>
      <c r="EW31">
        <v>155</v>
      </c>
      <c r="EX31">
        <v>0</v>
      </c>
      <c r="EY31">
        <v>0</v>
      </c>
      <c r="EZ31">
        <v>0</v>
      </c>
      <c r="FQ31">
        <v>0</v>
      </c>
      <c r="FR31">
        <f t="shared" si="46"/>
        <v>0</v>
      </c>
      <c r="FS31">
        <v>0</v>
      </c>
      <c r="FX31">
        <v>71</v>
      </c>
      <c r="FY31">
        <v>44</v>
      </c>
      <c r="GA31" t="s">
        <v>45</v>
      </c>
      <c r="GG31">
        <v>2</v>
      </c>
      <c r="GH31">
        <v>1</v>
      </c>
      <c r="GI31">
        <v>2</v>
      </c>
      <c r="GJ31">
        <v>0</v>
      </c>
      <c r="GK31">
        <f>ROUND(R31*(R12)/100,2)</f>
        <v>956.53</v>
      </c>
      <c r="GL31">
        <f t="shared" si="47"/>
        <v>0</v>
      </c>
      <c r="GM31">
        <f t="shared" si="48"/>
        <v>4850.49</v>
      </c>
      <c r="GN31">
        <f t="shared" si="49"/>
        <v>4850.49</v>
      </c>
      <c r="GO31">
        <f t="shared" si="50"/>
        <v>0</v>
      </c>
      <c r="GP31">
        <f t="shared" si="51"/>
        <v>0</v>
      </c>
      <c r="GR31">
        <v>0</v>
      </c>
    </row>
    <row r="32" spans="1:200">
      <c r="A32">
        <v>17</v>
      </c>
      <c r="B32">
        <v>0</v>
      </c>
      <c r="C32">
        <f>ROW(SmtRes!A15)</f>
        <v>15</v>
      </c>
      <c r="D32">
        <f>ROW(EtalonRes!A15)</f>
        <v>15</v>
      </c>
      <c r="E32" t="s">
        <v>90</v>
      </c>
      <c r="F32" t="s">
        <v>91</v>
      </c>
      <c r="G32" t="s">
        <v>92</v>
      </c>
      <c r="H32" t="s">
        <v>93</v>
      </c>
      <c r="I32">
        <v>0.02</v>
      </c>
      <c r="J32">
        <v>0</v>
      </c>
      <c r="O32">
        <f t="shared" si="15"/>
        <v>278.35000000000002</v>
      </c>
      <c r="P32">
        <f t="shared" si="16"/>
        <v>0</v>
      </c>
      <c r="Q32">
        <f t="shared" si="17"/>
        <v>0</v>
      </c>
      <c r="R32">
        <f t="shared" si="18"/>
        <v>0</v>
      </c>
      <c r="S32">
        <f t="shared" si="19"/>
        <v>278.35000000000002</v>
      </c>
      <c r="T32">
        <f t="shared" si="20"/>
        <v>0</v>
      </c>
      <c r="U32">
        <f t="shared" si="21"/>
        <v>1.534</v>
      </c>
      <c r="V32">
        <f t="shared" si="22"/>
        <v>0</v>
      </c>
      <c r="W32">
        <f t="shared" si="23"/>
        <v>0</v>
      </c>
      <c r="X32">
        <f t="shared" si="24"/>
        <v>197.63</v>
      </c>
      <c r="Y32">
        <f t="shared" si="25"/>
        <v>122.47</v>
      </c>
      <c r="AA32">
        <v>22950688</v>
      </c>
      <c r="AB32">
        <f t="shared" si="26"/>
        <v>857.51</v>
      </c>
      <c r="AC32">
        <f t="shared" si="27"/>
        <v>0</v>
      </c>
      <c r="AD32">
        <f t="shared" si="28"/>
        <v>0</v>
      </c>
      <c r="AE32">
        <f t="shared" si="29"/>
        <v>0</v>
      </c>
      <c r="AF32">
        <f t="shared" si="30"/>
        <v>857.51</v>
      </c>
      <c r="AG32">
        <f t="shared" si="31"/>
        <v>0</v>
      </c>
      <c r="AH32">
        <f t="shared" si="32"/>
        <v>76.7</v>
      </c>
      <c r="AI32">
        <f t="shared" si="33"/>
        <v>0</v>
      </c>
      <c r="AJ32">
        <f t="shared" si="34"/>
        <v>0</v>
      </c>
      <c r="AK32">
        <v>857.51</v>
      </c>
      <c r="AL32">
        <v>0</v>
      </c>
      <c r="AM32">
        <v>0</v>
      </c>
      <c r="AN32">
        <v>0</v>
      </c>
      <c r="AO32">
        <v>857.51</v>
      </c>
      <c r="AP32">
        <v>0</v>
      </c>
      <c r="AQ32">
        <v>76.7</v>
      </c>
      <c r="AR32">
        <v>0</v>
      </c>
      <c r="AS32">
        <v>0</v>
      </c>
      <c r="AT32">
        <v>71</v>
      </c>
      <c r="AU32">
        <v>44</v>
      </c>
      <c r="AV32">
        <v>1</v>
      </c>
      <c r="AW32">
        <v>1</v>
      </c>
      <c r="AZ32">
        <v>1</v>
      </c>
      <c r="BA32">
        <v>16.23</v>
      </c>
      <c r="BB32">
        <v>1</v>
      </c>
      <c r="BC32">
        <v>1</v>
      </c>
      <c r="BD32" t="s">
        <v>45</v>
      </c>
      <c r="BE32" t="s">
        <v>45</v>
      </c>
      <c r="BF32" t="s">
        <v>45</v>
      </c>
      <c r="BG32" t="s">
        <v>45</v>
      </c>
      <c r="BH32">
        <v>0</v>
      </c>
      <c r="BI32">
        <v>1</v>
      </c>
      <c r="BJ32" t="s">
        <v>94</v>
      </c>
      <c r="BM32">
        <v>674</v>
      </c>
      <c r="BN32">
        <v>0</v>
      </c>
      <c r="BO32" t="s">
        <v>91</v>
      </c>
      <c r="BP32">
        <v>1</v>
      </c>
      <c r="BQ32">
        <v>60</v>
      </c>
      <c r="BS32">
        <v>16.23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45</v>
      </c>
      <c r="BZ32">
        <v>71</v>
      </c>
      <c r="CA32">
        <v>44</v>
      </c>
      <c r="CF32">
        <v>0</v>
      </c>
      <c r="CG32">
        <v>0</v>
      </c>
      <c r="CM32">
        <v>0</v>
      </c>
      <c r="CN32" t="s">
        <v>45</v>
      </c>
      <c r="CO32">
        <v>0</v>
      </c>
      <c r="CP32">
        <f t="shared" si="35"/>
        <v>278.35000000000002</v>
      </c>
      <c r="CQ32">
        <f t="shared" si="36"/>
        <v>0</v>
      </c>
      <c r="CR32">
        <f t="shared" si="37"/>
        <v>0</v>
      </c>
      <c r="CS32">
        <f t="shared" si="38"/>
        <v>0</v>
      </c>
      <c r="CT32">
        <f t="shared" si="39"/>
        <v>13917.3873</v>
      </c>
      <c r="CU32">
        <f t="shared" si="40"/>
        <v>0</v>
      </c>
      <c r="CV32">
        <f t="shared" si="41"/>
        <v>76.7</v>
      </c>
      <c r="CW32">
        <f t="shared" si="42"/>
        <v>0</v>
      </c>
      <c r="CX32">
        <f t="shared" si="43"/>
        <v>0</v>
      </c>
      <c r="CY32">
        <f t="shared" si="44"/>
        <v>197.6285</v>
      </c>
      <c r="CZ32">
        <f t="shared" si="45"/>
        <v>122.474</v>
      </c>
      <c r="DC32" t="s">
        <v>45</v>
      </c>
      <c r="DD32" t="s">
        <v>45</v>
      </c>
      <c r="DE32" t="s">
        <v>45</v>
      </c>
      <c r="DF32" t="s">
        <v>45</v>
      </c>
      <c r="DG32" t="s">
        <v>45</v>
      </c>
      <c r="DH32" t="s">
        <v>45</v>
      </c>
      <c r="DI32" t="s">
        <v>45</v>
      </c>
      <c r="DJ32" t="s">
        <v>45</v>
      </c>
      <c r="DK32" t="s">
        <v>45</v>
      </c>
      <c r="DL32" t="s">
        <v>45</v>
      </c>
      <c r="DM32" t="s">
        <v>45</v>
      </c>
      <c r="DN32">
        <v>80</v>
      </c>
      <c r="DO32">
        <v>55</v>
      </c>
      <c r="DP32">
        <v>1.0469999999999999</v>
      </c>
      <c r="DQ32">
        <v>1</v>
      </c>
      <c r="DU32">
        <v>1003</v>
      </c>
      <c r="DV32" t="s">
        <v>93</v>
      </c>
      <c r="DW32" t="s">
        <v>93</v>
      </c>
      <c r="DX32">
        <v>100</v>
      </c>
      <c r="EE32">
        <v>21378389</v>
      </c>
      <c r="EF32">
        <v>60</v>
      </c>
      <c r="EG32" t="s">
        <v>87</v>
      </c>
      <c r="EH32">
        <v>0</v>
      </c>
      <c r="EI32" t="s">
        <v>45</v>
      </c>
      <c r="EJ32">
        <v>1</v>
      </c>
      <c r="EK32">
        <v>674</v>
      </c>
      <c r="EL32" t="s">
        <v>88</v>
      </c>
      <c r="EM32" t="s">
        <v>89</v>
      </c>
      <c r="EO32" t="s">
        <v>45</v>
      </c>
      <c r="EQ32">
        <v>0</v>
      </c>
      <c r="ER32">
        <v>857.51</v>
      </c>
      <c r="ES32">
        <v>0</v>
      </c>
      <c r="ET32">
        <v>0</v>
      </c>
      <c r="EU32">
        <v>0</v>
      </c>
      <c r="EV32">
        <v>857.51</v>
      </c>
      <c r="EW32">
        <v>76.7</v>
      </c>
      <c r="EX32">
        <v>0</v>
      </c>
      <c r="EY32">
        <v>0</v>
      </c>
      <c r="EZ32">
        <v>0</v>
      </c>
      <c r="FQ32">
        <v>0</v>
      </c>
      <c r="FR32">
        <f t="shared" si="46"/>
        <v>0</v>
      </c>
      <c r="FS32">
        <v>0</v>
      </c>
      <c r="FX32">
        <v>71</v>
      </c>
      <c r="FY32">
        <v>44</v>
      </c>
      <c r="GA32" t="s">
        <v>45</v>
      </c>
      <c r="GG32">
        <v>2</v>
      </c>
      <c r="GH32">
        <v>1</v>
      </c>
      <c r="GI32">
        <v>2</v>
      </c>
      <c r="GJ32">
        <v>0</v>
      </c>
      <c r="GK32">
        <f>ROUND(R32*(R12)/100,2)</f>
        <v>0</v>
      </c>
      <c r="GL32">
        <f t="shared" si="47"/>
        <v>0</v>
      </c>
      <c r="GM32">
        <f t="shared" si="48"/>
        <v>598.45000000000005</v>
      </c>
      <c r="GN32">
        <f t="shared" si="49"/>
        <v>598.45000000000005</v>
      </c>
      <c r="GO32">
        <f t="shared" si="50"/>
        <v>0</v>
      </c>
      <c r="GP32">
        <f t="shared" si="51"/>
        <v>0</v>
      </c>
      <c r="GR32">
        <v>0</v>
      </c>
    </row>
    <row r="33" spans="1:200">
      <c r="A33">
        <v>17</v>
      </c>
      <c r="B33">
        <v>0</v>
      </c>
      <c r="C33">
        <f>ROW(SmtRes!A17)</f>
        <v>17</v>
      </c>
      <c r="D33">
        <f>ROW(EtalonRes!A16)</f>
        <v>16</v>
      </c>
      <c r="E33" t="s">
        <v>95</v>
      </c>
      <c r="F33" t="s">
        <v>96</v>
      </c>
      <c r="G33" t="s">
        <v>97</v>
      </c>
      <c r="H33" t="s">
        <v>66</v>
      </c>
      <c r="I33">
        <f>I28+I30</f>
        <v>0.69300000000000006</v>
      </c>
      <c r="J33">
        <v>0</v>
      </c>
      <c r="O33">
        <f t="shared" si="15"/>
        <v>11822.47</v>
      </c>
      <c r="P33">
        <f t="shared" si="16"/>
        <v>0</v>
      </c>
      <c r="Q33">
        <f t="shared" si="17"/>
        <v>0</v>
      </c>
      <c r="R33">
        <f t="shared" si="18"/>
        <v>0</v>
      </c>
      <c r="S33">
        <f t="shared" si="19"/>
        <v>11822.47</v>
      </c>
      <c r="T33">
        <f t="shared" si="20"/>
        <v>0</v>
      </c>
      <c r="U33">
        <f t="shared" si="21"/>
        <v>74.178720000000013</v>
      </c>
      <c r="V33">
        <f t="shared" si="22"/>
        <v>0</v>
      </c>
      <c r="W33">
        <f t="shared" si="23"/>
        <v>0</v>
      </c>
      <c r="X33">
        <f t="shared" si="24"/>
        <v>8985.08</v>
      </c>
      <c r="Y33">
        <f t="shared" si="25"/>
        <v>5201.8900000000003</v>
      </c>
      <c r="AA33">
        <v>22950688</v>
      </c>
      <c r="AB33">
        <f t="shared" si="26"/>
        <v>1051.1300000000001</v>
      </c>
      <c r="AC33">
        <f t="shared" si="27"/>
        <v>0</v>
      </c>
      <c r="AD33">
        <f t="shared" si="28"/>
        <v>0</v>
      </c>
      <c r="AE33">
        <f t="shared" si="29"/>
        <v>0</v>
      </c>
      <c r="AF33">
        <f t="shared" si="30"/>
        <v>1051.1300000000001</v>
      </c>
      <c r="AG33">
        <f t="shared" si="31"/>
        <v>0</v>
      </c>
      <c r="AH33">
        <f t="shared" si="32"/>
        <v>107.04</v>
      </c>
      <c r="AI33">
        <f t="shared" si="33"/>
        <v>0</v>
      </c>
      <c r="AJ33">
        <f t="shared" si="34"/>
        <v>0</v>
      </c>
      <c r="AK33">
        <v>1051.1300000000001</v>
      </c>
      <c r="AL33">
        <v>0</v>
      </c>
      <c r="AM33">
        <v>0</v>
      </c>
      <c r="AN33">
        <v>0</v>
      </c>
      <c r="AO33">
        <v>1051.1300000000001</v>
      </c>
      <c r="AP33">
        <v>0</v>
      </c>
      <c r="AQ33">
        <v>107.04</v>
      </c>
      <c r="AR33">
        <v>0</v>
      </c>
      <c r="AS33">
        <v>0</v>
      </c>
      <c r="AT33">
        <v>76</v>
      </c>
      <c r="AU33">
        <v>44</v>
      </c>
      <c r="AV33">
        <v>1</v>
      </c>
      <c r="AW33">
        <v>1</v>
      </c>
      <c r="AZ33">
        <v>1</v>
      </c>
      <c r="BA33">
        <v>16.23</v>
      </c>
      <c r="BB33">
        <v>1</v>
      </c>
      <c r="BC33">
        <v>1</v>
      </c>
      <c r="BD33" t="s">
        <v>45</v>
      </c>
      <c r="BE33" t="s">
        <v>45</v>
      </c>
      <c r="BF33" t="s">
        <v>45</v>
      </c>
      <c r="BG33" t="s">
        <v>45</v>
      </c>
      <c r="BH33">
        <v>0</v>
      </c>
      <c r="BI33">
        <v>1</v>
      </c>
      <c r="BJ33" t="s">
        <v>98</v>
      </c>
      <c r="BM33">
        <v>16</v>
      </c>
      <c r="BN33">
        <v>0</v>
      </c>
      <c r="BO33" t="s">
        <v>96</v>
      </c>
      <c r="BP33">
        <v>1</v>
      </c>
      <c r="BQ33">
        <v>30</v>
      </c>
      <c r="BS33">
        <v>16.23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45</v>
      </c>
      <c r="BZ33">
        <v>76</v>
      </c>
      <c r="CA33">
        <v>44</v>
      </c>
      <c r="CF33">
        <v>0</v>
      </c>
      <c r="CG33">
        <v>0</v>
      </c>
      <c r="CM33">
        <v>0</v>
      </c>
      <c r="CN33" t="s">
        <v>45</v>
      </c>
      <c r="CO33">
        <v>0</v>
      </c>
      <c r="CP33">
        <f t="shared" si="35"/>
        <v>11822.47</v>
      </c>
      <c r="CQ33">
        <f t="shared" si="36"/>
        <v>0</v>
      </c>
      <c r="CR33">
        <f t="shared" si="37"/>
        <v>0</v>
      </c>
      <c r="CS33">
        <f t="shared" si="38"/>
        <v>0</v>
      </c>
      <c r="CT33">
        <f t="shared" si="39"/>
        <v>17059.839900000003</v>
      </c>
      <c r="CU33">
        <f t="shared" si="40"/>
        <v>0</v>
      </c>
      <c r="CV33">
        <f t="shared" si="41"/>
        <v>107.04</v>
      </c>
      <c r="CW33">
        <f t="shared" si="42"/>
        <v>0</v>
      </c>
      <c r="CX33">
        <f t="shared" si="43"/>
        <v>0</v>
      </c>
      <c r="CY33">
        <f t="shared" si="44"/>
        <v>8985.0771999999997</v>
      </c>
      <c r="CZ33">
        <f t="shared" si="45"/>
        <v>5201.8867999999993</v>
      </c>
      <c r="DC33" t="s">
        <v>45</v>
      </c>
      <c r="DD33" t="s">
        <v>45</v>
      </c>
      <c r="DE33" t="s">
        <v>45</v>
      </c>
      <c r="DF33" t="s">
        <v>45</v>
      </c>
      <c r="DG33" t="s">
        <v>45</v>
      </c>
      <c r="DH33" t="s">
        <v>45</v>
      </c>
      <c r="DI33" t="s">
        <v>45</v>
      </c>
      <c r="DJ33" t="s">
        <v>45</v>
      </c>
      <c r="DK33" t="s">
        <v>45</v>
      </c>
      <c r="DL33" t="s">
        <v>45</v>
      </c>
      <c r="DM33" t="s">
        <v>45</v>
      </c>
      <c r="DN33">
        <v>91</v>
      </c>
      <c r="DO33">
        <v>67</v>
      </c>
      <c r="DP33">
        <v>1.248</v>
      </c>
      <c r="DQ33">
        <v>1</v>
      </c>
      <c r="DU33">
        <v>1007</v>
      </c>
      <c r="DV33" t="s">
        <v>66</v>
      </c>
      <c r="DW33" t="s">
        <v>66</v>
      </c>
      <c r="DX33">
        <v>100</v>
      </c>
      <c r="EE33">
        <v>21377731</v>
      </c>
      <c r="EF33">
        <v>30</v>
      </c>
      <c r="EG33" t="s">
        <v>20</v>
      </c>
      <c r="EH33">
        <v>0</v>
      </c>
      <c r="EI33" t="s">
        <v>45</v>
      </c>
      <c r="EJ33">
        <v>1</v>
      </c>
      <c r="EK33">
        <v>16</v>
      </c>
      <c r="EL33" t="s">
        <v>81</v>
      </c>
      <c r="EM33" t="s">
        <v>82</v>
      </c>
      <c r="EO33" t="s">
        <v>45</v>
      </c>
      <c r="EQ33">
        <v>0</v>
      </c>
      <c r="ER33">
        <v>1051.1300000000001</v>
      </c>
      <c r="ES33">
        <v>0</v>
      </c>
      <c r="ET33">
        <v>0</v>
      </c>
      <c r="EU33">
        <v>0</v>
      </c>
      <c r="EV33">
        <v>1051.1300000000001</v>
      </c>
      <c r="EW33">
        <v>107.04</v>
      </c>
      <c r="EX33">
        <v>0</v>
      </c>
      <c r="EY33">
        <v>0</v>
      </c>
      <c r="EZ33">
        <v>0</v>
      </c>
      <c r="FQ33">
        <v>0</v>
      </c>
      <c r="FR33">
        <f t="shared" si="46"/>
        <v>0</v>
      </c>
      <c r="FS33">
        <v>0</v>
      </c>
      <c r="FX33">
        <v>76</v>
      </c>
      <c r="FY33">
        <v>44</v>
      </c>
      <c r="GA33" t="s">
        <v>45</v>
      </c>
      <c r="GG33">
        <v>2</v>
      </c>
      <c r="GH33">
        <v>1</v>
      </c>
      <c r="GI33">
        <v>2</v>
      </c>
      <c r="GJ33">
        <v>0</v>
      </c>
      <c r="GK33">
        <f>ROUND(R33*(R12)/100,2)</f>
        <v>0</v>
      </c>
      <c r="GL33">
        <f t="shared" si="47"/>
        <v>0</v>
      </c>
      <c r="GM33">
        <f t="shared" si="48"/>
        <v>26009.439999999999</v>
      </c>
      <c r="GN33">
        <f t="shared" si="49"/>
        <v>26009.439999999999</v>
      </c>
      <c r="GO33">
        <f t="shared" si="50"/>
        <v>0</v>
      </c>
      <c r="GP33">
        <f t="shared" si="51"/>
        <v>0</v>
      </c>
      <c r="GR33">
        <v>0</v>
      </c>
    </row>
    <row r="34" spans="1:200">
      <c r="A34">
        <v>18</v>
      </c>
      <c r="B34">
        <v>0</v>
      </c>
      <c r="C34">
        <v>17</v>
      </c>
      <c r="E34" t="s">
        <v>99</v>
      </c>
      <c r="F34" t="s">
        <v>100</v>
      </c>
      <c r="G34" t="s">
        <v>101</v>
      </c>
      <c r="H34" t="s">
        <v>102</v>
      </c>
      <c r="I34">
        <f>I33*J34</f>
        <v>69.300000000000011</v>
      </c>
      <c r="J34">
        <v>100</v>
      </c>
      <c r="O34">
        <f t="shared" si="15"/>
        <v>44746.21</v>
      </c>
      <c r="P34">
        <f t="shared" si="16"/>
        <v>44746.21</v>
      </c>
      <c r="Q34">
        <f t="shared" si="17"/>
        <v>0</v>
      </c>
      <c r="R34">
        <f t="shared" si="18"/>
        <v>0</v>
      </c>
      <c r="S34">
        <f t="shared" si="19"/>
        <v>0</v>
      </c>
      <c r="T34">
        <f t="shared" si="20"/>
        <v>0</v>
      </c>
      <c r="U34">
        <f t="shared" si="21"/>
        <v>0</v>
      </c>
      <c r="V34">
        <f t="shared" si="22"/>
        <v>0</v>
      </c>
      <c r="W34">
        <f t="shared" si="23"/>
        <v>0</v>
      </c>
      <c r="X34">
        <f t="shared" si="24"/>
        <v>0</v>
      </c>
      <c r="Y34">
        <f t="shared" si="25"/>
        <v>0</v>
      </c>
      <c r="AA34">
        <v>22950688</v>
      </c>
      <c r="AB34">
        <f t="shared" si="26"/>
        <v>104.99</v>
      </c>
      <c r="AC34">
        <f t="shared" si="27"/>
        <v>104.99</v>
      </c>
      <c r="AD34">
        <f t="shared" si="28"/>
        <v>0</v>
      </c>
      <c r="AE34">
        <f t="shared" si="29"/>
        <v>0</v>
      </c>
      <c r="AF34">
        <f t="shared" si="30"/>
        <v>0</v>
      </c>
      <c r="AG34">
        <f t="shared" si="31"/>
        <v>0</v>
      </c>
      <c r="AH34">
        <f t="shared" si="32"/>
        <v>0</v>
      </c>
      <c r="AI34">
        <f t="shared" si="33"/>
        <v>0</v>
      </c>
      <c r="AJ34">
        <f t="shared" si="34"/>
        <v>0</v>
      </c>
      <c r="AK34">
        <v>104.99</v>
      </c>
      <c r="AL34">
        <v>104.99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1</v>
      </c>
      <c r="AW34">
        <v>1</v>
      </c>
      <c r="AZ34">
        <v>1</v>
      </c>
      <c r="BA34">
        <v>1</v>
      </c>
      <c r="BB34">
        <v>1</v>
      </c>
      <c r="BC34">
        <v>6.15</v>
      </c>
      <c r="BD34" t="s">
        <v>45</v>
      </c>
      <c r="BE34" t="s">
        <v>45</v>
      </c>
      <c r="BF34" t="s">
        <v>45</v>
      </c>
      <c r="BG34" t="s">
        <v>45</v>
      </c>
      <c r="BH34">
        <v>3</v>
      </c>
      <c r="BI34">
        <v>1</v>
      </c>
      <c r="BJ34" t="s">
        <v>103</v>
      </c>
      <c r="BM34">
        <v>400002</v>
      </c>
      <c r="BN34">
        <v>0</v>
      </c>
      <c r="BO34" t="s">
        <v>100</v>
      </c>
      <c r="BP34">
        <v>1</v>
      </c>
      <c r="BQ34">
        <v>202</v>
      </c>
      <c r="BS34">
        <v>1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45</v>
      </c>
      <c r="BZ34">
        <v>0</v>
      </c>
      <c r="CA34">
        <v>0</v>
      </c>
      <c r="CF34">
        <v>0</v>
      </c>
      <c r="CG34">
        <v>0</v>
      </c>
      <c r="CM34">
        <v>0</v>
      </c>
      <c r="CN34" t="s">
        <v>45</v>
      </c>
      <c r="CO34">
        <v>0</v>
      </c>
      <c r="CP34">
        <f t="shared" si="35"/>
        <v>44746.21</v>
      </c>
      <c r="CQ34">
        <f t="shared" si="36"/>
        <v>645.68849999999998</v>
      </c>
      <c r="CR34">
        <f t="shared" si="37"/>
        <v>0</v>
      </c>
      <c r="CS34">
        <f t="shared" si="38"/>
        <v>0</v>
      </c>
      <c r="CT34">
        <f t="shared" si="39"/>
        <v>0</v>
      </c>
      <c r="CU34">
        <f t="shared" si="40"/>
        <v>0</v>
      </c>
      <c r="CV34">
        <f t="shared" si="41"/>
        <v>0</v>
      </c>
      <c r="CW34">
        <f t="shared" si="42"/>
        <v>0</v>
      </c>
      <c r="CX34">
        <f t="shared" si="43"/>
        <v>0</v>
      </c>
      <c r="CY34">
        <f t="shared" si="44"/>
        <v>0</v>
      </c>
      <c r="CZ34">
        <f t="shared" si="45"/>
        <v>0</v>
      </c>
      <c r="DC34" t="s">
        <v>45</v>
      </c>
      <c r="DD34" t="s">
        <v>45</v>
      </c>
      <c r="DE34" t="s">
        <v>45</v>
      </c>
      <c r="DF34" t="s">
        <v>45</v>
      </c>
      <c r="DG34" t="s">
        <v>45</v>
      </c>
      <c r="DH34" t="s">
        <v>45</v>
      </c>
      <c r="DI34" t="s">
        <v>45</v>
      </c>
      <c r="DJ34" t="s">
        <v>45</v>
      </c>
      <c r="DK34" t="s">
        <v>45</v>
      </c>
      <c r="DL34" t="s">
        <v>45</v>
      </c>
      <c r="DM34" t="s">
        <v>45</v>
      </c>
      <c r="DN34">
        <v>0</v>
      </c>
      <c r="DO34">
        <v>0</v>
      </c>
      <c r="DP34">
        <v>1</v>
      </c>
      <c r="DQ34">
        <v>1</v>
      </c>
      <c r="DU34">
        <v>1007</v>
      </c>
      <c r="DV34" t="s">
        <v>102</v>
      </c>
      <c r="DW34" t="s">
        <v>102</v>
      </c>
      <c r="DX34">
        <v>1</v>
      </c>
      <c r="EE34">
        <v>22949705</v>
      </c>
      <c r="EF34">
        <v>202</v>
      </c>
      <c r="EG34" t="s">
        <v>104</v>
      </c>
      <c r="EH34">
        <v>0</v>
      </c>
      <c r="EI34" t="s">
        <v>45</v>
      </c>
      <c r="EJ34">
        <v>1</v>
      </c>
      <c r="EK34">
        <v>400002</v>
      </c>
      <c r="EL34" t="s">
        <v>105</v>
      </c>
      <c r="EM34" t="s">
        <v>104</v>
      </c>
      <c r="EO34" t="s">
        <v>45</v>
      </c>
      <c r="EQ34">
        <v>0</v>
      </c>
      <c r="ER34">
        <v>104.99</v>
      </c>
      <c r="ES34">
        <v>104.99</v>
      </c>
      <c r="ET34">
        <v>0</v>
      </c>
      <c r="EU34">
        <v>0</v>
      </c>
      <c r="EV34">
        <v>0</v>
      </c>
      <c r="EW34">
        <v>0</v>
      </c>
      <c r="EX34">
        <v>0</v>
      </c>
      <c r="EZ34">
        <v>0</v>
      </c>
      <c r="FQ34">
        <v>0</v>
      </c>
      <c r="FR34">
        <f t="shared" si="46"/>
        <v>0</v>
      </c>
      <c r="FS34">
        <v>0</v>
      </c>
      <c r="FX34">
        <v>0</v>
      </c>
      <c r="FY34">
        <v>0</v>
      </c>
      <c r="GA34" t="s">
        <v>45</v>
      </c>
      <c r="GG34">
        <v>2</v>
      </c>
      <c r="GH34">
        <v>1</v>
      </c>
      <c r="GI34">
        <v>2</v>
      </c>
      <c r="GJ34">
        <v>0</v>
      </c>
      <c r="GK34">
        <f>ROUND(R34*(R12)/100,2)</f>
        <v>0</v>
      </c>
      <c r="GL34">
        <f t="shared" si="47"/>
        <v>0</v>
      </c>
      <c r="GM34">
        <f t="shared" si="48"/>
        <v>44746.21</v>
      </c>
      <c r="GN34">
        <f t="shared" si="49"/>
        <v>44746.21</v>
      </c>
      <c r="GO34">
        <f t="shared" si="50"/>
        <v>0</v>
      </c>
      <c r="GP34">
        <f t="shared" si="51"/>
        <v>0</v>
      </c>
      <c r="GR34">
        <v>0</v>
      </c>
    </row>
    <row r="35" spans="1:200">
      <c r="A35">
        <v>17</v>
      </c>
      <c r="B35">
        <v>0</v>
      </c>
      <c r="C35">
        <f>ROW(SmtRes!A20)</f>
        <v>20</v>
      </c>
      <c r="D35">
        <f>ROW(EtalonRes!A19)</f>
        <v>19</v>
      </c>
      <c r="E35" t="s">
        <v>106</v>
      </c>
      <c r="F35" t="s">
        <v>107</v>
      </c>
      <c r="G35" t="s">
        <v>108</v>
      </c>
      <c r="H35" t="s">
        <v>66</v>
      </c>
      <c r="I35">
        <f>I33</f>
        <v>0.69300000000000006</v>
      </c>
      <c r="J35">
        <v>0</v>
      </c>
      <c r="O35">
        <f t="shared" si="15"/>
        <v>6292</v>
      </c>
      <c r="P35">
        <f t="shared" si="16"/>
        <v>0</v>
      </c>
      <c r="Q35">
        <f t="shared" si="17"/>
        <v>4669.8999999999996</v>
      </c>
      <c r="R35">
        <f t="shared" si="18"/>
        <v>2610.86</v>
      </c>
      <c r="S35">
        <f t="shared" si="19"/>
        <v>1622.1</v>
      </c>
      <c r="T35">
        <f t="shared" si="20"/>
        <v>0</v>
      </c>
      <c r="U35">
        <f t="shared" si="21"/>
        <v>8.9397000000000002</v>
      </c>
      <c r="V35">
        <f t="shared" si="22"/>
        <v>0</v>
      </c>
      <c r="W35">
        <f t="shared" si="23"/>
        <v>0</v>
      </c>
      <c r="X35">
        <f t="shared" si="24"/>
        <v>1541</v>
      </c>
      <c r="Y35">
        <f t="shared" si="25"/>
        <v>875.93</v>
      </c>
      <c r="AA35">
        <v>22950688</v>
      </c>
      <c r="AB35">
        <f t="shared" si="26"/>
        <v>910.85</v>
      </c>
      <c r="AC35">
        <f t="shared" si="27"/>
        <v>0</v>
      </c>
      <c r="AD35">
        <f t="shared" si="28"/>
        <v>766.63</v>
      </c>
      <c r="AE35">
        <f t="shared" si="29"/>
        <v>232.13</v>
      </c>
      <c r="AF35">
        <f t="shared" si="30"/>
        <v>144.22</v>
      </c>
      <c r="AG35">
        <f t="shared" si="31"/>
        <v>0</v>
      </c>
      <c r="AH35">
        <f t="shared" si="32"/>
        <v>12.9</v>
      </c>
      <c r="AI35">
        <f t="shared" si="33"/>
        <v>0</v>
      </c>
      <c r="AJ35">
        <f t="shared" si="34"/>
        <v>0</v>
      </c>
      <c r="AK35">
        <v>910.85</v>
      </c>
      <c r="AL35">
        <v>0</v>
      </c>
      <c r="AM35">
        <v>766.63</v>
      </c>
      <c r="AN35">
        <v>232.13</v>
      </c>
      <c r="AO35">
        <v>144.22</v>
      </c>
      <c r="AP35">
        <v>0</v>
      </c>
      <c r="AQ35">
        <v>12.9</v>
      </c>
      <c r="AR35">
        <v>0</v>
      </c>
      <c r="AS35">
        <v>0</v>
      </c>
      <c r="AT35">
        <v>95</v>
      </c>
      <c r="AU35">
        <v>54</v>
      </c>
      <c r="AV35">
        <v>1</v>
      </c>
      <c r="AW35">
        <v>1</v>
      </c>
      <c r="AZ35">
        <v>1</v>
      </c>
      <c r="BA35">
        <v>16.23</v>
      </c>
      <c r="BB35">
        <v>8.7899999999999991</v>
      </c>
      <c r="BC35">
        <v>1</v>
      </c>
      <c r="BD35" t="s">
        <v>45</v>
      </c>
      <c r="BE35" t="s">
        <v>45</v>
      </c>
      <c r="BF35" t="s">
        <v>45</v>
      </c>
      <c r="BG35" t="s">
        <v>45</v>
      </c>
      <c r="BH35">
        <v>0</v>
      </c>
      <c r="BI35">
        <v>1</v>
      </c>
      <c r="BJ35" t="s">
        <v>109</v>
      </c>
      <c r="BM35">
        <v>10</v>
      </c>
      <c r="BN35">
        <v>0</v>
      </c>
      <c r="BO35" t="s">
        <v>107</v>
      </c>
      <c r="BP35">
        <v>1</v>
      </c>
      <c r="BQ35">
        <v>30</v>
      </c>
      <c r="BS35">
        <v>16.23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45</v>
      </c>
      <c r="BZ35">
        <v>95</v>
      </c>
      <c r="CA35">
        <v>54</v>
      </c>
      <c r="CF35">
        <v>0</v>
      </c>
      <c r="CG35">
        <v>0</v>
      </c>
      <c r="CM35">
        <v>0</v>
      </c>
      <c r="CN35" t="s">
        <v>45</v>
      </c>
      <c r="CO35">
        <v>0</v>
      </c>
      <c r="CP35">
        <f t="shared" si="35"/>
        <v>6292</v>
      </c>
      <c r="CQ35">
        <f t="shared" si="36"/>
        <v>0</v>
      </c>
      <c r="CR35">
        <f t="shared" si="37"/>
        <v>6738.6776999999993</v>
      </c>
      <c r="CS35">
        <f t="shared" si="38"/>
        <v>3767.4699000000001</v>
      </c>
      <c r="CT35">
        <f t="shared" si="39"/>
        <v>2340.6905999999999</v>
      </c>
      <c r="CU35">
        <f t="shared" si="40"/>
        <v>0</v>
      </c>
      <c r="CV35">
        <f t="shared" si="41"/>
        <v>12.9</v>
      </c>
      <c r="CW35">
        <f t="shared" si="42"/>
        <v>0</v>
      </c>
      <c r="CX35">
        <f t="shared" si="43"/>
        <v>0</v>
      </c>
      <c r="CY35">
        <f t="shared" si="44"/>
        <v>1540.9949999999999</v>
      </c>
      <c r="CZ35">
        <f t="shared" si="45"/>
        <v>875.93399999999997</v>
      </c>
      <c r="DC35" t="s">
        <v>45</v>
      </c>
      <c r="DD35" t="s">
        <v>45</v>
      </c>
      <c r="DE35" t="s">
        <v>45</v>
      </c>
      <c r="DF35" t="s">
        <v>45</v>
      </c>
      <c r="DG35" t="s">
        <v>45</v>
      </c>
      <c r="DH35" t="s">
        <v>45</v>
      </c>
      <c r="DI35" t="s">
        <v>45</v>
      </c>
      <c r="DJ35" t="s">
        <v>45</v>
      </c>
      <c r="DK35" t="s">
        <v>45</v>
      </c>
      <c r="DL35" t="s">
        <v>45</v>
      </c>
      <c r="DM35" t="s">
        <v>45</v>
      </c>
      <c r="DN35">
        <v>98</v>
      </c>
      <c r="DO35">
        <v>77</v>
      </c>
      <c r="DP35">
        <v>1.0469999999999999</v>
      </c>
      <c r="DQ35">
        <v>1</v>
      </c>
      <c r="DU35">
        <v>1007</v>
      </c>
      <c r="DV35" t="s">
        <v>66</v>
      </c>
      <c r="DW35" t="s">
        <v>66</v>
      </c>
      <c r="DX35">
        <v>100</v>
      </c>
      <c r="EE35">
        <v>21377725</v>
      </c>
      <c r="EF35">
        <v>30</v>
      </c>
      <c r="EG35" t="s">
        <v>20</v>
      </c>
      <c r="EH35">
        <v>0</v>
      </c>
      <c r="EI35" t="s">
        <v>45</v>
      </c>
      <c r="EJ35">
        <v>1</v>
      </c>
      <c r="EK35">
        <v>10</v>
      </c>
      <c r="EL35" t="s">
        <v>110</v>
      </c>
      <c r="EM35" t="s">
        <v>111</v>
      </c>
      <c r="EO35" t="s">
        <v>45</v>
      </c>
      <c r="EQ35">
        <v>0</v>
      </c>
      <c r="ER35">
        <v>910.85</v>
      </c>
      <c r="ES35">
        <v>0</v>
      </c>
      <c r="ET35">
        <v>766.63</v>
      </c>
      <c r="EU35">
        <v>232.13</v>
      </c>
      <c r="EV35">
        <v>144.22</v>
      </c>
      <c r="EW35">
        <v>12.9</v>
      </c>
      <c r="EX35">
        <v>0</v>
      </c>
      <c r="EY35">
        <v>0</v>
      </c>
      <c r="EZ35">
        <v>0</v>
      </c>
      <c r="FQ35">
        <v>0</v>
      </c>
      <c r="FR35">
        <f t="shared" si="46"/>
        <v>0</v>
      </c>
      <c r="FS35">
        <v>0</v>
      </c>
      <c r="FX35">
        <v>95</v>
      </c>
      <c r="FY35">
        <v>54</v>
      </c>
      <c r="GA35" t="s">
        <v>45</v>
      </c>
      <c r="GG35">
        <v>2</v>
      </c>
      <c r="GH35">
        <v>1</v>
      </c>
      <c r="GI35">
        <v>2</v>
      </c>
      <c r="GJ35">
        <v>0</v>
      </c>
      <c r="GK35">
        <f>ROUND(R35*(R12)/100,2)</f>
        <v>4360.1400000000003</v>
      </c>
      <c r="GL35">
        <f t="shared" si="47"/>
        <v>0</v>
      </c>
      <c r="GM35">
        <f t="shared" si="48"/>
        <v>13069.07</v>
      </c>
      <c r="GN35">
        <f t="shared" si="49"/>
        <v>13069.07</v>
      </c>
      <c r="GO35">
        <f t="shared" si="50"/>
        <v>0</v>
      </c>
      <c r="GP35">
        <f t="shared" si="51"/>
        <v>0</v>
      </c>
      <c r="GR35">
        <v>0</v>
      </c>
    </row>
    <row r="36" spans="1:200">
      <c r="A36">
        <v>17</v>
      </c>
      <c r="B36">
        <v>0</v>
      </c>
      <c r="C36">
        <f>ROW(SmtRes!A25)</f>
        <v>25</v>
      </c>
      <c r="D36">
        <f>ROW(EtalonRes!A24)</f>
        <v>24</v>
      </c>
      <c r="E36" t="s">
        <v>112</v>
      </c>
      <c r="F36" t="s">
        <v>113</v>
      </c>
      <c r="G36" t="s">
        <v>114</v>
      </c>
      <c r="H36" t="s">
        <v>73</v>
      </c>
      <c r="I36">
        <f>I31*0.12</f>
        <v>5.7599999999999995E-3</v>
      </c>
      <c r="J36">
        <v>0</v>
      </c>
      <c r="O36">
        <f t="shared" si="15"/>
        <v>36.46</v>
      </c>
      <c r="P36">
        <f t="shared" si="16"/>
        <v>0.31</v>
      </c>
      <c r="Q36">
        <f t="shared" si="17"/>
        <v>10.75</v>
      </c>
      <c r="R36">
        <f t="shared" si="18"/>
        <v>4.03</v>
      </c>
      <c r="S36">
        <f t="shared" si="19"/>
        <v>25.4</v>
      </c>
      <c r="T36">
        <f t="shared" si="20"/>
        <v>0</v>
      </c>
      <c r="U36">
        <f t="shared" si="21"/>
        <v>0.13996799999999998</v>
      </c>
      <c r="V36">
        <f t="shared" si="22"/>
        <v>0</v>
      </c>
      <c r="W36">
        <f t="shared" si="23"/>
        <v>0</v>
      </c>
      <c r="X36">
        <f t="shared" si="24"/>
        <v>29.72</v>
      </c>
      <c r="Y36">
        <f t="shared" si="25"/>
        <v>11.18</v>
      </c>
      <c r="AA36">
        <v>22950688</v>
      </c>
      <c r="AB36">
        <f t="shared" si="26"/>
        <v>462.15</v>
      </c>
      <c r="AC36">
        <f t="shared" si="27"/>
        <v>14.14</v>
      </c>
      <c r="AD36">
        <f t="shared" si="28"/>
        <v>176.34</v>
      </c>
      <c r="AE36">
        <f t="shared" si="29"/>
        <v>43.15</v>
      </c>
      <c r="AF36">
        <f t="shared" si="30"/>
        <v>271.67</v>
      </c>
      <c r="AG36">
        <f t="shared" si="31"/>
        <v>0</v>
      </c>
      <c r="AH36">
        <f t="shared" si="32"/>
        <v>24.3</v>
      </c>
      <c r="AI36">
        <f t="shared" si="33"/>
        <v>0</v>
      </c>
      <c r="AJ36">
        <f t="shared" si="34"/>
        <v>0</v>
      </c>
      <c r="AK36">
        <v>462.15</v>
      </c>
      <c r="AL36">
        <v>14.14</v>
      </c>
      <c r="AM36">
        <v>176.34</v>
      </c>
      <c r="AN36">
        <v>43.15</v>
      </c>
      <c r="AO36">
        <v>271.67</v>
      </c>
      <c r="AP36">
        <v>0</v>
      </c>
      <c r="AQ36">
        <v>24.3</v>
      </c>
      <c r="AR36">
        <v>0</v>
      </c>
      <c r="AS36">
        <v>0</v>
      </c>
      <c r="AT36">
        <v>117</v>
      </c>
      <c r="AU36">
        <v>44</v>
      </c>
      <c r="AV36">
        <v>1</v>
      </c>
      <c r="AW36">
        <v>1</v>
      </c>
      <c r="AZ36">
        <v>1</v>
      </c>
      <c r="BA36">
        <v>16.23</v>
      </c>
      <c r="BB36">
        <v>10.58</v>
      </c>
      <c r="BC36">
        <v>3.76</v>
      </c>
      <c r="BD36" t="s">
        <v>45</v>
      </c>
      <c r="BE36" t="s">
        <v>45</v>
      </c>
      <c r="BF36" t="s">
        <v>45</v>
      </c>
      <c r="BG36" t="s">
        <v>45</v>
      </c>
      <c r="BH36">
        <v>0</v>
      </c>
      <c r="BI36">
        <v>1</v>
      </c>
      <c r="BJ36" t="s">
        <v>115</v>
      </c>
      <c r="BM36">
        <v>160</v>
      </c>
      <c r="BN36">
        <v>0</v>
      </c>
      <c r="BO36" t="s">
        <v>113</v>
      </c>
      <c r="BP36">
        <v>1</v>
      </c>
      <c r="BQ36">
        <v>30</v>
      </c>
      <c r="BS36">
        <v>16.23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45</v>
      </c>
      <c r="BZ36">
        <v>117</v>
      </c>
      <c r="CA36">
        <v>44</v>
      </c>
      <c r="CF36">
        <v>0</v>
      </c>
      <c r="CG36">
        <v>0</v>
      </c>
      <c r="CM36">
        <v>0</v>
      </c>
      <c r="CN36" t="s">
        <v>45</v>
      </c>
      <c r="CO36">
        <v>0</v>
      </c>
      <c r="CP36">
        <f t="shared" si="35"/>
        <v>36.46</v>
      </c>
      <c r="CQ36">
        <f t="shared" si="36"/>
        <v>53.166399999999996</v>
      </c>
      <c r="CR36">
        <f t="shared" si="37"/>
        <v>1865.6772000000001</v>
      </c>
      <c r="CS36">
        <f t="shared" si="38"/>
        <v>700.32449999999994</v>
      </c>
      <c r="CT36">
        <f t="shared" si="39"/>
        <v>4409.2040999999999</v>
      </c>
      <c r="CU36">
        <f t="shared" si="40"/>
        <v>0</v>
      </c>
      <c r="CV36">
        <f t="shared" si="41"/>
        <v>24.3</v>
      </c>
      <c r="CW36">
        <f t="shared" si="42"/>
        <v>0</v>
      </c>
      <c r="CX36">
        <f t="shared" si="43"/>
        <v>0</v>
      </c>
      <c r="CY36">
        <f t="shared" si="44"/>
        <v>29.717999999999996</v>
      </c>
      <c r="CZ36">
        <f t="shared" si="45"/>
        <v>11.176</v>
      </c>
      <c r="DC36" t="s">
        <v>45</v>
      </c>
      <c r="DD36" t="s">
        <v>45</v>
      </c>
      <c r="DE36" t="s">
        <v>45</v>
      </c>
      <c r="DF36" t="s">
        <v>45</v>
      </c>
      <c r="DG36" t="s">
        <v>45</v>
      </c>
      <c r="DH36" t="s">
        <v>45</v>
      </c>
      <c r="DI36" t="s">
        <v>45</v>
      </c>
      <c r="DJ36" t="s">
        <v>45</v>
      </c>
      <c r="DK36" t="s">
        <v>45</v>
      </c>
      <c r="DL36" t="s">
        <v>45</v>
      </c>
      <c r="DM36" t="s">
        <v>45</v>
      </c>
      <c r="DN36">
        <v>140</v>
      </c>
      <c r="DO36">
        <v>79</v>
      </c>
      <c r="DP36">
        <v>1.0469999999999999</v>
      </c>
      <c r="DQ36">
        <v>1.002</v>
      </c>
      <c r="DU36">
        <v>1005</v>
      </c>
      <c r="DV36" t="s">
        <v>73</v>
      </c>
      <c r="DW36" t="s">
        <v>73</v>
      </c>
      <c r="DX36">
        <v>100</v>
      </c>
      <c r="EE36">
        <v>21377875</v>
      </c>
      <c r="EF36">
        <v>30</v>
      </c>
      <c r="EG36" t="s">
        <v>20</v>
      </c>
      <c r="EH36">
        <v>0</v>
      </c>
      <c r="EI36" t="s">
        <v>45</v>
      </c>
      <c r="EJ36">
        <v>1</v>
      </c>
      <c r="EK36">
        <v>160</v>
      </c>
      <c r="EL36" t="s">
        <v>116</v>
      </c>
      <c r="EM36" t="s">
        <v>117</v>
      </c>
      <c r="EO36" t="s">
        <v>45</v>
      </c>
      <c r="EQ36">
        <v>0</v>
      </c>
      <c r="ER36">
        <v>462.15</v>
      </c>
      <c r="ES36">
        <v>14.14</v>
      </c>
      <c r="ET36">
        <v>176.34</v>
      </c>
      <c r="EU36">
        <v>43.15</v>
      </c>
      <c r="EV36">
        <v>271.67</v>
      </c>
      <c r="EW36">
        <v>24.3</v>
      </c>
      <c r="EX36">
        <v>0</v>
      </c>
      <c r="EY36">
        <v>0</v>
      </c>
      <c r="EZ36">
        <v>0</v>
      </c>
      <c r="FQ36">
        <v>0</v>
      </c>
      <c r="FR36">
        <f t="shared" si="46"/>
        <v>0</v>
      </c>
      <c r="FS36">
        <v>0</v>
      </c>
      <c r="FX36">
        <v>117</v>
      </c>
      <c r="FY36">
        <v>44</v>
      </c>
      <c r="GA36" t="s">
        <v>45</v>
      </c>
      <c r="GG36">
        <v>2</v>
      </c>
      <c r="GH36">
        <v>1</v>
      </c>
      <c r="GI36">
        <v>2</v>
      </c>
      <c r="GJ36">
        <v>0</v>
      </c>
      <c r="GK36">
        <f>ROUND(R36*(R12)/100,2)</f>
        <v>6.73</v>
      </c>
      <c r="GL36">
        <f t="shared" si="47"/>
        <v>0</v>
      </c>
      <c r="GM36">
        <f t="shared" si="48"/>
        <v>84.090000000000018</v>
      </c>
      <c r="GN36">
        <f t="shared" si="49"/>
        <v>84.09</v>
      </c>
      <c r="GO36">
        <f t="shared" si="50"/>
        <v>0</v>
      </c>
      <c r="GP36">
        <f t="shared" si="51"/>
        <v>0</v>
      </c>
      <c r="GR36">
        <v>0</v>
      </c>
    </row>
    <row r="37" spans="1:200">
      <c r="A37">
        <v>18</v>
      </c>
      <c r="B37">
        <v>0</v>
      </c>
      <c r="C37">
        <v>25</v>
      </c>
      <c r="E37" t="s">
        <v>118</v>
      </c>
      <c r="F37" t="s">
        <v>119</v>
      </c>
      <c r="G37" t="s">
        <v>120</v>
      </c>
      <c r="H37" t="s">
        <v>102</v>
      </c>
      <c r="I37">
        <f>I36*J37</f>
        <v>0.10022399999999998</v>
      </c>
      <c r="J37">
        <v>17.399999999999999</v>
      </c>
      <c r="O37">
        <f t="shared" si="15"/>
        <v>125.44</v>
      </c>
      <c r="P37">
        <f t="shared" si="16"/>
        <v>125.44</v>
      </c>
      <c r="Q37">
        <f t="shared" si="17"/>
        <v>0</v>
      </c>
      <c r="R37">
        <f t="shared" si="18"/>
        <v>0</v>
      </c>
      <c r="S37">
        <f t="shared" si="19"/>
        <v>0</v>
      </c>
      <c r="T37">
        <f t="shared" si="20"/>
        <v>0</v>
      </c>
      <c r="U37">
        <f t="shared" si="21"/>
        <v>0</v>
      </c>
      <c r="V37">
        <f t="shared" si="22"/>
        <v>0</v>
      </c>
      <c r="W37">
        <f t="shared" si="23"/>
        <v>0</v>
      </c>
      <c r="X37">
        <f t="shared" si="24"/>
        <v>0</v>
      </c>
      <c r="Y37">
        <f t="shared" si="25"/>
        <v>0</v>
      </c>
      <c r="AA37">
        <v>22950688</v>
      </c>
      <c r="AB37">
        <f t="shared" si="26"/>
        <v>143.19999999999999</v>
      </c>
      <c r="AC37">
        <f t="shared" si="27"/>
        <v>143.19999999999999</v>
      </c>
      <c r="AD37">
        <f t="shared" si="28"/>
        <v>0</v>
      </c>
      <c r="AE37">
        <f t="shared" si="29"/>
        <v>0</v>
      </c>
      <c r="AF37">
        <f t="shared" si="30"/>
        <v>0</v>
      </c>
      <c r="AG37">
        <f t="shared" si="31"/>
        <v>0</v>
      </c>
      <c r="AH37">
        <f t="shared" si="32"/>
        <v>0</v>
      </c>
      <c r="AI37">
        <f t="shared" si="33"/>
        <v>0</v>
      </c>
      <c r="AJ37">
        <f t="shared" si="34"/>
        <v>0</v>
      </c>
      <c r="AK37">
        <v>143.19999999999999</v>
      </c>
      <c r="AL37">
        <v>143.19999999999999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8.74</v>
      </c>
      <c r="BD37" t="s">
        <v>45</v>
      </c>
      <c r="BE37" t="s">
        <v>45</v>
      </c>
      <c r="BF37" t="s">
        <v>45</v>
      </c>
      <c r="BG37" t="s">
        <v>45</v>
      </c>
      <c r="BH37">
        <v>3</v>
      </c>
      <c r="BI37">
        <v>1</v>
      </c>
      <c r="BJ37" t="s">
        <v>121</v>
      </c>
      <c r="BM37">
        <v>160</v>
      </c>
      <c r="BN37">
        <v>0</v>
      </c>
      <c r="BO37" t="s">
        <v>119</v>
      </c>
      <c r="BP37">
        <v>1</v>
      </c>
      <c r="BQ37">
        <v>30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45</v>
      </c>
      <c r="BZ37">
        <v>0</v>
      </c>
      <c r="CA37">
        <v>0</v>
      </c>
      <c r="CF37">
        <v>0</v>
      </c>
      <c r="CG37">
        <v>0</v>
      </c>
      <c r="CM37">
        <v>0</v>
      </c>
      <c r="CN37" t="s">
        <v>45</v>
      </c>
      <c r="CO37">
        <v>0</v>
      </c>
      <c r="CP37">
        <f t="shared" si="35"/>
        <v>125.44</v>
      </c>
      <c r="CQ37">
        <f t="shared" si="36"/>
        <v>1251.568</v>
      </c>
      <c r="CR37">
        <f t="shared" si="37"/>
        <v>0</v>
      </c>
      <c r="CS37">
        <f t="shared" si="38"/>
        <v>0</v>
      </c>
      <c r="CT37">
        <f t="shared" si="39"/>
        <v>0</v>
      </c>
      <c r="CU37">
        <f t="shared" si="40"/>
        <v>0</v>
      </c>
      <c r="CV37">
        <f t="shared" si="41"/>
        <v>0</v>
      </c>
      <c r="CW37">
        <f t="shared" si="42"/>
        <v>0</v>
      </c>
      <c r="CX37">
        <f t="shared" si="43"/>
        <v>0</v>
      </c>
      <c r="CY37">
        <f t="shared" si="44"/>
        <v>0</v>
      </c>
      <c r="CZ37">
        <f t="shared" si="45"/>
        <v>0</v>
      </c>
      <c r="DC37" t="s">
        <v>45</v>
      </c>
      <c r="DD37" t="s">
        <v>45</v>
      </c>
      <c r="DE37" t="s">
        <v>45</v>
      </c>
      <c r="DF37" t="s">
        <v>45</v>
      </c>
      <c r="DG37" t="s">
        <v>45</v>
      </c>
      <c r="DH37" t="s">
        <v>45</v>
      </c>
      <c r="DI37" t="s">
        <v>45</v>
      </c>
      <c r="DJ37" t="s">
        <v>45</v>
      </c>
      <c r="DK37" t="s">
        <v>45</v>
      </c>
      <c r="DL37" t="s">
        <v>45</v>
      </c>
      <c r="DM37" t="s">
        <v>45</v>
      </c>
      <c r="DN37">
        <v>140</v>
      </c>
      <c r="DO37">
        <v>79</v>
      </c>
      <c r="DP37">
        <v>1.0469999999999999</v>
      </c>
      <c r="DQ37">
        <v>1.002</v>
      </c>
      <c r="DU37">
        <v>1007</v>
      </c>
      <c r="DV37" t="s">
        <v>102</v>
      </c>
      <c r="DW37" t="s">
        <v>102</v>
      </c>
      <c r="DX37">
        <v>1</v>
      </c>
      <c r="EE37">
        <v>21377875</v>
      </c>
      <c r="EF37">
        <v>30</v>
      </c>
      <c r="EG37" t="s">
        <v>20</v>
      </c>
      <c r="EH37">
        <v>0</v>
      </c>
      <c r="EI37" t="s">
        <v>45</v>
      </c>
      <c r="EJ37">
        <v>1</v>
      </c>
      <c r="EK37">
        <v>160</v>
      </c>
      <c r="EL37" t="s">
        <v>116</v>
      </c>
      <c r="EM37" t="s">
        <v>117</v>
      </c>
      <c r="EO37" t="s">
        <v>45</v>
      </c>
      <c r="EQ37">
        <v>0</v>
      </c>
      <c r="ER37">
        <v>143.19999999999999</v>
      </c>
      <c r="ES37">
        <v>143.19999999999999</v>
      </c>
      <c r="ET37">
        <v>0</v>
      </c>
      <c r="EU37">
        <v>0</v>
      </c>
      <c r="EV37">
        <v>0</v>
      </c>
      <c r="EW37">
        <v>0</v>
      </c>
      <c r="EX37">
        <v>0</v>
      </c>
      <c r="EZ37">
        <v>0</v>
      </c>
      <c r="FQ37">
        <v>0</v>
      </c>
      <c r="FR37">
        <f t="shared" si="46"/>
        <v>0</v>
      </c>
      <c r="FS37">
        <v>0</v>
      </c>
      <c r="FX37">
        <v>0</v>
      </c>
      <c r="FY37">
        <v>0</v>
      </c>
      <c r="GA37" t="s">
        <v>45</v>
      </c>
      <c r="GG37">
        <v>2</v>
      </c>
      <c r="GH37">
        <v>1</v>
      </c>
      <c r="GI37">
        <v>2</v>
      </c>
      <c r="GJ37">
        <v>0</v>
      </c>
      <c r="GK37">
        <f>ROUND(R37*(R12)/100,2)</f>
        <v>0</v>
      </c>
      <c r="GL37">
        <f t="shared" si="47"/>
        <v>0</v>
      </c>
      <c r="GM37">
        <f t="shared" si="48"/>
        <v>125.44</v>
      </c>
      <c r="GN37">
        <f t="shared" si="49"/>
        <v>125.44</v>
      </c>
      <c r="GO37">
        <f t="shared" si="50"/>
        <v>0</v>
      </c>
      <c r="GP37">
        <f t="shared" si="51"/>
        <v>0</v>
      </c>
      <c r="GR37">
        <v>0</v>
      </c>
    </row>
    <row r="38" spans="1:200">
      <c r="A38">
        <v>17</v>
      </c>
      <c r="B38">
        <v>0</v>
      </c>
      <c r="C38">
        <f>ROW(SmtRes!A33)</f>
        <v>33</v>
      </c>
      <c r="D38">
        <f>ROW(EtalonRes!A32)</f>
        <v>32</v>
      </c>
      <c r="E38" t="s">
        <v>122</v>
      </c>
      <c r="F38" t="s">
        <v>123</v>
      </c>
      <c r="G38" t="s">
        <v>124</v>
      </c>
      <c r="H38" t="s">
        <v>66</v>
      </c>
      <c r="I38">
        <f>10*6*0.08+2*1*0.08</f>
        <v>4.96</v>
      </c>
      <c r="J38">
        <v>0</v>
      </c>
      <c r="O38">
        <f t="shared" si="15"/>
        <v>39696.660000000003</v>
      </c>
      <c r="P38">
        <f t="shared" si="16"/>
        <v>659.26</v>
      </c>
      <c r="Q38">
        <f t="shared" si="17"/>
        <v>26842.33</v>
      </c>
      <c r="R38">
        <f t="shared" si="18"/>
        <v>9583.6200000000008</v>
      </c>
      <c r="S38">
        <f t="shared" si="19"/>
        <v>12195.07</v>
      </c>
      <c r="T38">
        <f t="shared" si="20"/>
        <v>0</v>
      </c>
      <c r="U38">
        <f t="shared" si="21"/>
        <v>71.424000000000007</v>
      </c>
      <c r="V38">
        <f t="shared" si="22"/>
        <v>0</v>
      </c>
      <c r="W38">
        <f t="shared" si="23"/>
        <v>0</v>
      </c>
      <c r="X38">
        <f t="shared" si="24"/>
        <v>14268.23</v>
      </c>
      <c r="Y38">
        <f t="shared" si="25"/>
        <v>5365.83</v>
      </c>
      <c r="AA38">
        <v>22950688</v>
      </c>
      <c r="AB38">
        <f t="shared" si="26"/>
        <v>863.31</v>
      </c>
      <c r="AC38">
        <f t="shared" si="27"/>
        <v>35.35</v>
      </c>
      <c r="AD38">
        <f t="shared" si="28"/>
        <v>676.47</v>
      </c>
      <c r="AE38">
        <f t="shared" si="29"/>
        <v>119.05</v>
      </c>
      <c r="AF38">
        <f t="shared" si="30"/>
        <v>151.49</v>
      </c>
      <c r="AG38">
        <f t="shared" si="31"/>
        <v>0</v>
      </c>
      <c r="AH38">
        <f t="shared" si="32"/>
        <v>14.4</v>
      </c>
      <c r="AI38">
        <f t="shared" si="33"/>
        <v>0</v>
      </c>
      <c r="AJ38">
        <f t="shared" si="34"/>
        <v>0</v>
      </c>
      <c r="AK38">
        <v>863.31</v>
      </c>
      <c r="AL38">
        <v>35.35</v>
      </c>
      <c r="AM38">
        <v>676.47</v>
      </c>
      <c r="AN38">
        <v>119.05</v>
      </c>
      <c r="AO38">
        <v>151.49</v>
      </c>
      <c r="AP38">
        <v>0</v>
      </c>
      <c r="AQ38">
        <v>14.4</v>
      </c>
      <c r="AR38">
        <v>0</v>
      </c>
      <c r="AS38">
        <v>0</v>
      </c>
      <c r="AT38">
        <v>117</v>
      </c>
      <c r="AU38">
        <v>44</v>
      </c>
      <c r="AV38">
        <v>1</v>
      </c>
      <c r="AW38">
        <v>1</v>
      </c>
      <c r="AZ38">
        <v>1</v>
      </c>
      <c r="BA38">
        <v>16.23</v>
      </c>
      <c r="BB38">
        <v>8</v>
      </c>
      <c r="BC38">
        <v>3.76</v>
      </c>
      <c r="BD38" t="s">
        <v>45</v>
      </c>
      <c r="BE38" t="s">
        <v>45</v>
      </c>
      <c r="BF38" t="s">
        <v>45</v>
      </c>
      <c r="BG38" t="s">
        <v>45</v>
      </c>
      <c r="BH38">
        <v>0</v>
      </c>
      <c r="BI38">
        <v>1</v>
      </c>
      <c r="BJ38" t="s">
        <v>125</v>
      </c>
      <c r="BM38">
        <v>146</v>
      </c>
      <c r="BN38">
        <v>0</v>
      </c>
      <c r="BO38" t="s">
        <v>123</v>
      </c>
      <c r="BP38">
        <v>1</v>
      </c>
      <c r="BQ38">
        <v>30</v>
      </c>
      <c r="BS38">
        <v>16.23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45</v>
      </c>
      <c r="BZ38">
        <v>117</v>
      </c>
      <c r="CA38">
        <v>44</v>
      </c>
      <c r="CF38">
        <v>0</v>
      </c>
      <c r="CG38">
        <v>0</v>
      </c>
      <c r="CM38">
        <v>0</v>
      </c>
      <c r="CN38" t="s">
        <v>45</v>
      </c>
      <c r="CO38">
        <v>0</v>
      </c>
      <c r="CP38">
        <f t="shared" si="35"/>
        <v>39696.660000000003</v>
      </c>
      <c r="CQ38">
        <f t="shared" si="36"/>
        <v>132.916</v>
      </c>
      <c r="CR38">
        <f t="shared" si="37"/>
        <v>5411.76</v>
      </c>
      <c r="CS38">
        <f t="shared" si="38"/>
        <v>1932.1814999999999</v>
      </c>
      <c r="CT38">
        <f t="shared" si="39"/>
        <v>2458.6827000000003</v>
      </c>
      <c r="CU38">
        <f t="shared" si="40"/>
        <v>0</v>
      </c>
      <c r="CV38">
        <f t="shared" si="41"/>
        <v>14.4</v>
      </c>
      <c r="CW38">
        <f t="shared" si="42"/>
        <v>0</v>
      </c>
      <c r="CX38">
        <f t="shared" si="43"/>
        <v>0</v>
      </c>
      <c r="CY38">
        <f t="shared" si="44"/>
        <v>14268.231899999999</v>
      </c>
      <c r="CZ38">
        <f t="shared" si="45"/>
        <v>5365.8307999999997</v>
      </c>
      <c r="DC38" t="s">
        <v>45</v>
      </c>
      <c r="DD38" t="s">
        <v>45</v>
      </c>
      <c r="DE38" t="s">
        <v>45</v>
      </c>
      <c r="DF38" t="s">
        <v>45</v>
      </c>
      <c r="DG38" t="s">
        <v>45</v>
      </c>
      <c r="DH38" t="s">
        <v>45</v>
      </c>
      <c r="DI38" t="s">
        <v>45</v>
      </c>
      <c r="DJ38" t="s">
        <v>45</v>
      </c>
      <c r="DK38" t="s">
        <v>45</v>
      </c>
      <c r="DL38" t="s">
        <v>45</v>
      </c>
      <c r="DM38" t="s">
        <v>45</v>
      </c>
      <c r="DN38">
        <v>140</v>
      </c>
      <c r="DO38">
        <v>79</v>
      </c>
      <c r="DP38">
        <v>1.0469999999999999</v>
      </c>
      <c r="DQ38">
        <v>1.002</v>
      </c>
      <c r="DU38">
        <v>1007</v>
      </c>
      <c r="DV38" t="s">
        <v>66</v>
      </c>
      <c r="DW38" t="s">
        <v>66</v>
      </c>
      <c r="DX38">
        <v>100</v>
      </c>
      <c r="EE38">
        <v>21377861</v>
      </c>
      <c r="EF38">
        <v>30</v>
      </c>
      <c r="EG38" t="s">
        <v>20</v>
      </c>
      <c r="EH38">
        <v>0</v>
      </c>
      <c r="EI38" t="s">
        <v>45</v>
      </c>
      <c r="EJ38">
        <v>1</v>
      </c>
      <c r="EK38">
        <v>146</v>
      </c>
      <c r="EL38" t="s">
        <v>126</v>
      </c>
      <c r="EM38" t="s">
        <v>127</v>
      </c>
      <c r="EO38" t="s">
        <v>45</v>
      </c>
      <c r="EQ38">
        <v>0</v>
      </c>
      <c r="ER38">
        <v>863.31</v>
      </c>
      <c r="ES38">
        <v>35.35</v>
      </c>
      <c r="ET38">
        <v>676.47</v>
      </c>
      <c r="EU38">
        <v>119.05</v>
      </c>
      <c r="EV38">
        <v>151.49</v>
      </c>
      <c r="EW38">
        <v>14.4</v>
      </c>
      <c r="EX38">
        <v>0</v>
      </c>
      <c r="EY38">
        <v>0</v>
      </c>
      <c r="EZ38">
        <v>0</v>
      </c>
      <c r="FQ38">
        <v>0</v>
      </c>
      <c r="FR38">
        <f t="shared" si="46"/>
        <v>0</v>
      </c>
      <c r="FS38">
        <v>0</v>
      </c>
      <c r="FX38">
        <v>117</v>
      </c>
      <c r="FY38">
        <v>44</v>
      </c>
      <c r="GA38" t="s">
        <v>45</v>
      </c>
      <c r="GG38">
        <v>2</v>
      </c>
      <c r="GH38">
        <v>1</v>
      </c>
      <c r="GI38">
        <v>2</v>
      </c>
      <c r="GJ38">
        <v>0</v>
      </c>
      <c r="GK38">
        <f>ROUND(R38*(R12)/100,2)</f>
        <v>16004.65</v>
      </c>
      <c r="GL38">
        <f t="shared" si="47"/>
        <v>0</v>
      </c>
      <c r="GM38">
        <f t="shared" si="48"/>
        <v>75335.37</v>
      </c>
      <c r="GN38">
        <f t="shared" si="49"/>
        <v>75335.37</v>
      </c>
      <c r="GO38">
        <f t="shared" si="50"/>
        <v>0</v>
      </c>
      <c r="GP38">
        <f t="shared" si="51"/>
        <v>0</v>
      </c>
      <c r="GR38">
        <v>0</v>
      </c>
    </row>
    <row r="39" spans="1:200">
      <c r="A39">
        <v>18</v>
      </c>
      <c r="B39">
        <v>0</v>
      </c>
      <c r="C39">
        <v>33</v>
      </c>
      <c r="E39" t="s">
        <v>128</v>
      </c>
      <c r="F39" t="s">
        <v>100</v>
      </c>
      <c r="G39" t="s">
        <v>101</v>
      </c>
      <c r="H39" t="s">
        <v>102</v>
      </c>
      <c r="I39">
        <f>I38*J39</f>
        <v>0</v>
      </c>
      <c r="J39">
        <v>0</v>
      </c>
      <c r="O39">
        <f t="shared" si="15"/>
        <v>0</v>
      </c>
      <c r="P39">
        <f t="shared" si="16"/>
        <v>0</v>
      </c>
      <c r="Q39">
        <f t="shared" si="17"/>
        <v>0</v>
      </c>
      <c r="R39">
        <f t="shared" si="18"/>
        <v>0</v>
      </c>
      <c r="S39">
        <f t="shared" si="19"/>
        <v>0</v>
      </c>
      <c r="T39">
        <f t="shared" si="20"/>
        <v>0</v>
      </c>
      <c r="U39">
        <f t="shared" si="21"/>
        <v>0</v>
      </c>
      <c r="V39">
        <f t="shared" si="22"/>
        <v>0</v>
      </c>
      <c r="W39">
        <f t="shared" si="23"/>
        <v>0</v>
      </c>
      <c r="X39">
        <f t="shared" si="24"/>
        <v>0</v>
      </c>
      <c r="Y39">
        <f t="shared" si="25"/>
        <v>0</v>
      </c>
      <c r="AA39">
        <v>22950688</v>
      </c>
      <c r="AB39">
        <f t="shared" si="26"/>
        <v>104.99</v>
      </c>
      <c r="AC39">
        <f t="shared" si="27"/>
        <v>104.99</v>
      </c>
      <c r="AD39">
        <f t="shared" si="28"/>
        <v>0</v>
      </c>
      <c r="AE39">
        <f t="shared" si="29"/>
        <v>0</v>
      </c>
      <c r="AF39">
        <f t="shared" si="30"/>
        <v>0</v>
      </c>
      <c r="AG39">
        <f t="shared" si="31"/>
        <v>0</v>
      </c>
      <c r="AH39">
        <f t="shared" si="32"/>
        <v>0</v>
      </c>
      <c r="AI39">
        <f t="shared" si="33"/>
        <v>0</v>
      </c>
      <c r="AJ39">
        <f t="shared" si="34"/>
        <v>0</v>
      </c>
      <c r="AK39">
        <v>104.99</v>
      </c>
      <c r="AL39">
        <v>104.99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6.15</v>
      </c>
      <c r="BD39" t="s">
        <v>45</v>
      </c>
      <c r="BE39" t="s">
        <v>45</v>
      </c>
      <c r="BF39" t="s">
        <v>45</v>
      </c>
      <c r="BG39" t="s">
        <v>45</v>
      </c>
      <c r="BH39">
        <v>3</v>
      </c>
      <c r="BI39">
        <v>1</v>
      </c>
      <c r="BJ39" t="s">
        <v>103</v>
      </c>
      <c r="BM39">
        <v>146</v>
      </c>
      <c r="BN39">
        <v>0</v>
      </c>
      <c r="BO39" t="s">
        <v>100</v>
      </c>
      <c r="BP39">
        <v>1</v>
      </c>
      <c r="BQ39">
        <v>30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45</v>
      </c>
      <c r="BZ39">
        <v>0</v>
      </c>
      <c r="CA39">
        <v>0</v>
      </c>
      <c r="CF39">
        <v>0</v>
      </c>
      <c r="CG39">
        <v>0</v>
      </c>
      <c r="CM39">
        <v>0</v>
      </c>
      <c r="CN39" t="s">
        <v>45</v>
      </c>
      <c r="CO39">
        <v>0</v>
      </c>
      <c r="CP39">
        <f t="shared" si="35"/>
        <v>0</v>
      </c>
      <c r="CQ39">
        <f t="shared" si="36"/>
        <v>645.68849999999998</v>
      </c>
      <c r="CR39">
        <f t="shared" si="37"/>
        <v>0</v>
      </c>
      <c r="CS39">
        <f t="shared" si="38"/>
        <v>0</v>
      </c>
      <c r="CT39">
        <f t="shared" si="39"/>
        <v>0</v>
      </c>
      <c r="CU39">
        <f t="shared" si="40"/>
        <v>0</v>
      </c>
      <c r="CV39">
        <f t="shared" si="41"/>
        <v>0</v>
      </c>
      <c r="CW39">
        <f t="shared" si="42"/>
        <v>0</v>
      </c>
      <c r="CX39">
        <f t="shared" si="43"/>
        <v>0</v>
      </c>
      <c r="CY39">
        <f t="shared" si="44"/>
        <v>0</v>
      </c>
      <c r="CZ39">
        <f t="shared" si="45"/>
        <v>0</v>
      </c>
      <c r="DC39" t="s">
        <v>45</v>
      </c>
      <c r="DD39" t="s">
        <v>45</v>
      </c>
      <c r="DE39" t="s">
        <v>45</v>
      </c>
      <c r="DF39" t="s">
        <v>45</v>
      </c>
      <c r="DG39" t="s">
        <v>45</v>
      </c>
      <c r="DH39" t="s">
        <v>45</v>
      </c>
      <c r="DI39" t="s">
        <v>45</v>
      </c>
      <c r="DJ39" t="s">
        <v>45</v>
      </c>
      <c r="DK39" t="s">
        <v>45</v>
      </c>
      <c r="DL39" t="s">
        <v>45</v>
      </c>
      <c r="DM39" t="s">
        <v>45</v>
      </c>
      <c r="DN39">
        <v>140</v>
      </c>
      <c r="DO39">
        <v>79</v>
      </c>
      <c r="DP39">
        <v>1.0469999999999999</v>
      </c>
      <c r="DQ39">
        <v>1.002</v>
      </c>
      <c r="DU39">
        <v>1007</v>
      </c>
      <c r="DV39" t="s">
        <v>102</v>
      </c>
      <c r="DW39" t="s">
        <v>102</v>
      </c>
      <c r="DX39">
        <v>1</v>
      </c>
      <c r="EE39">
        <v>21377861</v>
      </c>
      <c r="EF39">
        <v>30</v>
      </c>
      <c r="EG39" t="s">
        <v>20</v>
      </c>
      <c r="EH39">
        <v>0</v>
      </c>
      <c r="EI39" t="s">
        <v>45</v>
      </c>
      <c r="EJ39">
        <v>1</v>
      </c>
      <c r="EK39">
        <v>146</v>
      </c>
      <c r="EL39" t="s">
        <v>126</v>
      </c>
      <c r="EM39" t="s">
        <v>127</v>
      </c>
      <c r="EO39" t="s">
        <v>45</v>
      </c>
      <c r="EQ39">
        <v>0</v>
      </c>
      <c r="ER39">
        <v>104.99</v>
      </c>
      <c r="ES39">
        <v>104.99</v>
      </c>
      <c r="ET39">
        <v>0</v>
      </c>
      <c r="EU39">
        <v>0</v>
      </c>
      <c r="EV39">
        <v>0</v>
      </c>
      <c r="EW39">
        <v>0</v>
      </c>
      <c r="EX39">
        <v>0</v>
      </c>
      <c r="EZ39">
        <v>0</v>
      </c>
      <c r="FQ39">
        <v>0</v>
      </c>
      <c r="FR39">
        <f t="shared" si="46"/>
        <v>0</v>
      </c>
      <c r="FS39">
        <v>0</v>
      </c>
      <c r="FX39">
        <v>0</v>
      </c>
      <c r="FY39">
        <v>0</v>
      </c>
      <c r="GA39" t="s">
        <v>45</v>
      </c>
      <c r="GG39">
        <v>2</v>
      </c>
      <c r="GH39">
        <v>1</v>
      </c>
      <c r="GI39">
        <v>2</v>
      </c>
      <c r="GJ39">
        <v>0</v>
      </c>
      <c r="GK39">
        <f>ROUND(R39*(R12)/100,2)</f>
        <v>0</v>
      </c>
      <c r="GL39">
        <f t="shared" si="47"/>
        <v>0</v>
      </c>
      <c r="GM39">
        <f t="shared" si="48"/>
        <v>0</v>
      </c>
      <c r="GN39">
        <f t="shared" si="49"/>
        <v>0</v>
      </c>
      <c r="GO39">
        <f t="shared" si="50"/>
        <v>0</v>
      </c>
      <c r="GP39">
        <f t="shared" si="51"/>
        <v>0</v>
      </c>
      <c r="GR39">
        <v>0</v>
      </c>
    </row>
    <row r="40" spans="1:200">
      <c r="A40">
        <v>17</v>
      </c>
      <c r="B40">
        <v>0</v>
      </c>
      <c r="C40">
        <f>ROW(SmtRes!A39)</f>
        <v>39</v>
      </c>
      <c r="D40">
        <f>ROW(EtalonRes!A38)</f>
        <v>38</v>
      </c>
      <c r="E40" t="s">
        <v>129</v>
      </c>
      <c r="F40" t="s">
        <v>130</v>
      </c>
      <c r="G40" t="s">
        <v>131</v>
      </c>
      <c r="H40" t="s">
        <v>73</v>
      </c>
      <c r="I40">
        <f>I31</f>
        <v>4.8000000000000001E-2</v>
      </c>
      <c r="J40">
        <v>0</v>
      </c>
      <c r="O40">
        <f t="shared" si="15"/>
        <v>159.91</v>
      </c>
      <c r="P40">
        <f t="shared" si="16"/>
        <v>3.17</v>
      </c>
      <c r="Q40">
        <f t="shared" si="17"/>
        <v>46.16</v>
      </c>
      <c r="R40">
        <f t="shared" si="18"/>
        <v>27.55</v>
      </c>
      <c r="S40">
        <f t="shared" si="19"/>
        <v>110.58</v>
      </c>
      <c r="T40">
        <f t="shared" si="20"/>
        <v>0</v>
      </c>
      <c r="U40">
        <f t="shared" si="21"/>
        <v>0.56640000000000001</v>
      </c>
      <c r="V40">
        <f t="shared" si="22"/>
        <v>0</v>
      </c>
      <c r="W40">
        <f t="shared" si="23"/>
        <v>0</v>
      </c>
      <c r="X40">
        <f t="shared" si="24"/>
        <v>129.38</v>
      </c>
      <c r="Y40">
        <f t="shared" si="25"/>
        <v>48.66</v>
      </c>
      <c r="AA40">
        <v>22950688</v>
      </c>
      <c r="AB40">
        <f t="shared" si="26"/>
        <v>279.73</v>
      </c>
      <c r="AC40">
        <f t="shared" si="27"/>
        <v>14.5</v>
      </c>
      <c r="AD40">
        <f t="shared" si="28"/>
        <v>123.28</v>
      </c>
      <c r="AE40">
        <f t="shared" si="29"/>
        <v>35.369999999999997</v>
      </c>
      <c r="AF40">
        <f t="shared" si="30"/>
        <v>141.94999999999999</v>
      </c>
      <c r="AG40">
        <f t="shared" si="31"/>
        <v>0</v>
      </c>
      <c r="AH40">
        <f t="shared" si="32"/>
        <v>11.8</v>
      </c>
      <c r="AI40">
        <f t="shared" si="33"/>
        <v>0</v>
      </c>
      <c r="AJ40">
        <f t="shared" si="34"/>
        <v>0</v>
      </c>
      <c r="AK40">
        <v>279.73</v>
      </c>
      <c r="AL40">
        <v>14.5</v>
      </c>
      <c r="AM40">
        <v>123.28</v>
      </c>
      <c r="AN40">
        <v>35.369999999999997</v>
      </c>
      <c r="AO40">
        <v>141.94999999999999</v>
      </c>
      <c r="AP40">
        <v>0</v>
      </c>
      <c r="AQ40">
        <v>11.8</v>
      </c>
      <c r="AR40">
        <v>0</v>
      </c>
      <c r="AS40">
        <v>0</v>
      </c>
      <c r="AT40">
        <v>117</v>
      </c>
      <c r="AU40">
        <v>44</v>
      </c>
      <c r="AV40">
        <v>1</v>
      </c>
      <c r="AW40">
        <v>1</v>
      </c>
      <c r="AZ40">
        <v>1</v>
      </c>
      <c r="BA40">
        <v>16.23</v>
      </c>
      <c r="BB40">
        <v>7.8</v>
      </c>
      <c r="BC40">
        <v>4.5599999999999996</v>
      </c>
      <c r="BD40" t="s">
        <v>45</v>
      </c>
      <c r="BE40" t="s">
        <v>45</v>
      </c>
      <c r="BF40" t="s">
        <v>45</v>
      </c>
      <c r="BG40" t="s">
        <v>45</v>
      </c>
      <c r="BH40">
        <v>0</v>
      </c>
      <c r="BI40">
        <v>1</v>
      </c>
      <c r="BJ40" t="s">
        <v>132</v>
      </c>
      <c r="BM40">
        <v>158</v>
      </c>
      <c r="BN40">
        <v>0</v>
      </c>
      <c r="BO40" t="s">
        <v>130</v>
      </c>
      <c r="BP40">
        <v>1</v>
      </c>
      <c r="BQ40">
        <v>30</v>
      </c>
      <c r="BS40">
        <v>16.23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45</v>
      </c>
      <c r="BZ40">
        <v>117</v>
      </c>
      <c r="CA40">
        <v>44</v>
      </c>
      <c r="CF40">
        <v>0</v>
      </c>
      <c r="CG40">
        <v>0</v>
      </c>
      <c r="CM40">
        <v>0</v>
      </c>
      <c r="CN40" t="s">
        <v>45</v>
      </c>
      <c r="CO40">
        <v>0</v>
      </c>
      <c r="CP40">
        <f t="shared" si="35"/>
        <v>159.91</v>
      </c>
      <c r="CQ40">
        <f t="shared" si="36"/>
        <v>66.11999999999999</v>
      </c>
      <c r="CR40">
        <f t="shared" si="37"/>
        <v>961.58399999999995</v>
      </c>
      <c r="CS40">
        <f t="shared" si="38"/>
        <v>574.05509999999992</v>
      </c>
      <c r="CT40">
        <f t="shared" si="39"/>
        <v>2303.8485000000001</v>
      </c>
      <c r="CU40">
        <f t="shared" si="40"/>
        <v>0</v>
      </c>
      <c r="CV40">
        <f t="shared" si="41"/>
        <v>11.8</v>
      </c>
      <c r="CW40">
        <f t="shared" si="42"/>
        <v>0</v>
      </c>
      <c r="CX40">
        <f t="shared" si="43"/>
        <v>0</v>
      </c>
      <c r="CY40">
        <f t="shared" si="44"/>
        <v>129.37859999999998</v>
      </c>
      <c r="CZ40">
        <f t="shared" si="45"/>
        <v>48.655200000000001</v>
      </c>
      <c r="DC40" t="s">
        <v>45</v>
      </c>
      <c r="DD40" t="s">
        <v>45</v>
      </c>
      <c r="DE40" t="s">
        <v>45</v>
      </c>
      <c r="DF40" t="s">
        <v>45</v>
      </c>
      <c r="DG40" t="s">
        <v>45</v>
      </c>
      <c r="DH40" t="s">
        <v>45</v>
      </c>
      <c r="DI40" t="s">
        <v>45</v>
      </c>
      <c r="DJ40" t="s">
        <v>45</v>
      </c>
      <c r="DK40" t="s">
        <v>45</v>
      </c>
      <c r="DL40" t="s">
        <v>45</v>
      </c>
      <c r="DM40" t="s">
        <v>45</v>
      </c>
      <c r="DN40">
        <v>140</v>
      </c>
      <c r="DO40">
        <v>79</v>
      </c>
      <c r="DP40">
        <v>1.0469999999999999</v>
      </c>
      <c r="DQ40">
        <v>1</v>
      </c>
      <c r="DU40">
        <v>1005</v>
      </c>
      <c r="DV40" t="s">
        <v>73</v>
      </c>
      <c r="DW40" t="s">
        <v>73</v>
      </c>
      <c r="DX40">
        <v>100</v>
      </c>
      <c r="EE40">
        <v>21377873</v>
      </c>
      <c r="EF40">
        <v>30</v>
      </c>
      <c r="EG40" t="s">
        <v>20</v>
      </c>
      <c r="EH40">
        <v>0</v>
      </c>
      <c r="EI40" t="s">
        <v>45</v>
      </c>
      <c r="EJ40">
        <v>1</v>
      </c>
      <c r="EK40">
        <v>158</v>
      </c>
      <c r="EL40" t="s">
        <v>133</v>
      </c>
      <c r="EM40" t="s">
        <v>134</v>
      </c>
      <c r="EO40" t="s">
        <v>45</v>
      </c>
      <c r="EQ40">
        <v>0</v>
      </c>
      <c r="ER40">
        <v>279.73</v>
      </c>
      <c r="ES40">
        <v>14.5</v>
      </c>
      <c r="ET40">
        <v>123.28</v>
      </c>
      <c r="EU40">
        <v>35.369999999999997</v>
      </c>
      <c r="EV40">
        <v>141.94999999999999</v>
      </c>
      <c r="EW40">
        <v>11.8</v>
      </c>
      <c r="EX40">
        <v>0</v>
      </c>
      <c r="EY40">
        <v>0</v>
      </c>
      <c r="EZ40">
        <v>0</v>
      </c>
      <c r="FQ40">
        <v>0</v>
      </c>
      <c r="FR40">
        <f t="shared" si="46"/>
        <v>0</v>
      </c>
      <c r="FS40">
        <v>0</v>
      </c>
      <c r="FX40">
        <v>117</v>
      </c>
      <c r="FY40">
        <v>44</v>
      </c>
      <c r="GA40" t="s">
        <v>45</v>
      </c>
      <c r="GG40">
        <v>2</v>
      </c>
      <c r="GH40">
        <v>1</v>
      </c>
      <c r="GI40">
        <v>2</v>
      </c>
      <c r="GJ40">
        <v>0</v>
      </c>
      <c r="GK40">
        <f>ROUND(R40*(R12)/100,2)</f>
        <v>46.01</v>
      </c>
      <c r="GL40">
        <f t="shared" si="47"/>
        <v>0</v>
      </c>
      <c r="GM40">
        <f t="shared" si="48"/>
        <v>383.95999999999992</v>
      </c>
      <c r="GN40">
        <f t="shared" si="49"/>
        <v>383.96</v>
      </c>
      <c r="GO40">
        <f t="shared" si="50"/>
        <v>0</v>
      </c>
      <c r="GP40">
        <f t="shared" si="51"/>
        <v>0</v>
      </c>
      <c r="GR40">
        <v>0</v>
      </c>
    </row>
    <row r="41" spans="1:200">
      <c r="A41">
        <v>18</v>
      </c>
      <c r="B41">
        <v>0</v>
      </c>
      <c r="C41">
        <v>39</v>
      </c>
      <c r="E41" t="s">
        <v>135</v>
      </c>
      <c r="F41" t="s">
        <v>136</v>
      </c>
      <c r="G41" t="s">
        <v>137</v>
      </c>
      <c r="H41" t="s">
        <v>138</v>
      </c>
      <c r="I41">
        <f>I40*J41</f>
        <v>0.63999998400000002</v>
      </c>
      <c r="J41">
        <v>13.333333</v>
      </c>
      <c r="O41">
        <f t="shared" si="15"/>
        <v>1451.95</v>
      </c>
      <c r="P41">
        <f t="shared" si="16"/>
        <v>1451.95</v>
      </c>
      <c r="Q41">
        <f t="shared" si="17"/>
        <v>0</v>
      </c>
      <c r="R41">
        <f t="shared" si="18"/>
        <v>0</v>
      </c>
      <c r="S41">
        <f t="shared" si="19"/>
        <v>0</v>
      </c>
      <c r="T41">
        <f t="shared" si="20"/>
        <v>0</v>
      </c>
      <c r="U41">
        <f t="shared" si="21"/>
        <v>0</v>
      </c>
      <c r="V41">
        <f t="shared" si="22"/>
        <v>0</v>
      </c>
      <c r="W41">
        <f t="shared" si="23"/>
        <v>0</v>
      </c>
      <c r="X41">
        <f t="shared" si="24"/>
        <v>0</v>
      </c>
      <c r="Y41">
        <f t="shared" si="25"/>
        <v>0</v>
      </c>
      <c r="AA41">
        <v>22950688</v>
      </c>
      <c r="AB41">
        <f t="shared" si="26"/>
        <v>305.75</v>
      </c>
      <c r="AC41">
        <f t="shared" si="27"/>
        <v>305.75</v>
      </c>
      <c r="AD41">
        <f t="shared" si="28"/>
        <v>0</v>
      </c>
      <c r="AE41">
        <f t="shared" si="29"/>
        <v>0</v>
      </c>
      <c r="AF41">
        <f t="shared" si="30"/>
        <v>0</v>
      </c>
      <c r="AG41">
        <f t="shared" si="31"/>
        <v>0</v>
      </c>
      <c r="AH41">
        <f t="shared" si="32"/>
        <v>0</v>
      </c>
      <c r="AI41">
        <f t="shared" si="33"/>
        <v>0</v>
      </c>
      <c r="AJ41">
        <f t="shared" si="34"/>
        <v>0</v>
      </c>
      <c r="AK41">
        <v>305.75</v>
      </c>
      <c r="AL41">
        <v>305.75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1</v>
      </c>
      <c r="AW41">
        <v>1</v>
      </c>
      <c r="AZ41">
        <v>1</v>
      </c>
      <c r="BA41">
        <v>1</v>
      </c>
      <c r="BB41">
        <v>1</v>
      </c>
      <c r="BC41">
        <v>7.42</v>
      </c>
      <c r="BD41" t="s">
        <v>45</v>
      </c>
      <c r="BE41" t="s">
        <v>45</v>
      </c>
      <c r="BF41" t="s">
        <v>45</v>
      </c>
      <c r="BG41" t="s">
        <v>45</v>
      </c>
      <c r="BH41">
        <v>3</v>
      </c>
      <c r="BI41">
        <v>1</v>
      </c>
      <c r="BJ41" t="s">
        <v>139</v>
      </c>
      <c r="BM41">
        <v>158</v>
      </c>
      <c r="BN41">
        <v>0</v>
      </c>
      <c r="BO41" t="s">
        <v>136</v>
      </c>
      <c r="BP41">
        <v>1</v>
      </c>
      <c r="BQ41">
        <v>30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45</v>
      </c>
      <c r="BZ41">
        <v>0</v>
      </c>
      <c r="CA41">
        <v>0</v>
      </c>
      <c r="CF41">
        <v>0</v>
      </c>
      <c r="CG41">
        <v>0</v>
      </c>
      <c r="CM41">
        <v>0</v>
      </c>
      <c r="CN41" t="s">
        <v>45</v>
      </c>
      <c r="CO41">
        <v>0</v>
      </c>
      <c r="CP41">
        <f t="shared" si="35"/>
        <v>1451.95</v>
      </c>
      <c r="CQ41">
        <f t="shared" si="36"/>
        <v>2268.665</v>
      </c>
      <c r="CR41">
        <f t="shared" si="37"/>
        <v>0</v>
      </c>
      <c r="CS41">
        <f t="shared" si="38"/>
        <v>0</v>
      </c>
      <c r="CT41">
        <f t="shared" si="39"/>
        <v>0</v>
      </c>
      <c r="CU41">
        <f t="shared" si="40"/>
        <v>0</v>
      </c>
      <c r="CV41">
        <f t="shared" si="41"/>
        <v>0</v>
      </c>
      <c r="CW41">
        <f t="shared" si="42"/>
        <v>0</v>
      </c>
      <c r="CX41">
        <f t="shared" si="43"/>
        <v>0</v>
      </c>
      <c r="CY41">
        <f t="shared" si="44"/>
        <v>0</v>
      </c>
      <c r="CZ41">
        <f t="shared" si="45"/>
        <v>0</v>
      </c>
      <c r="DC41" t="s">
        <v>45</v>
      </c>
      <c r="DD41" t="s">
        <v>45</v>
      </c>
      <c r="DE41" t="s">
        <v>45</v>
      </c>
      <c r="DF41" t="s">
        <v>45</v>
      </c>
      <c r="DG41" t="s">
        <v>45</v>
      </c>
      <c r="DH41" t="s">
        <v>45</v>
      </c>
      <c r="DI41" t="s">
        <v>45</v>
      </c>
      <c r="DJ41" t="s">
        <v>45</v>
      </c>
      <c r="DK41" t="s">
        <v>45</v>
      </c>
      <c r="DL41" t="s">
        <v>45</v>
      </c>
      <c r="DM41" t="s">
        <v>45</v>
      </c>
      <c r="DN41">
        <v>140</v>
      </c>
      <c r="DO41">
        <v>79</v>
      </c>
      <c r="DP41">
        <v>1.0469999999999999</v>
      </c>
      <c r="DQ41">
        <v>1</v>
      </c>
      <c r="DU41">
        <v>1009</v>
      </c>
      <c r="DV41" t="s">
        <v>138</v>
      </c>
      <c r="DW41" t="s">
        <v>138</v>
      </c>
      <c r="DX41">
        <v>1000</v>
      </c>
      <c r="EE41">
        <v>21377873</v>
      </c>
      <c r="EF41">
        <v>30</v>
      </c>
      <c r="EG41" t="s">
        <v>20</v>
      </c>
      <c r="EH41">
        <v>0</v>
      </c>
      <c r="EI41" t="s">
        <v>45</v>
      </c>
      <c r="EJ41">
        <v>1</v>
      </c>
      <c r="EK41">
        <v>158</v>
      </c>
      <c r="EL41" t="s">
        <v>133</v>
      </c>
      <c r="EM41" t="s">
        <v>134</v>
      </c>
      <c r="EO41" t="s">
        <v>45</v>
      </c>
      <c r="EQ41">
        <v>0</v>
      </c>
      <c r="ER41">
        <v>305.75</v>
      </c>
      <c r="ES41">
        <v>305.75</v>
      </c>
      <c r="ET41">
        <v>0</v>
      </c>
      <c r="EU41">
        <v>0</v>
      </c>
      <c r="EV41">
        <v>0</v>
      </c>
      <c r="EW41">
        <v>0</v>
      </c>
      <c r="EX41">
        <v>0</v>
      </c>
      <c r="EZ41">
        <v>0</v>
      </c>
      <c r="FQ41">
        <v>0</v>
      </c>
      <c r="FR41">
        <f t="shared" si="46"/>
        <v>0</v>
      </c>
      <c r="FS41">
        <v>0</v>
      </c>
      <c r="FX41">
        <v>0</v>
      </c>
      <c r="FY41">
        <v>0</v>
      </c>
      <c r="GA41" t="s">
        <v>45</v>
      </c>
      <c r="GG41">
        <v>2</v>
      </c>
      <c r="GH41">
        <v>1</v>
      </c>
      <c r="GI41">
        <v>2</v>
      </c>
      <c r="GJ41">
        <v>0</v>
      </c>
      <c r="GK41">
        <f>ROUND(R41*(R12)/100,2)</f>
        <v>0</v>
      </c>
      <c r="GL41">
        <f t="shared" si="47"/>
        <v>0</v>
      </c>
      <c r="GM41">
        <f t="shared" si="48"/>
        <v>1451.95</v>
      </c>
      <c r="GN41">
        <f t="shared" si="49"/>
        <v>1451.95</v>
      </c>
      <c r="GO41">
        <f t="shared" si="50"/>
        <v>0</v>
      </c>
      <c r="GP41">
        <f t="shared" si="51"/>
        <v>0</v>
      </c>
      <c r="GR41">
        <v>0</v>
      </c>
    </row>
    <row r="42" spans="1:200">
      <c r="A42">
        <v>17</v>
      </c>
      <c r="B42">
        <v>0</v>
      </c>
      <c r="C42">
        <f>ROW(SmtRes!A47)</f>
        <v>47</v>
      </c>
      <c r="D42">
        <f>ROW(EtalonRes!A46)</f>
        <v>46</v>
      </c>
      <c r="E42" t="s">
        <v>140</v>
      </c>
      <c r="F42" t="s">
        <v>141</v>
      </c>
      <c r="G42" t="s">
        <v>142</v>
      </c>
      <c r="H42" t="s">
        <v>93</v>
      </c>
      <c r="I42">
        <f>0.02</f>
        <v>0.02</v>
      </c>
      <c r="J42">
        <v>0</v>
      </c>
      <c r="O42">
        <f t="shared" si="15"/>
        <v>745.57</v>
      </c>
      <c r="P42">
        <f t="shared" si="16"/>
        <v>412.83</v>
      </c>
      <c r="Q42">
        <f t="shared" si="17"/>
        <v>7.54</v>
      </c>
      <c r="R42">
        <f t="shared" si="18"/>
        <v>5.64</v>
      </c>
      <c r="S42">
        <f t="shared" si="19"/>
        <v>325.2</v>
      </c>
      <c r="T42">
        <f t="shared" si="20"/>
        <v>0</v>
      </c>
      <c r="U42">
        <f t="shared" si="21"/>
        <v>1.7922</v>
      </c>
      <c r="V42">
        <f t="shared" si="22"/>
        <v>0</v>
      </c>
      <c r="W42">
        <f t="shared" si="23"/>
        <v>0</v>
      </c>
      <c r="X42">
        <f t="shared" si="24"/>
        <v>302.44</v>
      </c>
      <c r="Y42">
        <f t="shared" si="25"/>
        <v>143.09</v>
      </c>
      <c r="AA42">
        <v>22950688</v>
      </c>
      <c r="AB42">
        <f t="shared" si="26"/>
        <v>5710.6</v>
      </c>
      <c r="AC42">
        <f t="shared" si="27"/>
        <v>4659.4399999999996</v>
      </c>
      <c r="AD42">
        <f t="shared" si="28"/>
        <v>49.32</v>
      </c>
      <c r="AE42">
        <f t="shared" si="29"/>
        <v>17.36</v>
      </c>
      <c r="AF42">
        <f t="shared" si="30"/>
        <v>1001.84</v>
      </c>
      <c r="AG42">
        <f t="shared" si="31"/>
        <v>0</v>
      </c>
      <c r="AH42">
        <f t="shared" si="32"/>
        <v>89.61</v>
      </c>
      <c r="AI42">
        <f t="shared" si="33"/>
        <v>0</v>
      </c>
      <c r="AJ42">
        <f t="shared" si="34"/>
        <v>0</v>
      </c>
      <c r="AK42">
        <v>5710.6</v>
      </c>
      <c r="AL42">
        <v>4659.4399999999996</v>
      </c>
      <c r="AM42">
        <v>49.32</v>
      </c>
      <c r="AN42">
        <v>17.36</v>
      </c>
      <c r="AO42">
        <v>1001.84</v>
      </c>
      <c r="AP42">
        <v>0</v>
      </c>
      <c r="AQ42">
        <v>89.61</v>
      </c>
      <c r="AR42">
        <v>0</v>
      </c>
      <c r="AS42">
        <v>0</v>
      </c>
      <c r="AT42">
        <v>93</v>
      </c>
      <c r="AU42">
        <v>44</v>
      </c>
      <c r="AV42">
        <v>1</v>
      </c>
      <c r="AW42">
        <v>1</v>
      </c>
      <c r="AZ42">
        <v>1</v>
      </c>
      <c r="BA42">
        <v>16.23</v>
      </c>
      <c r="BB42">
        <v>7.64</v>
      </c>
      <c r="BC42">
        <v>4.43</v>
      </c>
      <c r="BD42" t="s">
        <v>45</v>
      </c>
      <c r="BE42" t="s">
        <v>45</v>
      </c>
      <c r="BF42" t="s">
        <v>45</v>
      </c>
      <c r="BG42" t="s">
        <v>45</v>
      </c>
      <c r="BH42">
        <v>0</v>
      </c>
      <c r="BI42">
        <v>1</v>
      </c>
      <c r="BJ42" t="s">
        <v>143</v>
      </c>
      <c r="BM42">
        <v>307</v>
      </c>
      <c r="BN42">
        <v>0</v>
      </c>
      <c r="BO42" t="s">
        <v>141</v>
      </c>
      <c r="BP42">
        <v>1</v>
      </c>
      <c r="BQ42">
        <v>30</v>
      </c>
      <c r="BS42">
        <v>16.23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45</v>
      </c>
      <c r="BZ42">
        <v>93</v>
      </c>
      <c r="CA42">
        <v>44</v>
      </c>
      <c r="CF42">
        <v>0</v>
      </c>
      <c r="CG42">
        <v>0</v>
      </c>
      <c r="CM42">
        <v>0</v>
      </c>
      <c r="CN42" t="s">
        <v>45</v>
      </c>
      <c r="CO42">
        <v>0</v>
      </c>
      <c r="CP42">
        <f t="shared" si="35"/>
        <v>745.56999999999994</v>
      </c>
      <c r="CQ42">
        <f t="shared" si="36"/>
        <v>20641.319199999998</v>
      </c>
      <c r="CR42">
        <f t="shared" si="37"/>
        <v>376.8048</v>
      </c>
      <c r="CS42">
        <f t="shared" si="38"/>
        <v>281.75279999999998</v>
      </c>
      <c r="CT42">
        <f t="shared" si="39"/>
        <v>16259.863200000002</v>
      </c>
      <c r="CU42">
        <f t="shared" si="40"/>
        <v>0</v>
      </c>
      <c r="CV42">
        <f t="shared" si="41"/>
        <v>89.61</v>
      </c>
      <c r="CW42">
        <f t="shared" si="42"/>
        <v>0</v>
      </c>
      <c r="CX42">
        <f t="shared" si="43"/>
        <v>0</v>
      </c>
      <c r="CY42">
        <f t="shared" si="44"/>
        <v>302.43599999999998</v>
      </c>
      <c r="CZ42">
        <f t="shared" si="45"/>
        <v>143.08799999999999</v>
      </c>
      <c r="DC42" t="s">
        <v>45</v>
      </c>
      <c r="DD42" t="s">
        <v>45</v>
      </c>
      <c r="DE42" t="s">
        <v>45</v>
      </c>
      <c r="DF42" t="s">
        <v>45</v>
      </c>
      <c r="DG42" t="s">
        <v>45</v>
      </c>
      <c r="DH42" t="s">
        <v>45</v>
      </c>
      <c r="DI42" t="s">
        <v>45</v>
      </c>
      <c r="DJ42" t="s">
        <v>45</v>
      </c>
      <c r="DK42" t="s">
        <v>45</v>
      </c>
      <c r="DL42" t="s">
        <v>45</v>
      </c>
      <c r="DM42" t="s">
        <v>45</v>
      </c>
      <c r="DN42">
        <v>156</v>
      </c>
      <c r="DO42">
        <v>84</v>
      </c>
      <c r="DP42">
        <v>1</v>
      </c>
      <c r="DQ42">
        <v>1</v>
      </c>
      <c r="DU42">
        <v>1003</v>
      </c>
      <c r="DV42" t="s">
        <v>93</v>
      </c>
      <c r="DW42" t="s">
        <v>93</v>
      </c>
      <c r="DX42">
        <v>100</v>
      </c>
      <c r="EE42">
        <v>21378022</v>
      </c>
      <c r="EF42">
        <v>30</v>
      </c>
      <c r="EG42" t="s">
        <v>20</v>
      </c>
      <c r="EH42">
        <v>0</v>
      </c>
      <c r="EI42" t="s">
        <v>45</v>
      </c>
      <c r="EJ42">
        <v>1</v>
      </c>
      <c r="EK42">
        <v>307</v>
      </c>
      <c r="EL42" t="s">
        <v>144</v>
      </c>
      <c r="EM42" t="s">
        <v>145</v>
      </c>
      <c r="EO42" t="s">
        <v>45</v>
      </c>
      <c r="EQ42">
        <v>0</v>
      </c>
      <c r="ER42">
        <v>5710.6</v>
      </c>
      <c r="ES42">
        <v>4659.4399999999996</v>
      </c>
      <c r="ET42">
        <v>49.32</v>
      </c>
      <c r="EU42">
        <v>17.36</v>
      </c>
      <c r="EV42">
        <v>1001.84</v>
      </c>
      <c r="EW42">
        <v>89.61</v>
      </c>
      <c r="EX42">
        <v>0</v>
      </c>
      <c r="EY42">
        <v>0</v>
      </c>
      <c r="EZ42">
        <v>0</v>
      </c>
      <c r="FQ42">
        <v>0</v>
      </c>
      <c r="FR42">
        <f t="shared" si="46"/>
        <v>0</v>
      </c>
      <c r="FS42">
        <v>0</v>
      </c>
      <c r="FX42">
        <v>93</v>
      </c>
      <c r="FY42">
        <v>44</v>
      </c>
      <c r="GA42" t="s">
        <v>45</v>
      </c>
      <c r="GG42">
        <v>2</v>
      </c>
      <c r="GH42">
        <v>1</v>
      </c>
      <c r="GI42">
        <v>2</v>
      </c>
      <c r="GJ42">
        <v>0</v>
      </c>
      <c r="GK42">
        <f>ROUND(R42*(R12)/100,2)</f>
        <v>9.42</v>
      </c>
      <c r="GL42">
        <f t="shared" si="47"/>
        <v>0</v>
      </c>
      <c r="GM42">
        <f t="shared" si="48"/>
        <v>1200.52</v>
      </c>
      <c r="GN42">
        <f t="shared" si="49"/>
        <v>1200.52</v>
      </c>
      <c r="GO42">
        <f t="shared" si="50"/>
        <v>0</v>
      </c>
      <c r="GP42">
        <f t="shared" si="51"/>
        <v>0</v>
      </c>
      <c r="GR42">
        <v>0</v>
      </c>
    </row>
    <row r="43" spans="1:200">
      <c r="A43">
        <v>18</v>
      </c>
      <c r="B43">
        <v>0</v>
      </c>
      <c r="C43">
        <v>44</v>
      </c>
      <c r="E43" t="s">
        <v>146</v>
      </c>
      <c r="F43" t="s">
        <v>147</v>
      </c>
      <c r="G43" t="s">
        <v>148</v>
      </c>
      <c r="H43" t="s">
        <v>138</v>
      </c>
      <c r="I43">
        <f>I42*J43</f>
        <v>0.1</v>
      </c>
      <c r="J43">
        <v>5</v>
      </c>
      <c r="O43">
        <f t="shared" si="15"/>
        <v>867.36</v>
      </c>
      <c r="P43">
        <f t="shared" si="16"/>
        <v>867.36</v>
      </c>
      <c r="Q43">
        <f t="shared" si="17"/>
        <v>0</v>
      </c>
      <c r="R43">
        <f t="shared" si="18"/>
        <v>0</v>
      </c>
      <c r="S43">
        <f t="shared" si="19"/>
        <v>0</v>
      </c>
      <c r="T43">
        <f t="shared" si="20"/>
        <v>0</v>
      </c>
      <c r="U43">
        <f t="shared" si="21"/>
        <v>0</v>
      </c>
      <c r="V43">
        <f t="shared" si="22"/>
        <v>0</v>
      </c>
      <c r="W43">
        <f t="shared" si="23"/>
        <v>0</v>
      </c>
      <c r="X43">
        <f t="shared" si="24"/>
        <v>0</v>
      </c>
      <c r="Y43">
        <f t="shared" si="25"/>
        <v>0</v>
      </c>
      <c r="AA43">
        <v>22950688</v>
      </c>
      <c r="AB43">
        <f t="shared" si="26"/>
        <v>1624.27</v>
      </c>
      <c r="AC43">
        <f t="shared" si="27"/>
        <v>1624.27</v>
      </c>
      <c r="AD43">
        <f t="shared" si="28"/>
        <v>0</v>
      </c>
      <c r="AE43">
        <f t="shared" si="29"/>
        <v>0</v>
      </c>
      <c r="AF43">
        <f t="shared" si="30"/>
        <v>0</v>
      </c>
      <c r="AG43">
        <f t="shared" si="31"/>
        <v>0</v>
      </c>
      <c r="AH43">
        <f t="shared" si="32"/>
        <v>0</v>
      </c>
      <c r="AI43">
        <f t="shared" si="33"/>
        <v>0</v>
      </c>
      <c r="AJ43">
        <f t="shared" si="34"/>
        <v>0</v>
      </c>
      <c r="AK43">
        <v>1624.27</v>
      </c>
      <c r="AL43">
        <v>1624.27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1</v>
      </c>
      <c r="AW43">
        <v>1</v>
      </c>
      <c r="AZ43">
        <v>1</v>
      </c>
      <c r="BA43">
        <v>1</v>
      </c>
      <c r="BB43">
        <v>1</v>
      </c>
      <c r="BC43">
        <v>5.34</v>
      </c>
      <c r="BD43" t="s">
        <v>45</v>
      </c>
      <c r="BE43" t="s">
        <v>45</v>
      </c>
      <c r="BF43" t="s">
        <v>45</v>
      </c>
      <c r="BG43" t="s">
        <v>45</v>
      </c>
      <c r="BH43">
        <v>3</v>
      </c>
      <c r="BI43">
        <v>1</v>
      </c>
      <c r="BJ43" t="s">
        <v>149</v>
      </c>
      <c r="BM43">
        <v>307</v>
      </c>
      <c r="BN43">
        <v>0</v>
      </c>
      <c r="BO43" t="s">
        <v>147</v>
      </c>
      <c r="BP43">
        <v>1</v>
      </c>
      <c r="BQ43">
        <v>30</v>
      </c>
      <c r="BS43">
        <v>1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45</v>
      </c>
      <c r="BZ43">
        <v>0</v>
      </c>
      <c r="CA43">
        <v>0</v>
      </c>
      <c r="CF43">
        <v>0</v>
      </c>
      <c r="CG43">
        <v>0</v>
      </c>
      <c r="CM43">
        <v>0</v>
      </c>
      <c r="CN43" t="s">
        <v>45</v>
      </c>
      <c r="CO43">
        <v>0</v>
      </c>
      <c r="CP43">
        <f t="shared" si="35"/>
        <v>867.36</v>
      </c>
      <c r="CQ43">
        <f t="shared" si="36"/>
        <v>8673.6018000000004</v>
      </c>
      <c r="CR43">
        <f t="shared" si="37"/>
        <v>0</v>
      </c>
      <c r="CS43">
        <f t="shared" si="38"/>
        <v>0</v>
      </c>
      <c r="CT43">
        <f t="shared" si="39"/>
        <v>0</v>
      </c>
      <c r="CU43">
        <f t="shared" si="40"/>
        <v>0</v>
      </c>
      <c r="CV43">
        <f t="shared" si="41"/>
        <v>0</v>
      </c>
      <c r="CW43">
        <f t="shared" si="42"/>
        <v>0</v>
      </c>
      <c r="CX43">
        <f t="shared" si="43"/>
        <v>0</v>
      </c>
      <c r="CY43">
        <f t="shared" si="44"/>
        <v>0</v>
      </c>
      <c r="CZ43">
        <f t="shared" si="45"/>
        <v>0</v>
      </c>
      <c r="DC43" t="s">
        <v>45</v>
      </c>
      <c r="DD43" t="s">
        <v>45</v>
      </c>
      <c r="DE43" t="s">
        <v>45</v>
      </c>
      <c r="DF43" t="s">
        <v>45</v>
      </c>
      <c r="DG43" t="s">
        <v>45</v>
      </c>
      <c r="DH43" t="s">
        <v>45</v>
      </c>
      <c r="DI43" t="s">
        <v>45</v>
      </c>
      <c r="DJ43" t="s">
        <v>45</v>
      </c>
      <c r="DK43" t="s">
        <v>45</v>
      </c>
      <c r="DL43" t="s">
        <v>45</v>
      </c>
      <c r="DM43" t="s">
        <v>45</v>
      </c>
      <c r="DN43">
        <v>156</v>
      </c>
      <c r="DO43">
        <v>84</v>
      </c>
      <c r="DP43">
        <v>1</v>
      </c>
      <c r="DQ43">
        <v>1</v>
      </c>
      <c r="DU43">
        <v>1009</v>
      </c>
      <c r="DV43" t="s">
        <v>138</v>
      </c>
      <c r="DW43" t="s">
        <v>138</v>
      </c>
      <c r="DX43">
        <v>1000</v>
      </c>
      <c r="EE43">
        <v>21378022</v>
      </c>
      <c r="EF43">
        <v>30</v>
      </c>
      <c r="EG43" t="s">
        <v>20</v>
      </c>
      <c r="EH43">
        <v>0</v>
      </c>
      <c r="EI43" t="s">
        <v>45</v>
      </c>
      <c r="EJ43">
        <v>1</v>
      </c>
      <c r="EK43">
        <v>307</v>
      </c>
      <c r="EL43" t="s">
        <v>144</v>
      </c>
      <c r="EM43" t="s">
        <v>145</v>
      </c>
      <c r="EO43" t="s">
        <v>45</v>
      </c>
      <c r="EQ43">
        <v>0</v>
      </c>
      <c r="ER43">
        <v>1624.27</v>
      </c>
      <c r="ES43">
        <v>1624.27</v>
      </c>
      <c r="ET43">
        <v>0</v>
      </c>
      <c r="EU43">
        <v>0</v>
      </c>
      <c r="EV43">
        <v>0</v>
      </c>
      <c r="EW43">
        <v>0</v>
      </c>
      <c r="EX43">
        <v>0</v>
      </c>
      <c r="EZ43">
        <v>0</v>
      </c>
      <c r="FQ43">
        <v>0</v>
      </c>
      <c r="FR43">
        <f t="shared" si="46"/>
        <v>0</v>
      </c>
      <c r="FS43">
        <v>0</v>
      </c>
      <c r="FX43">
        <v>0</v>
      </c>
      <c r="FY43">
        <v>0</v>
      </c>
      <c r="GA43" t="s">
        <v>45</v>
      </c>
      <c r="GG43">
        <v>2</v>
      </c>
      <c r="GH43">
        <v>1</v>
      </c>
      <c r="GI43">
        <v>2</v>
      </c>
      <c r="GJ43">
        <v>0</v>
      </c>
      <c r="GK43">
        <f>ROUND(R43*(R12)/100,2)</f>
        <v>0</v>
      </c>
      <c r="GL43">
        <f t="shared" si="47"/>
        <v>0</v>
      </c>
      <c r="GM43">
        <f t="shared" si="48"/>
        <v>867.36</v>
      </c>
      <c r="GN43">
        <f t="shared" si="49"/>
        <v>867.36</v>
      </c>
      <c r="GO43">
        <f t="shared" si="50"/>
        <v>0</v>
      </c>
      <c r="GP43">
        <f t="shared" si="51"/>
        <v>0</v>
      </c>
      <c r="GR43">
        <v>0</v>
      </c>
    </row>
    <row r="44" spans="1:200">
      <c r="A44">
        <v>17</v>
      </c>
      <c r="B44">
        <v>0</v>
      </c>
      <c r="C44">
        <f>ROW(SmtRes!A48)</f>
        <v>48</v>
      </c>
      <c r="D44">
        <f>ROW(EtalonRes!A47)</f>
        <v>47</v>
      </c>
      <c r="E44" t="s">
        <v>150</v>
      </c>
      <c r="F44" t="s">
        <v>151</v>
      </c>
      <c r="G44" t="s">
        <v>152</v>
      </c>
      <c r="H44" t="s">
        <v>73</v>
      </c>
      <c r="I44">
        <f>10*8.5/100</f>
        <v>0.85</v>
      </c>
      <c r="J44">
        <v>0</v>
      </c>
      <c r="O44">
        <f t="shared" si="15"/>
        <v>2434.91</v>
      </c>
      <c r="P44">
        <f t="shared" si="16"/>
        <v>0</v>
      </c>
      <c r="Q44">
        <f t="shared" si="17"/>
        <v>0</v>
      </c>
      <c r="R44">
        <f t="shared" si="18"/>
        <v>0</v>
      </c>
      <c r="S44">
        <f t="shared" si="19"/>
        <v>2434.91</v>
      </c>
      <c r="T44">
        <f t="shared" si="20"/>
        <v>0</v>
      </c>
      <c r="U44">
        <f t="shared" si="21"/>
        <v>14.679499999999999</v>
      </c>
      <c r="V44">
        <f t="shared" si="22"/>
        <v>0</v>
      </c>
      <c r="W44">
        <f t="shared" si="23"/>
        <v>0</v>
      </c>
      <c r="X44">
        <f t="shared" si="24"/>
        <v>2264.4699999999998</v>
      </c>
      <c r="Y44">
        <f t="shared" si="25"/>
        <v>1071.3599999999999</v>
      </c>
      <c r="AA44">
        <v>22950688</v>
      </c>
      <c r="AB44">
        <f t="shared" si="26"/>
        <v>176.5</v>
      </c>
      <c r="AC44">
        <f t="shared" si="27"/>
        <v>0</v>
      </c>
      <c r="AD44">
        <f t="shared" si="28"/>
        <v>0</v>
      </c>
      <c r="AE44">
        <f t="shared" si="29"/>
        <v>0</v>
      </c>
      <c r="AF44">
        <f t="shared" si="30"/>
        <v>176.5</v>
      </c>
      <c r="AG44">
        <f t="shared" si="31"/>
        <v>0</v>
      </c>
      <c r="AH44">
        <f t="shared" si="32"/>
        <v>17.27</v>
      </c>
      <c r="AI44">
        <f t="shared" si="33"/>
        <v>0</v>
      </c>
      <c r="AJ44">
        <f t="shared" si="34"/>
        <v>0</v>
      </c>
      <c r="AK44">
        <v>176.5</v>
      </c>
      <c r="AL44">
        <v>0</v>
      </c>
      <c r="AM44">
        <v>0</v>
      </c>
      <c r="AN44">
        <v>0</v>
      </c>
      <c r="AO44">
        <v>176.5</v>
      </c>
      <c r="AP44">
        <v>0</v>
      </c>
      <c r="AQ44">
        <v>17.27</v>
      </c>
      <c r="AR44">
        <v>0</v>
      </c>
      <c r="AS44">
        <v>0</v>
      </c>
      <c r="AT44">
        <v>93</v>
      </c>
      <c r="AU44">
        <v>44</v>
      </c>
      <c r="AV44">
        <v>1</v>
      </c>
      <c r="AW44">
        <v>1</v>
      </c>
      <c r="AZ44">
        <v>1</v>
      </c>
      <c r="BA44">
        <v>16.23</v>
      </c>
      <c r="BB44">
        <v>1</v>
      </c>
      <c r="BC44">
        <v>1</v>
      </c>
      <c r="BD44" t="s">
        <v>45</v>
      </c>
      <c r="BE44" t="s">
        <v>45</v>
      </c>
      <c r="BF44" t="s">
        <v>45</v>
      </c>
      <c r="BG44" t="s">
        <v>45</v>
      </c>
      <c r="BH44">
        <v>0</v>
      </c>
      <c r="BI44">
        <v>1</v>
      </c>
      <c r="BJ44" t="s">
        <v>153</v>
      </c>
      <c r="BM44">
        <v>295</v>
      </c>
      <c r="BN44">
        <v>0</v>
      </c>
      <c r="BO44" t="s">
        <v>151</v>
      </c>
      <c r="BP44">
        <v>1</v>
      </c>
      <c r="BQ44">
        <v>30</v>
      </c>
      <c r="BS44">
        <v>16.23</v>
      </c>
      <c r="BT44">
        <v>1</v>
      </c>
      <c r="BU44">
        <v>1</v>
      </c>
      <c r="BV44">
        <v>1</v>
      </c>
      <c r="BW44">
        <v>1</v>
      </c>
      <c r="BX44">
        <v>1</v>
      </c>
      <c r="BY44" t="s">
        <v>45</v>
      </c>
      <c r="BZ44">
        <v>93</v>
      </c>
      <c r="CA44">
        <v>44</v>
      </c>
      <c r="CF44">
        <v>0</v>
      </c>
      <c r="CG44">
        <v>0</v>
      </c>
      <c r="CM44">
        <v>0</v>
      </c>
      <c r="CN44" t="s">
        <v>45</v>
      </c>
      <c r="CO44">
        <v>0</v>
      </c>
      <c r="CP44">
        <f t="shared" si="35"/>
        <v>2434.91</v>
      </c>
      <c r="CQ44">
        <f t="shared" si="36"/>
        <v>0</v>
      </c>
      <c r="CR44">
        <f t="shared" si="37"/>
        <v>0</v>
      </c>
      <c r="CS44">
        <f t="shared" si="38"/>
        <v>0</v>
      </c>
      <c r="CT44">
        <f t="shared" si="39"/>
        <v>2864.5950000000003</v>
      </c>
      <c r="CU44">
        <f t="shared" si="40"/>
        <v>0</v>
      </c>
      <c r="CV44">
        <f t="shared" si="41"/>
        <v>17.27</v>
      </c>
      <c r="CW44">
        <f t="shared" si="42"/>
        <v>0</v>
      </c>
      <c r="CX44">
        <f t="shared" si="43"/>
        <v>0</v>
      </c>
      <c r="CY44">
        <f t="shared" si="44"/>
        <v>2264.4663</v>
      </c>
      <c r="CZ44">
        <f t="shared" si="45"/>
        <v>1071.3604</v>
      </c>
      <c r="DC44" t="s">
        <v>45</v>
      </c>
      <c r="DD44" t="s">
        <v>45</v>
      </c>
      <c r="DE44" t="s">
        <v>45</v>
      </c>
      <c r="DF44" t="s">
        <v>45</v>
      </c>
      <c r="DG44" t="s">
        <v>45</v>
      </c>
      <c r="DH44" t="s">
        <v>45</v>
      </c>
      <c r="DI44" t="s">
        <v>45</v>
      </c>
      <c r="DJ44" t="s">
        <v>45</v>
      </c>
      <c r="DK44" t="s">
        <v>45</v>
      </c>
      <c r="DL44" t="s">
        <v>45</v>
      </c>
      <c r="DM44" t="s">
        <v>45</v>
      </c>
      <c r="DN44">
        <v>156</v>
      </c>
      <c r="DO44">
        <v>84</v>
      </c>
      <c r="DP44">
        <v>1</v>
      </c>
      <c r="DQ44">
        <v>1</v>
      </c>
      <c r="DU44">
        <v>1005</v>
      </c>
      <c r="DV44" t="s">
        <v>73</v>
      </c>
      <c r="DW44" t="s">
        <v>73</v>
      </c>
      <c r="DX44">
        <v>100</v>
      </c>
      <c r="EE44">
        <v>21378010</v>
      </c>
      <c r="EF44">
        <v>30</v>
      </c>
      <c r="EG44" t="s">
        <v>20</v>
      </c>
      <c r="EH44">
        <v>0</v>
      </c>
      <c r="EI44" t="s">
        <v>45</v>
      </c>
      <c r="EJ44">
        <v>1</v>
      </c>
      <c r="EK44">
        <v>295</v>
      </c>
      <c r="EL44" t="s">
        <v>154</v>
      </c>
      <c r="EM44" t="s">
        <v>155</v>
      </c>
      <c r="EO44" t="s">
        <v>45</v>
      </c>
      <c r="EQ44">
        <v>0</v>
      </c>
      <c r="ER44">
        <v>176.5</v>
      </c>
      <c r="ES44">
        <v>0</v>
      </c>
      <c r="ET44">
        <v>0</v>
      </c>
      <c r="EU44">
        <v>0</v>
      </c>
      <c r="EV44">
        <v>176.5</v>
      </c>
      <c r="EW44">
        <v>17.27</v>
      </c>
      <c r="EX44">
        <v>0</v>
      </c>
      <c r="EY44">
        <v>0</v>
      </c>
      <c r="EZ44">
        <v>0</v>
      </c>
      <c r="FQ44">
        <v>0</v>
      </c>
      <c r="FR44">
        <f t="shared" si="46"/>
        <v>0</v>
      </c>
      <c r="FS44">
        <v>0</v>
      </c>
      <c r="FX44">
        <v>93</v>
      </c>
      <c r="FY44">
        <v>44</v>
      </c>
      <c r="GA44" t="s">
        <v>45</v>
      </c>
      <c r="GG44">
        <v>2</v>
      </c>
      <c r="GH44">
        <v>1</v>
      </c>
      <c r="GI44">
        <v>2</v>
      </c>
      <c r="GJ44">
        <v>0</v>
      </c>
      <c r="GK44">
        <f>ROUND(R44*(R12)/100,2)</f>
        <v>0</v>
      </c>
      <c r="GL44">
        <f t="shared" si="47"/>
        <v>0</v>
      </c>
      <c r="GM44">
        <f t="shared" si="48"/>
        <v>5770.7399999999989</v>
      </c>
      <c r="GN44">
        <f t="shared" si="49"/>
        <v>5770.74</v>
      </c>
      <c r="GO44">
        <f t="shared" si="50"/>
        <v>0</v>
      </c>
      <c r="GP44">
        <f t="shared" si="51"/>
        <v>0</v>
      </c>
      <c r="GR44">
        <v>0</v>
      </c>
    </row>
    <row r="45" spans="1:200">
      <c r="A45">
        <v>17</v>
      </c>
      <c r="B45">
        <v>0</v>
      </c>
      <c r="C45">
        <f>ROW(SmtRes!A51)</f>
        <v>51</v>
      </c>
      <c r="D45">
        <f>ROW(EtalonRes!A50)</f>
        <v>50</v>
      </c>
      <c r="E45" t="s">
        <v>156</v>
      </c>
      <c r="F45" t="s">
        <v>157</v>
      </c>
      <c r="G45" t="s">
        <v>158</v>
      </c>
      <c r="H45" t="s">
        <v>73</v>
      </c>
      <c r="I45">
        <f>I44</f>
        <v>0.85</v>
      </c>
      <c r="J45">
        <v>0</v>
      </c>
      <c r="O45">
        <f t="shared" si="15"/>
        <v>1036.3599999999999</v>
      </c>
      <c r="P45">
        <f t="shared" si="16"/>
        <v>226.56</v>
      </c>
      <c r="Q45">
        <f t="shared" si="17"/>
        <v>0</v>
      </c>
      <c r="R45">
        <f t="shared" si="18"/>
        <v>0</v>
      </c>
      <c r="S45">
        <f t="shared" si="19"/>
        <v>809.8</v>
      </c>
      <c r="T45">
        <f t="shared" si="20"/>
        <v>0</v>
      </c>
      <c r="U45">
        <f t="shared" si="21"/>
        <v>4.4624999999999995</v>
      </c>
      <c r="V45">
        <f t="shared" si="22"/>
        <v>0</v>
      </c>
      <c r="W45">
        <f t="shared" si="23"/>
        <v>0</v>
      </c>
      <c r="X45">
        <f t="shared" si="24"/>
        <v>753.11</v>
      </c>
      <c r="Y45">
        <f t="shared" si="25"/>
        <v>356.31</v>
      </c>
      <c r="AA45">
        <v>22950688</v>
      </c>
      <c r="AB45">
        <f t="shared" si="26"/>
        <v>129.4</v>
      </c>
      <c r="AC45">
        <f t="shared" si="27"/>
        <v>70.7</v>
      </c>
      <c r="AD45">
        <f t="shared" si="28"/>
        <v>0</v>
      </c>
      <c r="AE45">
        <f t="shared" si="29"/>
        <v>0</v>
      </c>
      <c r="AF45">
        <f t="shared" si="30"/>
        <v>58.7</v>
      </c>
      <c r="AG45">
        <f t="shared" si="31"/>
        <v>0</v>
      </c>
      <c r="AH45">
        <f t="shared" si="32"/>
        <v>5.25</v>
      </c>
      <c r="AI45">
        <f t="shared" si="33"/>
        <v>0</v>
      </c>
      <c r="AJ45">
        <f t="shared" si="34"/>
        <v>0</v>
      </c>
      <c r="AK45">
        <v>129.4</v>
      </c>
      <c r="AL45">
        <v>70.7</v>
      </c>
      <c r="AM45">
        <v>0</v>
      </c>
      <c r="AN45">
        <v>0</v>
      </c>
      <c r="AO45">
        <v>58.7</v>
      </c>
      <c r="AP45">
        <v>0</v>
      </c>
      <c r="AQ45">
        <v>5.25</v>
      </c>
      <c r="AR45">
        <v>0</v>
      </c>
      <c r="AS45">
        <v>0</v>
      </c>
      <c r="AT45">
        <v>93</v>
      </c>
      <c r="AU45">
        <v>44</v>
      </c>
      <c r="AV45">
        <v>1</v>
      </c>
      <c r="AW45">
        <v>1</v>
      </c>
      <c r="AZ45">
        <v>1</v>
      </c>
      <c r="BA45">
        <v>16.23</v>
      </c>
      <c r="BB45">
        <v>1</v>
      </c>
      <c r="BC45">
        <v>3.77</v>
      </c>
      <c r="BD45" t="s">
        <v>45</v>
      </c>
      <c r="BE45" t="s">
        <v>45</v>
      </c>
      <c r="BF45" t="s">
        <v>45</v>
      </c>
      <c r="BG45" t="s">
        <v>45</v>
      </c>
      <c r="BH45">
        <v>0</v>
      </c>
      <c r="BI45">
        <v>1</v>
      </c>
      <c r="BJ45" t="s">
        <v>159</v>
      </c>
      <c r="BM45">
        <v>295</v>
      </c>
      <c r="BN45">
        <v>0</v>
      </c>
      <c r="BO45" t="s">
        <v>157</v>
      </c>
      <c r="BP45">
        <v>1</v>
      </c>
      <c r="BQ45">
        <v>30</v>
      </c>
      <c r="BS45">
        <v>16.23</v>
      </c>
      <c r="BT45">
        <v>1</v>
      </c>
      <c r="BU45">
        <v>1</v>
      </c>
      <c r="BV45">
        <v>1</v>
      </c>
      <c r="BW45">
        <v>1</v>
      </c>
      <c r="BX45">
        <v>1</v>
      </c>
      <c r="BY45" t="s">
        <v>45</v>
      </c>
      <c r="BZ45">
        <v>93</v>
      </c>
      <c r="CA45">
        <v>44</v>
      </c>
      <c r="CF45">
        <v>0</v>
      </c>
      <c r="CG45">
        <v>0</v>
      </c>
      <c r="CM45">
        <v>0</v>
      </c>
      <c r="CN45" t="s">
        <v>45</v>
      </c>
      <c r="CO45">
        <v>0</v>
      </c>
      <c r="CP45">
        <f t="shared" si="35"/>
        <v>1036.3599999999999</v>
      </c>
      <c r="CQ45">
        <f t="shared" si="36"/>
        <v>266.53899999999999</v>
      </c>
      <c r="CR45">
        <f t="shared" si="37"/>
        <v>0</v>
      </c>
      <c r="CS45">
        <f t="shared" si="38"/>
        <v>0</v>
      </c>
      <c r="CT45">
        <f t="shared" si="39"/>
        <v>952.70100000000002</v>
      </c>
      <c r="CU45">
        <f t="shared" si="40"/>
        <v>0</v>
      </c>
      <c r="CV45">
        <f t="shared" si="41"/>
        <v>5.25</v>
      </c>
      <c r="CW45">
        <f t="shared" si="42"/>
        <v>0</v>
      </c>
      <c r="CX45">
        <f t="shared" si="43"/>
        <v>0</v>
      </c>
      <c r="CY45">
        <f t="shared" si="44"/>
        <v>753.11400000000003</v>
      </c>
      <c r="CZ45">
        <f t="shared" si="45"/>
        <v>356.31199999999995</v>
      </c>
      <c r="DC45" t="s">
        <v>45</v>
      </c>
      <c r="DD45" t="s">
        <v>45</v>
      </c>
      <c r="DE45" t="s">
        <v>45</v>
      </c>
      <c r="DF45" t="s">
        <v>45</v>
      </c>
      <c r="DG45" t="s">
        <v>45</v>
      </c>
      <c r="DH45" t="s">
        <v>45</v>
      </c>
      <c r="DI45" t="s">
        <v>45</v>
      </c>
      <c r="DJ45" t="s">
        <v>45</v>
      </c>
      <c r="DK45" t="s">
        <v>45</v>
      </c>
      <c r="DL45" t="s">
        <v>45</v>
      </c>
      <c r="DM45" t="s">
        <v>45</v>
      </c>
      <c r="DN45">
        <v>156</v>
      </c>
      <c r="DO45">
        <v>84</v>
      </c>
      <c r="DP45">
        <v>1</v>
      </c>
      <c r="DQ45">
        <v>1</v>
      </c>
      <c r="DU45">
        <v>1005</v>
      </c>
      <c r="DV45" t="s">
        <v>73</v>
      </c>
      <c r="DW45" t="s">
        <v>73</v>
      </c>
      <c r="DX45">
        <v>100</v>
      </c>
      <c r="EE45">
        <v>21378010</v>
      </c>
      <c r="EF45">
        <v>30</v>
      </c>
      <c r="EG45" t="s">
        <v>20</v>
      </c>
      <c r="EH45">
        <v>0</v>
      </c>
      <c r="EI45" t="s">
        <v>45</v>
      </c>
      <c r="EJ45">
        <v>1</v>
      </c>
      <c r="EK45">
        <v>295</v>
      </c>
      <c r="EL45" t="s">
        <v>154</v>
      </c>
      <c r="EM45" t="s">
        <v>155</v>
      </c>
      <c r="EO45" t="s">
        <v>45</v>
      </c>
      <c r="EQ45">
        <v>0</v>
      </c>
      <c r="ER45">
        <v>129.4</v>
      </c>
      <c r="ES45">
        <v>70.7</v>
      </c>
      <c r="ET45">
        <v>0</v>
      </c>
      <c r="EU45">
        <v>0</v>
      </c>
      <c r="EV45">
        <v>58.7</v>
      </c>
      <c r="EW45">
        <v>5.25</v>
      </c>
      <c r="EX45">
        <v>0</v>
      </c>
      <c r="EY45">
        <v>0</v>
      </c>
      <c r="EZ45">
        <v>0</v>
      </c>
      <c r="FQ45">
        <v>0</v>
      </c>
      <c r="FR45">
        <f t="shared" si="46"/>
        <v>0</v>
      </c>
      <c r="FS45">
        <v>0</v>
      </c>
      <c r="FX45">
        <v>93</v>
      </c>
      <c r="FY45">
        <v>44</v>
      </c>
      <c r="GA45" t="s">
        <v>45</v>
      </c>
      <c r="GG45">
        <v>2</v>
      </c>
      <c r="GH45">
        <v>1</v>
      </c>
      <c r="GI45">
        <v>2</v>
      </c>
      <c r="GJ45">
        <v>0</v>
      </c>
      <c r="GK45">
        <f>ROUND(R45*(R12)/100,2)</f>
        <v>0</v>
      </c>
      <c r="GL45">
        <f t="shared" si="47"/>
        <v>0</v>
      </c>
      <c r="GM45">
        <f t="shared" si="48"/>
        <v>2145.7799999999997</v>
      </c>
      <c r="GN45">
        <f t="shared" si="49"/>
        <v>2145.7800000000002</v>
      </c>
      <c r="GO45">
        <f t="shared" si="50"/>
        <v>0</v>
      </c>
      <c r="GP45">
        <f t="shared" si="51"/>
        <v>0</v>
      </c>
      <c r="GR45">
        <v>0</v>
      </c>
    </row>
    <row r="46" spans="1:200">
      <c r="A46">
        <v>18</v>
      </c>
      <c r="B46">
        <v>0</v>
      </c>
      <c r="C46">
        <v>51</v>
      </c>
      <c r="E46" t="s">
        <v>160</v>
      </c>
      <c r="F46" t="s">
        <v>161</v>
      </c>
      <c r="G46" t="s">
        <v>162</v>
      </c>
      <c r="H46" t="s">
        <v>163</v>
      </c>
      <c r="I46">
        <f>I45*J46</f>
        <v>3.4</v>
      </c>
      <c r="J46">
        <v>4</v>
      </c>
      <c r="O46">
        <f t="shared" si="15"/>
        <v>547.54999999999995</v>
      </c>
      <c r="P46">
        <f t="shared" si="16"/>
        <v>547.54999999999995</v>
      </c>
      <c r="Q46">
        <f t="shared" si="17"/>
        <v>0</v>
      </c>
      <c r="R46">
        <f t="shared" si="18"/>
        <v>0</v>
      </c>
      <c r="S46">
        <f t="shared" si="19"/>
        <v>0</v>
      </c>
      <c r="T46">
        <f t="shared" si="20"/>
        <v>0</v>
      </c>
      <c r="U46">
        <f t="shared" si="21"/>
        <v>0</v>
      </c>
      <c r="V46">
        <f t="shared" si="22"/>
        <v>0</v>
      </c>
      <c r="W46">
        <f t="shared" si="23"/>
        <v>0</v>
      </c>
      <c r="X46">
        <f t="shared" si="24"/>
        <v>0</v>
      </c>
      <c r="Y46">
        <f t="shared" si="25"/>
        <v>0</v>
      </c>
      <c r="AA46">
        <v>22950688</v>
      </c>
      <c r="AB46">
        <f t="shared" si="26"/>
        <v>57.93</v>
      </c>
      <c r="AC46">
        <f t="shared" si="27"/>
        <v>57.93</v>
      </c>
      <c r="AD46">
        <f t="shared" si="28"/>
        <v>0</v>
      </c>
      <c r="AE46">
        <f t="shared" si="29"/>
        <v>0</v>
      </c>
      <c r="AF46">
        <f t="shared" si="30"/>
        <v>0</v>
      </c>
      <c r="AG46">
        <f t="shared" si="31"/>
        <v>0</v>
      </c>
      <c r="AH46">
        <f t="shared" si="32"/>
        <v>0</v>
      </c>
      <c r="AI46">
        <f t="shared" si="33"/>
        <v>0</v>
      </c>
      <c r="AJ46">
        <f t="shared" si="34"/>
        <v>0</v>
      </c>
      <c r="AK46">
        <v>57.93</v>
      </c>
      <c r="AL46">
        <v>57.93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1</v>
      </c>
      <c r="AW46">
        <v>1</v>
      </c>
      <c r="AZ46">
        <v>1</v>
      </c>
      <c r="BA46">
        <v>1</v>
      </c>
      <c r="BB46">
        <v>1</v>
      </c>
      <c r="BC46">
        <v>2.78</v>
      </c>
      <c r="BD46" t="s">
        <v>45</v>
      </c>
      <c r="BE46" t="s">
        <v>45</v>
      </c>
      <c r="BF46" t="s">
        <v>45</v>
      </c>
      <c r="BG46" t="s">
        <v>45</v>
      </c>
      <c r="BH46">
        <v>3</v>
      </c>
      <c r="BI46">
        <v>1</v>
      </c>
      <c r="BJ46" t="s">
        <v>164</v>
      </c>
      <c r="BM46">
        <v>295</v>
      </c>
      <c r="BN46">
        <v>0</v>
      </c>
      <c r="BO46" t="s">
        <v>161</v>
      </c>
      <c r="BP46">
        <v>1</v>
      </c>
      <c r="BQ46">
        <v>30</v>
      </c>
      <c r="BS46">
        <v>1</v>
      </c>
      <c r="BT46">
        <v>1</v>
      </c>
      <c r="BU46">
        <v>1</v>
      </c>
      <c r="BV46">
        <v>1</v>
      </c>
      <c r="BW46">
        <v>1</v>
      </c>
      <c r="BX46">
        <v>1</v>
      </c>
      <c r="BY46" t="s">
        <v>45</v>
      </c>
      <c r="BZ46">
        <v>0</v>
      </c>
      <c r="CA46">
        <v>0</v>
      </c>
      <c r="CF46">
        <v>0</v>
      </c>
      <c r="CG46">
        <v>0</v>
      </c>
      <c r="CM46">
        <v>0</v>
      </c>
      <c r="CN46" t="s">
        <v>45</v>
      </c>
      <c r="CO46">
        <v>0</v>
      </c>
      <c r="CP46">
        <f t="shared" si="35"/>
        <v>547.54999999999995</v>
      </c>
      <c r="CQ46">
        <f t="shared" si="36"/>
        <v>161.0454</v>
      </c>
      <c r="CR46">
        <f t="shared" si="37"/>
        <v>0</v>
      </c>
      <c r="CS46">
        <f t="shared" si="38"/>
        <v>0</v>
      </c>
      <c r="CT46">
        <f t="shared" si="39"/>
        <v>0</v>
      </c>
      <c r="CU46">
        <f t="shared" si="40"/>
        <v>0</v>
      </c>
      <c r="CV46">
        <f t="shared" si="41"/>
        <v>0</v>
      </c>
      <c r="CW46">
        <f t="shared" si="42"/>
        <v>0</v>
      </c>
      <c r="CX46">
        <f t="shared" si="43"/>
        <v>0</v>
      </c>
      <c r="CY46">
        <f t="shared" si="44"/>
        <v>0</v>
      </c>
      <c r="CZ46">
        <f t="shared" si="45"/>
        <v>0</v>
      </c>
      <c r="DC46" t="s">
        <v>45</v>
      </c>
      <c r="DD46" t="s">
        <v>45</v>
      </c>
      <c r="DE46" t="s">
        <v>45</v>
      </c>
      <c r="DF46" t="s">
        <v>45</v>
      </c>
      <c r="DG46" t="s">
        <v>45</v>
      </c>
      <c r="DH46" t="s">
        <v>45</v>
      </c>
      <c r="DI46" t="s">
        <v>45</v>
      </c>
      <c r="DJ46" t="s">
        <v>45</v>
      </c>
      <c r="DK46" t="s">
        <v>45</v>
      </c>
      <c r="DL46" t="s">
        <v>45</v>
      </c>
      <c r="DM46" t="s">
        <v>45</v>
      </c>
      <c r="DN46">
        <v>156</v>
      </c>
      <c r="DO46">
        <v>84</v>
      </c>
      <c r="DP46">
        <v>1</v>
      </c>
      <c r="DQ46">
        <v>1</v>
      </c>
      <c r="DU46">
        <v>1009</v>
      </c>
      <c r="DV46" t="s">
        <v>163</v>
      </c>
      <c r="DW46" t="s">
        <v>163</v>
      </c>
      <c r="DX46">
        <v>1</v>
      </c>
      <c r="EE46">
        <v>21378010</v>
      </c>
      <c r="EF46">
        <v>30</v>
      </c>
      <c r="EG46" t="s">
        <v>20</v>
      </c>
      <c r="EH46">
        <v>0</v>
      </c>
      <c r="EI46" t="s">
        <v>45</v>
      </c>
      <c r="EJ46">
        <v>1</v>
      </c>
      <c r="EK46">
        <v>295</v>
      </c>
      <c r="EL46" t="s">
        <v>154</v>
      </c>
      <c r="EM46" t="s">
        <v>155</v>
      </c>
      <c r="EO46" t="s">
        <v>45</v>
      </c>
      <c r="EQ46">
        <v>0</v>
      </c>
      <c r="ER46">
        <v>57.93</v>
      </c>
      <c r="ES46">
        <v>57.93</v>
      </c>
      <c r="ET46">
        <v>0</v>
      </c>
      <c r="EU46">
        <v>0</v>
      </c>
      <c r="EV46">
        <v>0</v>
      </c>
      <c r="EW46">
        <v>0</v>
      </c>
      <c r="EX46">
        <v>0</v>
      </c>
      <c r="EZ46">
        <v>0</v>
      </c>
      <c r="FQ46">
        <v>0</v>
      </c>
      <c r="FR46">
        <f t="shared" si="46"/>
        <v>0</v>
      </c>
      <c r="FS46">
        <v>0</v>
      </c>
      <c r="FX46">
        <v>0</v>
      </c>
      <c r="FY46">
        <v>0</v>
      </c>
      <c r="GA46" t="s">
        <v>45</v>
      </c>
      <c r="GG46">
        <v>2</v>
      </c>
      <c r="GH46">
        <v>1</v>
      </c>
      <c r="GI46">
        <v>2</v>
      </c>
      <c r="GJ46">
        <v>0</v>
      </c>
      <c r="GK46">
        <f>ROUND(R46*(R12)/100,2)</f>
        <v>0</v>
      </c>
      <c r="GL46">
        <f t="shared" si="47"/>
        <v>0</v>
      </c>
      <c r="GM46">
        <f t="shared" si="48"/>
        <v>547.54999999999995</v>
      </c>
      <c r="GN46">
        <f t="shared" si="49"/>
        <v>547.54999999999995</v>
      </c>
      <c r="GO46">
        <f t="shared" si="50"/>
        <v>0</v>
      </c>
      <c r="GP46">
        <f t="shared" si="51"/>
        <v>0</v>
      </c>
      <c r="GR46">
        <v>0</v>
      </c>
    </row>
    <row r="47" spans="1:200">
      <c r="A47">
        <v>17</v>
      </c>
      <c r="B47">
        <v>0</v>
      </c>
      <c r="C47">
        <f>ROW(SmtRes!A52)</f>
        <v>52</v>
      </c>
      <c r="D47">
        <f>ROW(EtalonRes!A51)</f>
        <v>51</v>
      </c>
      <c r="E47" t="s">
        <v>165</v>
      </c>
      <c r="F47" t="s">
        <v>166</v>
      </c>
      <c r="G47" t="s">
        <v>167</v>
      </c>
      <c r="H47" t="s">
        <v>168</v>
      </c>
      <c r="I47">
        <f>I45/10</f>
        <v>8.4999999999999992E-2</v>
      </c>
      <c r="J47">
        <v>0</v>
      </c>
      <c r="O47">
        <f t="shared" si="15"/>
        <v>2046.69</v>
      </c>
      <c r="P47">
        <f t="shared" si="16"/>
        <v>0</v>
      </c>
      <c r="Q47">
        <f t="shared" si="17"/>
        <v>0</v>
      </c>
      <c r="R47">
        <f t="shared" si="18"/>
        <v>0</v>
      </c>
      <c r="S47">
        <f t="shared" si="19"/>
        <v>2046.69</v>
      </c>
      <c r="T47">
        <f t="shared" si="20"/>
        <v>0</v>
      </c>
      <c r="U47">
        <f t="shared" si="21"/>
        <v>11.279499999999999</v>
      </c>
      <c r="V47">
        <f t="shared" si="22"/>
        <v>0</v>
      </c>
      <c r="W47">
        <f t="shared" si="23"/>
        <v>0</v>
      </c>
      <c r="X47">
        <f t="shared" si="24"/>
        <v>1555.48</v>
      </c>
      <c r="Y47">
        <f t="shared" si="25"/>
        <v>900.54</v>
      </c>
      <c r="AA47">
        <v>22950688</v>
      </c>
      <c r="AB47">
        <f t="shared" si="26"/>
        <v>1483.59</v>
      </c>
      <c r="AC47">
        <f t="shared" si="27"/>
        <v>0</v>
      </c>
      <c r="AD47">
        <f t="shared" si="28"/>
        <v>0</v>
      </c>
      <c r="AE47">
        <f t="shared" si="29"/>
        <v>0</v>
      </c>
      <c r="AF47">
        <f t="shared" si="30"/>
        <v>1483.59</v>
      </c>
      <c r="AG47">
        <f t="shared" si="31"/>
        <v>0</v>
      </c>
      <c r="AH47">
        <f t="shared" si="32"/>
        <v>132.69999999999999</v>
      </c>
      <c r="AI47">
        <f t="shared" si="33"/>
        <v>0</v>
      </c>
      <c r="AJ47">
        <f t="shared" si="34"/>
        <v>0</v>
      </c>
      <c r="AK47">
        <v>1483.59</v>
      </c>
      <c r="AL47">
        <v>0</v>
      </c>
      <c r="AM47">
        <v>0</v>
      </c>
      <c r="AN47">
        <v>0</v>
      </c>
      <c r="AO47">
        <v>1483.59</v>
      </c>
      <c r="AP47">
        <v>0</v>
      </c>
      <c r="AQ47">
        <v>132.69999999999999</v>
      </c>
      <c r="AR47">
        <v>0</v>
      </c>
      <c r="AS47">
        <v>0</v>
      </c>
      <c r="AT47">
        <v>76</v>
      </c>
      <c r="AU47">
        <v>44</v>
      </c>
      <c r="AV47">
        <v>1</v>
      </c>
      <c r="AW47">
        <v>1</v>
      </c>
      <c r="AZ47">
        <v>1</v>
      </c>
      <c r="BA47">
        <v>16.23</v>
      </c>
      <c r="BB47">
        <v>1</v>
      </c>
      <c r="BC47">
        <v>1</v>
      </c>
      <c r="BD47" t="s">
        <v>45</v>
      </c>
      <c r="BE47" t="s">
        <v>45</v>
      </c>
      <c r="BF47" t="s">
        <v>45</v>
      </c>
      <c r="BG47" t="s">
        <v>45</v>
      </c>
      <c r="BH47">
        <v>0</v>
      </c>
      <c r="BI47">
        <v>1</v>
      </c>
      <c r="BJ47" t="s">
        <v>169</v>
      </c>
      <c r="BM47">
        <v>12</v>
      </c>
      <c r="BN47">
        <v>0</v>
      </c>
      <c r="BO47" t="s">
        <v>166</v>
      </c>
      <c r="BP47">
        <v>1</v>
      </c>
      <c r="BQ47">
        <v>30</v>
      </c>
      <c r="BS47">
        <v>16.23</v>
      </c>
      <c r="BT47">
        <v>1</v>
      </c>
      <c r="BU47">
        <v>1</v>
      </c>
      <c r="BV47">
        <v>1</v>
      </c>
      <c r="BW47">
        <v>1</v>
      </c>
      <c r="BX47">
        <v>1</v>
      </c>
      <c r="BY47" t="s">
        <v>45</v>
      </c>
      <c r="BZ47">
        <v>76</v>
      </c>
      <c r="CA47">
        <v>44</v>
      </c>
      <c r="CF47">
        <v>0</v>
      </c>
      <c r="CG47">
        <v>0</v>
      </c>
      <c r="CM47">
        <v>0</v>
      </c>
      <c r="CN47" t="s">
        <v>45</v>
      </c>
      <c r="CO47">
        <v>0</v>
      </c>
      <c r="CP47">
        <f t="shared" si="35"/>
        <v>2046.69</v>
      </c>
      <c r="CQ47">
        <f t="shared" si="36"/>
        <v>0</v>
      </c>
      <c r="CR47">
        <f t="shared" si="37"/>
        <v>0</v>
      </c>
      <c r="CS47">
        <f t="shared" si="38"/>
        <v>0</v>
      </c>
      <c r="CT47">
        <f t="shared" si="39"/>
        <v>24078.665699999998</v>
      </c>
      <c r="CU47">
        <f t="shared" si="40"/>
        <v>0</v>
      </c>
      <c r="CV47">
        <f t="shared" si="41"/>
        <v>132.69999999999999</v>
      </c>
      <c r="CW47">
        <f t="shared" si="42"/>
        <v>0</v>
      </c>
      <c r="CX47">
        <f t="shared" si="43"/>
        <v>0</v>
      </c>
      <c r="CY47">
        <f t="shared" si="44"/>
        <v>1555.4844000000001</v>
      </c>
      <c r="CZ47">
        <f t="shared" si="45"/>
        <v>900.54360000000008</v>
      </c>
      <c r="DC47" t="s">
        <v>45</v>
      </c>
      <c r="DD47" t="s">
        <v>45</v>
      </c>
      <c r="DE47" t="s">
        <v>45</v>
      </c>
      <c r="DF47" t="s">
        <v>45</v>
      </c>
      <c r="DG47" t="s">
        <v>45</v>
      </c>
      <c r="DH47" t="s">
        <v>45</v>
      </c>
      <c r="DI47" t="s">
        <v>45</v>
      </c>
      <c r="DJ47" t="s">
        <v>45</v>
      </c>
      <c r="DK47" t="s">
        <v>45</v>
      </c>
      <c r="DL47" t="s">
        <v>45</v>
      </c>
      <c r="DM47" t="s">
        <v>45</v>
      </c>
      <c r="DN47">
        <v>91</v>
      </c>
      <c r="DO47">
        <v>67</v>
      </c>
      <c r="DP47">
        <v>1.248</v>
      </c>
      <c r="DQ47">
        <v>1</v>
      </c>
      <c r="DU47">
        <v>1005</v>
      </c>
      <c r="DV47" t="s">
        <v>168</v>
      </c>
      <c r="DW47" t="s">
        <v>168</v>
      </c>
      <c r="DX47">
        <v>1000</v>
      </c>
      <c r="EE47">
        <v>21377727</v>
      </c>
      <c r="EF47">
        <v>30</v>
      </c>
      <c r="EG47" t="s">
        <v>20</v>
      </c>
      <c r="EH47">
        <v>0</v>
      </c>
      <c r="EI47" t="s">
        <v>45</v>
      </c>
      <c r="EJ47">
        <v>1</v>
      </c>
      <c r="EK47">
        <v>12</v>
      </c>
      <c r="EL47" t="s">
        <v>170</v>
      </c>
      <c r="EM47" t="s">
        <v>171</v>
      </c>
      <c r="EO47" t="s">
        <v>45</v>
      </c>
      <c r="EQ47">
        <v>0</v>
      </c>
      <c r="ER47">
        <v>1483.59</v>
      </c>
      <c r="ES47">
        <v>0</v>
      </c>
      <c r="ET47">
        <v>0</v>
      </c>
      <c r="EU47">
        <v>0</v>
      </c>
      <c r="EV47">
        <v>1483.59</v>
      </c>
      <c r="EW47">
        <v>132.69999999999999</v>
      </c>
      <c r="EX47">
        <v>0</v>
      </c>
      <c r="EY47">
        <v>0</v>
      </c>
      <c r="EZ47">
        <v>0</v>
      </c>
      <c r="FQ47">
        <v>0</v>
      </c>
      <c r="FR47">
        <f t="shared" si="46"/>
        <v>0</v>
      </c>
      <c r="FS47">
        <v>0</v>
      </c>
      <c r="FX47">
        <v>76</v>
      </c>
      <c r="FY47">
        <v>44</v>
      </c>
      <c r="GA47" t="s">
        <v>45</v>
      </c>
      <c r="GG47">
        <v>2</v>
      </c>
      <c r="GH47">
        <v>1</v>
      </c>
      <c r="GI47">
        <v>2</v>
      </c>
      <c r="GJ47">
        <v>0</v>
      </c>
      <c r="GK47">
        <f>ROUND(R47*(R12)/100,2)</f>
        <v>0</v>
      </c>
      <c r="GL47">
        <f t="shared" si="47"/>
        <v>0</v>
      </c>
      <c r="GM47">
        <f t="shared" si="48"/>
        <v>4502.71</v>
      </c>
      <c r="GN47">
        <f t="shared" si="49"/>
        <v>4502.71</v>
      </c>
      <c r="GO47">
        <f t="shared" si="50"/>
        <v>0</v>
      </c>
      <c r="GP47">
        <f t="shared" si="51"/>
        <v>0</v>
      </c>
      <c r="GR47">
        <v>0</v>
      </c>
    </row>
    <row r="49" spans="1:118">
      <c r="A49" s="2">
        <v>51</v>
      </c>
      <c r="B49" s="2">
        <f>B24</f>
        <v>0</v>
      </c>
      <c r="C49" s="2">
        <f>A24</f>
        <v>4</v>
      </c>
      <c r="D49" s="2">
        <f>ROW(A24)</f>
        <v>24</v>
      </c>
      <c r="E49" s="2"/>
      <c r="F49" s="2" t="str">
        <f>IF(F24&lt;&gt;"",F24,"")</f>
        <v>Новый раздел</v>
      </c>
      <c r="G49" s="2" t="str">
        <f>IF(G24&lt;&gt;"",G24,"")</f>
        <v>Земляные  работы</v>
      </c>
      <c r="H49" s="2"/>
      <c r="I49" s="2"/>
      <c r="J49" s="2"/>
      <c r="K49" s="2"/>
      <c r="L49" s="2"/>
      <c r="M49" s="2"/>
      <c r="N49" s="2"/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>
        <f t="shared" ref="AO49:AU49" si="52">ROUND(BB49,2)</f>
        <v>0</v>
      </c>
      <c r="AP49" s="2">
        <f t="shared" si="52"/>
        <v>0</v>
      </c>
      <c r="AQ49" s="2">
        <f t="shared" si="52"/>
        <v>0</v>
      </c>
      <c r="AR49" s="2">
        <f t="shared" si="52"/>
        <v>0</v>
      </c>
      <c r="AS49" s="2">
        <f t="shared" si="52"/>
        <v>0</v>
      </c>
      <c r="AT49" s="2">
        <f t="shared" si="52"/>
        <v>0</v>
      </c>
      <c r="AU49" s="2">
        <f t="shared" si="52"/>
        <v>0</v>
      </c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>
        <v>0</v>
      </c>
    </row>
    <row r="51" spans="1:118">
      <c r="A51" s="4">
        <v>50</v>
      </c>
      <c r="B51" s="4">
        <v>0</v>
      </c>
      <c r="C51" s="4">
        <v>0</v>
      </c>
      <c r="D51" s="4">
        <v>1</v>
      </c>
      <c r="E51" s="4">
        <v>201</v>
      </c>
      <c r="F51" s="4">
        <f>ROUND(Source!O49,O51)</f>
        <v>0</v>
      </c>
      <c r="G51" s="4" t="s">
        <v>172</v>
      </c>
      <c r="H51" s="4" t="s">
        <v>173</v>
      </c>
      <c r="I51" s="4"/>
      <c r="J51" s="4"/>
      <c r="K51" s="4">
        <v>201</v>
      </c>
      <c r="L51" s="4">
        <v>1</v>
      </c>
      <c r="M51" s="4">
        <v>3</v>
      </c>
      <c r="N51" s="4" t="s">
        <v>45</v>
      </c>
      <c r="O51" s="4">
        <v>2</v>
      </c>
      <c r="P51" s="4"/>
    </row>
    <row r="52" spans="1:118">
      <c r="A52" s="4">
        <v>50</v>
      </c>
      <c r="B52" s="4">
        <v>0</v>
      </c>
      <c r="C52" s="4">
        <v>0</v>
      </c>
      <c r="D52" s="4">
        <v>1</v>
      </c>
      <c r="E52" s="4">
        <v>202</v>
      </c>
      <c r="F52" s="4">
        <f>ROUND(Source!P49,O52)</f>
        <v>0</v>
      </c>
      <c r="G52" s="4" t="s">
        <v>174</v>
      </c>
      <c r="H52" s="4" t="s">
        <v>175</v>
      </c>
      <c r="I52" s="4"/>
      <c r="J52" s="4"/>
      <c r="K52" s="4">
        <v>202</v>
      </c>
      <c r="L52" s="4">
        <v>2</v>
      </c>
      <c r="M52" s="4">
        <v>3</v>
      </c>
      <c r="N52" s="4" t="s">
        <v>45</v>
      </c>
      <c r="O52" s="4">
        <v>2</v>
      </c>
      <c r="P52" s="4"/>
    </row>
    <row r="53" spans="1:118">
      <c r="A53" s="4">
        <v>50</v>
      </c>
      <c r="B53" s="4">
        <v>0</v>
      </c>
      <c r="C53" s="4">
        <v>0</v>
      </c>
      <c r="D53" s="4">
        <v>1</v>
      </c>
      <c r="E53" s="4">
        <v>222</v>
      </c>
      <c r="F53" s="4">
        <f>ROUND(Source!AO49,O53)</f>
        <v>0</v>
      </c>
      <c r="G53" s="4" t="s">
        <v>176</v>
      </c>
      <c r="H53" s="4" t="s">
        <v>177</v>
      </c>
      <c r="I53" s="4"/>
      <c r="J53" s="4"/>
      <c r="K53" s="4">
        <v>222</v>
      </c>
      <c r="L53" s="4">
        <v>3</v>
      </c>
      <c r="M53" s="4">
        <v>3</v>
      </c>
      <c r="N53" s="4" t="s">
        <v>45</v>
      </c>
      <c r="O53" s="4">
        <v>2</v>
      </c>
      <c r="P53" s="4"/>
    </row>
    <row r="54" spans="1:118">
      <c r="A54" s="4">
        <v>50</v>
      </c>
      <c r="B54" s="4">
        <v>0</v>
      </c>
      <c r="C54" s="4">
        <v>0</v>
      </c>
      <c r="D54" s="4">
        <v>1</v>
      </c>
      <c r="E54" s="4">
        <v>216</v>
      </c>
      <c r="F54" s="4">
        <f>ROUND(Source!AP49,O54)</f>
        <v>0</v>
      </c>
      <c r="G54" s="4" t="s">
        <v>178</v>
      </c>
      <c r="H54" s="4" t="s">
        <v>179</v>
      </c>
      <c r="I54" s="4"/>
      <c r="J54" s="4"/>
      <c r="K54" s="4">
        <v>216</v>
      </c>
      <c r="L54" s="4">
        <v>4</v>
      </c>
      <c r="M54" s="4">
        <v>3</v>
      </c>
      <c r="N54" s="4" t="s">
        <v>45</v>
      </c>
      <c r="O54" s="4">
        <v>2</v>
      </c>
      <c r="P54" s="4"/>
    </row>
    <row r="55" spans="1:118">
      <c r="A55" s="4">
        <v>50</v>
      </c>
      <c r="B55" s="4">
        <v>0</v>
      </c>
      <c r="C55" s="4">
        <v>0</v>
      </c>
      <c r="D55" s="4">
        <v>1</v>
      </c>
      <c r="E55" s="4">
        <v>223</v>
      </c>
      <c r="F55" s="4">
        <f>ROUND(Source!AQ49,O55)</f>
        <v>0</v>
      </c>
      <c r="G55" s="4" t="s">
        <v>180</v>
      </c>
      <c r="H55" s="4" t="s">
        <v>181</v>
      </c>
      <c r="I55" s="4"/>
      <c r="J55" s="4"/>
      <c r="K55" s="4">
        <v>223</v>
      </c>
      <c r="L55" s="4">
        <v>5</v>
      </c>
      <c r="M55" s="4">
        <v>3</v>
      </c>
      <c r="N55" s="4" t="s">
        <v>45</v>
      </c>
      <c r="O55" s="4">
        <v>2</v>
      </c>
      <c r="P55" s="4"/>
    </row>
    <row r="56" spans="1:118">
      <c r="A56" s="4">
        <v>50</v>
      </c>
      <c r="B56" s="4">
        <v>0</v>
      </c>
      <c r="C56" s="4">
        <v>0</v>
      </c>
      <c r="D56" s="4">
        <v>1</v>
      </c>
      <c r="E56" s="4">
        <v>203</v>
      </c>
      <c r="F56" s="4">
        <f>ROUND(Source!Q49,O56)</f>
        <v>0</v>
      </c>
      <c r="G56" s="4" t="s">
        <v>182</v>
      </c>
      <c r="H56" s="4" t="s">
        <v>183</v>
      </c>
      <c r="I56" s="4"/>
      <c r="J56" s="4"/>
      <c r="K56" s="4">
        <v>203</v>
      </c>
      <c r="L56" s="4">
        <v>6</v>
      </c>
      <c r="M56" s="4">
        <v>3</v>
      </c>
      <c r="N56" s="4" t="s">
        <v>45</v>
      </c>
      <c r="O56" s="4">
        <v>2</v>
      </c>
      <c r="P56" s="4"/>
    </row>
    <row r="57" spans="1:118">
      <c r="A57" s="4">
        <v>50</v>
      </c>
      <c r="B57" s="4">
        <v>0</v>
      </c>
      <c r="C57" s="4">
        <v>0</v>
      </c>
      <c r="D57" s="4">
        <v>1</v>
      </c>
      <c r="E57" s="4">
        <v>204</v>
      </c>
      <c r="F57" s="4">
        <f>ROUND(Source!R49,O57)</f>
        <v>0</v>
      </c>
      <c r="G57" s="4" t="s">
        <v>184</v>
      </c>
      <c r="H57" s="4" t="s">
        <v>185</v>
      </c>
      <c r="I57" s="4"/>
      <c r="J57" s="4"/>
      <c r="K57" s="4">
        <v>204</v>
      </c>
      <c r="L57" s="4">
        <v>7</v>
      </c>
      <c r="M57" s="4">
        <v>3</v>
      </c>
      <c r="N57" s="4" t="s">
        <v>45</v>
      </c>
      <c r="O57" s="4">
        <v>2</v>
      </c>
      <c r="P57" s="4"/>
    </row>
    <row r="58" spans="1:118">
      <c r="A58" s="4">
        <v>50</v>
      </c>
      <c r="B58" s="4">
        <v>0</v>
      </c>
      <c r="C58" s="4">
        <v>0</v>
      </c>
      <c r="D58" s="4">
        <v>1</v>
      </c>
      <c r="E58" s="4">
        <v>205</v>
      </c>
      <c r="F58" s="4">
        <f>ROUND(Source!S49,O58)</f>
        <v>0</v>
      </c>
      <c r="G58" s="4" t="s">
        <v>186</v>
      </c>
      <c r="H58" s="4" t="s">
        <v>187</v>
      </c>
      <c r="I58" s="4"/>
      <c r="J58" s="4"/>
      <c r="K58" s="4">
        <v>205</v>
      </c>
      <c r="L58" s="4">
        <v>8</v>
      </c>
      <c r="M58" s="4">
        <v>3</v>
      </c>
      <c r="N58" s="4" t="s">
        <v>45</v>
      </c>
      <c r="O58" s="4">
        <v>2</v>
      </c>
      <c r="P58" s="4"/>
    </row>
    <row r="59" spans="1:118">
      <c r="A59" s="4">
        <v>50</v>
      </c>
      <c r="B59" s="4">
        <v>0</v>
      </c>
      <c r="C59" s="4">
        <v>0</v>
      </c>
      <c r="D59" s="4">
        <v>1</v>
      </c>
      <c r="E59" s="4">
        <v>214</v>
      </c>
      <c r="F59" s="4">
        <f>ROUND(Source!AS49,O59)</f>
        <v>0</v>
      </c>
      <c r="G59" s="4" t="s">
        <v>188</v>
      </c>
      <c r="H59" s="4" t="s">
        <v>189</v>
      </c>
      <c r="I59" s="4"/>
      <c r="J59" s="4"/>
      <c r="K59" s="4">
        <v>214</v>
      </c>
      <c r="L59" s="4">
        <v>9</v>
      </c>
      <c r="M59" s="4">
        <v>3</v>
      </c>
      <c r="N59" s="4" t="s">
        <v>45</v>
      </c>
      <c r="O59" s="4">
        <v>2</v>
      </c>
      <c r="P59" s="4"/>
    </row>
    <row r="60" spans="1:118">
      <c r="A60" s="4">
        <v>50</v>
      </c>
      <c r="B60" s="4">
        <v>0</v>
      </c>
      <c r="C60" s="4">
        <v>0</v>
      </c>
      <c r="D60" s="4">
        <v>1</v>
      </c>
      <c r="E60" s="4">
        <v>215</v>
      </c>
      <c r="F60" s="4">
        <f>ROUND(Source!AT49,O60)</f>
        <v>0</v>
      </c>
      <c r="G60" s="4" t="s">
        <v>190</v>
      </c>
      <c r="H60" s="4" t="s">
        <v>191</v>
      </c>
      <c r="I60" s="4"/>
      <c r="J60" s="4"/>
      <c r="K60" s="4">
        <v>215</v>
      </c>
      <c r="L60" s="4">
        <v>10</v>
      </c>
      <c r="M60" s="4">
        <v>3</v>
      </c>
      <c r="N60" s="4" t="s">
        <v>45</v>
      </c>
      <c r="O60" s="4">
        <v>2</v>
      </c>
      <c r="P60" s="4"/>
    </row>
    <row r="61" spans="1:118">
      <c r="A61" s="4">
        <v>50</v>
      </c>
      <c r="B61" s="4">
        <v>0</v>
      </c>
      <c r="C61" s="4">
        <v>0</v>
      </c>
      <c r="D61" s="4">
        <v>1</v>
      </c>
      <c r="E61" s="4">
        <v>217</v>
      </c>
      <c r="F61" s="4">
        <f>ROUND(Source!AU49,O61)</f>
        <v>0</v>
      </c>
      <c r="G61" s="4" t="s">
        <v>192</v>
      </c>
      <c r="H61" s="4" t="s">
        <v>193</v>
      </c>
      <c r="I61" s="4"/>
      <c r="J61" s="4"/>
      <c r="K61" s="4">
        <v>217</v>
      </c>
      <c r="L61" s="4">
        <v>11</v>
      </c>
      <c r="M61" s="4">
        <v>3</v>
      </c>
      <c r="N61" s="4" t="s">
        <v>45</v>
      </c>
      <c r="O61" s="4">
        <v>2</v>
      </c>
      <c r="P61" s="4"/>
    </row>
    <row r="62" spans="1:118">
      <c r="A62" s="4">
        <v>50</v>
      </c>
      <c r="B62" s="4">
        <v>0</v>
      </c>
      <c r="C62" s="4">
        <v>0</v>
      </c>
      <c r="D62" s="4">
        <v>1</v>
      </c>
      <c r="E62" s="4">
        <v>206</v>
      </c>
      <c r="F62" s="4">
        <f>ROUND(Source!T49,O62)</f>
        <v>0</v>
      </c>
      <c r="G62" s="4" t="s">
        <v>194</v>
      </c>
      <c r="H62" s="4" t="s">
        <v>195</v>
      </c>
      <c r="I62" s="4"/>
      <c r="J62" s="4"/>
      <c r="K62" s="4">
        <v>206</v>
      </c>
      <c r="L62" s="4">
        <v>12</v>
      </c>
      <c r="M62" s="4">
        <v>3</v>
      </c>
      <c r="N62" s="4" t="s">
        <v>45</v>
      </c>
      <c r="O62" s="4">
        <v>2</v>
      </c>
      <c r="P62" s="4"/>
    </row>
    <row r="63" spans="1:118">
      <c r="A63" s="4">
        <v>50</v>
      </c>
      <c r="B63" s="4">
        <v>0</v>
      </c>
      <c r="C63" s="4">
        <v>0</v>
      </c>
      <c r="D63" s="4">
        <v>1</v>
      </c>
      <c r="E63" s="4">
        <v>207</v>
      </c>
      <c r="F63" s="4">
        <f>Source!U49</f>
        <v>0</v>
      </c>
      <c r="G63" s="4" t="s">
        <v>196</v>
      </c>
      <c r="H63" s="4" t="s">
        <v>197</v>
      </c>
      <c r="I63" s="4"/>
      <c r="J63" s="4"/>
      <c r="K63" s="4">
        <v>207</v>
      </c>
      <c r="L63" s="4">
        <v>13</v>
      </c>
      <c r="M63" s="4">
        <v>3</v>
      </c>
      <c r="N63" s="4" t="s">
        <v>45</v>
      </c>
      <c r="O63" s="4">
        <v>-1</v>
      </c>
      <c r="P63" s="4"/>
    </row>
    <row r="64" spans="1:118">
      <c r="A64" s="4">
        <v>50</v>
      </c>
      <c r="B64" s="4">
        <v>0</v>
      </c>
      <c r="C64" s="4">
        <v>0</v>
      </c>
      <c r="D64" s="4">
        <v>1</v>
      </c>
      <c r="E64" s="4">
        <v>208</v>
      </c>
      <c r="F64" s="4">
        <f>Source!V49</f>
        <v>0</v>
      </c>
      <c r="G64" s="4" t="s">
        <v>198</v>
      </c>
      <c r="H64" s="4" t="s">
        <v>199</v>
      </c>
      <c r="I64" s="4"/>
      <c r="J64" s="4"/>
      <c r="K64" s="4">
        <v>208</v>
      </c>
      <c r="L64" s="4">
        <v>14</v>
      </c>
      <c r="M64" s="4">
        <v>3</v>
      </c>
      <c r="N64" s="4" t="s">
        <v>45</v>
      </c>
      <c r="O64" s="4">
        <v>-1</v>
      </c>
      <c r="P64" s="4"/>
    </row>
    <row r="65" spans="1:200">
      <c r="A65" s="4">
        <v>50</v>
      </c>
      <c r="B65" s="4">
        <v>0</v>
      </c>
      <c r="C65" s="4">
        <v>0</v>
      </c>
      <c r="D65" s="4">
        <v>1</v>
      </c>
      <c r="E65" s="4">
        <v>209</v>
      </c>
      <c r="F65" s="4">
        <f>ROUND(Source!W49,O65)</f>
        <v>0</v>
      </c>
      <c r="G65" s="4" t="s">
        <v>200</v>
      </c>
      <c r="H65" s="4" t="s">
        <v>201</v>
      </c>
      <c r="I65" s="4"/>
      <c r="J65" s="4"/>
      <c r="K65" s="4">
        <v>209</v>
      </c>
      <c r="L65" s="4">
        <v>15</v>
      </c>
      <c r="M65" s="4">
        <v>3</v>
      </c>
      <c r="N65" s="4" t="s">
        <v>45</v>
      </c>
      <c r="O65" s="4">
        <v>2</v>
      </c>
      <c r="P65" s="4"/>
    </row>
    <row r="66" spans="1:200">
      <c r="A66" s="4">
        <v>50</v>
      </c>
      <c r="B66" s="4">
        <v>0</v>
      </c>
      <c r="C66" s="4">
        <v>0</v>
      </c>
      <c r="D66" s="4">
        <v>1</v>
      </c>
      <c r="E66" s="4">
        <v>210</v>
      </c>
      <c r="F66" s="4">
        <f>ROUND(Source!X49,O66)</f>
        <v>0</v>
      </c>
      <c r="G66" s="4" t="s">
        <v>202</v>
      </c>
      <c r="H66" s="4" t="s">
        <v>203</v>
      </c>
      <c r="I66" s="4"/>
      <c r="J66" s="4"/>
      <c r="K66" s="4">
        <v>210</v>
      </c>
      <c r="L66" s="4">
        <v>16</v>
      </c>
      <c r="M66" s="4">
        <v>3</v>
      </c>
      <c r="N66" s="4" t="s">
        <v>45</v>
      </c>
      <c r="O66" s="4">
        <v>2</v>
      </c>
      <c r="P66" s="4"/>
    </row>
    <row r="67" spans="1:200">
      <c r="A67" s="4">
        <v>50</v>
      </c>
      <c r="B67" s="4">
        <v>0</v>
      </c>
      <c r="C67" s="4">
        <v>0</v>
      </c>
      <c r="D67" s="4">
        <v>1</v>
      </c>
      <c r="E67" s="4">
        <v>211</v>
      </c>
      <c r="F67" s="4">
        <f>ROUND(Source!Y49,O67)</f>
        <v>0</v>
      </c>
      <c r="G67" s="4" t="s">
        <v>204</v>
      </c>
      <c r="H67" s="4" t="s">
        <v>205</v>
      </c>
      <c r="I67" s="4"/>
      <c r="J67" s="4"/>
      <c r="K67" s="4">
        <v>211</v>
      </c>
      <c r="L67" s="4">
        <v>17</v>
      </c>
      <c r="M67" s="4">
        <v>3</v>
      </c>
      <c r="N67" s="4" t="s">
        <v>45</v>
      </c>
      <c r="O67" s="4">
        <v>2</v>
      </c>
      <c r="P67" s="4"/>
    </row>
    <row r="68" spans="1:200">
      <c r="A68" s="4">
        <v>50</v>
      </c>
      <c r="B68" s="4">
        <v>0</v>
      </c>
      <c r="C68" s="4">
        <v>0</v>
      </c>
      <c r="D68" s="4">
        <v>1</v>
      </c>
      <c r="E68" s="4">
        <v>224</v>
      </c>
      <c r="F68" s="4">
        <f>ROUND(Source!AR49,O68)</f>
        <v>0</v>
      </c>
      <c r="G68" s="4" t="s">
        <v>206</v>
      </c>
      <c r="H68" s="4" t="s">
        <v>207</v>
      </c>
      <c r="I68" s="4"/>
      <c r="J68" s="4"/>
      <c r="K68" s="4">
        <v>224</v>
      </c>
      <c r="L68" s="4">
        <v>18</v>
      </c>
      <c r="M68" s="4">
        <v>3</v>
      </c>
      <c r="N68" s="4" t="s">
        <v>45</v>
      </c>
      <c r="O68" s="4">
        <v>2</v>
      </c>
      <c r="P68" s="4"/>
    </row>
    <row r="70" spans="1:200">
      <c r="A70" s="1">
        <v>4</v>
      </c>
      <c r="B70" s="1">
        <v>0</v>
      </c>
      <c r="C70" s="1"/>
      <c r="D70" s="1">
        <f>ROW(A78)</f>
        <v>78</v>
      </c>
      <c r="E70" s="1"/>
      <c r="F70" s="1" t="s">
        <v>61</v>
      </c>
      <c r="G70" s="1" t="s">
        <v>208</v>
      </c>
      <c r="H70" s="1" t="s">
        <v>45</v>
      </c>
      <c r="I70" s="1">
        <v>0</v>
      </c>
      <c r="J70" s="1"/>
      <c r="K70" s="1">
        <v>0</v>
      </c>
      <c r="L70" s="1"/>
      <c r="M70" s="1"/>
      <c r="N70" s="1"/>
      <c r="O70" s="1"/>
      <c r="P70" s="1"/>
      <c r="Q70" s="1"/>
      <c r="R70" s="1"/>
      <c r="S70" s="1"/>
      <c r="T70" s="1"/>
      <c r="U70" s="1" t="s">
        <v>45</v>
      </c>
      <c r="V70" s="1">
        <v>0</v>
      </c>
      <c r="W70" s="1"/>
      <c r="X70" s="1"/>
      <c r="Y70" s="1"/>
      <c r="Z70" s="1"/>
      <c r="AA70" s="1"/>
      <c r="AB70" s="1" t="s">
        <v>45</v>
      </c>
      <c r="AC70" s="1" t="s">
        <v>45</v>
      </c>
      <c r="AD70" s="1" t="s">
        <v>45</v>
      </c>
      <c r="AE70" s="1" t="s">
        <v>45</v>
      </c>
      <c r="AF70" s="1" t="s">
        <v>45</v>
      </c>
      <c r="AG70" s="1" t="s">
        <v>45</v>
      </c>
      <c r="AH70" s="1"/>
      <c r="AI70" s="1"/>
      <c r="AJ70" s="1"/>
      <c r="AK70" s="1"/>
      <c r="AL70" s="1"/>
      <c r="AM70" s="1"/>
      <c r="AN70" s="1"/>
      <c r="AO70" s="1"/>
      <c r="AP70" s="1" t="s">
        <v>45</v>
      </c>
      <c r="AQ70" s="1" t="s">
        <v>45</v>
      </c>
      <c r="AR70" s="1" t="s">
        <v>45</v>
      </c>
      <c r="AS70" s="1"/>
      <c r="AT70" s="1"/>
      <c r="AU70" s="1"/>
      <c r="AV70" s="1"/>
      <c r="AW70" s="1"/>
      <c r="AX70" s="1"/>
      <c r="AY70" s="1"/>
      <c r="AZ70" s="1" t="s">
        <v>45</v>
      </c>
      <c r="BA70" s="1"/>
      <c r="BB70" s="1" t="s">
        <v>45</v>
      </c>
      <c r="BC70" s="1" t="s">
        <v>45</v>
      </c>
      <c r="BD70" s="1" t="s">
        <v>45</v>
      </c>
      <c r="BE70" s="1" t="s">
        <v>45</v>
      </c>
      <c r="BF70" s="1" t="s">
        <v>45</v>
      </c>
      <c r="BG70" s="1" t="s">
        <v>45</v>
      </c>
      <c r="BH70" s="1" t="s">
        <v>45</v>
      </c>
      <c r="BI70" s="1" t="s">
        <v>45</v>
      </c>
      <c r="BJ70" s="1" t="s">
        <v>45</v>
      </c>
      <c r="BK70" s="1" t="s">
        <v>45</v>
      </c>
      <c r="BL70" s="1" t="s">
        <v>45</v>
      </c>
      <c r="BM70" s="1" t="s">
        <v>45</v>
      </c>
      <c r="BN70" s="1" t="s">
        <v>45</v>
      </c>
      <c r="BO70" s="1" t="s">
        <v>45</v>
      </c>
      <c r="BP70" s="1" t="s">
        <v>45</v>
      </c>
      <c r="BQ70" s="1"/>
      <c r="BR70" s="1"/>
      <c r="BS70" s="1"/>
      <c r="BT70" s="1"/>
      <c r="BU70" s="1"/>
      <c r="BV70" s="1"/>
      <c r="BW70" s="1"/>
      <c r="BX70" s="1">
        <v>0</v>
      </c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>
        <v>0</v>
      </c>
    </row>
    <row r="72" spans="1:200">
      <c r="A72" s="2">
        <v>52</v>
      </c>
      <c r="B72" s="2">
        <f t="shared" ref="B72:G72" si="53">B78</f>
        <v>0</v>
      </c>
      <c r="C72" s="2">
        <f t="shared" si="53"/>
        <v>4</v>
      </c>
      <c r="D72" s="2">
        <f t="shared" si="53"/>
        <v>70</v>
      </c>
      <c r="E72" s="2">
        <f t="shared" si="53"/>
        <v>0</v>
      </c>
      <c r="F72" s="2" t="str">
        <f t="shared" si="53"/>
        <v>Новый раздел</v>
      </c>
      <c r="G72" s="2" t="str">
        <f t="shared" si="53"/>
        <v>Лоток</v>
      </c>
      <c r="H72" s="2"/>
      <c r="I72" s="2"/>
      <c r="J72" s="2"/>
      <c r="K72" s="2"/>
      <c r="L72" s="2"/>
      <c r="M72" s="2"/>
      <c r="N72" s="2"/>
      <c r="O72" s="2">
        <f t="shared" ref="O72:AT72" si="54">O78</f>
        <v>0</v>
      </c>
      <c r="P72" s="2">
        <f t="shared" si="54"/>
        <v>0</v>
      </c>
      <c r="Q72" s="2">
        <f t="shared" si="54"/>
        <v>0</v>
      </c>
      <c r="R72" s="2">
        <f t="shared" si="54"/>
        <v>0</v>
      </c>
      <c r="S72" s="2">
        <f t="shared" si="54"/>
        <v>0</v>
      </c>
      <c r="T72" s="2">
        <f t="shared" si="54"/>
        <v>0</v>
      </c>
      <c r="U72" s="2">
        <f t="shared" si="54"/>
        <v>0</v>
      </c>
      <c r="V72" s="2">
        <f t="shared" si="54"/>
        <v>0</v>
      </c>
      <c r="W72" s="2">
        <f t="shared" si="54"/>
        <v>0</v>
      </c>
      <c r="X72" s="2">
        <f t="shared" si="54"/>
        <v>0</v>
      </c>
      <c r="Y72" s="2">
        <f t="shared" si="54"/>
        <v>0</v>
      </c>
      <c r="Z72" s="2">
        <f t="shared" si="54"/>
        <v>0</v>
      </c>
      <c r="AA72" s="2">
        <f t="shared" si="54"/>
        <v>0</v>
      </c>
      <c r="AB72" s="2">
        <f t="shared" si="54"/>
        <v>0</v>
      </c>
      <c r="AC72" s="2">
        <f t="shared" si="54"/>
        <v>0</v>
      </c>
      <c r="AD72" s="2">
        <f t="shared" si="54"/>
        <v>0</v>
      </c>
      <c r="AE72" s="2">
        <f t="shared" si="54"/>
        <v>0</v>
      </c>
      <c r="AF72" s="2">
        <f t="shared" si="54"/>
        <v>0</v>
      </c>
      <c r="AG72" s="2">
        <f t="shared" si="54"/>
        <v>0</v>
      </c>
      <c r="AH72" s="2">
        <f t="shared" si="54"/>
        <v>0</v>
      </c>
      <c r="AI72" s="2">
        <f t="shared" si="54"/>
        <v>0</v>
      </c>
      <c r="AJ72" s="2">
        <f t="shared" si="54"/>
        <v>0</v>
      </c>
      <c r="AK72" s="2">
        <f t="shared" si="54"/>
        <v>0</v>
      </c>
      <c r="AL72" s="2">
        <f t="shared" si="54"/>
        <v>0</v>
      </c>
      <c r="AM72" s="2">
        <f t="shared" si="54"/>
        <v>0</v>
      </c>
      <c r="AN72" s="2">
        <f t="shared" si="54"/>
        <v>0</v>
      </c>
      <c r="AO72" s="2">
        <f t="shared" si="54"/>
        <v>0</v>
      </c>
      <c r="AP72" s="2">
        <f t="shared" si="54"/>
        <v>0</v>
      </c>
      <c r="AQ72" s="2">
        <f t="shared" si="54"/>
        <v>0</v>
      </c>
      <c r="AR72" s="2">
        <f t="shared" si="54"/>
        <v>0</v>
      </c>
      <c r="AS72" s="2">
        <f t="shared" si="54"/>
        <v>0</v>
      </c>
      <c r="AT72" s="2">
        <f t="shared" si="54"/>
        <v>0</v>
      </c>
      <c r="AU72" s="2">
        <f t="shared" ref="AU72:BZ72" si="55">AU78</f>
        <v>0</v>
      </c>
      <c r="AV72" s="2">
        <f t="shared" si="55"/>
        <v>0</v>
      </c>
      <c r="AW72" s="2">
        <f t="shared" si="55"/>
        <v>0</v>
      </c>
      <c r="AX72" s="2">
        <f t="shared" si="55"/>
        <v>0</v>
      </c>
      <c r="AY72" s="2">
        <f t="shared" si="55"/>
        <v>0</v>
      </c>
      <c r="AZ72" s="2">
        <f t="shared" si="55"/>
        <v>0</v>
      </c>
      <c r="BA72" s="2">
        <f t="shared" si="55"/>
        <v>0</v>
      </c>
      <c r="BB72" s="2">
        <f t="shared" si="55"/>
        <v>0</v>
      </c>
      <c r="BC72" s="2">
        <f t="shared" si="55"/>
        <v>0</v>
      </c>
      <c r="BD72" s="2">
        <f t="shared" si="55"/>
        <v>0</v>
      </c>
      <c r="BE72" s="2">
        <f t="shared" si="55"/>
        <v>0</v>
      </c>
      <c r="BF72" s="2">
        <f t="shared" si="55"/>
        <v>0</v>
      </c>
      <c r="BG72" s="2">
        <f t="shared" si="55"/>
        <v>0</v>
      </c>
      <c r="BH72" s="2">
        <f t="shared" si="55"/>
        <v>0</v>
      </c>
      <c r="BI72" s="2">
        <f t="shared" si="55"/>
        <v>0</v>
      </c>
      <c r="BJ72" s="2">
        <f t="shared" si="55"/>
        <v>0</v>
      </c>
      <c r="BK72" s="2">
        <f t="shared" si="55"/>
        <v>0</v>
      </c>
      <c r="BL72" s="2">
        <f t="shared" si="55"/>
        <v>0</v>
      </c>
      <c r="BM72" s="2">
        <f t="shared" si="55"/>
        <v>0</v>
      </c>
      <c r="BN72" s="2">
        <f t="shared" si="55"/>
        <v>0</v>
      </c>
      <c r="BO72" s="3">
        <f t="shared" si="55"/>
        <v>0</v>
      </c>
      <c r="BP72" s="3">
        <f t="shared" si="55"/>
        <v>0</v>
      </c>
      <c r="BQ72" s="3">
        <f t="shared" si="55"/>
        <v>0</v>
      </c>
      <c r="BR72" s="3">
        <f t="shared" si="55"/>
        <v>0</v>
      </c>
      <c r="BS72" s="3">
        <f t="shared" si="55"/>
        <v>0</v>
      </c>
      <c r="BT72" s="3">
        <f t="shared" si="55"/>
        <v>0</v>
      </c>
      <c r="BU72" s="3">
        <f t="shared" si="55"/>
        <v>0</v>
      </c>
      <c r="BV72" s="3">
        <f t="shared" si="55"/>
        <v>0</v>
      </c>
      <c r="BW72" s="3">
        <f t="shared" si="55"/>
        <v>0</v>
      </c>
      <c r="BX72" s="3">
        <f t="shared" si="55"/>
        <v>0</v>
      </c>
      <c r="BY72" s="3">
        <f t="shared" si="55"/>
        <v>0</v>
      </c>
      <c r="BZ72" s="3">
        <f t="shared" si="55"/>
        <v>0</v>
      </c>
      <c r="CA72" s="3">
        <f t="shared" ref="CA72:DF72" si="56">CA78</f>
        <v>0</v>
      </c>
      <c r="CB72" s="3">
        <f t="shared" si="56"/>
        <v>0</v>
      </c>
      <c r="CC72" s="3">
        <f t="shared" si="56"/>
        <v>0</v>
      </c>
      <c r="CD72" s="3">
        <f t="shared" si="56"/>
        <v>0</v>
      </c>
      <c r="CE72" s="3">
        <f t="shared" si="56"/>
        <v>0</v>
      </c>
      <c r="CF72" s="3">
        <f t="shared" si="56"/>
        <v>0</v>
      </c>
      <c r="CG72" s="3">
        <f t="shared" si="56"/>
        <v>0</v>
      </c>
      <c r="CH72" s="3">
        <f t="shared" si="56"/>
        <v>0</v>
      </c>
      <c r="CI72" s="3">
        <f t="shared" si="56"/>
        <v>0</v>
      </c>
      <c r="CJ72" s="3">
        <f t="shared" si="56"/>
        <v>0</v>
      </c>
      <c r="CK72" s="3">
        <f t="shared" si="56"/>
        <v>0</v>
      </c>
      <c r="CL72" s="3">
        <f t="shared" si="56"/>
        <v>0</v>
      </c>
      <c r="CM72" s="3">
        <f t="shared" si="56"/>
        <v>0</v>
      </c>
      <c r="CN72" s="3">
        <f t="shared" si="56"/>
        <v>0</v>
      </c>
      <c r="CO72" s="3">
        <f t="shared" si="56"/>
        <v>0</v>
      </c>
      <c r="CP72" s="3">
        <f t="shared" si="56"/>
        <v>0</v>
      </c>
      <c r="CQ72" s="3">
        <f t="shared" si="56"/>
        <v>0</v>
      </c>
      <c r="CR72" s="3">
        <f t="shared" si="56"/>
        <v>0</v>
      </c>
      <c r="CS72" s="3">
        <f t="shared" si="56"/>
        <v>0</v>
      </c>
      <c r="CT72" s="3">
        <f t="shared" si="56"/>
        <v>0</v>
      </c>
      <c r="CU72" s="3">
        <f t="shared" si="56"/>
        <v>0</v>
      </c>
      <c r="CV72" s="3">
        <f t="shared" si="56"/>
        <v>0</v>
      </c>
      <c r="CW72" s="3">
        <f t="shared" si="56"/>
        <v>0</v>
      </c>
      <c r="CX72" s="3">
        <f t="shared" si="56"/>
        <v>0</v>
      </c>
      <c r="CY72" s="3">
        <f t="shared" si="56"/>
        <v>0</v>
      </c>
      <c r="CZ72" s="3">
        <f t="shared" si="56"/>
        <v>0</v>
      </c>
      <c r="DA72" s="3">
        <f t="shared" si="56"/>
        <v>0</v>
      </c>
      <c r="DB72" s="3">
        <f t="shared" si="56"/>
        <v>0</v>
      </c>
      <c r="DC72" s="3">
        <f t="shared" si="56"/>
        <v>0</v>
      </c>
      <c r="DD72" s="3">
        <f t="shared" si="56"/>
        <v>0</v>
      </c>
      <c r="DE72" s="3">
        <f t="shared" si="56"/>
        <v>0</v>
      </c>
      <c r="DF72" s="3">
        <f t="shared" si="56"/>
        <v>0</v>
      </c>
      <c r="DG72" s="3">
        <f t="shared" ref="DG72:DN72" si="57">DG78</f>
        <v>0</v>
      </c>
      <c r="DH72" s="3">
        <f t="shared" si="57"/>
        <v>0</v>
      </c>
      <c r="DI72" s="3">
        <f t="shared" si="57"/>
        <v>0</v>
      </c>
      <c r="DJ72" s="3">
        <f t="shared" si="57"/>
        <v>0</v>
      </c>
      <c r="DK72" s="3">
        <f t="shared" si="57"/>
        <v>0</v>
      </c>
      <c r="DL72" s="3">
        <f t="shared" si="57"/>
        <v>0</v>
      </c>
      <c r="DM72" s="3">
        <f t="shared" si="57"/>
        <v>0</v>
      </c>
      <c r="DN72" s="3">
        <f t="shared" si="57"/>
        <v>0</v>
      </c>
    </row>
    <row r="74" spans="1:200">
      <c r="A74">
        <v>17</v>
      </c>
      <c r="B74">
        <v>0</v>
      </c>
      <c r="C74">
        <f>ROW(SmtRes!A56)</f>
        <v>56</v>
      </c>
      <c r="D74">
        <f>ROW(EtalonRes!A56)</f>
        <v>56</v>
      </c>
      <c r="E74" t="s">
        <v>63</v>
      </c>
      <c r="F74" t="s">
        <v>209</v>
      </c>
      <c r="G74" t="s">
        <v>210</v>
      </c>
      <c r="H74" t="s">
        <v>211</v>
      </c>
      <c r="I74">
        <f>30*3/100</f>
        <v>0.9</v>
      </c>
      <c r="J74">
        <v>0</v>
      </c>
      <c r="O74">
        <f>ROUND(CP74,2)</f>
        <v>15957.39</v>
      </c>
      <c r="P74">
        <f>ROUND(CQ74*I74,2)</f>
        <v>915.89</v>
      </c>
      <c r="Q74">
        <f>ROUND(CR74*I74,2)</f>
        <v>9948.01</v>
      </c>
      <c r="R74">
        <f>ROUND(CS74*I74,2)</f>
        <v>4925.22</v>
      </c>
      <c r="S74">
        <f>ROUND(CT74*I74,2)</f>
        <v>5093.49</v>
      </c>
      <c r="T74">
        <f>ROUND(CU74*I74,2)</f>
        <v>0</v>
      </c>
      <c r="U74">
        <f>CV74*I74</f>
        <v>28.555200000000003</v>
      </c>
      <c r="V74">
        <f>CW74*I74</f>
        <v>0</v>
      </c>
      <c r="W74">
        <f>ROUND(CX74*I74,2)</f>
        <v>0</v>
      </c>
      <c r="X74">
        <f t="shared" ref="X74:Y76" si="58">ROUND(CY74,2)</f>
        <v>5857.51</v>
      </c>
      <c r="Y74">
        <f t="shared" si="58"/>
        <v>2241.14</v>
      </c>
      <c r="AA74">
        <v>22950688</v>
      </c>
      <c r="AB74">
        <f>ROUND((AC74+AD74+AF74),6)</f>
        <v>1912.53</v>
      </c>
      <c r="AC74">
        <f>ROUND((ES74),6)</f>
        <v>164.67</v>
      </c>
      <c r="AD74">
        <f>ROUND(((ET74*0.6)),6)</f>
        <v>1399.1579999999999</v>
      </c>
      <c r="AE74">
        <f>ROUND(((EU74*0.6)),6)</f>
        <v>337.18200000000002</v>
      </c>
      <c r="AF74">
        <f>ROUND(((EV74*0.6)),6)</f>
        <v>348.702</v>
      </c>
      <c r="AG74">
        <f>ROUND((AP74),6)</f>
        <v>0</v>
      </c>
      <c r="AH74">
        <f>((EW74*0.6))</f>
        <v>31.728000000000002</v>
      </c>
      <c r="AI74">
        <f>((EX74*0.6))</f>
        <v>0</v>
      </c>
      <c r="AJ74">
        <f>ROUND((AS74),6)</f>
        <v>0</v>
      </c>
      <c r="AK74">
        <v>3077.77</v>
      </c>
      <c r="AL74">
        <v>164.67</v>
      </c>
      <c r="AM74">
        <v>2331.9299999999998</v>
      </c>
      <c r="AN74">
        <v>561.97</v>
      </c>
      <c r="AO74">
        <v>581.16999999999996</v>
      </c>
      <c r="AP74">
        <v>0</v>
      </c>
      <c r="AQ74">
        <v>52.88</v>
      </c>
      <c r="AR74">
        <v>0</v>
      </c>
      <c r="AS74">
        <v>0</v>
      </c>
      <c r="AT74">
        <v>115</v>
      </c>
      <c r="AU74">
        <v>44</v>
      </c>
      <c r="AV74">
        <v>1</v>
      </c>
      <c r="AW74">
        <v>1</v>
      </c>
      <c r="AZ74">
        <v>1</v>
      </c>
      <c r="BA74">
        <v>16.23</v>
      </c>
      <c r="BB74">
        <v>7.9</v>
      </c>
      <c r="BC74">
        <v>6.18</v>
      </c>
      <c r="BD74" t="s">
        <v>45</v>
      </c>
      <c r="BE74" t="s">
        <v>45</v>
      </c>
      <c r="BF74" t="s">
        <v>45</v>
      </c>
      <c r="BG74" t="s">
        <v>45</v>
      </c>
      <c r="BH74">
        <v>0</v>
      </c>
      <c r="BI74">
        <v>0</v>
      </c>
      <c r="BJ74" t="s">
        <v>212</v>
      </c>
      <c r="BM74">
        <v>1685</v>
      </c>
      <c r="BN74">
        <v>0</v>
      </c>
      <c r="BO74" t="s">
        <v>209</v>
      </c>
      <c r="BP74">
        <v>1</v>
      </c>
      <c r="BQ74">
        <v>0</v>
      </c>
      <c r="BS74">
        <v>16.23</v>
      </c>
      <c r="BT74">
        <v>1</v>
      </c>
      <c r="BU74">
        <v>1</v>
      </c>
      <c r="BV74">
        <v>1</v>
      </c>
      <c r="BW74">
        <v>1</v>
      </c>
      <c r="BX74">
        <v>1</v>
      </c>
      <c r="BY74" t="s">
        <v>45</v>
      </c>
      <c r="BZ74">
        <v>115</v>
      </c>
      <c r="CA74">
        <v>44</v>
      </c>
      <c r="CF74">
        <v>0</v>
      </c>
      <c r="CG74">
        <v>0</v>
      </c>
      <c r="CM74">
        <v>0</v>
      </c>
      <c r="CN74" t="s">
        <v>45</v>
      </c>
      <c r="CO74">
        <v>0</v>
      </c>
      <c r="CP74">
        <f>(P74+Q74+S74)</f>
        <v>15957.39</v>
      </c>
      <c r="CQ74">
        <f>AC74*BC74</f>
        <v>1017.6605999999999</v>
      </c>
      <c r="CR74">
        <f>AD74*BB74</f>
        <v>11053.3482</v>
      </c>
      <c r="CS74">
        <f>AE74*BS74</f>
        <v>5472.4638600000008</v>
      </c>
      <c r="CT74">
        <f>AF74*BA74</f>
        <v>5659.4334600000002</v>
      </c>
      <c r="CU74">
        <f t="shared" ref="CU74:CX76" si="59">AG74</f>
        <v>0</v>
      </c>
      <c r="CV74">
        <f t="shared" si="59"/>
        <v>31.728000000000002</v>
      </c>
      <c r="CW74">
        <f t="shared" si="59"/>
        <v>0</v>
      </c>
      <c r="CX74">
        <f t="shared" si="59"/>
        <v>0</v>
      </c>
      <c r="CY74">
        <f>S74*(BZ74/100)</f>
        <v>5857.5134999999991</v>
      </c>
      <c r="CZ74">
        <f>S74*(CA74/100)</f>
        <v>2241.1356000000001</v>
      </c>
      <c r="DC74" t="s">
        <v>45</v>
      </c>
      <c r="DD74" t="s">
        <v>45</v>
      </c>
      <c r="DE74" t="s">
        <v>213</v>
      </c>
      <c r="DF74" t="s">
        <v>213</v>
      </c>
      <c r="DG74" t="s">
        <v>213</v>
      </c>
      <c r="DH74" t="s">
        <v>45</v>
      </c>
      <c r="DI74" t="s">
        <v>213</v>
      </c>
      <c r="DJ74" t="s">
        <v>213</v>
      </c>
      <c r="DK74" t="s">
        <v>45</v>
      </c>
      <c r="DL74" t="s">
        <v>45</v>
      </c>
      <c r="DM74" t="s">
        <v>45</v>
      </c>
      <c r="DN74">
        <v>0</v>
      </c>
      <c r="DO74">
        <v>0</v>
      </c>
      <c r="DP74">
        <v>0</v>
      </c>
      <c r="DQ74">
        <v>0</v>
      </c>
      <c r="DU74">
        <v>1010</v>
      </c>
      <c r="DV74" t="s">
        <v>211</v>
      </c>
      <c r="DW74" t="s">
        <v>211</v>
      </c>
      <c r="DX74">
        <v>100</v>
      </c>
      <c r="EE74">
        <v>0</v>
      </c>
      <c r="EF74">
        <v>0</v>
      </c>
      <c r="EG74" t="s">
        <v>45</v>
      </c>
      <c r="EH74">
        <v>0</v>
      </c>
      <c r="EI74" t="s">
        <v>45</v>
      </c>
      <c r="EJ74">
        <v>0</v>
      </c>
      <c r="EK74">
        <v>1685</v>
      </c>
      <c r="EL74" t="s">
        <v>45</v>
      </c>
      <c r="EM74" t="s">
        <v>45</v>
      </c>
      <c r="EO74" t="s">
        <v>45</v>
      </c>
      <c r="EQ74">
        <v>0</v>
      </c>
      <c r="ER74">
        <v>3077.77</v>
      </c>
      <c r="ES74">
        <v>164.67</v>
      </c>
      <c r="ET74">
        <v>2331.9299999999998</v>
      </c>
      <c r="EU74">
        <v>561.97</v>
      </c>
      <c r="EV74">
        <v>581.16999999999996</v>
      </c>
      <c r="EW74">
        <v>52.88</v>
      </c>
      <c r="EX74">
        <v>0</v>
      </c>
      <c r="EY74">
        <v>0</v>
      </c>
      <c r="EZ74">
        <v>0</v>
      </c>
      <c r="FQ74">
        <v>0</v>
      </c>
      <c r="FR74">
        <f>ROUND(IF(AND(BH74=3,BI74=3),P74,0),2)</f>
        <v>0</v>
      </c>
      <c r="FS74">
        <v>0</v>
      </c>
      <c r="FX74">
        <v>115</v>
      </c>
      <c r="FY74">
        <v>44</v>
      </c>
      <c r="GA74" t="s">
        <v>45</v>
      </c>
      <c r="GG74">
        <v>2</v>
      </c>
      <c r="GH74">
        <v>1</v>
      </c>
      <c r="GI74">
        <v>2</v>
      </c>
      <c r="GJ74">
        <v>0</v>
      </c>
      <c r="GK74">
        <f>ROUND(R74*(R12)/100,2)</f>
        <v>8225.1200000000008</v>
      </c>
      <c r="GL74">
        <f>ROUND(IF(AND(BH74=3,BI74=3,FS74&lt;&gt;0),P74,0),2)</f>
        <v>0</v>
      </c>
      <c r="GM74">
        <f>O74+X74+Y74+GK74</f>
        <v>32281.160000000003</v>
      </c>
      <c r="GN74">
        <f>ROUND(IF(OR(BI74=0,BI74=1),O74+X74+Y74+GK74,0),2)</f>
        <v>32281.16</v>
      </c>
      <c r="GO74">
        <f>ROUND(IF(BI74=2,O74+X74+Y74+GK74,0),2)</f>
        <v>0</v>
      </c>
      <c r="GP74">
        <f>ROUND(IF(BI74=4,O74+X74+Y74+GK74,0),2)</f>
        <v>0</v>
      </c>
      <c r="GR74">
        <v>0</v>
      </c>
    </row>
    <row r="75" spans="1:200">
      <c r="A75">
        <v>17</v>
      </c>
      <c r="B75">
        <v>0</v>
      </c>
      <c r="C75">
        <f>ROW(SmtRes!A61)</f>
        <v>61</v>
      </c>
      <c r="D75">
        <f>ROW(EtalonRes!A61)</f>
        <v>61</v>
      </c>
      <c r="E75" t="s">
        <v>70</v>
      </c>
      <c r="F75" t="s">
        <v>209</v>
      </c>
      <c r="G75" t="s">
        <v>214</v>
      </c>
      <c r="H75" t="s">
        <v>211</v>
      </c>
      <c r="I75">
        <f>I74</f>
        <v>0.9</v>
      </c>
      <c r="J75">
        <v>0</v>
      </c>
      <c r="O75">
        <f>ROUND(CP75,2)</f>
        <v>25985.06</v>
      </c>
      <c r="P75">
        <f>ROUND(CQ75*I75,2)</f>
        <v>915.89</v>
      </c>
      <c r="Q75">
        <f>ROUND(CR75*I75,2)</f>
        <v>16580.02</v>
      </c>
      <c r="R75">
        <f>ROUND(CS75*I75,2)</f>
        <v>8208.7000000000007</v>
      </c>
      <c r="S75">
        <f>ROUND(CT75*I75,2)</f>
        <v>8489.15</v>
      </c>
      <c r="T75">
        <f>ROUND(CU75*I75,2)</f>
        <v>0</v>
      </c>
      <c r="U75">
        <f>CV75*I75</f>
        <v>47.592000000000006</v>
      </c>
      <c r="V75">
        <f>CW75*I75</f>
        <v>0</v>
      </c>
      <c r="W75">
        <f>ROUND(CX75*I75,2)</f>
        <v>0</v>
      </c>
      <c r="X75">
        <f t="shared" si="58"/>
        <v>9762.52</v>
      </c>
      <c r="Y75">
        <f t="shared" si="58"/>
        <v>3735.23</v>
      </c>
      <c r="AA75">
        <v>22950688</v>
      </c>
      <c r="AB75">
        <f>ROUND((AC75+AD75+AF75),6)</f>
        <v>3077.77</v>
      </c>
      <c r="AC75">
        <f>ROUND((ES75),6)</f>
        <v>164.67</v>
      </c>
      <c r="AD75">
        <f t="shared" ref="AD75:AF76" si="60">ROUND((ET75),6)</f>
        <v>2331.9299999999998</v>
      </c>
      <c r="AE75">
        <f t="shared" si="60"/>
        <v>561.97</v>
      </c>
      <c r="AF75">
        <f t="shared" si="60"/>
        <v>581.16999999999996</v>
      </c>
      <c r="AG75">
        <f>ROUND((AP75),6)</f>
        <v>0</v>
      </c>
      <c r="AH75">
        <f>(EW75)</f>
        <v>52.88</v>
      </c>
      <c r="AI75">
        <f>(EX75)</f>
        <v>0</v>
      </c>
      <c r="AJ75">
        <f>ROUND((AS75),6)</f>
        <v>0</v>
      </c>
      <c r="AK75">
        <v>3077.77</v>
      </c>
      <c r="AL75">
        <v>164.67</v>
      </c>
      <c r="AM75">
        <v>2331.9299999999998</v>
      </c>
      <c r="AN75">
        <v>561.97</v>
      </c>
      <c r="AO75">
        <v>581.16999999999996</v>
      </c>
      <c r="AP75">
        <v>0</v>
      </c>
      <c r="AQ75">
        <v>52.88</v>
      </c>
      <c r="AR75">
        <v>0</v>
      </c>
      <c r="AS75">
        <v>0</v>
      </c>
      <c r="AT75">
        <v>115</v>
      </c>
      <c r="AU75">
        <v>44</v>
      </c>
      <c r="AV75">
        <v>1</v>
      </c>
      <c r="AW75">
        <v>1</v>
      </c>
      <c r="AZ75">
        <v>1</v>
      </c>
      <c r="BA75">
        <v>16.23</v>
      </c>
      <c r="BB75">
        <v>7.9</v>
      </c>
      <c r="BC75">
        <v>6.18</v>
      </c>
      <c r="BD75" t="s">
        <v>45</v>
      </c>
      <c r="BE75" t="s">
        <v>45</v>
      </c>
      <c r="BF75" t="s">
        <v>45</v>
      </c>
      <c r="BG75" t="s">
        <v>45</v>
      </c>
      <c r="BH75">
        <v>0</v>
      </c>
      <c r="BI75">
        <v>0</v>
      </c>
      <c r="BJ75" t="s">
        <v>212</v>
      </c>
      <c r="BM75">
        <v>1685</v>
      </c>
      <c r="BN75">
        <v>0</v>
      </c>
      <c r="BO75" t="s">
        <v>209</v>
      </c>
      <c r="BP75">
        <v>1</v>
      </c>
      <c r="BQ75">
        <v>0</v>
      </c>
      <c r="BS75">
        <v>16.23</v>
      </c>
      <c r="BT75">
        <v>1</v>
      </c>
      <c r="BU75">
        <v>1</v>
      </c>
      <c r="BV75">
        <v>1</v>
      </c>
      <c r="BW75">
        <v>1</v>
      </c>
      <c r="BX75">
        <v>1</v>
      </c>
      <c r="BY75" t="s">
        <v>45</v>
      </c>
      <c r="BZ75">
        <v>115</v>
      </c>
      <c r="CA75">
        <v>44</v>
      </c>
      <c r="CF75">
        <v>0</v>
      </c>
      <c r="CG75">
        <v>0</v>
      </c>
      <c r="CM75">
        <v>0</v>
      </c>
      <c r="CN75" t="s">
        <v>45</v>
      </c>
      <c r="CO75">
        <v>0</v>
      </c>
      <c r="CP75">
        <f>(P75+Q75+S75)</f>
        <v>25985.059999999998</v>
      </c>
      <c r="CQ75">
        <f>AC75*BC75</f>
        <v>1017.6605999999999</v>
      </c>
      <c r="CR75">
        <f>AD75*BB75</f>
        <v>18422.246999999999</v>
      </c>
      <c r="CS75">
        <f>AE75*BS75</f>
        <v>9120.7731000000003</v>
      </c>
      <c r="CT75">
        <f>AF75*BA75</f>
        <v>9432.3891000000003</v>
      </c>
      <c r="CU75">
        <f t="shared" si="59"/>
        <v>0</v>
      </c>
      <c r="CV75">
        <f t="shared" si="59"/>
        <v>52.88</v>
      </c>
      <c r="CW75">
        <f t="shared" si="59"/>
        <v>0</v>
      </c>
      <c r="CX75">
        <f t="shared" si="59"/>
        <v>0</v>
      </c>
      <c r="CY75">
        <f>S75*(BZ75/100)</f>
        <v>9762.5224999999991</v>
      </c>
      <c r="CZ75">
        <f>S75*(CA75/100)</f>
        <v>3735.2259999999997</v>
      </c>
      <c r="DC75" t="s">
        <v>45</v>
      </c>
      <c r="DD75" t="s">
        <v>45</v>
      </c>
      <c r="DE75" t="s">
        <v>45</v>
      </c>
      <c r="DF75" t="s">
        <v>45</v>
      </c>
      <c r="DG75" t="s">
        <v>45</v>
      </c>
      <c r="DH75" t="s">
        <v>45</v>
      </c>
      <c r="DI75" t="s">
        <v>45</v>
      </c>
      <c r="DJ75" t="s">
        <v>45</v>
      </c>
      <c r="DK75" t="s">
        <v>45</v>
      </c>
      <c r="DL75" t="s">
        <v>45</v>
      </c>
      <c r="DM75" t="s">
        <v>45</v>
      </c>
      <c r="DN75">
        <v>0</v>
      </c>
      <c r="DO75">
        <v>0</v>
      </c>
      <c r="DP75">
        <v>0</v>
      </c>
      <c r="DQ75">
        <v>0</v>
      </c>
      <c r="DU75">
        <v>1010</v>
      </c>
      <c r="DV75" t="s">
        <v>211</v>
      </c>
      <c r="DW75" t="s">
        <v>211</v>
      </c>
      <c r="DX75">
        <v>100</v>
      </c>
      <c r="EE75">
        <v>0</v>
      </c>
      <c r="EF75">
        <v>0</v>
      </c>
      <c r="EG75" t="s">
        <v>45</v>
      </c>
      <c r="EH75">
        <v>0</v>
      </c>
      <c r="EI75" t="s">
        <v>45</v>
      </c>
      <c r="EJ75">
        <v>0</v>
      </c>
      <c r="EK75">
        <v>1685</v>
      </c>
      <c r="EL75" t="s">
        <v>45</v>
      </c>
      <c r="EM75" t="s">
        <v>45</v>
      </c>
      <c r="EO75" t="s">
        <v>45</v>
      </c>
      <c r="EQ75">
        <v>0</v>
      </c>
      <c r="ER75">
        <v>3077.77</v>
      </c>
      <c r="ES75">
        <v>164.67</v>
      </c>
      <c r="ET75">
        <v>2331.9299999999998</v>
      </c>
      <c r="EU75">
        <v>561.97</v>
      </c>
      <c r="EV75">
        <v>581.16999999999996</v>
      </c>
      <c r="EW75">
        <v>52.88</v>
      </c>
      <c r="EX75">
        <v>0</v>
      </c>
      <c r="EY75">
        <v>0</v>
      </c>
      <c r="EZ75">
        <v>0</v>
      </c>
      <c r="FQ75">
        <v>0</v>
      </c>
      <c r="FR75">
        <f>ROUND(IF(AND(BH75=3,BI75=3),P75,0),2)</f>
        <v>0</v>
      </c>
      <c r="FS75">
        <v>0</v>
      </c>
      <c r="FX75">
        <v>115</v>
      </c>
      <c r="FY75">
        <v>44</v>
      </c>
      <c r="GA75" t="s">
        <v>45</v>
      </c>
      <c r="GG75">
        <v>2</v>
      </c>
      <c r="GH75">
        <v>1</v>
      </c>
      <c r="GI75">
        <v>2</v>
      </c>
      <c r="GJ75">
        <v>0</v>
      </c>
      <c r="GK75">
        <f>ROUND(R75*(R12)/100,2)</f>
        <v>13708.53</v>
      </c>
      <c r="GL75">
        <f>ROUND(IF(AND(BH75=3,BI75=3,FS75&lt;&gt;0),P75,0),2)</f>
        <v>0</v>
      </c>
      <c r="GM75">
        <f>O75+X75+Y75+GK75</f>
        <v>53191.340000000004</v>
      </c>
      <c r="GN75">
        <f>ROUND(IF(OR(BI75=0,BI75=1),O75+X75+Y75+GK75,0),2)</f>
        <v>53191.34</v>
      </c>
      <c r="GO75">
        <f>ROUND(IF(BI75=2,O75+X75+Y75+GK75,0),2)</f>
        <v>0</v>
      </c>
      <c r="GP75">
        <f>ROUND(IF(BI75=4,O75+X75+Y75+GK75,0),2)</f>
        <v>0</v>
      </c>
      <c r="GR75">
        <v>0</v>
      </c>
    </row>
    <row r="76" spans="1:200">
      <c r="A76">
        <v>18</v>
      </c>
      <c r="B76">
        <v>0</v>
      </c>
      <c r="C76">
        <v>61</v>
      </c>
      <c r="E76" t="s">
        <v>215</v>
      </c>
      <c r="F76" t="s">
        <v>216</v>
      </c>
      <c r="G76" t="s">
        <v>217</v>
      </c>
      <c r="H76" t="s">
        <v>102</v>
      </c>
      <c r="I76">
        <f>I75*J76</f>
        <v>8.0000001000000012</v>
      </c>
      <c r="J76">
        <v>8.8888890000000007</v>
      </c>
      <c r="O76">
        <f>ROUND(CP76,2)</f>
        <v>75240.88</v>
      </c>
      <c r="P76">
        <f>ROUND(CQ76*I76,2)</f>
        <v>75240.88</v>
      </c>
      <c r="Q76">
        <f>ROUND(CR76*I76,2)</f>
        <v>0</v>
      </c>
      <c r="R76">
        <f>ROUND(CS76*I76,2)</f>
        <v>0</v>
      </c>
      <c r="S76">
        <f>ROUND(CT76*I76,2)</f>
        <v>0</v>
      </c>
      <c r="T76">
        <f>ROUND(CU76*I76,2)</f>
        <v>0</v>
      </c>
      <c r="U76">
        <f>CV76*I76</f>
        <v>0</v>
      </c>
      <c r="V76">
        <f>CW76*I76</f>
        <v>0</v>
      </c>
      <c r="W76">
        <f>ROUND(CX76*I76,2)</f>
        <v>0</v>
      </c>
      <c r="X76">
        <f t="shared" si="58"/>
        <v>0</v>
      </c>
      <c r="Y76">
        <f t="shared" si="58"/>
        <v>0</v>
      </c>
      <c r="AA76">
        <v>22950688</v>
      </c>
      <c r="AB76">
        <f>ROUND((AC76+AD76+AF76),6)</f>
        <v>1644.25</v>
      </c>
      <c r="AC76">
        <f>ROUND((ES76),6)</f>
        <v>1644.25</v>
      </c>
      <c r="AD76">
        <f t="shared" si="60"/>
        <v>0</v>
      </c>
      <c r="AE76">
        <f t="shared" si="60"/>
        <v>0</v>
      </c>
      <c r="AF76">
        <f t="shared" si="60"/>
        <v>0</v>
      </c>
      <c r="AG76">
        <f>ROUND((AP76),6)</f>
        <v>0</v>
      </c>
      <c r="AH76">
        <f>(EW76)</f>
        <v>0</v>
      </c>
      <c r="AI76">
        <f>(EX76)</f>
        <v>0</v>
      </c>
      <c r="AJ76">
        <f>ROUND((AS76),6)</f>
        <v>0</v>
      </c>
      <c r="AK76">
        <v>1644.25</v>
      </c>
      <c r="AL76">
        <v>1644.25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1</v>
      </c>
      <c r="AW76">
        <v>1</v>
      </c>
      <c r="AZ76">
        <v>1</v>
      </c>
      <c r="BA76">
        <v>1</v>
      </c>
      <c r="BB76">
        <v>1</v>
      </c>
      <c r="BC76">
        <v>5.72</v>
      </c>
      <c r="BD76" t="s">
        <v>45</v>
      </c>
      <c r="BE76" t="s">
        <v>45</v>
      </c>
      <c r="BF76" t="s">
        <v>45</v>
      </c>
      <c r="BG76" t="s">
        <v>45</v>
      </c>
      <c r="BH76">
        <v>3</v>
      </c>
      <c r="BI76">
        <v>0</v>
      </c>
      <c r="BJ76" t="s">
        <v>218</v>
      </c>
      <c r="BM76">
        <v>1685</v>
      </c>
      <c r="BN76">
        <v>0</v>
      </c>
      <c r="BO76" t="s">
        <v>216</v>
      </c>
      <c r="BP76">
        <v>1</v>
      </c>
      <c r="BQ76">
        <v>0</v>
      </c>
      <c r="BS76">
        <v>1</v>
      </c>
      <c r="BT76">
        <v>1</v>
      </c>
      <c r="BU76">
        <v>1</v>
      </c>
      <c r="BV76">
        <v>1</v>
      </c>
      <c r="BW76">
        <v>1</v>
      </c>
      <c r="BX76">
        <v>1</v>
      </c>
      <c r="BY76" t="s">
        <v>45</v>
      </c>
      <c r="BZ76">
        <v>0</v>
      </c>
      <c r="CA76">
        <v>0</v>
      </c>
      <c r="CF76">
        <v>0</v>
      </c>
      <c r="CG76">
        <v>0</v>
      </c>
      <c r="CM76">
        <v>0</v>
      </c>
      <c r="CN76" t="s">
        <v>45</v>
      </c>
      <c r="CO76">
        <v>0</v>
      </c>
      <c r="CP76">
        <f>(P76+Q76+S76)</f>
        <v>75240.88</v>
      </c>
      <c r="CQ76">
        <f>AC76*BC76</f>
        <v>9405.1099999999988</v>
      </c>
      <c r="CR76">
        <f>AD76*BB76</f>
        <v>0</v>
      </c>
      <c r="CS76">
        <f>AE76*BS76</f>
        <v>0</v>
      </c>
      <c r="CT76">
        <f>AF76*BA76</f>
        <v>0</v>
      </c>
      <c r="CU76">
        <f t="shared" si="59"/>
        <v>0</v>
      </c>
      <c r="CV76">
        <f t="shared" si="59"/>
        <v>0</v>
      </c>
      <c r="CW76">
        <f t="shared" si="59"/>
        <v>0</v>
      </c>
      <c r="CX76">
        <f t="shared" si="59"/>
        <v>0</v>
      </c>
      <c r="CY76">
        <f>S76*(BZ76/100)</f>
        <v>0</v>
      </c>
      <c r="CZ76">
        <f>S76*(CA76/100)</f>
        <v>0</v>
      </c>
      <c r="DC76" t="s">
        <v>45</v>
      </c>
      <c r="DD76" t="s">
        <v>45</v>
      </c>
      <c r="DE76" t="s">
        <v>45</v>
      </c>
      <c r="DF76" t="s">
        <v>45</v>
      </c>
      <c r="DG76" t="s">
        <v>45</v>
      </c>
      <c r="DH76" t="s">
        <v>45</v>
      </c>
      <c r="DI76" t="s">
        <v>45</v>
      </c>
      <c r="DJ76" t="s">
        <v>45</v>
      </c>
      <c r="DK76" t="s">
        <v>45</v>
      </c>
      <c r="DL76" t="s">
        <v>45</v>
      </c>
      <c r="DM76" t="s">
        <v>45</v>
      </c>
      <c r="DN76">
        <v>0</v>
      </c>
      <c r="DO76">
        <v>0</v>
      </c>
      <c r="DP76">
        <v>0</v>
      </c>
      <c r="DQ76">
        <v>0</v>
      </c>
      <c r="DU76">
        <v>1007</v>
      </c>
      <c r="DV76" t="s">
        <v>102</v>
      </c>
      <c r="DW76" t="s">
        <v>102</v>
      </c>
      <c r="DX76">
        <v>1</v>
      </c>
      <c r="EE76">
        <v>0</v>
      </c>
      <c r="EF76">
        <v>0</v>
      </c>
      <c r="EG76" t="s">
        <v>45</v>
      </c>
      <c r="EH76">
        <v>0</v>
      </c>
      <c r="EI76" t="s">
        <v>45</v>
      </c>
      <c r="EJ76">
        <v>0</v>
      </c>
      <c r="EK76">
        <v>1685</v>
      </c>
      <c r="EL76" t="s">
        <v>45</v>
      </c>
      <c r="EM76" t="s">
        <v>45</v>
      </c>
      <c r="EO76" t="s">
        <v>45</v>
      </c>
      <c r="EQ76">
        <v>0</v>
      </c>
      <c r="ER76">
        <v>1644.25</v>
      </c>
      <c r="ES76">
        <v>1644.25</v>
      </c>
      <c r="ET76">
        <v>0</v>
      </c>
      <c r="EU76">
        <v>0</v>
      </c>
      <c r="EV76">
        <v>0</v>
      </c>
      <c r="EW76">
        <v>0</v>
      </c>
      <c r="EX76">
        <v>0</v>
      </c>
      <c r="EZ76">
        <v>0</v>
      </c>
      <c r="FQ76">
        <v>0</v>
      </c>
      <c r="FR76">
        <f>ROUND(IF(AND(BH76=3,BI76=3),P76,0),2)</f>
        <v>0</v>
      </c>
      <c r="FS76">
        <v>0</v>
      </c>
      <c r="FX76">
        <v>0</v>
      </c>
      <c r="FY76">
        <v>0</v>
      </c>
      <c r="GA76" t="s">
        <v>45</v>
      </c>
      <c r="GG76">
        <v>2</v>
      </c>
      <c r="GH76">
        <v>1</v>
      </c>
      <c r="GI76">
        <v>2</v>
      </c>
      <c r="GJ76">
        <v>0</v>
      </c>
      <c r="GK76">
        <f>ROUND(R76*(R12)/100,2)</f>
        <v>0</v>
      </c>
      <c r="GL76">
        <f>ROUND(IF(AND(BH76=3,BI76=3,FS76&lt;&gt;0),P76,0),2)</f>
        <v>0</v>
      </c>
      <c r="GM76">
        <f>O76+X76+Y76+GK76</f>
        <v>75240.88</v>
      </c>
      <c r="GN76">
        <f>ROUND(IF(OR(BI76=0,BI76=1),O76+X76+Y76+GK76,0),2)</f>
        <v>75240.88</v>
      </c>
      <c r="GO76">
        <f>ROUND(IF(BI76=2,O76+X76+Y76+GK76,0),2)</f>
        <v>0</v>
      </c>
      <c r="GP76">
        <f>ROUND(IF(BI76=4,O76+X76+Y76+GK76,0),2)</f>
        <v>0</v>
      </c>
      <c r="GR76">
        <v>0</v>
      </c>
    </row>
    <row r="78" spans="1:200">
      <c r="A78" s="2">
        <v>51</v>
      </c>
      <c r="B78" s="2">
        <f>B70</f>
        <v>0</v>
      </c>
      <c r="C78" s="2">
        <f>A70</f>
        <v>4</v>
      </c>
      <c r="D78" s="2">
        <f>ROW(A70)</f>
        <v>70</v>
      </c>
      <c r="E78" s="2"/>
      <c r="F78" s="2" t="str">
        <f>IF(F70&lt;&gt;"",F70,"")</f>
        <v>Новый раздел</v>
      </c>
      <c r="G78" s="2" t="str">
        <f>IF(G70&lt;&gt;"",G70,"")</f>
        <v>Лоток</v>
      </c>
      <c r="H78" s="2"/>
      <c r="I78" s="2"/>
      <c r="J78" s="2"/>
      <c r="K78" s="2"/>
      <c r="L78" s="2"/>
      <c r="M78" s="2"/>
      <c r="N78" s="2"/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>
        <f t="shared" ref="AO78:AU78" si="61">ROUND(BB78,2)</f>
        <v>0</v>
      </c>
      <c r="AP78" s="2">
        <f t="shared" si="61"/>
        <v>0</v>
      </c>
      <c r="AQ78" s="2">
        <f t="shared" si="61"/>
        <v>0</v>
      </c>
      <c r="AR78" s="2">
        <f t="shared" si="61"/>
        <v>0</v>
      </c>
      <c r="AS78" s="2">
        <f t="shared" si="61"/>
        <v>0</v>
      </c>
      <c r="AT78" s="2">
        <f t="shared" si="61"/>
        <v>0</v>
      </c>
      <c r="AU78" s="2">
        <f t="shared" si="61"/>
        <v>0</v>
      </c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>
        <v>0</v>
      </c>
    </row>
    <row r="80" spans="1:200">
      <c r="A80" s="4">
        <v>50</v>
      </c>
      <c r="B80" s="4">
        <v>0</v>
      </c>
      <c r="C80" s="4">
        <v>0</v>
      </c>
      <c r="D80" s="4">
        <v>1</v>
      </c>
      <c r="E80" s="4">
        <v>201</v>
      </c>
      <c r="F80" s="4">
        <f>ROUND(Source!O78,O80)</f>
        <v>0</v>
      </c>
      <c r="G80" s="4" t="s">
        <v>172</v>
      </c>
      <c r="H80" s="4" t="s">
        <v>173</v>
      </c>
      <c r="I80" s="4"/>
      <c r="J80" s="4"/>
      <c r="K80" s="4">
        <v>201</v>
      </c>
      <c r="L80" s="4">
        <v>1</v>
      </c>
      <c r="M80" s="4">
        <v>3</v>
      </c>
      <c r="N80" s="4" t="s">
        <v>45</v>
      </c>
      <c r="O80" s="4">
        <v>2</v>
      </c>
      <c r="P80" s="4"/>
    </row>
    <row r="81" spans="1:16">
      <c r="A81" s="4">
        <v>50</v>
      </c>
      <c r="B81" s="4">
        <v>0</v>
      </c>
      <c r="C81" s="4">
        <v>0</v>
      </c>
      <c r="D81" s="4">
        <v>1</v>
      </c>
      <c r="E81" s="4">
        <v>202</v>
      </c>
      <c r="F81" s="4">
        <f>ROUND(Source!P78,O81)</f>
        <v>0</v>
      </c>
      <c r="G81" s="4" t="s">
        <v>174</v>
      </c>
      <c r="H81" s="4" t="s">
        <v>175</v>
      </c>
      <c r="I81" s="4"/>
      <c r="J81" s="4"/>
      <c r="K81" s="4">
        <v>202</v>
      </c>
      <c r="L81" s="4">
        <v>2</v>
      </c>
      <c r="M81" s="4">
        <v>3</v>
      </c>
      <c r="N81" s="4" t="s">
        <v>45</v>
      </c>
      <c r="O81" s="4">
        <v>2</v>
      </c>
      <c r="P81" s="4"/>
    </row>
    <row r="82" spans="1:16">
      <c r="A82" s="4">
        <v>50</v>
      </c>
      <c r="B82" s="4">
        <v>0</v>
      </c>
      <c r="C82" s="4">
        <v>0</v>
      </c>
      <c r="D82" s="4">
        <v>1</v>
      </c>
      <c r="E82" s="4">
        <v>222</v>
      </c>
      <c r="F82" s="4">
        <f>ROUND(Source!AO78,O82)</f>
        <v>0</v>
      </c>
      <c r="G82" s="4" t="s">
        <v>176</v>
      </c>
      <c r="H82" s="4" t="s">
        <v>177</v>
      </c>
      <c r="I82" s="4"/>
      <c r="J82" s="4"/>
      <c r="K82" s="4">
        <v>222</v>
      </c>
      <c r="L82" s="4">
        <v>3</v>
      </c>
      <c r="M82" s="4">
        <v>3</v>
      </c>
      <c r="N82" s="4" t="s">
        <v>45</v>
      </c>
      <c r="O82" s="4">
        <v>2</v>
      </c>
      <c r="P82" s="4"/>
    </row>
    <row r="83" spans="1:16">
      <c r="A83" s="4">
        <v>50</v>
      </c>
      <c r="B83" s="4">
        <v>0</v>
      </c>
      <c r="C83" s="4">
        <v>0</v>
      </c>
      <c r="D83" s="4">
        <v>1</v>
      </c>
      <c r="E83" s="4">
        <v>216</v>
      </c>
      <c r="F83" s="4">
        <f>ROUND(Source!AP78,O83)</f>
        <v>0</v>
      </c>
      <c r="G83" s="4" t="s">
        <v>178</v>
      </c>
      <c r="H83" s="4" t="s">
        <v>179</v>
      </c>
      <c r="I83" s="4"/>
      <c r="J83" s="4"/>
      <c r="K83" s="4">
        <v>216</v>
      </c>
      <c r="L83" s="4">
        <v>4</v>
      </c>
      <c r="M83" s="4">
        <v>3</v>
      </c>
      <c r="N83" s="4" t="s">
        <v>45</v>
      </c>
      <c r="O83" s="4">
        <v>2</v>
      </c>
      <c r="P83" s="4"/>
    </row>
    <row r="84" spans="1:16">
      <c r="A84" s="4">
        <v>50</v>
      </c>
      <c r="B84" s="4">
        <v>0</v>
      </c>
      <c r="C84" s="4">
        <v>0</v>
      </c>
      <c r="D84" s="4">
        <v>1</v>
      </c>
      <c r="E84" s="4">
        <v>223</v>
      </c>
      <c r="F84" s="4">
        <f>ROUND(Source!AQ78,O84)</f>
        <v>0</v>
      </c>
      <c r="G84" s="4" t="s">
        <v>180</v>
      </c>
      <c r="H84" s="4" t="s">
        <v>181</v>
      </c>
      <c r="I84" s="4"/>
      <c r="J84" s="4"/>
      <c r="K84" s="4">
        <v>223</v>
      </c>
      <c r="L84" s="4">
        <v>5</v>
      </c>
      <c r="M84" s="4">
        <v>3</v>
      </c>
      <c r="N84" s="4" t="s">
        <v>45</v>
      </c>
      <c r="O84" s="4">
        <v>2</v>
      </c>
      <c r="P84" s="4"/>
    </row>
    <row r="85" spans="1:16">
      <c r="A85" s="4">
        <v>50</v>
      </c>
      <c r="B85" s="4">
        <v>0</v>
      </c>
      <c r="C85" s="4">
        <v>0</v>
      </c>
      <c r="D85" s="4">
        <v>1</v>
      </c>
      <c r="E85" s="4">
        <v>203</v>
      </c>
      <c r="F85" s="4">
        <f>ROUND(Source!Q78,O85)</f>
        <v>0</v>
      </c>
      <c r="G85" s="4" t="s">
        <v>182</v>
      </c>
      <c r="H85" s="4" t="s">
        <v>183</v>
      </c>
      <c r="I85" s="4"/>
      <c r="J85" s="4"/>
      <c r="K85" s="4">
        <v>203</v>
      </c>
      <c r="L85" s="4">
        <v>6</v>
      </c>
      <c r="M85" s="4">
        <v>3</v>
      </c>
      <c r="N85" s="4" t="s">
        <v>45</v>
      </c>
      <c r="O85" s="4">
        <v>2</v>
      </c>
      <c r="P85" s="4"/>
    </row>
    <row r="86" spans="1:16">
      <c r="A86" s="4">
        <v>50</v>
      </c>
      <c r="B86" s="4">
        <v>0</v>
      </c>
      <c r="C86" s="4">
        <v>0</v>
      </c>
      <c r="D86" s="4">
        <v>1</v>
      </c>
      <c r="E86" s="4">
        <v>204</v>
      </c>
      <c r="F86" s="4">
        <f>ROUND(Source!R78,O86)</f>
        <v>0</v>
      </c>
      <c r="G86" s="4" t="s">
        <v>184</v>
      </c>
      <c r="H86" s="4" t="s">
        <v>185</v>
      </c>
      <c r="I86" s="4"/>
      <c r="J86" s="4"/>
      <c r="K86" s="4">
        <v>204</v>
      </c>
      <c r="L86" s="4">
        <v>7</v>
      </c>
      <c r="M86" s="4">
        <v>3</v>
      </c>
      <c r="N86" s="4" t="s">
        <v>45</v>
      </c>
      <c r="O86" s="4">
        <v>2</v>
      </c>
      <c r="P86" s="4"/>
    </row>
    <row r="87" spans="1:16">
      <c r="A87" s="4">
        <v>50</v>
      </c>
      <c r="B87" s="4">
        <v>0</v>
      </c>
      <c r="C87" s="4">
        <v>0</v>
      </c>
      <c r="D87" s="4">
        <v>1</v>
      </c>
      <c r="E87" s="4">
        <v>205</v>
      </c>
      <c r="F87" s="4">
        <f>ROUND(Source!S78,O87)</f>
        <v>0</v>
      </c>
      <c r="G87" s="4" t="s">
        <v>186</v>
      </c>
      <c r="H87" s="4" t="s">
        <v>187</v>
      </c>
      <c r="I87" s="4"/>
      <c r="J87" s="4"/>
      <c r="K87" s="4">
        <v>205</v>
      </c>
      <c r="L87" s="4">
        <v>8</v>
      </c>
      <c r="M87" s="4">
        <v>3</v>
      </c>
      <c r="N87" s="4" t="s">
        <v>45</v>
      </c>
      <c r="O87" s="4">
        <v>2</v>
      </c>
      <c r="P87" s="4"/>
    </row>
    <row r="88" spans="1:16">
      <c r="A88" s="4">
        <v>50</v>
      </c>
      <c r="B88" s="4">
        <v>0</v>
      </c>
      <c r="C88" s="4">
        <v>0</v>
      </c>
      <c r="D88" s="4">
        <v>1</v>
      </c>
      <c r="E88" s="4">
        <v>214</v>
      </c>
      <c r="F88" s="4">
        <f>ROUND(Source!AS78,O88)</f>
        <v>0</v>
      </c>
      <c r="G88" s="4" t="s">
        <v>188</v>
      </c>
      <c r="H88" s="4" t="s">
        <v>189</v>
      </c>
      <c r="I88" s="4"/>
      <c r="J88" s="4"/>
      <c r="K88" s="4">
        <v>214</v>
      </c>
      <c r="L88" s="4">
        <v>9</v>
      </c>
      <c r="M88" s="4">
        <v>3</v>
      </c>
      <c r="N88" s="4" t="s">
        <v>45</v>
      </c>
      <c r="O88" s="4">
        <v>2</v>
      </c>
      <c r="P88" s="4"/>
    </row>
    <row r="89" spans="1:16">
      <c r="A89" s="4">
        <v>50</v>
      </c>
      <c r="B89" s="4">
        <v>0</v>
      </c>
      <c r="C89" s="4">
        <v>0</v>
      </c>
      <c r="D89" s="4">
        <v>1</v>
      </c>
      <c r="E89" s="4">
        <v>215</v>
      </c>
      <c r="F89" s="4">
        <f>ROUND(Source!AT78,O89)</f>
        <v>0</v>
      </c>
      <c r="G89" s="4" t="s">
        <v>190</v>
      </c>
      <c r="H89" s="4" t="s">
        <v>191</v>
      </c>
      <c r="I89" s="4"/>
      <c r="J89" s="4"/>
      <c r="K89" s="4">
        <v>215</v>
      </c>
      <c r="L89" s="4">
        <v>10</v>
      </c>
      <c r="M89" s="4">
        <v>3</v>
      </c>
      <c r="N89" s="4" t="s">
        <v>45</v>
      </c>
      <c r="O89" s="4">
        <v>2</v>
      </c>
      <c r="P89" s="4"/>
    </row>
    <row r="90" spans="1:16">
      <c r="A90" s="4">
        <v>50</v>
      </c>
      <c r="B90" s="4">
        <v>0</v>
      </c>
      <c r="C90" s="4">
        <v>0</v>
      </c>
      <c r="D90" s="4">
        <v>1</v>
      </c>
      <c r="E90" s="4">
        <v>217</v>
      </c>
      <c r="F90" s="4">
        <f>ROUND(Source!AU78,O90)</f>
        <v>0</v>
      </c>
      <c r="G90" s="4" t="s">
        <v>192</v>
      </c>
      <c r="H90" s="4" t="s">
        <v>193</v>
      </c>
      <c r="I90" s="4"/>
      <c r="J90" s="4"/>
      <c r="K90" s="4">
        <v>217</v>
      </c>
      <c r="L90" s="4">
        <v>11</v>
      </c>
      <c r="M90" s="4">
        <v>3</v>
      </c>
      <c r="N90" s="4" t="s">
        <v>45</v>
      </c>
      <c r="O90" s="4">
        <v>2</v>
      </c>
      <c r="P90" s="4"/>
    </row>
    <row r="91" spans="1:16">
      <c r="A91" s="4">
        <v>50</v>
      </c>
      <c r="B91" s="4">
        <v>0</v>
      </c>
      <c r="C91" s="4">
        <v>0</v>
      </c>
      <c r="D91" s="4">
        <v>1</v>
      </c>
      <c r="E91" s="4">
        <v>206</v>
      </c>
      <c r="F91" s="4">
        <f>ROUND(Source!T78,O91)</f>
        <v>0</v>
      </c>
      <c r="G91" s="4" t="s">
        <v>194</v>
      </c>
      <c r="H91" s="4" t="s">
        <v>195</v>
      </c>
      <c r="I91" s="4"/>
      <c r="J91" s="4"/>
      <c r="K91" s="4">
        <v>206</v>
      </c>
      <c r="L91" s="4">
        <v>12</v>
      </c>
      <c r="M91" s="4">
        <v>3</v>
      </c>
      <c r="N91" s="4" t="s">
        <v>45</v>
      </c>
      <c r="O91" s="4">
        <v>2</v>
      </c>
      <c r="P91" s="4"/>
    </row>
    <row r="92" spans="1:16">
      <c r="A92" s="4">
        <v>50</v>
      </c>
      <c r="B92" s="4">
        <v>0</v>
      </c>
      <c r="C92" s="4">
        <v>0</v>
      </c>
      <c r="D92" s="4">
        <v>1</v>
      </c>
      <c r="E92" s="4">
        <v>207</v>
      </c>
      <c r="F92" s="4">
        <f>Source!U78</f>
        <v>0</v>
      </c>
      <c r="G92" s="4" t="s">
        <v>196</v>
      </c>
      <c r="H92" s="4" t="s">
        <v>197</v>
      </c>
      <c r="I92" s="4"/>
      <c r="J92" s="4"/>
      <c r="K92" s="4">
        <v>207</v>
      </c>
      <c r="L92" s="4">
        <v>13</v>
      </c>
      <c r="M92" s="4">
        <v>3</v>
      </c>
      <c r="N92" s="4" t="s">
        <v>45</v>
      </c>
      <c r="O92" s="4">
        <v>-1</v>
      </c>
      <c r="P92" s="4"/>
    </row>
    <row r="93" spans="1:16">
      <c r="A93" s="4">
        <v>50</v>
      </c>
      <c r="B93" s="4">
        <v>0</v>
      </c>
      <c r="C93" s="4">
        <v>0</v>
      </c>
      <c r="D93" s="4">
        <v>1</v>
      </c>
      <c r="E93" s="4">
        <v>208</v>
      </c>
      <c r="F93" s="4">
        <f>Source!V78</f>
        <v>0</v>
      </c>
      <c r="G93" s="4" t="s">
        <v>198</v>
      </c>
      <c r="H93" s="4" t="s">
        <v>199</v>
      </c>
      <c r="I93" s="4"/>
      <c r="J93" s="4"/>
      <c r="K93" s="4">
        <v>208</v>
      </c>
      <c r="L93" s="4">
        <v>14</v>
      </c>
      <c r="M93" s="4">
        <v>3</v>
      </c>
      <c r="N93" s="4" t="s">
        <v>45</v>
      </c>
      <c r="O93" s="4">
        <v>-1</v>
      </c>
      <c r="P93" s="4"/>
    </row>
    <row r="94" spans="1:16">
      <c r="A94" s="4">
        <v>50</v>
      </c>
      <c r="B94" s="4">
        <v>0</v>
      </c>
      <c r="C94" s="4">
        <v>0</v>
      </c>
      <c r="D94" s="4">
        <v>1</v>
      </c>
      <c r="E94" s="4">
        <v>209</v>
      </c>
      <c r="F94" s="4">
        <f>ROUND(Source!W78,O94)</f>
        <v>0</v>
      </c>
      <c r="G94" s="4" t="s">
        <v>200</v>
      </c>
      <c r="H94" s="4" t="s">
        <v>201</v>
      </c>
      <c r="I94" s="4"/>
      <c r="J94" s="4"/>
      <c r="K94" s="4">
        <v>209</v>
      </c>
      <c r="L94" s="4">
        <v>15</v>
      </c>
      <c r="M94" s="4">
        <v>3</v>
      </c>
      <c r="N94" s="4" t="s">
        <v>45</v>
      </c>
      <c r="O94" s="4">
        <v>2</v>
      </c>
      <c r="P94" s="4"/>
    </row>
    <row r="95" spans="1:16">
      <c r="A95" s="4">
        <v>50</v>
      </c>
      <c r="B95" s="4">
        <v>0</v>
      </c>
      <c r="C95" s="4">
        <v>0</v>
      </c>
      <c r="D95" s="4">
        <v>1</v>
      </c>
      <c r="E95" s="4">
        <v>210</v>
      </c>
      <c r="F95" s="4">
        <f>ROUND(Source!X78,O95)</f>
        <v>0</v>
      </c>
      <c r="G95" s="4" t="s">
        <v>202</v>
      </c>
      <c r="H95" s="4" t="s">
        <v>203</v>
      </c>
      <c r="I95" s="4"/>
      <c r="J95" s="4"/>
      <c r="K95" s="4">
        <v>210</v>
      </c>
      <c r="L95" s="4">
        <v>16</v>
      </c>
      <c r="M95" s="4">
        <v>3</v>
      </c>
      <c r="N95" s="4" t="s">
        <v>45</v>
      </c>
      <c r="O95" s="4">
        <v>2</v>
      </c>
      <c r="P95" s="4"/>
    </row>
    <row r="96" spans="1:16">
      <c r="A96" s="4">
        <v>50</v>
      </c>
      <c r="B96" s="4">
        <v>0</v>
      </c>
      <c r="C96" s="4">
        <v>0</v>
      </c>
      <c r="D96" s="4">
        <v>1</v>
      </c>
      <c r="E96" s="4">
        <v>211</v>
      </c>
      <c r="F96" s="4">
        <f>ROUND(Source!Y78,O96)</f>
        <v>0</v>
      </c>
      <c r="G96" s="4" t="s">
        <v>204</v>
      </c>
      <c r="H96" s="4" t="s">
        <v>205</v>
      </c>
      <c r="I96" s="4"/>
      <c r="J96" s="4"/>
      <c r="K96" s="4">
        <v>211</v>
      </c>
      <c r="L96" s="4">
        <v>17</v>
      </c>
      <c r="M96" s="4">
        <v>3</v>
      </c>
      <c r="N96" s="4" t="s">
        <v>45</v>
      </c>
      <c r="O96" s="4">
        <v>2</v>
      </c>
      <c r="P96" s="4"/>
    </row>
    <row r="97" spans="1:200">
      <c r="A97" s="4">
        <v>50</v>
      </c>
      <c r="B97" s="4">
        <v>0</v>
      </c>
      <c r="C97" s="4">
        <v>0</v>
      </c>
      <c r="D97" s="4">
        <v>1</v>
      </c>
      <c r="E97" s="4">
        <v>224</v>
      </c>
      <c r="F97" s="4">
        <f>ROUND(Source!AR78,O97)</f>
        <v>0</v>
      </c>
      <c r="G97" s="4" t="s">
        <v>206</v>
      </c>
      <c r="H97" s="4" t="s">
        <v>207</v>
      </c>
      <c r="I97" s="4"/>
      <c r="J97" s="4"/>
      <c r="K97" s="4">
        <v>224</v>
      </c>
      <c r="L97" s="4">
        <v>18</v>
      </c>
      <c r="M97" s="4">
        <v>3</v>
      </c>
      <c r="N97" s="4" t="s">
        <v>45</v>
      </c>
      <c r="O97" s="4">
        <v>2</v>
      </c>
      <c r="P97" s="4"/>
    </row>
    <row r="99" spans="1:200">
      <c r="A99" s="1">
        <v>4</v>
      </c>
      <c r="B99" s="1">
        <v>0</v>
      </c>
      <c r="C99" s="1"/>
      <c r="D99" s="1">
        <f>ROW(A147)</f>
        <v>147</v>
      </c>
      <c r="E99" s="1"/>
      <c r="F99" s="1" t="s">
        <v>61</v>
      </c>
      <c r="G99" s="1" t="s">
        <v>219</v>
      </c>
      <c r="H99" s="1" t="s">
        <v>45</v>
      </c>
      <c r="I99" s="1">
        <v>0</v>
      </c>
      <c r="J99" s="1"/>
      <c r="K99" s="1">
        <v>0</v>
      </c>
      <c r="L99" s="1"/>
      <c r="M99" s="1"/>
      <c r="N99" s="1"/>
      <c r="O99" s="1"/>
      <c r="P99" s="1"/>
      <c r="Q99" s="1"/>
      <c r="R99" s="1"/>
      <c r="S99" s="1"/>
      <c r="T99" s="1"/>
      <c r="U99" s="1" t="s">
        <v>45</v>
      </c>
      <c r="V99" s="1">
        <v>0</v>
      </c>
      <c r="W99" s="1"/>
      <c r="X99" s="1"/>
      <c r="Y99" s="1"/>
      <c r="Z99" s="1"/>
      <c r="AA99" s="1"/>
      <c r="AB99" s="1" t="s">
        <v>45</v>
      </c>
      <c r="AC99" s="1" t="s">
        <v>45</v>
      </c>
      <c r="AD99" s="1" t="s">
        <v>45</v>
      </c>
      <c r="AE99" s="1" t="s">
        <v>45</v>
      </c>
      <c r="AF99" s="1" t="s">
        <v>45</v>
      </c>
      <c r="AG99" s="1" t="s">
        <v>45</v>
      </c>
      <c r="AH99" s="1"/>
      <c r="AI99" s="1"/>
      <c r="AJ99" s="1"/>
      <c r="AK99" s="1"/>
      <c r="AL99" s="1"/>
      <c r="AM99" s="1"/>
      <c r="AN99" s="1"/>
      <c r="AO99" s="1"/>
      <c r="AP99" s="1" t="s">
        <v>45</v>
      </c>
      <c r="AQ99" s="1" t="s">
        <v>45</v>
      </c>
      <c r="AR99" s="1" t="s">
        <v>45</v>
      </c>
      <c r="AS99" s="1"/>
      <c r="AT99" s="1"/>
      <c r="AU99" s="1"/>
      <c r="AV99" s="1"/>
      <c r="AW99" s="1"/>
      <c r="AX99" s="1"/>
      <c r="AY99" s="1"/>
      <c r="AZ99" s="1" t="s">
        <v>45</v>
      </c>
      <c r="BA99" s="1"/>
      <c r="BB99" s="1" t="s">
        <v>45</v>
      </c>
      <c r="BC99" s="1" t="s">
        <v>45</v>
      </c>
      <c r="BD99" s="1" t="s">
        <v>45</v>
      </c>
      <c r="BE99" s="1" t="s">
        <v>45</v>
      </c>
      <c r="BF99" s="1" t="s">
        <v>45</v>
      </c>
      <c r="BG99" s="1" t="s">
        <v>45</v>
      </c>
      <c r="BH99" s="1" t="s">
        <v>45</v>
      </c>
      <c r="BI99" s="1" t="s">
        <v>45</v>
      </c>
      <c r="BJ99" s="1" t="s">
        <v>45</v>
      </c>
      <c r="BK99" s="1" t="s">
        <v>45</v>
      </c>
      <c r="BL99" s="1" t="s">
        <v>45</v>
      </c>
      <c r="BM99" s="1" t="s">
        <v>45</v>
      </c>
      <c r="BN99" s="1" t="s">
        <v>45</v>
      </c>
      <c r="BO99" s="1" t="s">
        <v>45</v>
      </c>
      <c r="BP99" s="1" t="s">
        <v>45</v>
      </c>
      <c r="BQ99" s="1"/>
      <c r="BR99" s="1"/>
      <c r="BS99" s="1"/>
      <c r="BT99" s="1"/>
      <c r="BU99" s="1"/>
      <c r="BV99" s="1"/>
      <c r="BW99" s="1"/>
      <c r="BX99" s="1">
        <v>0</v>
      </c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>
        <v>0</v>
      </c>
    </row>
    <row r="101" spans="1:200">
      <c r="A101" s="2">
        <v>52</v>
      </c>
      <c r="B101" s="2">
        <f t="shared" ref="B101:G101" si="62">B147</f>
        <v>0</v>
      </c>
      <c r="C101" s="2">
        <f t="shared" si="62"/>
        <v>4</v>
      </c>
      <c r="D101" s="2">
        <f t="shared" si="62"/>
        <v>99</v>
      </c>
      <c r="E101" s="2">
        <f t="shared" si="62"/>
        <v>0</v>
      </c>
      <c r="F101" s="2" t="str">
        <f t="shared" si="62"/>
        <v>Новый раздел</v>
      </c>
      <c r="G101" s="2" t="str">
        <f t="shared" si="62"/>
        <v>Трубопровод</v>
      </c>
      <c r="H101" s="2"/>
      <c r="I101" s="2"/>
      <c r="J101" s="2"/>
      <c r="K101" s="2"/>
      <c r="L101" s="2"/>
      <c r="M101" s="2"/>
      <c r="N101" s="2"/>
      <c r="O101" s="2">
        <f t="shared" ref="O101:AT101" si="63">O147</f>
        <v>0</v>
      </c>
      <c r="P101" s="2">
        <f t="shared" si="63"/>
        <v>0</v>
      </c>
      <c r="Q101" s="2">
        <f t="shared" si="63"/>
        <v>0</v>
      </c>
      <c r="R101" s="2">
        <f t="shared" si="63"/>
        <v>0</v>
      </c>
      <c r="S101" s="2">
        <f t="shared" si="63"/>
        <v>0</v>
      </c>
      <c r="T101" s="2">
        <f t="shared" si="63"/>
        <v>0</v>
      </c>
      <c r="U101" s="2">
        <f t="shared" si="63"/>
        <v>0</v>
      </c>
      <c r="V101" s="2">
        <f t="shared" si="63"/>
        <v>0</v>
      </c>
      <c r="W101" s="2">
        <f t="shared" si="63"/>
        <v>0</v>
      </c>
      <c r="X101" s="2">
        <f t="shared" si="63"/>
        <v>0</v>
      </c>
      <c r="Y101" s="2">
        <f t="shared" si="63"/>
        <v>0</v>
      </c>
      <c r="Z101" s="2">
        <f t="shared" si="63"/>
        <v>0</v>
      </c>
      <c r="AA101" s="2">
        <f t="shared" si="63"/>
        <v>0</v>
      </c>
      <c r="AB101" s="2">
        <f t="shared" si="63"/>
        <v>0</v>
      </c>
      <c r="AC101" s="2">
        <f t="shared" si="63"/>
        <v>0</v>
      </c>
      <c r="AD101" s="2">
        <f t="shared" si="63"/>
        <v>0</v>
      </c>
      <c r="AE101" s="2">
        <f t="shared" si="63"/>
        <v>0</v>
      </c>
      <c r="AF101" s="2">
        <f t="shared" si="63"/>
        <v>0</v>
      </c>
      <c r="AG101" s="2">
        <f t="shared" si="63"/>
        <v>0</v>
      </c>
      <c r="AH101" s="2">
        <f t="shared" si="63"/>
        <v>0</v>
      </c>
      <c r="AI101" s="2">
        <f t="shared" si="63"/>
        <v>0</v>
      </c>
      <c r="AJ101" s="2">
        <f t="shared" si="63"/>
        <v>0</v>
      </c>
      <c r="AK101" s="2">
        <f t="shared" si="63"/>
        <v>0</v>
      </c>
      <c r="AL101" s="2">
        <f t="shared" si="63"/>
        <v>0</v>
      </c>
      <c r="AM101" s="2">
        <f t="shared" si="63"/>
        <v>0</v>
      </c>
      <c r="AN101" s="2">
        <f t="shared" si="63"/>
        <v>0</v>
      </c>
      <c r="AO101" s="2">
        <f t="shared" si="63"/>
        <v>0</v>
      </c>
      <c r="AP101" s="2">
        <f t="shared" si="63"/>
        <v>0</v>
      </c>
      <c r="AQ101" s="2">
        <f t="shared" si="63"/>
        <v>0</v>
      </c>
      <c r="AR101" s="2">
        <f t="shared" si="63"/>
        <v>0</v>
      </c>
      <c r="AS101" s="2">
        <f t="shared" si="63"/>
        <v>0</v>
      </c>
      <c r="AT101" s="2">
        <f t="shared" si="63"/>
        <v>0</v>
      </c>
      <c r="AU101" s="2">
        <f t="shared" ref="AU101:BZ101" si="64">AU147</f>
        <v>0</v>
      </c>
      <c r="AV101" s="2">
        <f t="shared" si="64"/>
        <v>0</v>
      </c>
      <c r="AW101" s="2">
        <f t="shared" si="64"/>
        <v>0</v>
      </c>
      <c r="AX101" s="2">
        <f t="shared" si="64"/>
        <v>0</v>
      </c>
      <c r="AY101" s="2">
        <f t="shared" si="64"/>
        <v>0</v>
      </c>
      <c r="AZ101" s="2">
        <f t="shared" si="64"/>
        <v>0</v>
      </c>
      <c r="BA101" s="2">
        <f t="shared" si="64"/>
        <v>0</v>
      </c>
      <c r="BB101" s="2">
        <f t="shared" si="64"/>
        <v>0</v>
      </c>
      <c r="BC101" s="2">
        <f t="shared" si="64"/>
        <v>0</v>
      </c>
      <c r="BD101" s="2">
        <f t="shared" si="64"/>
        <v>0</v>
      </c>
      <c r="BE101" s="2">
        <f t="shared" si="64"/>
        <v>0</v>
      </c>
      <c r="BF101" s="2">
        <f t="shared" si="64"/>
        <v>0</v>
      </c>
      <c r="BG101" s="2">
        <f t="shared" si="64"/>
        <v>0</v>
      </c>
      <c r="BH101" s="2">
        <f t="shared" si="64"/>
        <v>0</v>
      </c>
      <c r="BI101" s="2">
        <f t="shared" si="64"/>
        <v>0</v>
      </c>
      <c r="BJ101" s="2">
        <f t="shared" si="64"/>
        <v>0</v>
      </c>
      <c r="BK101" s="2">
        <f t="shared" si="64"/>
        <v>0</v>
      </c>
      <c r="BL101" s="2">
        <f t="shared" si="64"/>
        <v>0</v>
      </c>
      <c r="BM101" s="2">
        <f t="shared" si="64"/>
        <v>0</v>
      </c>
      <c r="BN101" s="2">
        <f t="shared" si="64"/>
        <v>0</v>
      </c>
      <c r="BO101" s="3">
        <f t="shared" si="64"/>
        <v>0</v>
      </c>
      <c r="BP101" s="3">
        <f t="shared" si="64"/>
        <v>0</v>
      </c>
      <c r="BQ101" s="3">
        <f t="shared" si="64"/>
        <v>0</v>
      </c>
      <c r="BR101" s="3">
        <f t="shared" si="64"/>
        <v>0</v>
      </c>
      <c r="BS101" s="3">
        <f t="shared" si="64"/>
        <v>0</v>
      </c>
      <c r="BT101" s="3">
        <f t="shared" si="64"/>
        <v>0</v>
      </c>
      <c r="BU101" s="3">
        <f t="shared" si="64"/>
        <v>0</v>
      </c>
      <c r="BV101" s="3">
        <f t="shared" si="64"/>
        <v>0</v>
      </c>
      <c r="BW101" s="3">
        <f t="shared" si="64"/>
        <v>0</v>
      </c>
      <c r="BX101" s="3">
        <f t="shared" si="64"/>
        <v>0</v>
      </c>
      <c r="BY101" s="3">
        <f t="shared" si="64"/>
        <v>0</v>
      </c>
      <c r="BZ101" s="3">
        <f t="shared" si="64"/>
        <v>0</v>
      </c>
      <c r="CA101" s="3">
        <f t="shared" ref="CA101:DF101" si="65">CA147</f>
        <v>0</v>
      </c>
      <c r="CB101" s="3">
        <f t="shared" si="65"/>
        <v>0</v>
      </c>
      <c r="CC101" s="3">
        <f t="shared" si="65"/>
        <v>0</v>
      </c>
      <c r="CD101" s="3">
        <f t="shared" si="65"/>
        <v>0</v>
      </c>
      <c r="CE101" s="3">
        <f t="shared" si="65"/>
        <v>0</v>
      </c>
      <c r="CF101" s="3">
        <f t="shared" si="65"/>
        <v>0</v>
      </c>
      <c r="CG101" s="3">
        <f t="shared" si="65"/>
        <v>0</v>
      </c>
      <c r="CH101" s="3">
        <f t="shared" si="65"/>
        <v>0</v>
      </c>
      <c r="CI101" s="3">
        <f t="shared" si="65"/>
        <v>0</v>
      </c>
      <c r="CJ101" s="3">
        <f t="shared" si="65"/>
        <v>0</v>
      </c>
      <c r="CK101" s="3">
        <f t="shared" si="65"/>
        <v>0</v>
      </c>
      <c r="CL101" s="3">
        <f t="shared" si="65"/>
        <v>0</v>
      </c>
      <c r="CM101" s="3">
        <f t="shared" si="65"/>
        <v>0</v>
      </c>
      <c r="CN101" s="3">
        <f t="shared" si="65"/>
        <v>0</v>
      </c>
      <c r="CO101" s="3">
        <f t="shared" si="65"/>
        <v>0</v>
      </c>
      <c r="CP101" s="3">
        <f t="shared" si="65"/>
        <v>0</v>
      </c>
      <c r="CQ101" s="3">
        <f t="shared" si="65"/>
        <v>0</v>
      </c>
      <c r="CR101" s="3">
        <f t="shared" si="65"/>
        <v>0</v>
      </c>
      <c r="CS101" s="3">
        <f t="shared" si="65"/>
        <v>0</v>
      </c>
      <c r="CT101" s="3">
        <f t="shared" si="65"/>
        <v>0</v>
      </c>
      <c r="CU101" s="3">
        <f t="shared" si="65"/>
        <v>0</v>
      </c>
      <c r="CV101" s="3">
        <f t="shared" si="65"/>
        <v>0</v>
      </c>
      <c r="CW101" s="3">
        <f t="shared" si="65"/>
        <v>0</v>
      </c>
      <c r="CX101" s="3">
        <f t="shared" si="65"/>
        <v>0</v>
      </c>
      <c r="CY101" s="3">
        <f t="shared" si="65"/>
        <v>0</v>
      </c>
      <c r="CZ101" s="3">
        <f t="shared" si="65"/>
        <v>0</v>
      </c>
      <c r="DA101" s="3">
        <f t="shared" si="65"/>
        <v>0</v>
      </c>
      <c r="DB101" s="3">
        <f t="shared" si="65"/>
        <v>0</v>
      </c>
      <c r="DC101" s="3">
        <f t="shared" si="65"/>
        <v>0</v>
      </c>
      <c r="DD101" s="3">
        <f t="shared" si="65"/>
        <v>0</v>
      </c>
      <c r="DE101" s="3">
        <f t="shared" si="65"/>
        <v>0</v>
      </c>
      <c r="DF101" s="3">
        <f t="shared" si="65"/>
        <v>0</v>
      </c>
      <c r="DG101" s="3">
        <f t="shared" ref="DG101:DN101" si="66">DG147</f>
        <v>0</v>
      </c>
      <c r="DH101" s="3">
        <f t="shared" si="66"/>
        <v>0</v>
      </c>
      <c r="DI101" s="3">
        <f t="shared" si="66"/>
        <v>0</v>
      </c>
      <c r="DJ101" s="3">
        <f t="shared" si="66"/>
        <v>0</v>
      </c>
      <c r="DK101" s="3">
        <f t="shared" si="66"/>
        <v>0</v>
      </c>
      <c r="DL101" s="3">
        <f t="shared" si="66"/>
        <v>0</v>
      </c>
      <c r="DM101" s="3">
        <f t="shared" si="66"/>
        <v>0</v>
      </c>
      <c r="DN101" s="3">
        <f t="shared" si="66"/>
        <v>0</v>
      </c>
    </row>
    <row r="103" spans="1:200">
      <c r="A103">
        <v>17</v>
      </c>
      <c r="B103">
        <v>0</v>
      </c>
      <c r="C103">
        <f>ROW(SmtRes!A64)</f>
        <v>64</v>
      </c>
      <c r="D103">
        <f>ROW(EtalonRes!A64)</f>
        <v>64</v>
      </c>
      <c r="E103" t="s">
        <v>63</v>
      </c>
      <c r="F103" t="s">
        <v>220</v>
      </c>
      <c r="G103" t="s">
        <v>221</v>
      </c>
      <c r="H103" t="s">
        <v>211</v>
      </c>
      <c r="I103">
        <f>0.02</f>
        <v>0.02</v>
      </c>
      <c r="J103">
        <v>0</v>
      </c>
      <c r="O103">
        <f t="shared" ref="O103:O145" si="67">ROUND(CP103,2)</f>
        <v>1508.33</v>
      </c>
      <c r="P103">
        <f t="shared" ref="P103:P145" si="68">ROUND(CQ103*I103,2)</f>
        <v>0</v>
      </c>
      <c r="Q103">
        <f t="shared" ref="Q103:Q145" si="69">ROUND(CR103*I103,2)</f>
        <v>693.21</v>
      </c>
      <c r="R103">
        <f t="shared" ref="R103:R145" si="70">ROUND(CS103*I103,2)</f>
        <v>435.29</v>
      </c>
      <c r="S103">
        <f t="shared" ref="S103:S145" si="71">ROUND(CT103*I103,2)</f>
        <v>815.12</v>
      </c>
      <c r="T103">
        <f t="shared" ref="T103:T145" si="72">ROUND(CU103*I103,2)</f>
        <v>0</v>
      </c>
      <c r="U103">
        <f t="shared" ref="U103:U145" si="73">CV103*I103</f>
        <v>4.12</v>
      </c>
      <c r="V103">
        <f t="shared" ref="V103:V145" si="74">CW103*I103</f>
        <v>0</v>
      </c>
      <c r="W103">
        <f t="shared" ref="W103:W145" si="75">ROUND(CX103*I103,2)</f>
        <v>0</v>
      </c>
      <c r="X103">
        <f t="shared" ref="X103:X145" si="76">ROUND(CY103,2)</f>
        <v>619.49</v>
      </c>
      <c r="Y103">
        <f t="shared" ref="Y103:Y145" si="77">ROUND(CZ103,2)</f>
        <v>358.65</v>
      </c>
      <c r="AA103">
        <v>22950688</v>
      </c>
      <c r="AB103">
        <f t="shared" ref="AB103:AB145" si="78">ROUND((AC103+AD103+AF103),6)</f>
        <v>7305.14</v>
      </c>
      <c r="AC103">
        <f t="shared" ref="AC103:AC145" si="79">ROUND((ES103),6)</f>
        <v>0</v>
      </c>
      <c r="AD103">
        <f t="shared" ref="AD103:AD145" si="80">ROUND((((ET103)-(EU103))+AE103),6)</f>
        <v>4794</v>
      </c>
      <c r="AE103">
        <f t="shared" ref="AE103:AE145" si="81">ROUND((EU103),6)</f>
        <v>1341</v>
      </c>
      <c r="AF103">
        <f t="shared" ref="AF103:AF145" si="82">ROUND((EV103),6)</f>
        <v>2511.14</v>
      </c>
      <c r="AG103">
        <f t="shared" ref="AG103:AG145" si="83">ROUND((AP103),6)</f>
        <v>0</v>
      </c>
      <c r="AH103">
        <f t="shared" ref="AH103:AH145" si="84">(EW103)</f>
        <v>206</v>
      </c>
      <c r="AI103">
        <f t="shared" ref="AI103:AI145" si="85">(EX103)</f>
        <v>0</v>
      </c>
      <c r="AJ103">
        <f t="shared" ref="AJ103:AJ145" si="86">ROUND((AS103),6)</f>
        <v>0</v>
      </c>
      <c r="AK103">
        <v>7305.14</v>
      </c>
      <c r="AL103">
        <v>0</v>
      </c>
      <c r="AM103">
        <v>4794</v>
      </c>
      <c r="AN103">
        <v>1341</v>
      </c>
      <c r="AO103">
        <v>2511.14</v>
      </c>
      <c r="AP103">
        <v>0</v>
      </c>
      <c r="AQ103">
        <v>206</v>
      </c>
      <c r="AR103">
        <v>0</v>
      </c>
      <c r="AS103">
        <v>0</v>
      </c>
      <c r="AT103">
        <v>76</v>
      </c>
      <c r="AU103">
        <v>44</v>
      </c>
      <c r="AV103">
        <v>1</v>
      </c>
      <c r="AW103">
        <v>1</v>
      </c>
      <c r="AZ103">
        <v>1</v>
      </c>
      <c r="BA103">
        <v>16.23</v>
      </c>
      <c r="BB103">
        <v>7.23</v>
      </c>
      <c r="BC103">
        <v>1</v>
      </c>
      <c r="BD103" t="s">
        <v>45</v>
      </c>
      <c r="BE103" t="s">
        <v>45</v>
      </c>
      <c r="BF103" t="s">
        <v>45</v>
      </c>
      <c r="BG103" t="s">
        <v>45</v>
      </c>
      <c r="BH103">
        <v>0</v>
      </c>
      <c r="BI103">
        <v>1</v>
      </c>
      <c r="BJ103" t="s">
        <v>222</v>
      </c>
      <c r="BM103">
        <v>682</v>
      </c>
      <c r="BN103">
        <v>0</v>
      </c>
      <c r="BO103" t="s">
        <v>220</v>
      </c>
      <c r="BP103">
        <v>1</v>
      </c>
      <c r="BQ103">
        <v>60</v>
      </c>
      <c r="BS103">
        <v>16.23</v>
      </c>
      <c r="BT103">
        <v>1</v>
      </c>
      <c r="BU103">
        <v>1</v>
      </c>
      <c r="BV103">
        <v>1</v>
      </c>
      <c r="BW103">
        <v>1</v>
      </c>
      <c r="BX103">
        <v>1</v>
      </c>
      <c r="BY103" t="s">
        <v>45</v>
      </c>
      <c r="BZ103">
        <v>76</v>
      </c>
      <c r="CA103">
        <v>44</v>
      </c>
      <c r="CF103">
        <v>0</v>
      </c>
      <c r="CG103">
        <v>0</v>
      </c>
      <c r="CM103">
        <v>0</v>
      </c>
      <c r="CN103" t="s">
        <v>45</v>
      </c>
      <c r="CO103">
        <v>0</v>
      </c>
      <c r="CP103">
        <f t="shared" ref="CP103:CP145" si="87">(P103+Q103+S103)</f>
        <v>1508.33</v>
      </c>
      <c r="CQ103">
        <f t="shared" ref="CQ103:CQ145" si="88">(AC103*BC103*AW103)</f>
        <v>0</v>
      </c>
      <c r="CR103">
        <f t="shared" ref="CR103:CR145" si="89">(AD103*BB103*AV103)</f>
        <v>34660.620000000003</v>
      </c>
      <c r="CS103">
        <f t="shared" ref="CS103:CS145" si="90">(AE103*BS103*AV103)</f>
        <v>21764.43</v>
      </c>
      <c r="CT103">
        <f t="shared" ref="CT103:CT145" si="91">(AF103*BA103*AV103)</f>
        <v>40755.802199999998</v>
      </c>
      <c r="CU103">
        <f t="shared" ref="CU103:CU145" si="92">AG103</f>
        <v>0</v>
      </c>
      <c r="CV103">
        <f t="shared" ref="CV103:CV145" si="93">(AH103*AV103)</f>
        <v>206</v>
      </c>
      <c r="CW103">
        <f t="shared" ref="CW103:CW145" si="94">AI103</f>
        <v>0</v>
      </c>
      <c r="CX103">
        <f t="shared" ref="CX103:CX145" si="95">AJ103</f>
        <v>0</v>
      </c>
      <c r="CY103">
        <f t="shared" ref="CY103:CY145" si="96">S103*(BZ103/100)</f>
        <v>619.49120000000005</v>
      </c>
      <c r="CZ103">
        <f t="shared" ref="CZ103:CZ145" si="97">S103*(CA103/100)</f>
        <v>358.65280000000001</v>
      </c>
      <c r="DC103" t="s">
        <v>45</v>
      </c>
      <c r="DD103" t="s">
        <v>45</v>
      </c>
      <c r="DE103" t="s">
        <v>45</v>
      </c>
      <c r="DF103" t="s">
        <v>45</v>
      </c>
      <c r="DG103" t="s">
        <v>45</v>
      </c>
      <c r="DH103" t="s">
        <v>45</v>
      </c>
      <c r="DI103" t="s">
        <v>45</v>
      </c>
      <c r="DJ103" t="s">
        <v>45</v>
      </c>
      <c r="DK103" t="s">
        <v>45</v>
      </c>
      <c r="DL103" t="s">
        <v>45</v>
      </c>
      <c r="DM103" t="s">
        <v>45</v>
      </c>
      <c r="DN103">
        <v>91</v>
      </c>
      <c r="DO103">
        <v>70</v>
      </c>
      <c r="DP103">
        <v>1.0469999999999999</v>
      </c>
      <c r="DQ103">
        <v>1.002</v>
      </c>
      <c r="DU103">
        <v>1010</v>
      </c>
      <c r="DV103" t="s">
        <v>211</v>
      </c>
      <c r="DW103" t="s">
        <v>211</v>
      </c>
      <c r="DX103">
        <v>100</v>
      </c>
      <c r="EE103">
        <v>21378397</v>
      </c>
      <c r="EF103">
        <v>60</v>
      </c>
      <c r="EG103" t="s">
        <v>87</v>
      </c>
      <c r="EH103">
        <v>0</v>
      </c>
      <c r="EI103" t="s">
        <v>45</v>
      </c>
      <c r="EJ103">
        <v>1</v>
      </c>
      <c r="EK103">
        <v>682</v>
      </c>
      <c r="EL103" t="s">
        <v>223</v>
      </c>
      <c r="EM103" t="s">
        <v>224</v>
      </c>
      <c r="EO103" t="s">
        <v>45</v>
      </c>
      <c r="EQ103">
        <v>0</v>
      </c>
      <c r="ER103">
        <v>7305.14</v>
      </c>
      <c r="ES103">
        <v>0</v>
      </c>
      <c r="ET103">
        <v>4794</v>
      </c>
      <c r="EU103">
        <v>1341</v>
      </c>
      <c r="EV103">
        <v>2511.14</v>
      </c>
      <c r="EW103">
        <v>206</v>
      </c>
      <c r="EX103">
        <v>0</v>
      </c>
      <c r="EY103">
        <v>0</v>
      </c>
      <c r="EZ103">
        <v>0</v>
      </c>
      <c r="FQ103">
        <v>0</v>
      </c>
      <c r="FR103">
        <f t="shared" ref="FR103:FR145" si="98">ROUND(IF(AND(BH103=3,BI103=3),P103,0),2)</f>
        <v>0</v>
      </c>
      <c r="FS103">
        <v>0</v>
      </c>
      <c r="FX103">
        <v>76</v>
      </c>
      <c r="FY103">
        <v>44</v>
      </c>
      <c r="GA103" t="s">
        <v>45</v>
      </c>
      <c r="GG103">
        <v>2</v>
      </c>
      <c r="GH103">
        <v>1</v>
      </c>
      <c r="GI103">
        <v>2</v>
      </c>
      <c r="GJ103">
        <v>0</v>
      </c>
      <c r="GK103">
        <f>ROUND(R103*(R12)/100,2)</f>
        <v>726.93</v>
      </c>
      <c r="GL103">
        <f t="shared" ref="GL103:GL145" si="99">ROUND(IF(AND(BH103=3,BI103=3,FS103&lt;&gt;0),P103,0),2)</f>
        <v>0</v>
      </c>
      <c r="GM103">
        <f t="shared" ref="GM103:GM145" si="100">O103+X103+Y103+GK103</f>
        <v>3213.3999999999996</v>
      </c>
      <c r="GN103">
        <f t="shared" ref="GN103:GN145" si="101">ROUND(IF(OR(BI103=0,BI103=1),O103+X103+Y103+GK103,0),2)</f>
        <v>3213.4</v>
      </c>
      <c r="GO103">
        <f t="shared" ref="GO103:GO145" si="102">ROUND(IF(BI103=2,O103+X103+Y103+GK103,0),2)</f>
        <v>0</v>
      </c>
      <c r="GP103">
        <f t="shared" ref="GP103:GP145" si="103">ROUND(IF(BI103=4,O103+X103+Y103+GK103,0),2)</f>
        <v>0</v>
      </c>
      <c r="GR103">
        <v>0</v>
      </c>
    </row>
    <row r="104" spans="1:200">
      <c r="A104">
        <v>17</v>
      </c>
      <c r="B104">
        <v>0</v>
      </c>
      <c r="C104">
        <f>ROW(SmtRes!A75)</f>
        <v>75</v>
      </c>
      <c r="D104">
        <f>ROW(EtalonRes!A71)</f>
        <v>71</v>
      </c>
      <c r="E104" t="s">
        <v>70</v>
      </c>
      <c r="F104" t="s">
        <v>225</v>
      </c>
      <c r="G104" t="s">
        <v>226</v>
      </c>
      <c r="H104" t="s">
        <v>227</v>
      </c>
      <c r="I104">
        <v>6</v>
      </c>
      <c r="J104">
        <v>0</v>
      </c>
      <c r="O104">
        <f t="shared" si="67"/>
        <v>10965.03</v>
      </c>
      <c r="P104">
        <f t="shared" si="68"/>
        <v>1544.06</v>
      </c>
      <c r="Q104">
        <f t="shared" si="69"/>
        <v>687.8</v>
      </c>
      <c r="R104">
        <f t="shared" si="70"/>
        <v>205.73</v>
      </c>
      <c r="S104">
        <f t="shared" si="71"/>
        <v>8733.17</v>
      </c>
      <c r="T104">
        <f t="shared" si="72"/>
        <v>0</v>
      </c>
      <c r="U104">
        <f t="shared" si="73"/>
        <v>42.637319999999995</v>
      </c>
      <c r="V104">
        <f t="shared" si="74"/>
        <v>0</v>
      </c>
      <c r="W104">
        <f t="shared" si="75"/>
        <v>0</v>
      </c>
      <c r="X104">
        <f t="shared" si="76"/>
        <v>8034.52</v>
      </c>
      <c r="Y104">
        <f t="shared" si="77"/>
        <v>3842.59</v>
      </c>
      <c r="AA104">
        <v>22950688</v>
      </c>
      <c r="AB104">
        <f t="shared" si="78"/>
        <v>175.34</v>
      </c>
      <c r="AC104">
        <f t="shared" si="79"/>
        <v>78.22</v>
      </c>
      <c r="AD104">
        <f t="shared" si="80"/>
        <v>13.07</v>
      </c>
      <c r="AE104">
        <f t="shared" si="81"/>
        <v>1.98</v>
      </c>
      <c r="AF104">
        <f t="shared" si="82"/>
        <v>84.05</v>
      </c>
      <c r="AG104">
        <f t="shared" si="83"/>
        <v>0</v>
      </c>
      <c r="AH104">
        <f t="shared" si="84"/>
        <v>6.66</v>
      </c>
      <c r="AI104">
        <f t="shared" si="85"/>
        <v>0</v>
      </c>
      <c r="AJ104">
        <f t="shared" si="86"/>
        <v>0</v>
      </c>
      <c r="AK104">
        <v>175.34</v>
      </c>
      <c r="AL104">
        <v>78.22</v>
      </c>
      <c r="AM104">
        <v>13.07</v>
      </c>
      <c r="AN104">
        <v>1.98</v>
      </c>
      <c r="AO104">
        <v>84.05</v>
      </c>
      <c r="AP104">
        <v>0</v>
      </c>
      <c r="AQ104">
        <v>6.66</v>
      </c>
      <c r="AR104">
        <v>0</v>
      </c>
      <c r="AS104">
        <v>0</v>
      </c>
      <c r="AT104">
        <v>92</v>
      </c>
      <c r="AU104">
        <v>44</v>
      </c>
      <c r="AV104">
        <v>1.0669999999999999</v>
      </c>
      <c r="AW104">
        <v>1</v>
      </c>
      <c r="AZ104">
        <v>1</v>
      </c>
      <c r="BA104">
        <v>16.23</v>
      </c>
      <c r="BB104">
        <v>8.2200000000000006</v>
      </c>
      <c r="BC104">
        <v>3.29</v>
      </c>
      <c r="BD104" t="s">
        <v>45</v>
      </c>
      <c r="BE104" t="s">
        <v>45</v>
      </c>
      <c r="BF104" t="s">
        <v>45</v>
      </c>
      <c r="BG104" t="s">
        <v>45</v>
      </c>
      <c r="BH104">
        <v>0</v>
      </c>
      <c r="BI104">
        <v>1</v>
      </c>
      <c r="BJ104" t="s">
        <v>228</v>
      </c>
      <c r="BM104">
        <v>133</v>
      </c>
      <c r="BN104">
        <v>0</v>
      </c>
      <c r="BO104" t="s">
        <v>225</v>
      </c>
      <c r="BP104">
        <v>1</v>
      </c>
      <c r="BQ104">
        <v>30</v>
      </c>
      <c r="BS104">
        <v>16.23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45</v>
      </c>
      <c r="BZ104">
        <v>92</v>
      </c>
      <c r="CA104">
        <v>44</v>
      </c>
      <c r="CF104">
        <v>0</v>
      </c>
      <c r="CG104">
        <v>0</v>
      </c>
      <c r="CM104">
        <v>0</v>
      </c>
      <c r="CN104" t="s">
        <v>45</v>
      </c>
      <c r="CO104">
        <v>0</v>
      </c>
      <c r="CP104">
        <f t="shared" si="87"/>
        <v>10965.029999999999</v>
      </c>
      <c r="CQ104">
        <f t="shared" si="88"/>
        <v>257.34379999999999</v>
      </c>
      <c r="CR104">
        <f t="shared" si="89"/>
        <v>114.63357180000001</v>
      </c>
      <c r="CS104">
        <f t="shared" si="90"/>
        <v>34.288471799999996</v>
      </c>
      <c r="CT104">
        <f t="shared" si="91"/>
        <v>1455.5283104999999</v>
      </c>
      <c r="CU104">
        <f t="shared" si="92"/>
        <v>0</v>
      </c>
      <c r="CV104">
        <f t="shared" si="93"/>
        <v>7.1062199999999995</v>
      </c>
      <c r="CW104">
        <f t="shared" si="94"/>
        <v>0</v>
      </c>
      <c r="CX104">
        <f t="shared" si="95"/>
        <v>0</v>
      </c>
      <c r="CY104">
        <f t="shared" si="96"/>
        <v>8034.5164000000004</v>
      </c>
      <c r="CZ104">
        <f t="shared" si="97"/>
        <v>3842.5947999999999</v>
      </c>
      <c r="DC104" t="s">
        <v>45</v>
      </c>
      <c r="DD104" t="s">
        <v>45</v>
      </c>
      <c r="DE104" t="s">
        <v>45</v>
      </c>
      <c r="DF104" t="s">
        <v>45</v>
      </c>
      <c r="DG104" t="s">
        <v>45</v>
      </c>
      <c r="DH104" t="s">
        <v>45</v>
      </c>
      <c r="DI104" t="s">
        <v>45</v>
      </c>
      <c r="DJ104" t="s">
        <v>45</v>
      </c>
      <c r="DK104" t="s">
        <v>45</v>
      </c>
      <c r="DL104" t="s">
        <v>45</v>
      </c>
      <c r="DM104" t="s">
        <v>45</v>
      </c>
      <c r="DN104">
        <v>110</v>
      </c>
      <c r="DO104">
        <v>74</v>
      </c>
      <c r="DP104">
        <v>1.0669999999999999</v>
      </c>
      <c r="DQ104">
        <v>1</v>
      </c>
      <c r="DU104">
        <v>1010</v>
      </c>
      <c r="DV104" t="s">
        <v>227</v>
      </c>
      <c r="DW104" t="s">
        <v>227</v>
      </c>
      <c r="DX104">
        <v>1</v>
      </c>
      <c r="EE104">
        <v>21377848</v>
      </c>
      <c r="EF104">
        <v>30</v>
      </c>
      <c r="EG104" t="s">
        <v>20</v>
      </c>
      <c r="EH104">
        <v>0</v>
      </c>
      <c r="EI104" t="s">
        <v>45</v>
      </c>
      <c r="EJ104">
        <v>1</v>
      </c>
      <c r="EK104">
        <v>133</v>
      </c>
      <c r="EL104" t="s">
        <v>229</v>
      </c>
      <c r="EM104" t="s">
        <v>230</v>
      </c>
      <c r="EO104" t="s">
        <v>45</v>
      </c>
      <c r="EQ104">
        <v>0</v>
      </c>
      <c r="ER104">
        <v>175.34</v>
      </c>
      <c r="ES104">
        <v>78.22</v>
      </c>
      <c r="ET104">
        <v>13.07</v>
      </c>
      <c r="EU104">
        <v>1.98</v>
      </c>
      <c r="EV104">
        <v>84.05</v>
      </c>
      <c r="EW104">
        <v>6.66</v>
      </c>
      <c r="EX104">
        <v>0</v>
      </c>
      <c r="EY104">
        <v>0</v>
      </c>
      <c r="EZ104">
        <v>0</v>
      </c>
      <c r="FQ104">
        <v>0</v>
      </c>
      <c r="FR104">
        <f t="shared" si="98"/>
        <v>0</v>
      </c>
      <c r="FS104">
        <v>0</v>
      </c>
      <c r="FX104">
        <v>92</v>
      </c>
      <c r="FY104">
        <v>44</v>
      </c>
      <c r="GA104" t="s">
        <v>45</v>
      </c>
      <c r="GG104">
        <v>2</v>
      </c>
      <c r="GH104">
        <v>1</v>
      </c>
      <c r="GI104">
        <v>2</v>
      </c>
      <c r="GJ104">
        <v>0</v>
      </c>
      <c r="GK104">
        <f>ROUND(R104*(R12)/100,2)</f>
        <v>343.57</v>
      </c>
      <c r="GL104">
        <f t="shared" si="99"/>
        <v>0</v>
      </c>
      <c r="GM104">
        <f t="shared" si="100"/>
        <v>23185.710000000003</v>
      </c>
      <c r="GN104">
        <f t="shared" si="101"/>
        <v>23185.71</v>
      </c>
      <c r="GO104">
        <f t="shared" si="102"/>
        <v>0</v>
      </c>
      <c r="GP104">
        <f t="shared" si="103"/>
        <v>0</v>
      </c>
      <c r="GR104">
        <v>0</v>
      </c>
    </row>
    <row r="105" spans="1:200">
      <c r="A105">
        <v>18</v>
      </c>
      <c r="B105">
        <v>0</v>
      </c>
      <c r="C105">
        <v>72</v>
      </c>
      <c r="E105" t="s">
        <v>215</v>
      </c>
      <c r="F105" t="s">
        <v>231</v>
      </c>
      <c r="G105" t="s">
        <v>232</v>
      </c>
      <c r="H105" t="s">
        <v>227</v>
      </c>
      <c r="I105">
        <f>I104*J105</f>
        <v>2</v>
      </c>
      <c r="J105">
        <v>0.33333333333333331</v>
      </c>
      <c r="O105">
        <f t="shared" si="67"/>
        <v>1025.0899999999999</v>
      </c>
      <c r="P105">
        <f t="shared" si="68"/>
        <v>1025.0899999999999</v>
      </c>
      <c r="Q105">
        <f t="shared" si="69"/>
        <v>0</v>
      </c>
      <c r="R105">
        <f t="shared" si="70"/>
        <v>0</v>
      </c>
      <c r="S105">
        <f t="shared" si="71"/>
        <v>0</v>
      </c>
      <c r="T105">
        <f t="shared" si="72"/>
        <v>0</v>
      </c>
      <c r="U105">
        <f t="shared" si="73"/>
        <v>0</v>
      </c>
      <c r="V105">
        <f t="shared" si="74"/>
        <v>0</v>
      </c>
      <c r="W105">
        <f t="shared" si="75"/>
        <v>0</v>
      </c>
      <c r="X105">
        <f t="shared" si="76"/>
        <v>0</v>
      </c>
      <c r="Y105">
        <f t="shared" si="77"/>
        <v>0</v>
      </c>
      <c r="AA105">
        <v>22950688</v>
      </c>
      <c r="AB105">
        <f t="shared" si="78"/>
        <v>229.84</v>
      </c>
      <c r="AC105">
        <f t="shared" si="79"/>
        <v>229.84</v>
      </c>
      <c r="AD105">
        <f t="shared" si="80"/>
        <v>0</v>
      </c>
      <c r="AE105">
        <f t="shared" si="81"/>
        <v>0</v>
      </c>
      <c r="AF105">
        <f t="shared" si="82"/>
        <v>0</v>
      </c>
      <c r="AG105">
        <f t="shared" si="83"/>
        <v>0</v>
      </c>
      <c r="AH105">
        <f t="shared" si="84"/>
        <v>0</v>
      </c>
      <c r="AI105">
        <f t="shared" si="85"/>
        <v>0</v>
      </c>
      <c r="AJ105">
        <f t="shared" si="86"/>
        <v>0</v>
      </c>
      <c r="AK105">
        <v>229.84</v>
      </c>
      <c r="AL105">
        <v>229.84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1</v>
      </c>
      <c r="AW105">
        <v>1</v>
      </c>
      <c r="AZ105">
        <v>1</v>
      </c>
      <c r="BA105">
        <v>1</v>
      </c>
      <c r="BB105">
        <v>1</v>
      </c>
      <c r="BC105">
        <v>2.23</v>
      </c>
      <c r="BD105" t="s">
        <v>45</v>
      </c>
      <c r="BE105" t="s">
        <v>45</v>
      </c>
      <c r="BF105" t="s">
        <v>45</v>
      </c>
      <c r="BG105" t="s">
        <v>45</v>
      </c>
      <c r="BH105">
        <v>3</v>
      </c>
      <c r="BI105">
        <v>1</v>
      </c>
      <c r="BJ105" t="s">
        <v>233</v>
      </c>
      <c r="BM105">
        <v>133</v>
      </c>
      <c r="BN105">
        <v>0</v>
      </c>
      <c r="BO105" t="s">
        <v>231</v>
      </c>
      <c r="BP105">
        <v>1</v>
      </c>
      <c r="BQ105">
        <v>30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45</v>
      </c>
      <c r="BZ105">
        <v>0</v>
      </c>
      <c r="CA105">
        <v>0</v>
      </c>
      <c r="CF105">
        <v>0</v>
      </c>
      <c r="CG105">
        <v>0</v>
      </c>
      <c r="CM105">
        <v>0</v>
      </c>
      <c r="CN105" t="s">
        <v>45</v>
      </c>
      <c r="CO105">
        <v>0</v>
      </c>
      <c r="CP105">
        <f t="shared" si="87"/>
        <v>1025.0899999999999</v>
      </c>
      <c r="CQ105">
        <f t="shared" si="88"/>
        <v>512.54319999999996</v>
      </c>
      <c r="CR105">
        <f t="shared" si="89"/>
        <v>0</v>
      </c>
      <c r="CS105">
        <f t="shared" si="90"/>
        <v>0</v>
      </c>
      <c r="CT105">
        <f t="shared" si="91"/>
        <v>0</v>
      </c>
      <c r="CU105">
        <f t="shared" si="92"/>
        <v>0</v>
      </c>
      <c r="CV105">
        <f t="shared" si="93"/>
        <v>0</v>
      </c>
      <c r="CW105">
        <f t="shared" si="94"/>
        <v>0</v>
      </c>
      <c r="CX105">
        <f t="shared" si="95"/>
        <v>0</v>
      </c>
      <c r="CY105">
        <f t="shared" si="96"/>
        <v>0</v>
      </c>
      <c r="CZ105">
        <f t="shared" si="97"/>
        <v>0</v>
      </c>
      <c r="DC105" t="s">
        <v>45</v>
      </c>
      <c r="DD105" t="s">
        <v>45</v>
      </c>
      <c r="DE105" t="s">
        <v>45</v>
      </c>
      <c r="DF105" t="s">
        <v>45</v>
      </c>
      <c r="DG105" t="s">
        <v>45</v>
      </c>
      <c r="DH105" t="s">
        <v>45</v>
      </c>
      <c r="DI105" t="s">
        <v>45</v>
      </c>
      <c r="DJ105" t="s">
        <v>45</v>
      </c>
      <c r="DK105" t="s">
        <v>45</v>
      </c>
      <c r="DL105" t="s">
        <v>45</v>
      </c>
      <c r="DM105" t="s">
        <v>45</v>
      </c>
      <c r="DN105">
        <v>110</v>
      </c>
      <c r="DO105">
        <v>74</v>
      </c>
      <c r="DP105">
        <v>1.0669999999999999</v>
      </c>
      <c r="DQ105">
        <v>1</v>
      </c>
      <c r="DU105">
        <v>1010</v>
      </c>
      <c r="DV105" t="s">
        <v>227</v>
      </c>
      <c r="DW105" t="s">
        <v>227</v>
      </c>
      <c r="DX105">
        <v>1</v>
      </c>
      <c r="EE105">
        <v>21377848</v>
      </c>
      <c r="EF105">
        <v>30</v>
      </c>
      <c r="EG105" t="s">
        <v>20</v>
      </c>
      <c r="EH105">
        <v>0</v>
      </c>
      <c r="EI105" t="s">
        <v>45</v>
      </c>
      <c r="EJ105">
        <v>1</v>
      </c>
      <c r="EK105">
        <v>133</v>
      </c>
      <c r="EL105" t="s">
        <v>229</v>
      </c>
      <c r="EM105" t="s">
        <v>230</v>
      </c>
      <c r="EO105" t="s">
        <v>45</v>
      </c>
      <c r="EQ105">
        <v>0</v>
      </c>
      <c r="ER105">
        <v>229.84</v>
      </c>
      <c r="ES105">
        <v>229.84</v>
      </c>
      <c r="ET105">
        <v>0</v>
      </c>
      <c r="EU105">
        <v>0</v>
      </c>
      <c r="EV105">
        <v>0</v>
      </c>
      <c r="EW105">
        <v>0</v>
      </c>
      <c r="EX105">
        <v>0</v>
      </c>
      <c r="EZ105">
        <v>0</v>
      </c>
      <c r="FQ105">
        <v>0</v>
      </c>
      <c r="FR105">
        <f t="shared" si="98"/>
        <v>0</v>
      </c>
      <c r="FS105">
        <v>0</v>
      </c>
      <c r="FX105">
        <v>0</v>
      </c>
      <c r="FY105">
        <v>0</v>
      </c>
      <c r="GA105" t="s">
        <v>45</v>
      </c>
      <c r="GG105">
        <v>2</v>
      </c>
      <c r="GH105">
        <v>1</v>
      </c>
      <c r="GI105">
        <v>2</v>
      </c>
      <c r="GJ105">
        <v>0</v>
      </c>
      <c r="GK105">
        <f>ROUND(R105*(R12)/100,2)</f>
        <v>0</v>
      </c>
      <c r="GL105">
        <f t="shared" si="99"/>
        <v>0</v>
      </c>
      <c r="GM105">
        <f t="shared" si="100"/>
        <v>1025.0899999999999</v>
      </c>
      <c r="GN105">
        <f t="shared" si="101"/>
        <v>1025.0899999999999</v>
      </c>
      <c r="GO105">
        <f t="shared" si="102"/>
        <v>0</v>
      </c>
      <c r="GP105">
        <f t="shared" si="103"/>
        <v>0</v>
      </c>
      <c r="GR105">
        <v>0</v>
      </c>
    </row>
    <row r="106" spans="1:200">
      <c r="A106">
        <v>18</v>
      </c>
      <c r="B106">
        <v>0</v>
      </c>
      <c r="C106">
        <v>73</v>
      </c>
      <c r="E106" t="s">
        <v>234</v>
      </c>
      <c r="F106" t="s">
        <v>235</v>
      </c>
      <c r="G106" t="s">
        <v>236</v>
      </c>
      <c r="H106" t="s">
        <v>227</v>
      </c>
      <c r="I106">
        <f>I104*J106</f>
        <v>2</v>
      </c>
      <c r="J106">
        <v>0.33333333333333331</v>
      </c>
      <c r="O106">
        <f t="shared" si="67"/>
        <v>46703.11</v>
      </c>
      <c r="P106">
        <f t="shared" si="68"/>
        <v>46703.11</v>
      </c>
      <c r="Q106">
        <f t="shared" si="69"/>
        <v>0</v>
      </c>
      <c r="R106">
        <f t="shared" si="70"/>
        <v>0</v>
      </c>
      <c r="S106">
        <f t="shared" si="71"/>
        <v>0</v>
      </c>
      <c r="T106">
        <f t="shared" si="72"/>
        <v>0</v>
      </c>
      <c r="U106">
        <f t="shared" si="73"/>
        <v>0</v>
      </c>
      <c r="V106">
        <f t="shared" si="74"/>
        <v>0</v>
      </c>
      <c r="W106">
        <f t="shared" si="75"/>
        <v>0</v>
      </c>
      <c r="X106">
        <f t="shared" si="76"/>
        <v>0</v>
      </c>
      <c r="Y106">
        <f t="shared" si="77"/>
        <v>0</v>
      </c>
      <c r="AA106">
        <v>22950688</v>
      </c>
      <c r="AB106">
        <f t="shared" si="78"/>
        <v>3554.27</v>
      </c>
      <c r="AC106">
        <f t="shared" si="79"/>
        <v>3554.27</v>
      </c>
      <c r="AD106">
        <f t="shared" si="80"/>
        <v>0</v>
      </c>
      <c r="AE106">
        <f t="shared" si="81"/>
        <v>0</v>
      </c>
      <c r="AF106">
        <f t="shared" si="82"/>
        <v>0</v>
      </c>
      <c r="AG106">
        <f t="shared" si="83"/>
        <v>0</v>
      </c>
      <c r="AH106">
        <f t="shared" si="84"/>
        <v>0</v>
      </c>
      <c r="AI106">
        <f t="shared" si="85"/>
        <v>0</v>
      </c>
      <c r="AJ106">
        <f t="shared" si="86"/>
        <v>0</v>
      </c>
      <c r="AK106">
        <v>3554.27</v>
      </c>
      <c r="AL106">
        <v>3554.27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1</v>
      </c>
      <c r="AW106">
        <v>1</v>
      </c>
      <c r="AZ106">
        <v>1</v>
      </c>
      <c r="BA106">
        <v>1</v>
      </c>
      <c r="BB106">
        <v>1</v>
      </c>
      <c r="BC106">
        <v>6.57</v>
      </c>
      <c r="BD106" t="s">
        <v>45</v>
      </c>
      <c r="BE106" t="s">
        <v>45</v>
      </c>
      <c r="BF106" t="s">
        <v>45</v>
      </c>
      <c r="BG106" t="s">
        <v>45</v>
      </c>
      <c r="BH106">
        <v>3</v>
      </c>
      <c r="BI106">
        <v>1</v>
      </c>
      <c r="BJ106" t="s">
        <v>237</v>
      </c>
      <c r="BM106">
        <v>133</v>
      </c>
      <c r="BN106">
        <v>0</v>
      </c>
      <c r="BO106" t="s">
        <v>235</v>
      </c>
      <c r="BP106">
        <v>1</v>
      </c>
      <c r="BQ106">
        <v>30</v>
      </c>
      <c r="BS106">
        <v>1</v>
      </c>
      <c r="BT106">
        <v>1</v>
      </c>
      <c r="BU106">
        <v>1</v>
      </c>
      <c r="BV106">
        <v>1</v>
      </c>
      <c r="BW106">
        <v>1</v>
      </c>
      <c r="BX106">
        <v>1</v>
      </c>
      <c r="BY106" t="s">
        <v>45</v>
      </c>
      <c r="BZ106">
        <v>0</v>
      </c>
      <c r="CA106">
        <v>0</v>
      </c>
      <c r="CF106">
        <v>0</v>
      </c>
      <c r="CG106">
        <v>0</v>
      </c>
      <c r="CM106">
        <v>0</v>
      </c>
      <c r="CN106" t="s">
        <v>45</v>
      </c>
      <c r="CO106">
        <v>0</v>
      </c>
      <c r="CP106">
        <f t="shared" si="87"/>
        <v>46703.11</v>
      </c>
      <c r="CQ106">
        <f t="shared" si="88"/>
        <v>23351.553900000003</v>
      </c>
      <c r="CR106">
        <f t="shared" si="89"/>
        <v>0</v>
      </c>
      <c r="CS106">
        <f t="shared" si="90"/>
        <v>0</v>
      </c>
      <c r="CT106">
        <f t="shared" si="91"/>
        <v>0</v>
      </c>
      <c r="CU106">
        <f t="shared" si="92"/>
        <v>0</v>
      </c>
      <c r="CV106">
        <f t="shared" si="93"/>
        <v>0</v>
      </c>
      <c r="CW106">
        <f t="shared" si="94"/>
        <v>0</v>
      </c>
      <c r="CX106">
        <f t="shared" si="95"/>
        <v>0</v>
      </c>
      <c r="CY106">
        <f t="shared" si="96"/>
        <v>0</v>
      </c>
      <c r="CZ106">
        <f t="shared" si="97"/>
        <v>0</v>
      </c>
      <c r="DC106" t="s">
        <v>45</v>
      </c>
      <c r="DD106" t="s">
        <v>45</v>
      </c>
      <c r="DE106" t="s">
        <v>45</v>
      </c>
      <c r="DF106" t="s">
        <v>45</v>
      </c>
      <c r="DG106" t="s">
        <v>45</v>
      </c>
      <c r="DH106" t="s">
        <v>45</v>
      </c>
      <c r="DI106" t="s">
        <v>45</v>
      </c>
      <c r="DJ106" t="s">
        <v>45</v>
      </c>
      <c r="DK106" t="s">
        <v>45</v>
      </c>
      <c r="DL106" t="s">
        <v>45</v>
      </c>
      <c r="DM106" t="s">
        <v>45</v>
      </c>
      <c r="DN106">
        <v>110</v>
      </c>
      <c r="DO106">
        <v>74</v>
      </c>
      <c r="DP106">
        <v>1.0669999999999999</v>
      </c>
      <c r="DQ106">
        <v>1</v>
      </c>
      <c r="DU106">
        <v>1010</v>
      </c>
      <c r="DV106" t="s">
        <v>227</v>
      </c>
      <c r="DW106" t="s">
        <v>227</v>
      </c>
      <c r="DX106">
        <v>1</v>
      </c>
      <c r="EE106">
        <v>21377848</v>
      </c>
      <c r="EF106">
        <v>30</v>
      </c>
      <c r="EG106" t="s">
        <v>20</v>
      </c>
      <c r="EH106">
        <v>0</v>
      </c>
      <c r="EI106" t="s">
        <v>45</v>
      </c>
      <c r="EJ106">
        <v>1</v>
      </c>
      <c r="EK106">
        <v>133</v>
      </c>
      <c r="EL106" t="s">
        <v>229</v>
      </c>
      <c r="EM106" t="s">
        <v>230</v>
      </c>
      <c r="EO106" t="s">
        <v>45</v>
      </c>
      <c r="EQ106">
        <v>0</v>
      </c>
      <c r="ER106">
        <v>3554.27</v>
      </c>
      <c r="ES106">
        <v>3554.27</v>
      </c>
      <c r="ET106">
        <v>0</v>
      </c>
      <c r="EU106">
        <v>0</v>
      </c>
      <c r="EV106">
        <v>0</v>
      </c>
      <c r="EW106">
        <v>0</v>
      </c>
      <c r="EX106">
        <v>0</v>
      </c>
      <c r="EZ106">
        <v>0</v>
      </c>
      <c r="FQ106">
        <v>0</v>
      </c>
      <c r="FR106">
        <f t="shared" si="98"/>
        <v>0</v>
      </c>
      <c r="FS106">
        <v>0</v>
      </c>
      <c r="FX106">
        <v>0</v>
      </c>
      <c r="FY106">
        <v>0</v>
      </c>
      <c r="GA106" t="s">
        <v>45</v>
      </c>
      <c r="GG106">
        <v>2</v>
      </c>
      <c r="GH106">
        <v>1</v>
      </c>
      <c r="GI106">
        <v>2</v>
      </c>
      <c r="GJ106">
        <v>0</v>
      </c>
      <c r="GK106">
        <f>ROUND(R106*(R12)/100,2)</f>
        <v>0</v>
      </c>
      <c r="GL106">
        <f t="shared" si="99"/>
        <v>0</v>
      </c>
      <c r="GM106">
        <f t="shared" si="100"/>
        <v>46703.11</v>
      </c>
      <c r="GN106">
        <f t="shared" si="101"/>
        <v>46703.11</v>
      </c>
      <c r="GO106">
        <f t="shared" si="102"/>
        <v>0</v>
      </c>
      <c r="GP106">
        <f t="shared" si="103"/>
        <v>0</v>
      </c>
      <c r="GR106">
        <v>0</v>
      </c>
    </row>
    <row r="107" spans="1:200">
      <c r="A107">
        <v>18</v>
      </c>
      <c r="B107">
        <v>0</v>
      </c>
      <c r="C107">
        <v>71</v>
      </c>
      <c r="E107" t="s">
        <v>238</v>
      </c>
      <c r="F107" t="s">
        <v>239</v>
      </c>
      <c r="G107" t="s">
        <v>240</v>
      </c>
      <c r="H107" t="s">
        <v>227</v>
      </c>
      <c r="I107">
        <f>I104*J107</f>
        <v>3</v>
      </c>
      <c r="J107">
        <v>0.5</v>
      </c>
      <c r="O107">
        <f t="shared" si="67"/>
        <v>853.51</v>
      </c>
      <c r="P107">
        <f t="shared" si="68"/>
        <v>853.51</v>
      </c>
      <c r="Q107">
        <f t="shared" si="69"/>
        <v>0</v>
      </c>
      <c r="R107">
        <f t="shared" si="70"/>
        <v>0</v>
      </c>
      <c r="S107">
        <f t="shared" si="71"/>
        <v>0</v>
      </c>
      <c r="T107">
        <f t="shared" si="72"/>
        <v>0</v>
      </c>
      <c r="U107">
        <f t="shared" si="73"/>
        <v>0</v>
      </c>
      <c r="V107">
        <f t="shared" si="74"/>
        <v>0</v>
      </c>
      <c r="W107">
        <f t="shared" si="75"/>
        <v>0</v>
      </c>
      <c r="X107">
        <f t="shared" si="76"/>
        <v>0</v>
      </c>
      <c r="Y107">
        <f t="shared" si="77"/>
        <v>0</v>
      </c>
      <c r="AA107">
        <v>22950688</v>
      </c>
      <c r="AB107">
        <f t="shared" si="78"/>
        <v>87.81</v>
      </c>
      <c r="AC107">
        <f t="shared" si="79"/>
        <v>87.81</v>
      </c>
      <c r="AD107">
        <f t="shared" si="80"/>
        <v>0</v>
      </c>
      <c r="AE107">
        <f t="shared" si="81"/>
        <v>0</v>
      </c>
      <c r="AF107">
        <f t="shared" si="82"/>
        <v>0</v>
      </c>
      <c r="AG107">
        <f t="shared" si="83"/>
        <v>0</v>
      </c>
      <c r="AH107">
        <f t="shared" si="84"/>
        <v>0</v>
      </c>
      <c r="AI107">
        <f t="shared" si="85"/>
        <v>0</v>
      </c>
      <c r="AJ107">
        <f t="shared" si="86"/>
        <v>0</v>
      </c>
      <c r="AK107">
        <v>87.81</v>
      </c>
      <c r="AL107">
        <v>87.81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1</v>
      </c>
      <c r="AW107">
        <v>1</v>
      </c>
      <c r="AZ107">
        <v>1</v>
      </c>
      <c r="BA107">
        <v>1</v>
      </c>
      <c r="BB107">
        <v>1</v>
      </c>
      <c r="BC107">
        <v>3.24</v>
      </c>
      <c r="BD107" t="s">
        <v>45</v>
      </c>
      <c r="BE107" t="s">
        <v>45</v>
      </c>
      <c r="BF107" t="s">
        <v>45</v>
      </c>
      <c r="BG107" t="s">
        <v>45</v>
      </c>
      <c r="BH107">
        <v>3</v>
      </c>
      <c r="BI107">
        <v>1</v>
      </c>
      <c r="BJ107" t="s">
        <v>241</v>
      </c>
      <c r="BM107">
        <v>133</v>
      </c>
      <c r="BN107">
        <v>0</v>
      </c>
      <c r="BO107" t="s">
        <v>239</v>
      </c>
      <c r="BP107">
        <v>1</v>
      </c>
      <c r="BQ107">
        <v>30</v>
      </c>
      <c r="BS107">
        <v>1</v>
      </c>
      <c r="BT107">
        <v>1</v>
      </c>
      <c r="BU107">
        <v>1</v>
      </c>
      <c r="BV107">
        <v>1</v>
      </c>
      <c r="BW107">
        <v>1</v>
      </c>
      <c r="BX107">
        <v>1</v>
      </c>
      <c r="BY107" t="s">
        <v>45</v>
      </c>
      <c r="BZ107">
        <v>0</v>
      </c>
      <c r="CA107">
        <v>0</v>
      </c>
      <c r="CF107">
        <v>0</v>
      </c>
      <c r="CG107">
        <v>0</v>
      </c>
      <c r="CM107">
        <v>0</v>
      </c>
      <c r="CN107" t="s">
        <v>45</v>
      </c>
      <c r="CO107">
        <v>0</v>
      </c>
      <c r="CP107">
        <f t="shared" si="87"/>
        <v>853.51</v>
      </c>
      <c r="CQ107">
        <f t="shared" si="88"/>
        <v>284.50440000000003</v>
      </c>
      <c r="CR107">
        <f t="shared" si="89"/>
        <v>0</v>
      </c>
      <c r="CS107">
        <f t="shared" si="90"/>
        <v>0</v>
      </c>
      <c r="CT107">
        <f t="shared" si="91"/>
        <v>0</v>
      </c>
      <c r="CU107">
        <f t="shared" si="92"/>
        <v>0</v>
      </c>
      <c r="CV107">
        <f t="shared" si="93"/>
        <v>0</v>
      </c>
      <c r="CW107">
        <f t="shared" si="94"/>
        <v>0</v>
      </c>
      <c r="CX107">
        <f t="shared" si="95"/>
        <v>0</v>
      </c>
      <c r="CY107">
        <f t="shared" si="96"/>
        <v>0</v>
      </c>
      <c r="CZ107">
        <f t="shared" si="97"/>
        <v>0</v>
      </c>
      <c r="DC107" t="s">
        <v>45</v>
      </c>
      <c r="DD107" t="s">
        <v>45</v>
      </c>
      <c r="DE107" t="s">
        <v>45</v>
      </c>
      <c r="DF107" t="s">
        <v>45</v>
      </c>
      <c r="DG107" t="s">
        <v>45</v>
      </c>
      <c r="DH107" t="s">
        <v>45</v>
      </c>
      <c r="DI107" t="s">
        <v>45</v>
      </c>
      <c r="DJ107" t="s">
        <v>45</v>
      </c>
      <c r="DK107" t="s">
        <v>45</v>
      </c>
      <c r="DL107" t="s">
        <v>45</v>
      </c>
      <c r="DM107" t="s">
        <v>45</v>
      </c>
      <c r="DN107">
        <v>110</v>
      </c>
      <c r="DO107">
        <v>74</v>
      </c>
      <c r="DP107">
        <v>1.0669999999999999</v>
      </c>
      <c r="DQ107">
        <v>1</v>
      </c>
      <c r="DU107">
        <v>1010</v>
      </c>
      <c r="DV107" t="s">
        <v>227</v>
      </c>
      <c r="DW107" t="s">
        <v>227</v>
      </c>
      <c r="DX107">
        <v>1</v>
      </c>
      <c r="EE107">
        <v>21377848</v>
      </c>
      <c r="EF107">
        <v>30</v>
      </c>
      <c r="EG107" t="s">
        <v>20</v>
      </c>
      <c r="EH107">
        <v>0</v>
      </c>
      <c r="EI107" t="s">
        <v>45</v>
      </c>
      <c r="EJ107">
        <v>1</v>
      </c>
      <c r="EK107">
        <v>133</v>
      </c>
      <c r="EL107" t="s">
        <v>229</v>
      </c>
      <c r="EM107" t="s">
        <v>230</v>
      </c>
      <c r="EO107" t="s">
        <v>45</v>
      </c>
      <c r="EQ107">
        <v>0</v>
      </c>
      <c r="ER107">
        <v>87.81</v>
      </c>
      <c r="ES107">
        <v>87.81</v>
      </c>
      <c r="ET107">
        <v>0</v>
      </c>
      <c r="EU107">
        <v>0</v>
      </c>
      <c r="EV107">
        <v>0</v>
      </c>
      <c r="EW107">
        <v>0</v>
      </c>
      <c r="EX107">
        <v>0</v>
      </c>
      <c r="EZ107">
        <v>0</v>
      </c>
      <c r="FQ107">
        <v>0</v>
      </c>
      <c r="FR107">
        <f t="shared" si="98"/>
        <v>0</v>
      </c>
      <c r="FS107">
        <v>0</v>
      </c>
      <c r="FX107">
        <v>0</v>
      </c>
      <c r="FY107">
        <v>0</v>
      </c>
      <c r="GA107" t="s">
        <v>45</v>
      </c>
      <c r="GG107">
        <v>2</v>
      </c>
      <c r="GH107">
        <v>1</v>
      </c>
      <c r="GI107">
        <v>2</v>
      </c>
      <c r="GJ107">
        <v>0</v>
      </c>
      <c r="GK107">
        <f>ROUND(R107*(R12)/100,2)</f>
        <v>0</v>
      </c>
      <c r="GL107">
        <f t="shared" si="99"/>
        <v>0</v>
      </c>
      <c r="GM107">
        <f t="shared" si="100"/>
        <v>853.51</v>
      </c>
      <c r="GN107">
        <f t="shared" si="101"/>
        <v>853.51</v>
      </c>
      <c r="GO107">
        <f t="shared" si="102"/>
        <v>0</v>
      </c>
      <c r="GP107">
        <f t="shared" si="103"/>
        <v>0</v>
      </c>
      <c r="GR107">
        <v>0</v>
      </c>
    </row>
    <row r="108" spans="1:200">
      <c r="A108">
        <v>18</v>
      </c>
      <c r="B108">
        <v>0</v>
      </c>
      <c r="C108">
        <v>75</v>
      </c>
      <c r="E108" t="s">
        <v>242</v>
      </c>
      <c r="F108" t="s">
        <v>243</v>
      </c>
      <c r="G108" t="s">
        <v>244</v>
      </c>
      <c r="H108" t="s">
        <v>227</v>
      </c>
      <c r="I108">
        <f>I104*J108</f>
        <v>3</v>
      </c>
      <c r="J108">
        <v>0.5</v>
      </c>
      <c r="O108">
        <f t="shared" si="67"/>
        <v>34578.839999999997</v>
      </c>
      <c r="P108">
        <f t="shared" si="68"/>
        <v>34578.839999999997</v>
      </c>
      <c r="Q108">
        <f t="shared" si="69"/>
        <v>0</v>
      </c>
      <c r="R108">
        <f t="shared" si="70"/>
        <v>0</v>
      </c>
      <c r="S108">
        <f t="shared" si="71"/>
        <v>0</v>
      </c>
      <c r="T108">
        <f t="shared" si="72"/>
        <v>0</v>
      </c>
      <c r="U108">
        <f t="shared" si="73"/>
        <v>0</v>
      </c>
      <c r="V108">
        <f t="shared" si="74"/>
        <v>0</v>
      </c>
      <c r="W108">
        <f t="shared" si="75"/>
        <v>0</v>
      </c>
      <c r="X108">
        <f t="shared" si="76"/>
        <v>0</v>
      </c>
      <c r="Y108">
        <f t="shared" si="77"/>
        <v>0</v>
      </c>
      <c r="AA108">
        <v>22950688</v>
      </c>
      <c r="AB108">
        <f t="shared" si="78"/>
        <v>2001.09</v>
      </c>
      <c r="AC108">
        <f t="shared" si="79"/>
        <v>2001.09</v>
      </c>
      <c r="AD108">
        <f t="shared" si="80"/>
        <v>0</v>
      </c>
      <c r="AE108">
        <f t="shared" si="81"/>
        <v>0</v>
      </c>
      <c r="AF108">
        <f t="shared" si="82"/>
        <v>0</v>
      </c>
      <c r="AG108">
        <f t="shared" si="83"/>
        <v>0</v>
      </c>
      <c r="AH108">
        <f t="shared" si="84"/>
        <v>0</v>
      </c>
      <c r="AI108">
        <f t="shared" si="85"/>
        <v>0</v>
      </c>
      <c r="AJ108">
        <f t="shared" si="86"/>
        <v>0</v>
      </c>
      <c r="AK108">
        <v>2001.09</v>
      </c>
      <c r="AL108">
        <v>2001.09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1</v>
      </c>
      <c r="AW108">
        <v>1</v>
      </c>
      <c r="AZ108">
        <v>1</v>
      </c>
      <c r="BA108">
        <v>1</v>
      </c>
      <c r="BB108">
        <v>1</v>
      </c>
      <c r="BC108">
        <v>5.76</v>
      </c>
      <c r="BD108" t="s">
        <v>45</v>
      </c>
      <c r="BE108" t="s">
        <v>45</v>
      </c>
      <c r="BF108" t="s">
        <v>45</v>
      </c>
      <c r="BG108" t="s">
        <v>45</v>
      </c>
      <c r="BH108">
        <v>3</v>
      </c>
      <c r="BI108">
        <v>1</v>
      </c>
      <c r="BJ108" t="s">
        <v>245</v>
      </c>
      <c r="BM108">
        <v>133</v>
      </c>
      <c r="BN108">
        <v>0</v>
      </c>
      <c r="BO108" t="s">
        <v>243</v>
      </c>
      <c r="BP108">
        <v>1</v>
      </c>
      <c r="BQ108">
        <v>30</v>
      </c>
      <c r="BS108">
        <v>1</v>
      </c>
      <c r="BT108">
        <v>1</v>
      </c>
      <c r="BU108">
        <v>1</v>
      </c>
      <c r="BV108">
        <v>1</v>
      </c>
      <c r="BW108">
        <v>1</v>
      </c>
      <c r="BX108">
        <v>1</v>
      </c>
      <c r="BY108" t="s">
        <v>45</v>
      </c>
      <c r="BZ108">
        <v>0</v>
      </c>
      <c r="CA108">
        <v>0</v>
      </c>
      <c r="CF108">
        <v>0</v>
      </c>
      <c r="CG108">
        <v>0</v>
      </c>
      <c r="CM108">
        <v>0</v>
      </c>
      <c r="CN108" t="s">
        <v>45</v>
      </c>
      <c r="CO108">
        <v>0</v>
      </c>
      <c r="CP108">
        <f t="shared" si="87"/>
        <v>34578.839999999997</v>
      </c>
      <c r="CQ108">
        <f t="shared" si="88"/>
        <v>11526.278399999999</v>
      </c>
      <c r="CR108">
        <f t="shared" si="89"/>
        <v>0</v>
      </c>
      <c r="CS108">
        <f t="shared" si="90"/>
        <v>0</v>
      </c>
      <c r="CT108">
        <f t="shared" si="91"/>
        <v>0</v>
      </c>
      <c r="CU108">
        <f t="shared" si="92"/>
        <v>0</v>
      </c>
      <c r="CV108">
        <f t="shared" si="93"/>
        <v>0</v>
      </c>
      <c r="CW108">
        <f t="shared" si="94"/>
        <v>0</v>
      </c>
      <c r="CX108">
        <f t="shared" si="95"/>
        <v>0</v>
      </c>
      <c r="CY108">
        <f t="shared" si="96"/>
        <v>0</v>
      </c>
      <c r="CZ108">
        <f t="shared" si="97"/>
        <v>0</v>
      </c>
      <c r="DC108" t="s">
        <v>45</v>
      </c>
      <c r="DD108" t="s">
        <v>45</v>
      </c>
      <c r="DE108" t="s">
        <v>45</v>
      </c>
      <c r="DF108" t="s">
        <v>45</v>
      </c>
      <c r="DG108" t="s">
        <v>45</v>
      </c>
      <c r="DH108" t="s">
        <v>45</v>
      </c>
      <c r="DI108" t="s">
        <v>45</v>
      </c>
      <c r="DJ108" t="s">
        <v>45</v>
      </c>
      <c r="DK108" t="s">
        <v>45</v>
      </c>
      <c r="DL108" t="s">
        <v>45</v>
      </c>
      <c r="DM108" t="s">
        <v>45</v>
      </c>
      <c r="DN108">
        <v>110</v>
      </c>
      <c r="DO108">
        <v>74</v>
      </c>
      <c r="DP108">
        <v>1.0669999999999999</v>
      </c>
      <c r="DQ108">
        <v>1</v>
      </c>
      <c r="DU108">
        <v>1010</v>
      </c>
      <c r="DV108" t="s">
        <v>227</v>
      </c>
      <c r="DW108" t="s">
        <v>227</v>
      </c>
      <c r="DX108">
        <v>1</v>
      </c>
      <c r="EE108">
        <v>21377848</v>
      </c>
      <c r="EF108">
        <v>30</v>
      </c>
      <c r="EG108" t="s">
        <v>20</v>
      </c>
      <c r="EH108">
        <v>0</v>
      </c>
      <c r="EI108" t="s">
        <v>45</v>
      </c>
      <c r="EJ108">
        <v>1</v>
      </c>
      <c r="EK108">
        <v>133</v>
      </c>
      <c r="EL108" t="s">
        <v>229</v>
      </c>
      <c r="EM108" t="s">
        <v>230</v>
      </c>
      <c r="EO108" t="s">
        <v>45</v>
      </c>
      <c r="EQ108">
        <v>0</v>
      </c>
      <c r="ER108">
        <v>2001.09</v>
      </c>
      <c r="ES108">
        <v>2001.09</v>
      </c>
      <c r="ET108">
        <v>0</v>
      </c>
      <c r="EU108">
        <v>0</v>
      </c>
      <c r="EV108">
        <v>0</v>
      </c>
      <c r="EW108">
        <v>0</v>
      </c>
      <c r="EX108">
        <v>0</v>
      </c>
      <c r="EZ108">
        <v>0</v>
      </c>
      <c r="FQ108">
        <v>0</v>
      </c>
      <c r="FR108">
        <f t="shared" si="98"/>
        <v>0</v>
      </c>
      <c r="FS108">
        <v>0</v>
      </c>
      <c r="FX108">
        <v>0</v>
      </c>
      <c r="FY108">
        <v>0</v>
      </c>
      <c r="GA108" t="s">
        <v>45</v>
      </c>
      <c r="GG108">
        <v>2</v>
      </c>
      <c r="GH108">
        <v>1</v>
      </c>
      <c r="GI108">
        <v>2</v>
      </c>
      <c r="GJ108">
        <v>0</v>
      </c>
      <c r="GK108">
        <f>ROUND(R108*(R12)/100,2)</f>
        <v>0</v>
      </c>
      <c r="GL108">
        <f t="shared" si="99"/>
        <v>0</v>
      </c>
      <c r="GM108">
        <f t="shared" si="100"/>
        <v>34578.839999999997</v>
      </c>
      <c r="GN108">
        <f t="shared" si="101"/>
        <v>34578.839999999997</v>
      </c>
      <c r="GO108">
        <f t="shared" si="102"/>
        <v>0</v>
      </c>
      <c r="GP108">
        <f t="shared" si="103"/>
        <v>0</v>
      </c>
      <c r="GR108">
        <v>0</v>
      </c>
    </row>
    <row r="109" spans="1:200">
      <c r="A109">
        <v>18</v>
      </c>
      <c r="B109">
        <v>0</v>
      </c>
      <c r="C109">
        <v>70</v>
      </c>
      <c r="E109" t="s">
        <v>246</v>
      </c>
      <c r="F109" t="s">
        <v>247</v>
      </c>
      <c r="G109" t="s">
        <v>248</v>
      </c>
      <c r="H109" t="s">
        <v>227</v>
      </c>
      <c r="I109">
        <f>I104*J109</f>
        <v>2</v>
      </c>
      <c r="J109">
        <v>0.33333333333333331</v>
      </c>
      <c r="O109">
        <f t="shared" si="67"/>
        <v>469.25</v>
      </c>
      <c r="P109">
        <f t="shared" si="68"/>
        <v>469.25</v>
      </c>
      <c r="Q109">
        <f t="shared" si="69"/>
        <v>0</v>
      </c>
      <c r="R109">
        <f t="shared" si="70"/>
        <v>0</v>
      </c>
      <c r="S109">
        <f t="shared" si="71"/>
        <v>0</v>
      </c>
      <c r="T109">
        <f t="shared" si="72"/>
        <v>0</v>
      </c>
      <c r="U109">
        <f t="shared" si="73"/>
        <v>0</v>
      </c>
      <c r="V109">
        <f t="shared" si="74"/>
        <v>0</v>
      </c>
      <c r="W109">
        <f t="shared" si="75"/>
        <v>0</v>
      </c>
      <c r="X109">
        <f t="shared" si="76"/>
        <v>0</v>
      </c>
      <c r="Y109">
        <f t="shared" si="77"/>
        <v>0</v>
      </c>
      <c r="AA109">
        <v>22950688</v>
      </c>
      <c r="AB109">
        <f t="shared" si="78"/>
        <v>73.55</v>
      </c>
      <c r="AC109">
        <f t="shared" si="79"/>
        <v>73.55</v>
      </c>
      <c r="AD109">
        <f t="shared" si="80"/>
        <v>0</v>
      </c>
      <c r="AE109">
        <f t="shared" si="81"/>
        <v>0</v>
      </c>
      <c r="AF109">
        <f t="shared" si="82"/>
        <v>0</v>
      </c>
      <c r="AG109">
        <f t="shared" si="83"/>
        <v>0</v>
      </c>
      <c r="AH109">
        <f t="shared" si="84"/>
        <v>0</v>
      </c>
      <c r="AI109">
        <f t="shared" si="85"/>
        <v>0</v>
      </c>
      <c r="AJ109">
        <f t="shared" si="86"/>
        <v>0</v>
      </c>
      <c r="AK109">
        <v>73.55</v>
      </c>
      <c r="AL109">
        <v>73.55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1</v>
      </c>
      <c r="AW109">
        <v>1</v>
      </c>
      <c r="AZ109">
        <v>1</v>
      </c>
      <c r="BA109">
        <v>1</v>
      </c>
      <c r="BB109">
        <v>1</v>
      </c>
      <c r="BC109">
        <v>3.19</v>
      </c>
      <c r="BD109" t="s">
        <v>45</v>
      </c>
      <c r="BE109" t="s">
        <v>45</v>
      </c>
      <c r="BF109" t="s">
        <v>45</v>
      </c>
      <c r="BG109" t="s">
        <v>45</v>
      </c>
      <c r="BH109">
        <v>3</v>
      </c>
      <c r="BI109">
        <v>1</v>
      </c>
      <c r="BJ109" t="s">
        <v>249</v>
      </c>
      <c r="BM109">
        <v>133</v>
      </c>
      <c r="BN109">
        <v>0</v>
      </c>
      <c r="BO109" t="s">
        <v>247</v>
      </c>
      <c r="BP109">
        <v>1</v>
      </c>
      <c r="BQ109">
        <v>30</v>
      </c>
      <c r="BS109">
        <v>1</v>
      </c>
      <c r="BT109">
        <v>1</v>
      </c>
      <c r="BU109">
        <v>1</v>
      </c>
      <c r="BV109">
        <v>1</v>
      </c>
      <c r="BW109">
        <v>1</v>
      </c>
      <c r="BX109">
        <v>1</v>
      </c>
      <c r="BY109" t="s">
        <v>45</v>
      </c>
      <c r="BZ109">
        <v>0</v>
      </c>
      <c r="CA109">
        <v>0</v>
      </c>
      <c r="CF109">
        <v>0</v>
      </c>
      <c r="CG109">
        <v>0</v>
      </c>
      <c r="CM109">
        <v>0</v>
      </c>
      <c r="CN109" t="s">
        <v>45</v>
      </c>
      <c r="CO109">
        <v>0</v>
      </c>
      <c r="CP109">
        <f t="shared" si="87"/>
        <v>469.25</v>
      </c>
      <c r="CQ109">
        <f t="shared" si="88"/>
        <v>234.62449999999998</v>
      </c>
      <c r="CR109">
        <f t="shared" si="89"/>
        <v>0</v>
      </c>
      <c r="CS109">
        <f t="shared" si="90"/>
        <v>0</v>
      </c>
      <c r="CT109">
        <f t="shared" si="91"/>
        <v>0</v>
      </c>
      <c r="CU109">
        <f t="shared" si="92"/>
        <v>0</v>
      </c>
      <c r="CV109">
        <f t="shared" si="93"/>
        <v>0</v>
      </c>
      <c r="CW109">
        <f t="shared" si="94"/>
        <v>0</v>
      </c>
      <c r="CX109">
        <f t="shared" si="95"/>
        <v>0</v>
      </c>
      <c r="CY109">
        <f t="shared" si="96"/>
        <v>0</v>
      </c>
      <c r="CZ109">
        <f t="shared" si="97"/>
        <v>0</v>
      </c>
      <c r="DC109" t="s">
        <v>45</v>
      </c>
      <c r="DD109" t="s">
        <v>45</v>
      </c>
      <c r="DE109" t="s">
        <v>45</v>
      </c>
      <c r="DF109" t="s">
        <v>45</v>
      </c>
      <c r="DG109" t="s">
        <v>45</v>
      </c>
      <c r="DH109" t="s">
        <v>45</v>
      </c>
      <c r="DI109" t="s">
        <v>45</v>
      </c>
      <c r="DJ109" t="s">
        <v>45</v>
      </c>
      <c r="DK109" t="s">
        <v>45</v>
      </c>
      <c r="DL109" t="s">
        <v>45</v>
      </c>
      <c r="DM109" t="s">
        <v>45</v>
      </c>
      <c r="DN109">
        <v>110</v>
      </c>
      <c r="DO109">
        <v>74</v>
      </c>
      <c r="DP109">
        <v>1.0669999999999999</v>
      </c>
      <c r="DQ109">
        <v>1</v>
      </c>
      <c r="DU109">
        <v>1010</v>
      </c>
      <c r="DV109" t="s">
        <v>227</v>
      </c>
      <c r="DW109" t="s">
        <v>227</v>
      </c>
      <c r="DX109">
        <v>1</v>
      </c>
      <c r="EE109">
        <v>21377848</v>
      </c>
      <c r="EF109">
        <v>30</v>
      </c>
      <c r="EG109" t="s">
        <v>20</v>
      </c>
      <c r="EH109">
        <v>0</v>
      </c>
      <c r="EI109" t="s">
        <v>45</v>
      </c>
      <c r="EJ109">
        <v>1</v>
      </c>
      <c r="EK109">
        <v>133</v>
      </c>
      <c r="EL109" t="s">
        <v>229</v>
      </c>
      <c r="EM109" t="s">
        <v>230</v>
      </c>
      <c r="EO109" t="s">
        <v>45</v>
      </c>
      <c r="EQ109">
        <v>0</v>
      </c>
      <c r="ER109">
        <v>73.55</v>
      </c>
      <c r="ES109">
        <v>73.55</v>
      </c>
      <c r="ET109">
        <v>0</v>
      </c>
      <c r="EU109">
        <v>0</v>
      </c>
      <c r="EV109">
        <v>0</v>
      </c>
      <c r="EW109">
        <v>0</v>
      </c>
      <c r="EX109">
        <v>0</v>
      </c>
      <c r="EZ109">
        <v>0</v>
      </c>
      <c r="FQ109">
        <v>0</v>
      </c>
      <c r="FR109">
        <f t="shared" si="98"/>
        <v>0</v>
      </c>
      <c r="FS109">
        <v>0</v>
      </c>
      <c r="FX109">
        <v>0</v>
      </c>
      <c r="FY109">
        <v>0</v>
      </c>
      <c r="GA109" t="s">
        <v>45</v>
      </c>
      <c r="GG109">
        <v>2</v>
      </c>
      <c r="GH109">
        <v>1</v>
      </c>
      <c r="GI109">
        <v>2</v>
      </c>
      <c r="GJ109">
        <v>0</v>
      </c>
      <c r="GK109">
        <f>ROUND(R109*(R12)/100,2)</f>
        <v>0</v>
      </c>
      <c r="GL109">
        <f t="shared" si="99"/>
        <v>0</v>
      </c>
      <c r="GM109">
        <f t="shared" si="100"/>
        <v>469.25</v>
      </c>
      <c r="GN109">
        <f t="shared" si="101"/>
        <v>469.25</v>
      </c>
      <c r="GO109">
        <f t="shared" si="102"/>
        <v>0</v>
      </c>
      <c r="GP109">
        <f t="shared" si="103"/>
        <v>0</v>
      </c>
      <c r="GR109">
        <v>0</v>
      </c>
    </row>
    <row r="110" spans="1:200">
      <c r="A110">
        <v>18</v>
      </c>
      <c r="B110">
        <v>0</v>
      </c>
      <c r="C110">
        <v>74</v>
      </c>
      <c r="E110" t="s">
        <v>250</v>
      </c>
      <c r="F110" t="s">
        <v>251</v>
      </c>
      <c r="G110" t="s">
        <v>252</v>
      </c>
      <c r="H110" t="s">
        <v>227</v>
      </c>
      <c r="I110">
        <f>I104*J110</f>
        <v>2</v>
      </c>
      <c r="J110">
        <v>0.33333333333333331</v>
      </c>
      <c r="O110">
        <f t="shared" si="67"/>
        <v>15336.9</v>
      </c>
      <c r="P110">
        <f t="shared" si="68"/>
        <v>15336.9</v>
      </c>
      <c r="Q110">
        <f t="shared" si="69"/>
        <v>0</v>
      </c>
      <c r="R110">
        <f t="shared" si="70"/>
        <v>0</v>
      </c>
      <c r="S110">
        <f t="shared" si="71"/>
        <v>0</v>
      </c>
      <c r="T110">
        <f t="shared" si="72"/>
        <v>0</v>
      </c>
      <c r="U110">
        <f t="shared" si="73"/>
        <v>0</v>
      </c>
      <c r="V110">
        <f t="shared" si="74"/>
        <v>0</v>
      </c>
      <c r="W110">
        <f t="shared" si="75"/>
        <v>0</v>
      </c>
      <c r="X110">
        <f t="shared" si="76"/>
        <v>0</v>
      </c>
      <c r="Y110">
        <f t="shared" si="77"/>
        <v>0</v>
      </c>
      <c r="AA110">
        <v>22950688</v>
      </c>
      <c r="AB110">
        <f t="shared" si="78"/>
        <v>1306.3800000000001</v>
      </c>
      <c r="AC110">
        <f t="shared" si="79"/>
        <v>1306.3800000000001</v>
      </c>
      <c r="AD110">
        <f t="shared" si="80"/>
        <v>0</v>
      </c>
      <c r="AE110">
        <f t="shared" si="81"/>
        <v>0</v>
      </c>
      <c r="AF110">
        <f t="shared" si="82"/>
        <v>0</v>
      </c>
      <c r="AG110">
        <f t="shared" si="83"/>
        <v>0</v>
      </c>
      <c r="AH110">
        <f t="shared" si="84"/>
        <v>0</v>
      </c>
      <c r="AI110">
        <f t="shared" si="85"/>
        <v>0</v>
      </c>
      <c r="AJ110">
        <f t="shared" si="86"/>
        <v>0</v>
      </c>
      <c r="AK110">
        <v>1306.3800000000001</v>
      </c>
      <c r="AL110">
        <v>1306.3800000000001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1</v>
      </c>
      <c r="AW110">
        <v>1</v>
      </c>
      <c r="AZ110">
        <v>1</v>
      </c>
      <c r="BA110">
        <v>1</v>
      </c>
      <c r="BB110">
        <v>1</v>
      </c>
      <c r="BC110">
        <v>5.87</v>
      </c>
      <c r="BD110" t="s">
        <v>45</v>
      </c>
      <c r="BE110" t="s">
        <v>45</v>
      </c>
      <c r="BF110" t="s">
        <v>45</v>
      </c>
      <c r="BG110" t="s">
        <v>45</v>
      </c>
      <c r="BH110">
        <v>3</v>
      </c>
      <c r="BI110">
        <v>1</v>
      </c>
      <c r="BJ110" t="s">
        <v>253</v>
      </c>
      <c r="BM110">
        <v>133</v>
      </c>
      <c r="BN110">
        <v>0</v>
      </c>
      <c r="BO110" t="s">
        <v>251</v>
      </c>
      <c r="BP110">
        <v>1</v>
      </c>
      <c r="BQ110">
        <v>30</v>
      </c>
      <c r="BS110">
        <v>1</v>
      </c>
      <c r="BT110">
        <v>1</v>
      </c>
      <c r="BU110">
        <v>1</v>
      </c>
      <c r="BV110">
        <v>1</v>
      </c>
      <c r="BW110">
        <v>1</v>
      </c>
      <c r="BX110">
        <v>1</v>
      </c>
      <c r="BY110" t="s">
        <v>45</v>
      </c>
      <c r="BZ110">
        <v>0</v>
      </c>
      <c r="CA110">
        <v>0</v>
      </c>
      <c r="CF110">
        <v>0</v>
      </c>
      <c r="CG110">
        <v>0</v>
      </c>
      <c r="CM110">
        <v>0</v>
      </c>
      <c r="CN110" t="s">
        <v>45</v>
      </c>
      <c r="CO110">
        <v>0</v>
      </c>
      <c r="CP110">
        <f t="shared" si="87"/>
        <v>15336.9</v>
      </c>
      <c r="CQ110">
        <f t="shared" si="88"/>
        <v>7668.450600000001</v>
      </c>
      <c r="CR110">
        <f t="shared" si="89"/>
        <v>0</v>
      </c>
      <c r="CS110">
        <f t="shared" si="90"/>
        <v>0</v>
      </c>
      <c r="CT110">
        <f t="shared" si="91"/>
        <v>0</v>
      </c>
      <c r="CU110">
        <f t="shared" si="92"/>
        <v>0</v>
      </c>
      <c r="CV110">
        <f t="shared" si="93"/>
        <v>0</v>
      </c>
      <c r="CW110">
        <f t="shared" si="94"/>
        <v>0</v>
      </c>
      <c r="CX110">
        <f t="shared" si="95"/>
        <v>0</v>
      </c>
      <c r="CY110">
        <f t="shared" si="96"/>
        <v>0</v>
      </c>
      <c r="CZ110">
        <f t="shared" si="97"/>
        <v>0</v>
      </c>
      <c r="DC110" t="s">
        <v>45</v>
      </c>
      <c r="DD110" t="s">
        <v>45</v>
      </c>
      <c r="DE110" t="s">
        <v>45</v>
      </c>
      <c r="DF110" t="s">
        <v>45</v>
      </c>
      <c r="DG110" t="s">
        <v>45</v>
      </c>
      <c r="DH110" t="s">
        <v>45</v>
      </c>
      <c r="DI110" t="s">
        <v>45</v>
      </c>
      <c r="DJ110" t="s">
        <v>45</v>
      </c>
      <c r="DK110" t="s">
        <v>45</v>
      </c>
      <c r="DL110" t="s">
        <v>45</v>
      </c>
      <c r="DM110" t="s">
        <v>45</v>
      </c>
      <c r="DN110">
        <v>110</v>
      </c>
      <c r="DO110">
        <v>74</v>
      </c>
      <c r="DP110">
        <v>1.0669999999999999</v>
      </c>
      <c r="DQ110">
        <v>1</v>
      </c>
      <c r="DU110">
        <v>1010</v>
      </c>
      <c r="DV110" t="s">
        <v>227</v>
      </c>
      <c r="DW110" t="s">
        <v>227</v>
      </c>
      <c r="DX110">
        <v>1</v>
      </c>
      <c r="EE110">
        <v>21377848</v>
      </c>
      <c r="EF110">
        <v>30</v>
      </c>
      <c r="EG110" t="s">
        <v>20</v>
      </c>
      <c r="EH110">
        <v>0</v>
      </c>
      <c r="EI110" t="s">
        <v>45</v>
      </c>
      <c r="EJ110">
        <v>1</v>
      </c>
      <c r="EK110">
        <v>133</v>
      </c>
      <c r="EL110" t="s">
        <v>229</v>
      </c>
      <c r="EM110" t="s">
        <v>230</v>
      </c>
      <c r="EO110" t="s">
        <v>45</v>
      </c>
      <c r="EQ110">
        <v>0</v>
      </c>
      <c r="ER110">
        <v>1306.3800000000001</v>
      </c>
      <c r="ES110">
        <v>1306.3800000000001</v>
      </c>
      <c r="ET110">
        <v>0</v>
      </c>
      <c r="EU110">
        <v>0</v>
      </c>
      <c r="EV110">
        <v>0</v>
      </c>
      <c r="EW110">
        <v>0</v>
      </c>
      <c r="EX110">
        <v>0</v>
      </c>
      <c r="EZ110">
        <v>0</v>
      </c>
      <c r="FQ110">
        <v>0</v>
      </c>
      <c r="FR110">
        <f t="shared" si="98"/>
        <v>0</v>
      </c>
      <c r="FS110">
        <v>0</v>
      </c>
      <c r="FX110">
        <v>0</v>
      </c>
      <c r="FY110">
        <v>0</v>
      </c>
      <c r="GA110" t="s">
        <v>45</v>
      </c>
      <c r="GG110">
        <v>2</v>
      </c>
      <c r="GH110">
        <v>1</v>
      </c>
      <c r="GI110">
        <v>2</v>
      </c>
      <c r="GJ110">
        <v>0</v>
      </c>
      <c r="GK110">
        <f>ROUND(R110*(R12)/100,2)</f>
        <v>0</v>
      </c>
      <c r="GL110">
        <f t="shared" si="99"/>
        <v>0</v>
      </c>
      <c r="GM110">
        <f t="shared" si="100"/>
        <v>15336.9</v>
      </c>
      <c r="GN110">
        <f t="shared" si="101"/>
        <v>15336.9</v>
      </c>
      <c r="GO110">
        <f t="shared" si="102"/>
        <v>0</v>
      </c>
      <c r="GP110">
        <f t="shared" si="103"/>
        <v>0</v>
      </c>
      <c r="GR110">
        <v>0</v>
      </c>
    </row>
    <row r="111" spans="1:200">
      <c r="A111">
        <v>17</v>
      </c>
      <c r="B111">
        <v>0</v>
      </c>
      <c r="C111">
        <f>ROW(SmtRes!A80)</f>
        <v>80</v>
      </c>
      <c r="D111">
        <f>ROW(EtalonRes!A76)</f>
        <v>76</v>
      </c>
      <c r="E111" t="s">
        <v>77</v>
      </c>
      <c r="F111" t="s">
        <v>254</v>
      </c>
      <c r="G111" t="s">
        <v>255</v>
      </c>
      <c r="H111" t="s">
        <v>93</v>
      </c>
      <c r="I111">
        <f>0.3+0.2</f>
        <v>0.5</v>
      </c>
      <c r="J111">
        <v>0</v>
      </c>
      <c r="O111">
        <f t="shared" si="67"/>
        <v>12491.3</v>
      </c>
      <c r="P111">
        <f t="shared" si="68"/>
        <v>318.87</v>
      </c>
      <c r="Q111">
        <f t="shared" si="69"/>
        <v>38.96</v>
      </c>
      <c r="R111">
        <f t="shared" si="70"/>
        <v>11.52</v>
      </c>
      <c r="S111">
        <f t="shared" si="71"/>
        <v>12133.47</v>
      </c>
      <c r="T111">
        <f t="shared" si="72"/>
        <v>0</v>
      </c>
      <c r="U111">
        <f t="shared" si="73"/>
        <v>68.025000000000006</v>
      </c>
      <c r="V111">
        <f t="shared" si="74"/>
        <v>0</v>
      </c>
      <c r="W111">
        <f t="shared" si="75"/>
        <v>0</v>
      </c>
      <c r="X111">
        <f t="shared" si="76"/>
        <v>8614.76</v>
      </c>
      <c r="Y111">
        <f t="shared" si="77"/>
        <v>5338.73</v>
      </c>
      <c r="AA111">
        <v>22950688</v>
      </c>
      <c r="AB111">
        <f t="shared" si="78"/>
        <v>1601.71</v>
      </c>
      <c r="AC111">
        <f t="shared" si="79"/>
        <v>89.32</v>
      </c>
      <c r="AD111">
        <f t="shared" si="80"/>
        <v>17.2</v>
      </c>
      <c r="AE111">
        <f t="shared" si="81"/>
        <v>1.42</v>
      </c>
      <c r="AF111">
        <f t="shared" si="82"/>
        <v>1495.19</v>
      </c>
      <c r="AG111">
        <f t="shared" si="83"/>
        <v>0</v>
      </c>
      <c r="AH111">
        <f t="shared" si="84"/>
        <v>136.05000000000001</v>
      </c>
      <c r="AI111">
        <f t="shared" si="85"/>
        <v>0</v>
      </c>
      <c r="AJ111">
        <f t="shared" si="86"/>
        <v>0</v>
      </c>
      <c r="AK111">
        <v>1601.71</v>
      </c>
      <c r="AL111">
        <v>89.32</v>
      </c>
      <c r="AM111">
        <v>17.2</v>
      </c>
      <c r="AN111">
        <v>1.42</v>
      </c>
      <c r="AO111">
        <v>1495.19</v>
      </c>
      <c r="AP111">
        <v>0</v>
      </c>
      <c r="AQ111">
        <v>136.05000000000001</v>
      </c>
      <c r="AR111">
        <v>0</v>
      </c>
      <c r="AS111">
        <v>0</v>
      </c>
      <c r="AT111">
        <v>71</v>
      </c>
      <c r="AU111">
        <v>44</v>
      </c>
      <c r="AV111">
        <v>1</v>
      </c>
      <c r="AW111">
        <v>1</v>
      </c>
      <c r="AZ111">
        <v>1</v>
      </c>
      <c r="BA111">
        <v>16.23</v>
      </c>
      <c r="BB111">
        <v>4.53</v>
      </c>
      <c r="BC111">
        <v>7.14</v>
      </c>
      <c r="BD111" t="s">
        <v>45</v>
      </c>
      <c r="BE111" t="s">
        <v>45</v>
      </c>
      <c r="BF111" t="s">
        <v>45</v>
      </c>
      <c r="BG111" t="s">
        <v>45</v>
      </c>
      <c r="BH111">
        <v>0</v>
      </c>
      <c r="BI111">
        <v>1</v>
      </c>
      <c r="BJ111" t="s">
        <v>256</v>
      </c>
      <c r="BM111">
        <v>618</v>
      </c>
      <c r="BN111">
        <v>0</v>
      </c>
      <c r="BO111" t="s">
        <v>254</v>
      </c>
      <c r="BP111">
        <v>1</v>
      </c>
      <c r="BQ111">
        <v>60</v>
      </c>
      <c r="BS111">
        <v>16.23</v>
      </c>
      <c r="BT111">
        <v>1</v>
      </c>
      <c r="BU111">
        <v>1</v>
      </c>
      <c r="BV111">
        <v>1</v>
      </c>
      <c r="BW111">
        <v>1</v>
      </c>
      <c r="BX111">
        <v>1</v>
      </c>
      <c r="BY111" t="s">
        <v>45</v>
      </c>
      <c r="BZ111">
        <v>71</v>
      </c>
      <c r="CA111">
        <v>44</v>
      </c>
      <c r="CF111">
        <v>0</v>
      </c>
      <c r="CG111">
        <v>0</v>
      </c>
      <c r="CM111">
        <v>0</v>
      </c>
      <c r="CN111" t="s">
        <v>45</v>
      </c>
      <c r="CO111">
        <v>0</v>
      </c>
      <c r="CP111">
        <f t="shared" si="87"/>
        <v>12491.3</v>
      </c>
      <c r="CQ111">
        <f t="shared" si="88"/>
        <v>637.74479999999994</v>
      </c>
      <c r="CR111">
        <f t="shared" si="89"/>
        <v>77.915999999999997</v>
      </c>
      <c r="CS111">
        <f t="shared" si="90"/>
        <v>23.046599999999998</v>
      </c>
      <c r="CT111">
        <f t="shared" si="91"/>
        <v>24266.933700000001</v>
      </c>
      <c r="CU111">
        <f t="shared" si="92"/>
        <v>0</v>
      </c>
      <c r="CV111">
        <f t="shared" si="93"/>
        <v>136.05000000000001</v>
      </c>
      <c r="CW111">
        <f t="shared" si="94"/>
        <v>0</v>
      </c>
      <c r="CX111">
        <f t="shared" si="95"/>
        <v>0</v>
      </c>
      <c r="CY111">
        <f t="shared" si="96"/>
        <v>8614.7636999999995</v>
      </c>
      <c r="CZ111">
        <f t="shared" si="97"/>
        <v>5338.7267999999995</v>
      </c>
      <c r="DC111" t="s">
        <v>45</v>
      </c>
      <c r="DD111" t="s">
        <v>45</v>
      </c>
      <c r="DE111" t="s">
        <v>45</v>
      </c>
      <c r="DF111" t="s">
        <v>45</v>
      </c>
      <c r="DG111" t="s">
        <v>45</v>
      </c>
      <c r="DH111" t="s">
        <v>45</v>
      </c>
      <c r="DI111" t="s">
        <v>45</v>
      </c>
      <c r="DJ111" t="s">
        <v>45</v>
      </c>
      <c r="DK111" t="s">
        <v>45</v>
      </c>
      <c r="DL111" t="s">
        <v>45</v>
      </c>
      <c r="DM111" t="s">
        <v>45</v>
      </c>
      <c r="DN111">
        <v>80</v>
      </c>
      <c r="DO111">
        <v>55</v>
      </c>
      <c r="DP111">
        <v>1.0469999999999999</v>
      </c>
      <c r="DQ111">
        <v>1</v>
      </c>
      <c r="DU111">
        <v>1003</v>
      </c>
      <c r="DV111" t="s">
        <v>93</v>
      </c>
      <c r="DW111" t="s">
        <v>93</v>
      </c>
      <c r="DX111">
        <v>100</v>
      </c>
      <c r="EE111">
        <v>21378333</v>
      </c>
      <c r="EF111">
        <v>60</v>
      </c>
      <c r="EG111" t="s">
        <v>87</v>
      </c>
      <c r="EH111">
        <v>0</v>
      </c>
      <c r="EI111" t="s">
        <v>45</v>
      </c>
      <c r="EJ111">
        <v>1</v>
      </c>
      <c r="EK111">
        <v>618</v>
      </c>
      <c r="EL111" t="s">
        <v>257</v>
      </c>
      <c r="EM111" t="s">
        <v>258</v>
      </c>
      <c r="EO111" t="s">
        <v>45</v>
      </c>
      <c r="EQ111">
        <v>0</v>
      </c>
      <c r="ER111">
        <v>1601.71</v>
      </c>
      <c r="ES111">
        <v>89.32</v>
      </c>
      <c r="ET111">
        <v>17.2</v>
      </c>
      <c r="EU111">
        <v>1.42</v>
      </c>
      <c r="EV111">
        <v>1495.19</v>
      </c>
      <c r="EW111">
        <v>136.05000000000001</v>
      </c>
      <c r="EX111">
        <v>0</v>
      </c>
      <c r="EY111">
        <v>0</v>
      </c>
      <c r="EZ111">
        <v>0</v>
      </c>
      <c r="FQ111">
        <v>0</v>
      </c>
      <c r="FR111">
        <f t="shared" si="98"/>
        <v>0</v>
      </c>
      <c r="FS111">
        <v>0</v>
      </c>
      <c r="FX111">
        <v>71</v>
      </c>
      <c r="FY111">
        <v>44</v>
      </c>
      <c r="GA111" t="s">
        <v>45</v>
      </c>
      <c r="GG111">
        <v>2</v>
      </c>
      <c r="GH111">
        <v>1</v>
      </c>
      <c r="GI111">
        <v>2</v>
      </c>
      <c r="GJ111">
        <v>0</v>
      </c>
      <c r="GK111">
        <f>ROUND(R111*(R12)/100,2)</f>
        <v>19.239999999999998</v>
      </c>
      <c r="GL111">
        <f t="shared" si="99"/>
        <v>0</v>
      </c>
      <c r="GM111">
        <f t="shared" si="100"/>
        <v>26464.03</v>
      </c>
      <c r="GN111">
        <f t="shared" si="101"/>
        <v>26464.03</v>
      </c>
      <c r="GO111">
        <f t="shared" si="102"/>
        <v>0</v>
      </c>
      <c r="GP111">
        <f t="shared" si="103"/>
        <v>0</v>
      </c>
      <c r="GR111">
        <v>0</v>
      </c>
    </row>
    <row r="112" spans="1:200">
      <c r="A112">
        <v>17</v>
      </c>
      <c r="B112">
        <v>0</v>
      </c>
      <c r="C112">
        <f>ROW(SmtRes!A85)</f>
        <v>85</v>
      </c>
      <c r="D112">
        <f>ROW(EtalonRes!A81)</f>
        <v>81</v>
      </c>
      <c r="E112" t="s">
        <v>83</v>
      </c>
      <c r="F112" t="s">
        <v>259</v>
      </c>
      <c r="G112" t="s">
        <v>260</v>
      </c>
      <c r="H112" t="s">
        <v>93</v>
      </c>
      <c r="I112">
        <f>(0.3+0.2)*5</f>
        <v>2.5</v>
      </c>
      <c r="J112">
        <v>0</v>
      </c>
      <c r="O112">
        <f t="shared" si="67"/>
        <v>34761.269999999997</v>
      </c>
      <c r="P112">
        <f t="shared" si="68"/>
        <v>1382.48</v>
      </c>
      <c r="Q112">
        <f t="shared" si="69"/>
        <v>144.62</v>
      </c>
      <c r="R112">
        <f t="shared" si="70"/>
        <v>42.6</v>
      </c>
      <c r="S112">
        <f t="shared" si="71"/>
        <v>33234.17</v>
      </c>
      <c r="T112">
        <f t="shared" si="72"/>
        <v>0</v>
      </c>
      <c r="U112">
        <f t="shared" si="73"/>
        <v>186.32499999999999</v>
      </c>
      <c r="V112">
        <f t="shared" si="74"/>
        <v>0</v>
      </c>
      <c r="W112">
        <f t="shared" si="75"/>
        <v>0</v>
      </c>
      <c r="X112">
        <f t="shared" si="76"/>
        <v>23596.26</v>
      </c>
      <c r="Y112">
        <f t="shared" si="77"/>
        <v>14623.03</v>
      </c>
      <c r="AA112">
        <v>22950688</v>
      </c>
      <c r="AB112">
        <f t="shared" si="78"/>
        <v>909.3</v>
      </c>
      <c r="AC112">
        <f t="shared" si="79"/>
        <v>77.45</v>
      </c>
      <c r="AD112">
        <f t="shared" si="80"/>
        <v>12.77</v>
      </c>
      <c r="AE112">
        <f t="shared" si="81"/>
        <v>1.05</v>
      </c>
      <c r="AF112">
        <f t="shared" si="82"/>
        <v>819.08</v>
      </c>
      <c r="AG112">
        <f t="shared" si="83"/>
        <v>0</v>
      </c>
      <c r="AH112">
        <f t="shared" si="84"/>
        <v>74.53</v>
      </c>
      <c r="AI112">
        <f t="shared" si="85"/>
        <v>0</v>
      </c>
      <c r="AJ112">
        <f t="shared" si="86"/>
        <v>0</v>
      </c>
      <c r="AK112">
        <v>909.3</v>
      </c>
      <c r="AL112">
        <v>77.45</v>
      </c>
      <c r="AM112">
        <v>12.77</v>
      </c>
      <c r="AN112">
        <v>1.05</v>
      </c>
      <c r="AO112">
        <v>819.08</v>
      </c>
      <c r="AP112">
        <v>0</v>
      </c>
      <c r="AQ112">
        <v>74.53</v>
      </c>
      <c r="AR112">
        <v>0</v>
      </c>
      <c r="AS112">
        <v>0</v>
      </c>
      <c r="AT112">
        <v>71</v>
      </c>
      <c r="AU112">
        <v>44</v>
      </c>
      <c r="AV112">
        <v>1</v>
      </c>
      <c r="AW112">
        <v>1</v>
      </c>
      <c r="AZ112">
        <v>1</v>
      </c>
      <c r="BA112">
        <v>16.23</v>
      </c>
      <c r="BB112">
        <v>4.53</v>
      </c>
      <c r="BC112">
        <v>7.14</v>
      </c>
      <c r="BD112" t="s">
        <v>45</v>
      </c>
      <c r="BE112" t="s">
        <v>45</v>
      </c>
      <c r="BF112" t="s">
        <v>45</v>
      </c>
      <c r="BG112" t="s">
        <v>45</v>
      </c>
      <c r="BH112">
        <v>0</v>
      </c>
      <c r="BI112">
        <v>1</v>
      </c>
      <c r="BJ112" t="s">
        <v>261</v>
      </c>
      <c r="BM112">
        <v>618</v>
      </c>
      <c r="BN112">
        <v>0</v>
      </c>
      <c r="BO112" t="s">
        <v>259</v>
      </c>
      <c r="BP112">
        <v>1</v>
      </c>
      <c r="BQ112">
        <v>60</v>
      </c>
      <c r="BS112">
        <v>16.23</v>
      </c>
      <c r="BT112">
        <v>1</v>
      </c>
      <c r="BU112">
        <v>1</v>
      </c>
      <c r="BV112">
        <v>1</v>
      </c>
      <c r="BW112">
        <v>1</v>
      </c>
      <c r="BX112">
        <v>1</v>
      </c>
      <c r="BY112" t="s">
        <v>45</v>
      </c>
      <c r="BZ112">
        <v>71</v>
      </c>
      <c r="CA112">
        <v>44</v>
      </c>
      <c r="CF112">
        <v>0</v>
      </c>
      <c r="CG112">
        <v>0</v>
      </c>
      <c r="CM112">
        <v>0</v>
      </c>
      <c r="CN112" t="s">
        <v>45</v>
      </c>
      <c r="CO112">
        <v>0</v>
      </c>
      <c r="CP112">
        <f t="shared" si="87"/>
        <v>34761.269999999997</v>
      </c>
      <c r="CQ112">
        <f t="shared" si="88"/>
        <v>552.99300000000005</v>
      </c>
      <c r="CR112">
        <f t="shared" si="89"/>
        <v>57.848100000000002</v>
      </c>
      <c r="CS112">
        <f t="shared" si="90"/>
        <v>17.041500000000003</v>
      </c>
      <c r="CT112">
        <f t="shared" si="91"/>
        <v>13293.6684</v>
      </c>
      <c r="CU112">
        <f t="shared" si="92"/>
        <v>0</v>
      </c>
      <c r="CV112">
        <f t="shared" si="93"/>
        <v>74.53</v>
      </c>
      <c r="CW112">
        <f t="shared" si="94"/>
        <v>0</v>
      </c>
      <c r="CX112">
        <f t="shared" si="95"/>
        <v>0</v>
      </c>
      <c r="CY112">
        <f t="shared" si="96"/>
        <v>23596.260699999999</v>
      </c>
      <c r="CZ112">
        <f t="shared" si="97"/>
        <v>14623.034799999999</v>
      </c>
      <c r="DC112" t="s">
        <v>45</v>
      </c>
      <c r="DD112" t="s">
        <v>45</v>
      </c>
      <c r="DE112" t="s">
        <v>45</v>
      </c>
      <c r="DF112" t="s">
        <v>45</v>
      </c>
      <c r="DG112" t="s">
        <v>45</v>
      </c>
      <c r="DH112" t="s">
        <v>45</v>
      </c>
      <c r="DI112" t="s">
        <v>45</v>
      </c>
      <c r="DJ112" t="s">
        <v>45</v>
      </c>
      <c r="DK112" t="s">
        <v>45</v>
      </c>
      <c r="DL112" t="s">
        <v>45</v>
      </c>
      <c r="DM112" t="s">
        <v>45</v>
      </c>
      <c r="DN112">
        <v>80</v>
      </c>
      <c r="DO112">
        <v>55</v>
      </c>
      <c r="DP112">
        <v>1.0469999999999999</v>
      </c>
      <c r="DQ112">
        <v>1</v>
      </c>
      <c r="DU112">
        <v>1003</v>
      </c>
      <c r="DV112" t="s">
        <v>93</v>
      </c>
      <c r="DW112" t="s">
        <v>93</v>
      </c>
      <c r="DX112">
        <v>100</v>
      </c>
      <c r="EE112">
        <v>21378333</v>
      </c>
      <c r="EF112">
        <v>60</v>
      </c>
      <c r="EG112" t="s">
        <v>87</v>
      </c>
      <c r="EH112">
        <v>0</v>
      </c>
      <c r="EI112" t="s">
        <v>45</v>
      </c>
      <c r="EJ112">
        <v>1</v>
      </c>
      <c r="EK112">
        <v>618</v>
      </c>
      <c r="EL112" t="s">
        <v>257</v>
      </c>
      <c r="EM112" t="s">
        <v>258</v>
      </c>
      <c r="EO112" t="s">
        <v>45</v>
      </c>
      <c r="EQ112">
        <v>0</v>
      </c>
      <c r="ER112">
        <v>909.3</v>
      </c>
      <c r="ES112">
        <v>77.45</v>
      </c>
      <c r="ET112">
        <v>12.77</v>
      </c>
      <c r="EU112">
        <v>1.05</v>
      </c>
      <c r="EV112">
        <v>819.08</v>
      </c>
      <c r="EW112">
        <v>74.53</v>
      </c>
      <c r="EX112">
        <v>0</v>
      </c>
      <c r="EY112">
        <v>0</v>
      </c>
      <c r="EZ112">
        <v>0</v>
      </c>
      <c r="FQ112">
        <v>0</v>
      </c>
      <c r="FR112">
        <f t="shared" si="98"/>
        <v>0</v>
      </c>
      <c r="FS112">
        <v>0</v>
      </c>
      <c r="FX112">
        <v>71</v>
      </c>
      <c r="FY112">
        <v>44</v>
      </c>
      <c r="GA112" t="s">
        <v>45</v>
      </c>
      <c r="GG112">
        <v>2</v>
      </c>
      <c r="GH112">
        <v>1</v>
      </c>
      <c r="GI112">
        <v>2</v>
      </c>
      <c r="GJ112">
        <v>0</v>
      </c>
      <c r="GK112">
        <f>ROUND(R112*(R12)/100,2)</f>
        <v>71.14</v>
      </c>
      <c r="GL112">
        <f t="shared" si="99"/>
        <v>0</v>
      </c>
      <c r="GM112">
        <f t="shared" si="100"/>
        <v>73051.7</v>
      </c>
      <c r="GN112">
        <f t="shared" si="101"/>
        <v>73051.7</v>
      </c>
      <c r="GO112">
        <f t="shared" si="102"/>
        <v>0</v>
      </c>
      <c r="GP112">
        <f t="shared" si="103"/>
        <v>0</v>
      </c>
      <c r="GR112">
        <v>0</v>
      </c>
    </row>
    <row r="113" spans="1:200">
      <c r="A113">
        <v>17</v>
      </c>
      <c r="B113">
        <v>0</v>
      </c>
      <c r="C113">
        <f>ROW(SmtRes!A93)</f>
        <v>93</v>
      </c>
      <c r="D113">
        <f>ROW(EtalonRes!A87)</f>
        <v>87</v>
      </c>
      <c r="E113" t="s">
        <v>90</v>
      </c>
      <c r="F113" t="s">
        <v>262</v>
      </c>
      <c r="G113" t="s">
        <v>263</v>
      </c>
      <c r="H113" t="s">
        <v>93</v>
      </c>
      <c r="I113">
        <v>0.5</v>
      </c>
      <c r="J113">
        <v>0</v>
      </c>
      <c r="O113">
        <f t="shared" si="67"/>
        <v>3971.57</v>
      </c>
      <c r="P113">
        <f t="shared" si="68"/>
        <v>93.54</v>
      </c>
      <c r="Q113">
        <f t="shared" si="69"/>
        <v>973.02</v>
      </c>
      <c r="R113">
        <f t="shared" si="70"/>
        <v>605.87</v>
      </c>
      <c r="S113">
        <f t="shared" si="71"/>
        <v>2905.01</v>
      </c>
      <c r="T113">
        <f t="shared" si="72"/>
        <v>0</v>
      </c>
      <c r="U113">
        <f t="shared" si="73"/>
        <v>15.605</v>
      </c>
      <c r="V113">
        <f t="shared" si="74"/>
        <v>0</v>
      </c>
      <c r="W113">
        <f t="shared" si="75"/>
        <v>0</v>
      </c>
      <c r="X113">
        <f t="shared" si="76"/>
        <v>2817.86</v>
      </c>
      <c r="Y113">
        <f t="shared" si="77"/>
        <v>1278.2</v>
      </c>
      <c r="AA113">
        <v>22950688</v>
      </c>
      <c r="AB113">
        <f t="shared" si="78"/>
        <v>661.19</v>
      </c>
      <c r="AC113">
        <f t="shared" si="79"/>
        <v>49.49</v>
      </c>
      <c r="AD113">
        <f t="shared" si="80"/>
        <v>253.72</v>
      </c>
      <c r="AE113">
        <f t="shared" si="81"/>
        <v>74.66</v>
      </c>
      <c r="AF113">
        <f t="shared" si="82"/>
        <v>357.98</v>
      </c>
      <c r="AG113">
        <f t="shared" si="83"/>
        <v>0</v>
      </c>
      <c r="AH113">
        <f t="shared" si="84"/>
        <v>31.21</v>
      </c>
      <c r="AI113">
        <f t="shared" si="85"/>
        <v>0</v>
      </c>
      <c r="AJ113">
        <f t="shared" si="86"/>
        <v>0</v>
      </c>
      <c r="AK113">
        <v>661.19</v>
      </c>
      <c r="AL113">
        <v>49.49</v>
      </c>
      <c r="AM113">
        <v>253.72</v>
      </c>
      <c r="AN113">
        <v>74.66</v>
      </c>
      <c r="AO113">
        <v>357.98</v>
      </c>
      <c r="AP113">
        <v>0</v>
      </c>
      <c r="AQ113">
        <v>31.21</v>
      </c>
      <c r="AR113">
        <v>0</v>
      </c>
      <c r="AS113">
        <v>0</v>
      </c>
      <c r="AT113">
        <v>97</v>
      </c>
      <c r="AU113">
        <v>44</v>
      </c>
      <c r="AV113">
        <v>1</v>
      </c>
      <c r="AW113">
        <v>1</v>
      </c>
      <c r="AZ113">
        <v>1</v>
      </c>
      <c r="BA113">
        <v>16.23</v>
      </c>
      <c r="BB113">
        <v>7.67</v>
      </c>
      <c r="BC113">
        <v>3.78</v>
      </c>
      <c r="BD113" t="s">
        <v>45</v>
      </c>
      <c r="BE113" t="s">
        <v>45</v>
      </c>
      <c r="BF113" t="s">
        <v>45</v>
      </c>
      <c r="BG113" t="s">
        <v>45</v>
      </c>
      <c r="BH113">
        <v>0</v>
      </c>
      <c r="BI113">
        <v>1</v>
      </c>
      <c r="BJ113" t="s">
        <v>264</v>
      </c>
      <c r="BM113">
        <v>142</v>
      </c>
      <c r="BN113">
        <v>0</v>
      </c>
      <c r="BO113" t="s">
        <v>262</v>
      </c>
      <c r="BP113">
        <v>1</v>
      </c>
      <c r="BQ113">
        <v>30</v>
      </c>
      <c r="BS113">
        <v>16.23</v>
      </c>
      <c r="BT113">
        <v>1</v>
      </c>
      <c r="BU113">
        <v>1</v>
      </c>
      <c r="BV113">
        <v>1</v>
      </c>
      <c r="BW113">
        <v>1</v>
      </c>
      <c r="BX113">
        <v>1</v>
      </c>
      <c r="BY113" t="s">
        <v>45</v>
      </c>
      <c r="BZ113">
        <v>97</v>
      </c>
      <c r="CA113">
        <v>44</v>
      </c>
      <c r="CF113">
        <v>0</v>
      </c>
      <c r="CG113">
        <v>0</v>
      </c>
      <c r="CM113">
        <v>0</v>
      </c>
      <c r="CN113" t="s">
        <v>45</v>
      </c>
      <c r="CO113">
        <v>0</v>
      </c>
      <c r="CP113">
        <f t="shared" si="87"/>
        <v>3971.57</v>
      </c>
      <c r="CQ113">
        <f t="shared" si="88"/>
        <v>187.07220000000001</v>
      </c>
      <c r="CR113">
        <f t="shared" si="89"/>
        <v>1946.0324000000001</v>
      </c>
      <c r="CS113">
        <f t="shared" si="90"/>
        <v>1211.7318</v>
      </c>
      <c r="CT113">
        <f t="shared" si="91"/>
        <v>5810.0154000000002</v>
      </c>
      <c r="CU113">
        <f t="shared" si="92"/>
        <v>0</v>
      </c>
      <c r="CV113">
        <f t="shared" si="93"/>
        <v>31.21</v>
      </c>
      <c r="CW113">
        <f t="shared" si="94"/>
        <v>0</v>
      </c>
      <c r="CX113">
        <f t="shared" si="95"/>
        <v>0</v>
      </c>
      <c r="CY113">
        <f t="shared" si="96"/>
        <v>2817.8597</v>
      </c>
      <c r="CZ113">
        <f t="shared" si="97"/>
        <v>1278.2044000000001</v>
      </c>
      <c r="DC113" t="s">
        <v>45</v>
      </c>
      <c r="DD113" t="s">
        <v>45</v>
      </c>
      <c r="DE113" t="s">
        <v>45</v>
      </c>
      <c r="DF113" t="s">
        <v>45</v>
      </c>
      <c r="DG113" t="s">
        <v>45</v>
      </c>
      <c r="DH113" t="s">
        <v>45</v>
      </c>
      <c r="DI113" t="s">
        <v>45</v>
      </c>
      <c r="DJ113" t="s">
        <v>45</v>
      </c>
      <c r="DK113" t="s">
        <v>45</v>
      </c>
      <c r="DL113" t="s">
        <v>45</v>
      </c>
      <c r="DM113" t="s">
        <v>45</v>
      </c>
      <c r="DN113">
        <v>116</v>
      </c>
      <c r="DO113">
        <v>68</v>
      </c>
      <c r="DP113">
        <v>1.0669999999999999</v>
      </c>
      <c r="DQ113">
        <v>1.0029999999999999</v>
      </c>
      <c r="DU113">
        <v>1003</v>
      </c>
      <c r="DV113" t="s">
        <v>93</v>
      </c>
      <c r="DW113" t="s">
        <v>93</v>
      </c>
      <c r="DX113">
        <v>100</v>
      </c>
      <c r="EE113">
        <v>21377857</v>
      </c>
      <c r="EF113">
        <v>30</v>
      </c>
      <c r="EG113" t="s">
        <v>20</v>
      </c>
      <c r="EH113">
        <v>0</v>
      </c>
      <c r="EI113" t="s">
        <v>45</v>
      </c>
      <c r="EJ113">
        <v>1</v>
      </c>
      <c r="EK113">
        <v>142</v>
      </c>
      <c r="EL113" t="s">
        <v>265</v>
      </c>
      <c r="EM113" t="s">
        <v>266</v>
      </c>
      <c r="EO113" t="s">
        <v>45</v>
      </c>
      <c r="EQ113">
        <v>0</v>
      </c>
      <c r="ER113">
        <v>661.19</v>
      </c>
      <c r="ES113">
        <v>49.49</v>
      </c>
      <c r="ET113">
        <v>253.72</v>
      </c>
      <c r="EU113">
        <v>74.66</v>
      </c>
      <c r="EV113">
        <v>357.98</v>
      </c>
      <c r="EW113">
        <v>31.21</v>
      </c>
      <c r="EX113">
        <v>0</v>
      </c>
      <c r="EY113">
        <v>0</v>
      </c>
      <c r="EZ113">
        <v>0</v>
      </c>
      <c r="FQ113">
        <v>0</v>
      </c>
      <c r="FR113">
        <f t="shared" si="98"/>
        <v>0</v>
      </c>
      <c r="FS113">
        <v>0</v>
      </c>
      <c r="FX113">
        <v>97</v>
      </c>
      <c r="FY113">
        <v>44</v>
      </c>
      <c r="GA113" t="s">
        <v>45</v>
      </c>
      <c r="GG113">
        <v>2</v>
      </c>
      <c r="GH113">
        <v>1</v>
      </c>
      <c r="GI113">
        <v>2</v>
      </c>
      <c r="GJ113">
        <v>0</v>
      </c>
      <c r="GK113">
        <f>ROUND(R113*(R12)/100,2)</f>
        <v>1011.8</v>
      </c>
      <c r="GL113">
        <f t="shared" si="99"/>
        <v>0</v>
      </c>
      <c r="GM113">
        <f t="shared" si="100"/>
        <v>9079.43</v>
      </c>
      <c r="GN113">
        <f t="shared" si="101"/>
        <v>9079.43</v>
      </c>
      <c r="GO113">
        <f t="shared" si="102"/>
        <v>0</v>
      </c>
      <c r="GP113">
        <f t="shared" si="103"/>
        <v>0</v>
      </c>
      <c r="GR113">
        <v>0</v>
      </c>
    </row>
    <row r="114" spans="1:200">
      <c r="A114">
        <v>18</v>
      </c>
      <c r="B114">
        <v>0</v>
      </c>
      <c r="C114">
        <v>90</v>
      </c>
      <c r="E114" t="s">
        <v>267</v>
      </c>
      <c r="F114" t="s">
        <v>268</v>
      </c>
      <c r="G114" t="s">
        <v>269</v>
      </c>
      <c r="H114" t="s">
        <v>270</v>
      </c>
      <c r="I114">
        <f>I113*J114</f>
        <v>50</v>
      </c>
      <c r="J114">
        <v>100</v>
      </c>
      <c r="O114">
        <f t="shared" si="67"/>
        <v>33364.660000000003</v>
      </c>
      <c r="P114">
        <f t="shared" si="68"/>
        <v>33364.660000000003</v>
      </c>
      <c r="Q114">
        <f t="shared" si="69"/>
        <v>0</v>
      </c>
      <c r="R114">
        <f t="shared" si="70"/>
        <v>0</v>
      </c>
      <c r="S114">
        <f t="shared" si="71"/>
        <v>0</v>
      </c>
      <c r="T114">
        <f t="shared" si="72"/>
        <v>0</v>
      </c>
      <c r="U114">
        <f t="shared" si="73"/>
        <v>0</v>
      </c>
      <c r="V114">
        <f t="shared" si="74"/>
        <v>0</v>
      </c>
      <c r="W114">
        <f t="shared" si="75"/>
        <v>0</v>
      </c>
      <c r="X114">
        <f t="shared" si="76"/>
        <v>0</v>
      </c>
      <c r="Y114">
        <f t="shared" si="77"/>
        <v>0</v>
      </c>
      <c r="AA114">
        <v>22950688</v>
      </c>
      <c r="AB114">
        <f t="shared" si="78"/>
        <v>142.28</v>
      </c>
      <c r="AC114">
        <f t="shared" si="79"/>
        <v>142.28</v>
      </c>
      <c r="AD114">
        <f t="shared" si="80"/>
        <v>0</v>
      </c>
      <c r="AE114">
        <f t="shared" si="81"/>
        <v>0</v>
      </c>
      <c r="AF114">
        <f t="shared" si="82"/>
        <v>0</v>
      </c>
      <c r="AG114">
        <f t="shared" si="83"/>
        <v>0</v>
      </c>
      <c r="AH114">
        <f t="shared" si="84"/>
        <v>0</v>
      </c>
      <c r="AI114">
        <f t="shared" si="85"/>
        <v>0</v>
      </c>
      <c r="AJ114">
        <f t="shared" si="86"/>
        <v>0</v>
      </c>
      <c r="AK114">
        <v>142.28</v>
      </c>
      <c r="AL114">
        <v>142.28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1</v>
      </c>
      <c r="AZ114">
        <v>1</v>
      </c>
      <c r="BA114">
        <v>1</v>
      </c>
      <c r="BB114">
        <v>1</v>
      </c>
      <c r="BC114">
        <v>4.6900000000000004</v>
      </c>
      <c r="BD114" t="s">
        <v>45</v>
      </c>
      <c r="BE114" t="s">
        <v>45</v>
      </c>
      <c r="BF114" t="s">
        <v>45</v>
      </c>
      <c r="BG114" t="s">
        <v>45</v>
      </c>
      <c r="BH114">
        <v>3</v>
      </c>
      <c r="BI114">
        <v>1</v>
      </c>
      <c r="BJ114" t="s">
        <v>271</v>
      </c>
      <c r="BM114">
        <v>142</v>
      </c>
      <c r="BN114">
        <v>0</v>
      </c>
      <c r="BO114" t="s">
        <v>268</v>
      </c>
      <c r="BP114">
        <v>1</v>
      </c>
      <c r="BQ114">
        <v>30</v>
      </c>
      <c r="BS114">
        <v>1</v>
      </c>
      <c r="BT114">
        <v>1</v>
      </c>
      <c r="BU114">
        <v>1</v>
      </c>
      <c r="BV114">
        <v>1</v>
      </c>
      <c r="BW114">
        <v>1</v>
      </c>
      <c r="BX114">
        <v>1</v>
      </c>
      <c r="BY114" t="s">
        <v>45</v>
      </c>
      <c r="BZ114">
        <v>0</v>
      </c>
      <c r="CA114">
        <v>0</v>
      </c>
      <c r="CF114">
        <v>0</v>
      </c>
      <c r="CG114">
        <v>0</v>
      </c>
      <c r="CM114">
        <v>0</v>
      </c>
      <c r="CN114" t="s">
        <v>45</v>
      </c>
      <c r="CO114">
        <v>0</v>
      </c>
      <c r="CP114">
        <f t="shared" si="87"/>
        <v>33364.660000000003</v>
      </c>
      <c r="CQ114">
        <f t="shared" si="88"/>
        <v>667.29320000000007</v>
      </c>
      <c r="CR114">
        <f t="shared" si="89"/>
        <v>0</v>
      </c>
      <c r="CS114">
        <f t="shared" si="90"/>
        <v>0</v>
      </c>
      <c r="CT114">
        <f t="shared" si="91"/>
        <v>0</v>
      </c>
      <c r="CU114">
        <f t="shared" si="92"/>
        <v>0</v>
      </c>
      <c r="CV114">
        <f t="shared" si="93"/>
        <v>0</v>
      </c>
      <c r="CW114">
        <f t="shared" si="94"/>
        <v>0</v>
      </c>
      <c r="CX114">
        <f t="shared" si="95"/>
        <v>0</v>
      </c>
      <c r="CY114">
        <f t="shared" si="96"/>
        <v>0</v>
      </c>
      <c r="CZ114">
        <f t="shared" si="97"/>
        <v>0</v>
      </c>
      <c r="DC114" t="s">
        <v>45</v>
      </c>
      <c r="DD114" t="s">
        <v>45</v>
      </c>
      <c r="DE114" t="s">
        <v>45</v>
      </c>
      <c r="DF114" t="s">
        <v>45</v>
      </c>
      <c r="DG114" t="s">
        <v>45</v>
      </c>
      <c r="DH114" t="s">
        <v>45</v>
      </c>
      <c r="DI114" t="s">
        <v>45</v>
      </c>
      <c r="DJ114" t="s">
        <v>45</v>
      </c>
      <c r="DK114" t="s">
        <v>45</v>
      </c>
      <c r="DL114" t="s">
        <v>45</v>
      </c>
      <c r="DM114" t="s">
        <v>45</v>
      </c>
      <c r="DN114">
        <v>116</v>
      </c>
      <c r="DO114">
        <v>68</v>
      </c>
      <c r="DP114">
        <v>1.0669999999999999</v>
      </c>
      <c r="DQ114">
        <v>1.0029999999999999</v>
      </c>
      <c r="DU114">
        <v>1003</v>
      </c>
      <c r="DV114" t="s">
        <v>270</v>
      </c>
      <c r="DW114" t="s">
        <v>270</v>
      </c>
      <c r="DX114">
        <v>1</v>
      </c>
      <c r="EE114">
        <v>21377857</v>
      </c>
      <c r="EF114">
        <v>30</v>
      </c>
      <c r="EG114" t="s">
        <v>20</v>
      </c>
      <c r="EH114">
        <v>0</v>
      </c>
      <c r="EI114" t="s">
        <v>45</v>
      </c>
      <c r="EJ114">
        <v>1</v>
      </c>
      <c r="EK114">
        <v>142</v>
      </c>
      <c r="EL114" t="s">
        <v>265</v>
      </c>
      <c r="EM114" t="s">
        <v>266</v>
      </c>
      <c r="EO114" t="s">
        <v>45</v>
      </c>
      <c r="EQ114">
        <v>0</v>
      </c>
      <c r="ER114">
        <v>142.28</v>
      </c>
      <c r="ES114">
        <v>142.28</v>
      </c>
      <c r="ET114">
        <v>0</v>
      </c>
      <c r="EU114">
        <v>0</v>
      </c>
      <c r="EV114">
        <v>0</v>
      </c>
      <c r="EW114">
        <v>0</v>
      </c>
      <c r="EX114">
        <v>0</v>
      </c>
      <c r="EZ114">
        <v>0</v>
      </c>
      <c r="FQ114">
        <v>0</v>
      </c>
      <c r="FR114">
        <f t="shared" si="98"/>
        <v>0</v>
      </c>
      <c r="FS114">
        <v>0</v>
      </c>
      <c r="FX114">
        <v>0</v>
      </c>
      <c r="FY114">
        <v>0</v>
      </c>
      <c r="GA114" t="s">
        <v>45</v>
      </c>
      <c r="GG114">
        <v>2</v>
      </c>
      <c r="GH114">
        <v>1</v>
      </c>
      <c r="GI114">
        <v>2</v>
      </c>
      <c r="GJ114">
        <v>0</v>
      </c>
      <c r="GK114">
        <f>ROUND(R114*(R12)/100,2)</f>
        <v>0</v>
      </c>
      <c r="GL114">
        <f t="shared" si="99"/>
        <v>0</v>
      </c>
      <c r="GM114">
        <f t="shared" si="100"/>
        <v>33364.660000000003</v>
      </c>
      <c r="GN114">
        <f t="shared" si="101"/>
        <v>33364.660000000003</v>
      </c>
      <c r="GO114">
        <f t="shared" si="102"/>
        <v>0</v>
      </c>
      <c r="GP114">
        <f t="shared" si="103"/>
        <v>0</v>
      </c>
      <c r="GR114">
        <v>0</v>
      </c>
    </row>
    <row r="115" spans="1:200">
      <c r="A115">
        <v>18</v>
      </c>
      <c r="B115">
        <v>0</v>
      </c>
      <c r="C115">
        <v>91</v>
      </c>
      <c r="E115" t="s">
        <v>272</v>
      </c>
      <c r="F115" t="s">
        <v>273</v>
      </c>
      <c r="G115" t="s">
        <v>274</v>
      </c>
      <c r="H115" t="s">
        <v>270</v>
      </c>
      <c r="I115">
        <f>I113*J115</f>
        <v>48.5</v>
      </c>
      <c r="J115">
        <v>97</v>
      </c>
      <c r="O115">
        <f t="shared" si="67"/>
        <v>75584.34</v>
      </c>
      <c r="P115">
        <f t="shared" si="68"/>
        <v>75584.34</v>
      </c>
      <c r="Q115">
        <f t="shared" si="69"/>
        <v>0</v>
      </c>
      <c r="R115">
        <f t="shared" si="70"/>
        <v>0</v>
      </c>
      <c r="S115">
        <f t="shared" si="71"/>
        <v>0</v>
      </c>
      <c r="T115">
        <f t="shared" si="72"/>
        <v>0</v>
      </c>
      <c r="U115">
        <f t="shared" si="73"/>
        <v>0</v>
      </c>
      <c r="V115">
        <f t="shared" si="74"/>
        <v>0</v>
      </c>
      <c r="W115">
        <f t="shared" si="75"/>
        <v>0</v>
      </c>
      <c r="X115">
        <f t="shared" si="76"/>
        <v>0</v>
      </c>
      <c r="Y115">
        <f t="shared" si="77"/>
        <v>0</v>
      </c>
      <c r="AA115">
        <v>22950688</v>
      </c>
      <c r="AB115">
        <f t="shared" si="78"/>
        <v>526.5</v>
      </c>
      <c r="AC115">
        <f t="shared" si="79"/>
        <v>526.5</v>
      </c>
      <c r="AD115">
        <f t="shared" si="80"/>
        <v>0</v>
      </c>
      <c r="AE115">
        <f t="shared" si="81"/>
        <v>0</v>
      </c>
      <c r="AF115">
        <f t="shared" si="82"/>
        <v>0</v>
      </c>
      <c r="AG115">
        <f t="shared" si="83"/>
        <v>0</v>
      </c>
      <c r="AH115">
        <f t="shared" si="84"/>
        <v>0</v>
      </c>
      <c r="AI115">
        <f t="shared" si="85"/>
        <v>0</v>
      </c>
      <c r="AJ115">
        <f t="shared" si="86"/>
        <v>0</v>
      </c>
      <c r="AK115">
        <v>526.5</v>
      </c>
      <c r="AL115">
        <v>526.5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1</v>
      </c>
      <c r="AW115">
        <v>1</v>
      </c>
      <c r="AZ115">
        <v>1</v>
      </c>
      <c r="BA115">
        <v>1</v>
      </c>
      <c r="BB115">
        <v>1</v>
      </c>
      <c r="BC115">
        <v>2.96</v>
      </c>
      <c r="BD115" t="s">
        <v>45</v>
      </c>
      <c r="BE115" t="s">
        <v>45</v>
      </c>
      <c r="BF115" t="s">
        <v>45</v>
      </c>
      <c r="BG115" t="s">
        <v>45</v>
      </c>
      <c r="BH115">
        <v>3</v>
      </c>
      <c r="BI115">
        <v>1</v>
      </c>
      <c r="BJ115" t="s">
        <v>275</v>
      </c>
      <c r="BM115">
        <v>142</v>
      </c>
      <c r="BN115">
        <v>0</v>
      </c>
      <c r="BO115" t="s">
        <v>273</v>
      </c>
      <c r="BP115">
        <v>1</v>
      </c>
      <c r="BQ115">
        <v>30</v>
      </c>
      <c r="BS115">
        <v>1</v>
      </c>
      <c r="BT115">
        <v>1</v>
      </c>
      <c r="BU115">
        <v>1</v>
      </c>
      <c r="BV115">
        <v>1</v>
      </c>
      <c r="BW115">
        <v>1</v>
      </c>
      <c r="BX115">
        <v>1</v>
      </c>
      <c r="BY115" t="s">
        <v>45</v>
      </c>
      <c r="BZ115">
        <v>0</v>
      </c>
      <c r="CA115">
        <v>0</v>
      </c>
      <c r="CF115">
        <v>0</v>
      </c>
      <c r="CG115">
        <v>0</v>
      </c>
      <c r="CM115">
        <v>0</v>
      </c>
      <c r="CN115" t="s">
        <v>45</v>
      </c>
      <c r="CO115">
        <v>0</v>
      </c>
      <c r="CP115">
        <f t="shared" si="87"/>
        <v>75584.34</v>
      </c>
      <c r="CQ115">
        <f t="shared" si="88"/>
        <v>1558.44</v>
      </c>
      <c r="CR115">
        <f t="shared" si="89"/>
        <v>0</v>
      </c>
      <c r="CS115">
        <f t="shared" si="90"/>
        <v>0</v>
      </c>
      <c r="CT115">
        <f t="shared" si="91"/>
        <v>0</v>
      </c>
      <c r="CU115">
        <f t="shared" si="92"/>
        <v>0</v>
      </c>
      <c r="CV115">
        <f t="shared" si="93"/>
        <v>0</v>
      </c>
      <c r="CW115">
        <f t="shared" si="94"/>
        <v>0</v>
      </c>
      <c r="CX115">
        <f t="shared" si="95"/>
        <v>0</v>
      </c>
      <c r="CY115">
        <f t="shared" si="96"/>
        <v>0</v>
      </c>
      <c r="CZ115">
        <f t="shared" si="97"/>
        <v>0</v>
      </c>
      <c r="DC115" t="s">
        <v>45</v>
      </c>
      <c r="DD115" t="s">
        <v>45</v>
      </c>
      <c r="DE115" t="s">
        <v>45</v>
      </c>
      <c r="DF115" t="s">
        <v>45</v>
      </c>
      <c r="DG115" t="s">
        <v>45</v>
      </c>
      <c r="DH115" t="s">
        <v>45</v>
      </c>
      <c r="DI115" t="s">
        <v>45</v>
      </c>
      <c r="DJ115" t="s">
        <v>45</v>
      </c>
      <c r="DK115" t="s">
        <v>45</v>
      </c>
      <c r="DL115" t="s">
        <v>45</v>
      </c>
      <c r="DM115" t="s">
        <v>45</v>
      </c>
      <c r="DN115">
        <v>116</v>
      </c>
      <c r="DO115">
        <v>68</v>
      </c>
      <c r="DP115">
        <v>1.0669999999999999</v>
      </c>
      <c r="DQ115">
        <v>1.0029999999999999</v>
      </c>
      <c r="DU115">
        <v>1003</v>
      </c>
      <c r="DV115" t="s">
        <v>270</v>
      </c>
      <c r="DW115" t="s">
        <v>270</v>
      </c>
      <c r="DX115">
        <v>1</v>
      </c>
      <c r="EE115">
        <v>21377857</v>
      </c>
      <c r="EF115">
        <v>30</v>
      </c>
      <c r="EG115" t="s">
        <v>20</v>
      </c>
      <c r="EH115">
        <v>0</v>
      </c>
      <c r="EI115" t="s">
        <v>45</v>
      </c>
      <c r="EJ115">
        <v>1</v>
      </c>
      <c r="EK115">
        <v>142</v>
      </c>
      <c r="EL115" t="s">
        <v>265</v>
      </c>
      <c r="EM115" t="s">
        <v>266</v>
      </c>
      <c r="EO115" t="s">
        <v>45</v>
      </c>
      <c r="EQ115">
        <v>0</v>
      </c>
      <c r="ER115">
        <v>526.5</v>
      </c>
      <c r="ES115">
        <v>526.5</v>
      </c>
      <c r="ET115">
        <v>0</v>
      </c>
      <c r="EU115">
        <v>0</v>
      </c>
      <c r="EV115">
        <v>0</v>
      </c>
      <c r="EW115">
        <v>0</v>
      </c>
      <c r="EX115">
        <v>0</v>
      </c>
      <c r="EZ115">
        <v>0</v>
      </c>
      <c r="FQ115">
        <v>0</v>
      </c>
      <c r="FR115">
        <f t="shared" si="98"/>
        <v>0</v>
      </c>
      <c r="FS115">
        <v>0</v>
      </c>
      <c r="FX115">
        <v>0</v>
      </c>
      <c r="FY115">
        <v>0</v>
      </c>
      <c r="GA115" t="s">
        <v>45</v>
      </c>
      <c r="GG115">
        <v>2</v>
      </c>
      <c r="GH115">
        <v>1</v>
      </c>
      <c r="GI115">
        <v>2</v>
      </c>
      <c r="GJ115">
        <v>0</v>
      </c>
      <c r="GK115">
        <f>ROUND(R115*(R12)/100,2)</f>
        <v>0</v>
      </c>
      <c r="GL115">
        <f t="shared" si="99"/>
        <v>0</v>
      </c>
      <c r="GM115">
        <f t="shared" si="100"/>
        <v>75584.34</v>
      </c>
      <c r="GN115">
        <f t="shared" si="101"/>
        <v>75584.34</v>
      </c>
      <c r="GO115">
        <f t="shared" si="102"/>
        <v>0</v>
      </c>
      <c r="GP115">
        <f t="shared" si="103"/>
        <v>0</v>
      </c>
      <c r="GR115">
        <v>0</v>
      </c>
    </row>
    <row r="116" spans="1:200">
      <c r="A116">
        <v>18</v>
      </c>
      <c r="B116">
        <v>0</v>
      </c>
      <c r="C116">
        <v>92</v>
      </c>
      <c r="E116" t="s">
        <v>276</v>
      </c>
      <c r="F116" t="s">
        <v>277</v>
      </c>
      <c r="G116" t="s">
        <v>278</v>
      </c>
      <c r="H116" t="s">
        <v>227</v>
      </c>
      <c r="I116">
        <f>I113*J116</f>
        <v>2</v>
      </c>
      <c r="J116">
        <v>4</v>
      </c>
      <c r="O116">
        <f t="shared" si="67"/>
        <v>208.4</v>
      </c>
      <c r="P116">
        <f t="shared" si="68"/>
        <v>208.4</v>
      </c>
      <c r="Q116">
        <f t="shared" si="69"/>
        <v>0</v>
      </c>
      <c r="R116">
        <f t="shared" si="70"/>
        <v>0</v>
      </c>
      <c r="S116">
        <f t="shared" si="71"/>
        <v>0</v>
      </c>
      <c r="T116">
        <f t="shared" si="72"/>
        <v>0</v>
      </c>
      <c r="U116">
        <f t="shared" si="73"/>
        <v>0</v>
      </c>
      <c r="V116">
        <f t="shared" si="74"/>
        <v>0</v>
      </c>
      <c r="W116">
        <f t="shared" si="75"/>
        <v>0</v>
      </c>
      <c r="X116">
        <f t="shared" si="76"/>
        <v>0</v>
      </c>
      <c r="Y116">
        <f t="shared" si="77"/>
        <v>0</v>
      </c>
      <c r="AA116">
        <v>22950688</v>
      </c>
      <c r="AB116">
        <f t="shared" si="78"/>
        <v>41.68</v>
      </c>
      <c r="AC116">
        <f t="shared" si="79"/>
        <v>41.68</v>
      </c>
      <c r="AD116">
        <f t="shared" si="80"/>
        <v>0</v>
      </c>
      <c r="AE116">
        <f t="shared" si="81"/>
        <v>0</v>
      </c>
      <c r="AF116">
        <f t="shared" si="82"/>
        <v>0</v>
      </c>
      <c r="AG116">
        <f t="shared" si="83"/>
        <v>0</v>
      </c>
      <c r="AH116">
        <f t="shared" si="84"/>
        <v>0</v>
      </c>
      <c r="AI116">
        <f t="shared" si="85"/>
        <v>0</v>
      </c>
      <c r="AJ116">
        <f t="shared" si="86"/>
        <v>0</v>
      </c>
      <c r="AK116">
        <v>41.68</v>
      </c>
      <c r="AL116">
        <v>41.68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1</v>
      </c>
      <c r="AW116">
        <v>1</v>
      </c>
      <c r="AZ116">
        <v>1</v>
      </c>
      <c r="BA116">
        <v>1</v>
      </c>
      <c r="BB116">
        <v>1</v>
      </c>
      <c r="BC116">
        <v>2.5</v>
      </c>
      <c r="BD116" t="s">
        <v>45</v>
      </c>
      <c r="BE116" t="s">
        <v>45</v>
      </c>
      <c r="BF116" t="s">
        <v>45</v>
      </c>
      <c r="BG116" t="s">
        <v>45</v>
      </c>
      <c r="BH116">
        <v>3</v>
      </c>
      <c r="BI116">
        <v>1</v>
      </c>
      <c r="BJ116" t="s">
        <v>279</v>
      </c>
      <c r="BM116">
        <v>142</v>
      </c>
      <c r="BN116">
        <v>0</v>
      </c>
      <c r="BO116" t="s">
        <v>277</v>
      </c>
      <c r="BP116">
        <v>1</v>
      </c>
      <c r="BQ116">
        <v>30</v>
      </c>
      <c r="BS116">
        <v>1</v>
      </c>
      <c r="BT116">
        <v>1</v>
      </c>
      <c r="BU116">
        <v>1</v>
      </c>
      <c r="BV116">
        <v>1</v>
      </c>
      <c r="BW116">
        <v>1</v>
      </c>
      <c r="BX116">
        <v>1</v>
      </c>
      <c r="BY116" t="s">
        <v>45</v>
      </c>
      <c r="BZ116">
        <v>0</v>
      </c>
      <c r="CA116">
        <v>0</v>
      </c>
      <c r="CF116">
        <v>0</v>
      </c>
      <c r="CG116">
        <v>0</v>
      </c>
      <c r="CM116">
        <v>0</v>
      </c>
      <c r="CN116" t="s">
        <v>45</v>
      </c>
      <c r="CO116">
        <v>0</v>
      </c>
      <c r="CP116">
        <f t="shared" si="87"/>
        <v>208.4</v>
      </c>
      <c r="CQ116">
        <f t="shared" si="88"/>
        <v>104.2</v>
      </c>
      <c r="CR116">
        <f t="shared" si="89"/>
        <v>0</v>
      </c>
      <c r="CS116">
        <f t="shared" si="90"/>
        <v>0</v>
      </c>
      <c r="CT116">
        <f t="shared" si="91"/>
        <v>0</v>
      </c>
      <c r="CU116">
        <f t="shared" si="92"/>
        <v>0</v>
      </c>
      <c r="CV116">
        <f t="shared" si="93"/>
        <v>0</v>
      </c>
      <c r="CW116">
        <f t="shared" si="94"/>
        <v>0</v>
      </c>
      <c r="CX116">
        <f t="shared" si="95"/>
        <v>0</v>
      </c>
      <c r="CY116">
        <f t="shared" si="96"/>
        <v>0</v>
      </c>
      <c r="CZ116">
        <f t="shared" si="97"/>
        <v>0</v>
      </c>
      <c r="DC116" t="s">
        <v>45</v>
      </c>
      <c r="DD116" t="s">
        <v>45</v>
      </c>
      <c r="DE116" t="s">
        <v>45</v>
      </c>
      <c r="DF116" t="s">
        <v>45</v>
      </c>
      <c r="DG116" t="s">
        <v>45</v>
      </c>
      <c r="DH116" t="s">
        <v>45</v>
      </c>
      <c r="DI116" t="s">
        <v>45</v>
      </c>
      <c r="DJ116" t="s">
        <v>45</v>
      </c>
      <c r="DK116" t="s">
        <v>45</v>
      </c>
      <c r="DL116" t="s">
        <v>45</v>
      </c>
      <c r="DM116" t="s">
        <v>45</v>
      </c>
      <c r="DN116">
        <v>116</v>
      </c>
      <c r="DO116">
        <v>68</v>
      </c>
      <c r="DP116">
        <v>1.0669999999999999</v>
      </c>
      <c r="DQ116">
        <v>1.0029999999999999</v>
      </c>
      <c r="DU116">
        <v>1010</v>
      </c>
      <c r="DV116" t="s">
        <v>227</v>
      </c>
      <c r="DW116" t="s">
        <v>227</v>
      </c>
      <c r="DX116">
        <v>1</v>
      </c>
      <c r="EE116">
        <v>21377857</v>
      </c>
      <c r="EF116">
        <v>30</v>
      </c>
      <c r="EG116" t="s">
        <v>20</v>
      </c>
      <c r="EH116">
        <v>0</v>
      </c>
      <c r="EI116" t="s">
        <v>45</v>
      </c>
      <c r="EJ116">
        <v>1</v>
      </c>
      <c r="EK116">
        <v>142</v>
      </c>
      <c r="EL116" t="s">
        <v>265</v>
      </c>
      <c r="EM116" t="s">
        <v>266</v>
      </c>
      <c r="EO116" t="s">
        <v>45</v>
      </c>
      <c r="EQ116">
        <v>0</v>
      </c>
      <c r="ER116">
        <v>41.68</v>
      </c>
      <c r="ES116">
        <v>41.68</v>
      </c>
      <c r="ET116">
        <v>0</v>
      </c>
      <c r="EU116">
        <v>0</v>
      </c>
      <c r="EV116">
        <v>0</v>
      </c>
      <c r="EW116">
        <v>0</v>
      </c>
      <c r="EX116">
        <v>0</v>
      </c>
      <c r="EZ116">
        <v>0</v>
      </c>
      <c r="FQ116">
        <v>0</v>
      </c>
      <c r="FR116">
        <f t="shared" si="98"/>
        <v>0</v>
      </c>
      <c r="FS116">
        <v>0</v>
      </c>
      <c r="FX116">
        <v>0</v>
      </c>
      <c r="FY116">
        <v>0</v>
      </c>
      <c r="GA116" t="s">
        <v>45</v>
      </c>
      <c r="GG116">
        <v>2</v>
      </c>
      <c r="GH116">
        <v>1</v>
      </c>
      <c r="GI116">
        <v>2</v>
      </c>
      <c r="GJ116">
        <v>0</v>
      </c>
      <c r="GK116">
        <f>ROUND(R116*(R12)/100,2)</f>
        <v>0</v>
      </c>
      <c r="GL116">
        <f t="shared" si="99"/>
        <v>0</v>
      </c>
      <c r="GM116">
        <f t="shared" si="100"/>
        <v>208.4</v>
      </c>
      <c r="GN116">
        <f t="shared" si="101"/>
        <v>208.4</v>
      </c>
      <c r="GO116">
        <f t="shared" si="102"/>
        <v>0</v>
      </c>
      <c r="GP116">
        <f t="shared" si="103"/>
        <v>0</v>
      </c>
      <c r="GR116">
        <v>0</v>
      </c>
    </row>
    <row r="117" spans="1:200">
      <c r="A117">
        <v>18</v>
      </c>
      <c r="B117">
        <v>0</v>
      </c>
      <c r="C117">
        <v>93</v>
      </c>
      <c r="E117" t="s">
        <v>280</v>
      </c>
      <c r="F117" t="s">
        <v>281</v>
      </c>
      <c r="G117" t="s">
        <v>282</v>
      </c>
      <c r="H117" t="s">
        <v>227</v>
      </c>
      <c r="I117">
        <f>I113*J117</f>
        <v>2</v>
      </c>
      <c r="J117">
        <v>4</v>
      </c>
      <c r="O117">
        <f t="shared" si="67"/>
        <v>6600.98</v>
      </c>
      <c r="P117">
        <f t="shared" si="68"/>
        <v>6600.98</v>
      </c>
      <c r="Q117">
        <f t="shared" si="69"/>
        <v>0</v>
      </c>
      <c r="R117">
        <f t="shared" si="70"/>
        <v>0</v>
      </c>
      <c r="S117">
        <f t="shared" si="71"/>
        <v>0</v>
      </c>
      <c r="T117">
        <f t="shared" si="72"/>
        <v>0</v>
      </c>
      <c r="U117">
        <f t="shared" si="73"/>
        <v>0</v>
      </c>
      <c r="V117">
        <f t="shared" si="74"/>
        <v>0</v>
      </c>
      <c r="W117">
        <f t="shared" si="75"/>
        <v>0</v>
      </c>
      <c r="X117">
        <f t="shared" si="76"/>
        <v>0</v>
      </c>
      <c r="Y117">
        <f t="shared" si="77"/>
        <v>0</v>
      </c>
      <c r="AA117">
        <v>22950688</v>
      </c>
      <c r="AB117">
        <f t="shared" si="78"/>
        <v>531.48</v>
      </c>
      <c r="AC117">
        <f t="shared" si="79"/>
        <v>531.48</v>
      </c>
      <c r="AD117">
        <f t="shared" si="80"/>
        <v>0</v>
      </c>
      <c r="AE117">
        <f t="shared" si="81"/>
        <v>0</v>
      </c>
      <c r="AF117">
        <f t="shared" si="82"/>
        <v>0</v>
      </c>
      <c r="AG117">
        <f t="shared" si="83"/>
        <v>0</v>
      </c>
      <c r="AH117">
        <f t="shared" si="84"/>
        <v>0</v>
      </c>
      <c r="AI117">
        <f t="shared" si="85"/>
        <v>0</v>
      </c>
      <c r="AJ117">
        <f t="shared" si="86"/>
        <v>0</v>
      </c>
      <c r="AK117">
        <v>531.48</v>
      </c>
      <c r="AL117">
        <v>531.48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1</v>
      </c>
      <c r="AW117">
        <v>1</v>
      </c>
      <c r="AZ117">
        <v>1</v>
      </c>
      <c r="BA117">
        <v>1</v>
      </c>
      <c r="BB117">
        <v>1</v>
      </c>
      <c r="BC117">
        <v>6.21</v>
      </c>
      <c r="BD117" t="s">
        <v>45</v>
      </c>
      <c r="BE117" t="s">
        <v>45</v>
      </c>
      <c r="BF117" t="s">
        <v>45</v>
      </c>
      <c r="BG117" t="s">
        <v>45</v>
      </c>
      <c r="BH117">
        <v>3</v>
      </c>
      <c r="BI117">
        <v>1</v>
      </c>
      <c r="BJ117" t="s">
        <v>283</v>
      </c>
      <c r="BM117">
        <v>142</v>
      </c>
      <c r="BN117">
        <v>0</v>
      </c>
      <c r="BO117" t="s">
        <v>281</v>
      </c>
      <c r="BP117">
        <v>1</v>
      </c>
      <c r="BQ117">
        <v>30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1</v>
      </c>
      <c r="BY117" t="s">
        <v>45</v>
      </c>
      <c r="BZ117">
        <v>0</v>
      </c>
      <c r="CA117">
        <v>0</v>
      </c>
      <c r="CF117">
        <v>0</v>
      </c>
      <c r="CG117">
        <v>0</v>
      </c>
      <c r="CM117">
        <v>0</v>
      </c>
      <c r="CN117" t="s">
        <v>45</v>
      </c>
      <c r="CO117">
        <v>0</v>
      </c>
      <c r="CP117">
        <f t="shared" si="87"/>
        <v>6600.98</v>
      </c>
      <c r="CQ117">
        <f t="shared" si="88"/>
        <v>3300.4908</v>
      </c>
      <c r="CR117">
        <f t="shared" si="89"/>
        <v>0</v>
      </c>
      <c r="CS117">
        <f t="shared" si="90"/>
        <v>0</v>
      </c>
      <c r="CT117">
        <f t="shared" si="91"/>
        <v>0</v>
      </c>
      <c r="CU117">
        <f t="shared" si="92"/>
        <v>0</v>
      </c>
      <c r="CV117">
        <f t="shared" si="93"/>
        <v>0</v>
      </c>
      <c r="CW117">
        <f t="shared" si="94"/>
        <v>0</v>
      </c>
      <c r="CX117">
        <f t="shared" si="95"/>
        <v>0</v>
      </c>
      <c r="CY117">
        <f t="shared" si="96"/>
        <v>0</v>
      </c>
      <c r="CZ117">
        <f t="shared" si="97"/>
        <v>0</v>
      </c>
      <c r="DC117" t="s">
        <v>45</v>
      </c>
      <c r="DD117" t="s">
        <v>45</v>
      </c>
      <c r="DE117" t="s">
        <v>45</v>
      </c>
      <c r="DF117" t="s">
        <v>45</v>
      </c>
      <c r="DG117" t="s">
        <v>45</v>
      </c>
      <c r="DH117" t="s">
        <v>45</v>
      </c>
      <c r="DI117" t="s">
        <v>45</v>
      </c>
      <c r="DJ117" t="s">
        <v>45</v>
      </c>
      <c r="DK117" t="s">
        <v>45</v>
      </c>
      <c r="DL117" t="s">
        <v>45</v>
      </c>
      <c r="DM117" t="s">
        <v>45</v>
      </c>
      <c r="DN117">
        <v>116</v>
      </c>
      <c r="DO117">
        <v>68</v>
      </c>
      <c r="DP117">
        <v>1.0669999999999999</v>
      </c>
      <c r="DQ117">
        <v>1.0029999999999999</v>
      </c>
      <c r="DU117">
        <v>1010</v>
      </c>
      <c r="DV117" t="s">
        <v>227</v>
      </c>
      <c r="DW117" t="s">
        <v>227</v>
      </c>
      <c r="DX117">
        <v>1</v>
      </c>
      <c r="EE117">
        <v>21377857</v>
      </c>
      <c r="EF117">
        <v>30</v>
      </c>
      <c r="EG117" t="s">
        <v>20</v>
      </c>
      <c r="EH117">
        <v>0</v>
      </c>
      <c r="EI117" t="s">
        <v>45</v>
      </c>
      <c r="EJ117">
        <v>1</v>
      </c>
      <c r="EK117">
        <v>142</v>
      </c>
      <c r="EL117" t="s">
        <v>265</v>
      </c>
      <c r="EM117" t="s">
        <v>266</v>
      </c>
      <c r="EO117" t="s">
        <v>45</v>
      </c>
      <c r="EQ117">
        <v>0</v>
      </c>
      <c r="ER117">
        <v>531.48</v>
      </c>
      <c r="ES117">
        <v>531.48</v>
      </c>
      <c r="ET117">
        <v>0</v>
      </c>
      <c r="EU117">
        <v>0</v>
      </c>
      <c r="EV117">
        <v>0</v>
      </c>
      <c r="EW117">
        <v>0</v>
      </c>
      <c r="EX117">
        <v>0</v>
      </c>
      <c r="EZ117">
        <v>0</v>
      </c>
      <c r="FQ117">
        <v>0</v>
      </c>
      <c r="FR117">
        <f t="shared" si="98"/>
        <v>0</v>
      </c>
      <c r="FS117">
        <v>0</v>
      </c>
      <c r="FX117">
        <v>0</v>
      </c>
      <c r="FY117">
        <v>0</v>
      </c>
      <c r="GA117" t="s">
        <v>45</v>
      </c>
      <c r="GG117">
        <v>2</v>
      </c>
      <c r="GH117">
        <v>1</v>
      </c>
      <c r="GI117">
        <v>2</v>
      </c>
      <c r="GJ117">
        <v>0</v>
      </c>
      <c r="GK117">
        <f>ROUND(R117*(R12)/100,2)</f>
        <v>0</v>
      </c>
      <c r="GL117">
        <f t="shared" si="99"/>
        <v>0</v>
      </c>
      <c r="GM117">
        <f t="shared" si="100"/>
        <v>6600.98</v>
      </c>
      <c r="GN117">
        <f t="shared" si="101"/>
        <v>6600.98</v>
      </c>
      <c r="GO117">
        <f t="shared" si="102"/>
        <v>0</v>
      </c>
      <c r="GP117">
        <f t="shared" si="103"/>
        <v>0</v>
      </c>
      <c r="GR117">
        <v>0</v>
      </c>
    </row>
    <row r="118" spans="1:200">
      <c r="A118">
        <v>17</v>
      </c>
      <c r="B118">
        <v>0</v>
      </c>
      <c r="C118">
        <f>ROW(SmtRes!A102)</f>
        <v>102</v>
      </c>
      <c r="D118">
        <f>ROW(EtalonRes!A93)</f>
        <v>93</v>
      </c>
      <c r="E118" t="s">
        <v>95</v>
      </c>
      <c r="F118" t="s">
        <v>284</v>
      </c>
      <c r="G118" t="s">
        <v>285</v>
      </c>
      <c r="H118" t="s">
        <v>93</v>
      </c>
      <c r="I118">
        <f>0.5*3</f>
        <v>1.5</v>
      </c>
      <c r="J118">
        <v>0</v>
      </c>
      <c r="O118">
        <f t="shared" si="67"/>
        <v>9857.6299999999992</v>
      </c>
      <c r="P118">
        <f t="shared" si="68"/>
        <v>128.26</v>
      </c>
      <c r="Q118">
        <f t="shared" si="69"/>
        <v>2393.73</v>
      </c>
      <c r="R118">
        <f t="shared" si="70"/>
        <v>1490.64</v>
      </c>
      <c r="S118">
        <f t="shared" si="71"/>
        <v>7335.64</v>
      </c>
      <c r="T118">
        <f t="shared" si="72"/>
        <v>0</v>
      </c>
      <c r="U118">
        <f t="shared" si="73"/>
        <v>39.405000000000001</v>
      </c>
      <c r="V118">
        <f t="shared" si="74"/>
        <v>0</v>
      </c>
      <c r="W118">
        <f t="shared" si="75"/>
        <v>0</v>
      </c>
      <c r="X118">
        <f t="shared" si="76"/>
        <v>7115.57</v>
      </c>
      <c r="Y118">
        <f t="shared" si="77"/>
        <v>3227.68</v>
      </c>
      <c r="AA118">
        <v>22950688</v>
      </c>
      <c r="AB118">
        <f t="shared" si="78"/>
        <v>532</v>
      </c>
      <c r="AC118">
        <f t="shared" si="79"/>
        <v>22.62</v>
      </c>
      <c r="AD118">
        <f t="shared" si="80"/>
        <v>208.06</v>
      </c>
      <c r="AE118">
        <f t="shared" si="81"/>
        <v>61.23</v>
      </c>
      <c r="AF118">
        <f t="shared" si="82"/>
        <v>301.32</v>
      </c>
      <c r="AG118">
        <f t="shared" si="83"/>
        <v>0</v>
      </c>
      <c r="AH118">
        <f t="shared" si="84"/>
        <v>26.27</v>
      </c>
      <c r="AI118">
        <f t="shared" si="85"/>
        <v>0</v>
      </c>
      <c r="AJ118">
        <f t="shared" si="86"/>
        <v>0</v>
      </c>
      <c r="AK118">
        <v>532</v>
      </c>
      <c r="AL118">
        <v>22.62</v>
      </c>
      <c r="AM118">
        <v>208.06</v>
      </c>
      <c r="AN118">
        <v>61.23</v>
      </c>
      <c r="AO118">
        <v>301.32</v>
      </c>
      <c r="AP118">
        <v>0</v>
      </c>
      <c r="AQ118">
        <v>26.27</v>
      </c>
      <c r="AR118">
        <v>0</v>
      </c>
      <c r="AS118">
        <v>0</v>
      </c>
      <c r="AT118">
        <v>97</v>
      </c>
      <c r="AU118">
        <v>44</v>
      </c>
      <c r="AV118">
        <v>1</v>
      </c>
      <c r="AW118">
        <v>1</v>
      </c>
      <c r="AZ118">
        <v>1</v>
      </c>
      <c r="BA118">
        <v>16.23</v>
      </c>
      <c r="BB118">
        <v>7.67</v>
      </c>
      <c r="BC118">
        <v>3.78</v>
      </c>
      <c r="BD118" t="s">
        <v>45</v>
      </c>
      <c r="BE118" t="s">
        <v>45</v>
      </c>
      <c r="BF118" t="s">
        <v>45</v>
      </c>
      <c r="BG118" t="s">
        <v>45</v>
      </c>
      <c r="BH118">
        <v>0</v>
      </c>
      <c r="BI118">
        <v>1</v>
      </c>
      <c r="BJ118" t="s">
        <v>286</v>
      </c>
      <c r="BM118">
        <v>142</v>
      </c>
      <c r="BN118">
        <v>0</v>
      </c>
      <c r="BO118" t="s">
        <v>284</v>
      </c>
      <c r="BP118">
        <v>1</v>
      </c>
      <c r="BQ118">
        <v>30</v>
      </c>
      <c r="BS118">
        <v>16.23</v>
      </c>
      <c r="BT118">
        <v>1</v>
      </c>
      <c r="BU118">
        <v>1</v>
      </c>
      <c r="BV118">
        <v>1</v>
      </c>
      <c r="BW118">
        <v>1</v>
      </c>
      <c r="BX118">
        <v>1</v>
      </c>
      <c r="BY118" t="s">
        <v>45</v>
      </c>
      <c r="BZ118">
        <v>97</v>
      </c>
      <c r="CA118">
        <v>44</v>
      </c>
      <c r="CF118">
        <v>0</v>
      </c>
      <c r="CG118">
        <v>0</v>
      </c>
      <c r="CM118">
        <v>0</v>
      </c>
      <c r="CN118" t="s">
        <v>45</v>
      </c>
      <c r="CO118">
        <v>0</v>
      </c>
      <c r="CP118">
        <f t="shared" si="87"/>
        <v>9857.630000000001</v>
      </c>
      <c r="CQ118">
        <f t="shared" si="88"/>
        <v>85.503600000000006</v>
      </c>
      <c r="CR118">
        <f t="shared" si="89"/>
        <v>1595.8202000000001</v>
      </c>
      <c r="CS118">
        <f t="shared" si="90"/>
        <v>993.76289999999995</v>
      </c>
      <c r="CT118">
        <f t="shared" si="91"/>
        <v>4890.4236000000001</v>
      </c>
      <c r="CU118">
        <f t="shared" si="92"/>
        <v>0</v>
      </c>
      <c r="CV118">
        <f t="shared" si="93"/>
        <v>26.27</v>
      </c>
      <c r="CW118">
        <f t="shared" si="94"/>
        <v>0</v>
      </c>
      <c r="CX118">
        <f t="shared" si="95"/>
        <v>0</v>
      </c>
      <c r="CY118">
        <f t="shared" si="96"/>
        <v>7115.5708000000004</v>
      </c>
      <c r="CZ118">
        <f t="shared" si="97"/>
        <v>3227.6816000000003</v>
      </c>
      <c r="DC118" t="s">
        <v>45</v>
      </c>
      <c r="DD118" t="s">
        <v>45</v>
      </c>
      <c r="DE118" t="s">
        <v>45</v>
      </c>
      <c r="DF118" t="s">
        <v>45</v>
      </c>
      <c r="DG118" t="s">
        <v>45</v>
      </c>
      <c r="DH118" t="s">
        <v>45</v>
      </c>
      <c r="DI118" t="s">
        <v>45</v>
      </c>
      <c r="DJ118" t="s">
        <v>45</v>
      </c>
      <c r="DK118" t="s">
        <v>45</v>
      </c>
      <c r="DL118" t="s">
        <v>45</v>
      </c>
      <c r="DM118" t="s">
        <v>45</v>
      </c>
      <c r="DN118">
        <v>116</v>
      </c>
      <c r="DO118">
        <v>68</v>
      </c>
      <c r="DP118">
        <v>1.0669999999999999</v>
      </c>
      <c r="DQ118">
        <v>1.0029999999999999</v>
      </c>
      <c r="DU118">
        <v>1003</v>
      </c>
      <c r="DV118" t="s">
        <v>93</v>
      </c>
      <c r="DW118" t="s">
        <v>93</v>
      </c>
      <c r="DX118">
        <v>100</v>
      </c>
      <c r="EE118">
        <v>21377857</v>
      </c>
      <c r="EF118">
        <v>30</v>
      </c>
      <c r="EG118" t="s">
        <v>20</v>
      </c>
      <c r="EH118">
        <v>0</v>
      </c>
      <c r="EI118" t="s">
        <v>45</v>
      </c>
      <c r="EJ118">
        <v>1</v>
      </c>
      <c r="EK118">
        <v>142</v>
      </c>
      <c r="EL118" t="s">
        <v>265</v>
      </c>
      <c r="EM118" t="s">
        <v>266</v>
      </c>
      <c r="EO118" t="s">
        <v>45</v>
      </c>
      <c r="EQ118">
        <v>0</v>
      </c>
      <c r="ER118">
        <v>532</v>
      </c>
      <c r="ES118">
        <v>22.62</v>
      </c>
      <c r="ET118">
        <v>208.06</v>
      </c>
      <c r="EU118">
        <v>61.23</v>
      </c>
      <c r="EV118">
        <v>301.32</v>
      </c>
      <c r="EW118">
        <v>26.27</v>
      </c>
      <c r="EX118">
        <v>0</v>
      </c>
      <c r="EY118">
        <v>0</v>
      </c>
      <c r="EZ118">
        <v>0</v>
      </c>
      <c r="FQ118">
        <v>0</v>
      </c>
      <c r="FR118">
        <f t="shared" si="98"/>
        <v>0</v>
      </c>
      <c r="FS118">
        <v>0</v>
      </c>
      <c r="FX118">
        <v>97</v>
      </c>
      <c r="FY118">
        <v>44</v>
      </c>
      <c r="GA118" t="s">
        <v>45</v>
      </c>
      <c r="GG118">
        <v>2</v>
      </c>
      <c r="GH118">
        <v>1</v>
      </c>
      <c r="GI118">
        <v>2</v>
      </c>
      <c r="GJ118">
        <v>0</v>
      </c>
      <c r="GK118">
        <f>ROUND(R118*(R12)/100,2)</f>
        <v>2489.37</v>
      </c>
      <c r="GL118">
        <f t="shared" si="99"/>
        <v>0</v>
      </c>
      <c r="GM118">
        <f t="shared" si="100"/>
        <v>22690.249999999996</v>
      </c>
      <c r="GN118">
        <f t="shared" si="101"/>
        <v>22690.25</v>
      </c>
      <c r="GO118">
        <f t="shared" si="102"/>
        <v>0</v>
      </c>
      <c r="GP118">
        <f t="shared" si="103"/>
        <v>0</v>
      </c>
      <c r="GR118">
        <v>0</v>
      </c>
    </row>
    <row r="119" spans="1:200">
      <c r="A119">
        <v>18</v>
      </c>
      <c r="B119">
        <v>0</v>
      </c>
      <c r="C119">
        <v>99</v>
      </c>
      <c r="E119" t="s">
        <v>99</v>
      </c>
      <c r="F119" t="s">
        <v>287</v>
      </c>
      <c r="G119" t="s">
        <v>288</v>
      </c>
      <c r="H119" t="s">
        <v>270</v>
      </c>
      <c r="I119">
        <f>I118*J119</f>
        <v>49.999999500000001</v>
      </c>
      <c r="J119">
        <v>33.333333000000003</v>
      </c>
      <c r="O119">
        <f t="shared" si="67"/>
        <v>38032.57</v>
      </c>
      <c r="P119">
        <f t="shared" si="68"/>
        <v>38032.57</v>
      </c>
      <c r="Q119">
        <f t="shared" si="69"/>
        <v>0</v>
      </c>
      <c r="R119">
        <f t="shared" si="70"/>
        <v>0</v>
      </c>
      <c r="S119">
        <f t="shared" si="71"/>
        <v>0</v>
      </c>
      <c r="T119">
        <f t="shared" si="72"/>
        <v>0</v>
      </c>
      <c r="U119">
        <f t="shared" si="73"/>
        <v>0</v>
      </c>
      <c r="V119">
        <f t="shared" si="74"/>
        <v>0</v>
      </c>
      <c r="W119">
        <f t="shared" si="75"/>
        <v>0</v>
      </c>
      <c r="X119">
        <f t="shared" si="76"/>
        <v>0</v>
      </c>
      <c r="Y119">
        <f t="shared" si="77"/>
        <v>0</v>
      </c>
      <c r="AA119">
        <v>22950688</v>
      </c>
      <c r="AB119">
        <f t="shared" si="78"/>
        <v>137.55000000000001</v>
      </c>
      <c r="AC119">
        <f t="shared" si="79"/>
        <v>137.55000000000001</v>
      </c>
      <c r="AD119">
        <f t="shared" si="80"/>
        <v>0</v>
      </c>
      <c r="AE119">
        <f t="shared" si="81"/>
        <v>0</v>
      </c>
      <c r="AF119">
        <f t="shared" si="82"/>
        <v>0</v>
      </c>
      <c r="AG119">
        <f t="shared" si="83"/>
        <v>0</v>
      </c>
      <c r="AH119">
        <f t="shared" si="84"/>
        <v>0</v>
      </c>
      <c r="AI119">
        <f t="shared" si="85"/>
        <v>0</v>
      </c>
      <c r="AJ119">
        <f t="shared" si="86"/>
        <v>0</v>
      </c>
      <c r="AK119">
        <v>137.55000000000001</v>
      </c>
      <c r="AL119">
        <v>137.55000000000001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1</v>
      </c>
      <c r="AW119">
        <v>1</v>
      </c>
      <c r="AZ119">
        <v>1</v>
      </c>
      <c r="BA119">
        <v>1</v>
      </c>
      <c r="BB119">
        <v>1</v>
      </c>
      <c r="BC119">
        <v>5.53</v>
      </c>
      <c r="BD119" t="s">
        <v>45</v>
      </c>
      <c r="BE119" t="s">
        <v>45</v>
      </c>
      <c r="BF119" t="s">
        <v>45</v>
      </c>
      <c r="BG119" t="s">
        <v>45</v>
      </c>
      <c r="BH119">
        <v>3</v>
      </c>
      <c r="BI119">
        <v>1</v>
      </c>
      <c r="BJ119" t="s">
        <v>289</v>
      </c>
      <c r="BM119">
        <v>142</v>
      </c>
      <c r="BN119">
        <v>0</v>
      </c>
      <c r="BO119" t="s">
        <v>287</v>
      </c>
      <c r="BP119">
        <v>1</v>
      </c>
      <c r="BQ119">
        <v>30</v>
      </c>
      <c r="BS119">
        <v>1</v>
      </c>
      <c r="BT119">
        <v>1</v>
      </c>
      <c r="BU119">
        <v>1</v>
      </c>
      <c r="BV119">
        <v>1</v>
      </c>
      <c r="BW119">
        <v>1</v>
      </c>
      <c r="BX119">
        <v>1</v>
      </c>
      <c r="BY119" t="s">
        <v>45</v>
      </c>
      <c r="BZ119">
        <v>0</v>
      </c>
      <c r="CA119">
        <v>0</v>
      </c>
      <c r="CF119">
        <v>0</v>
      </c>
      <c r="CG119">
        <v>0</v>
      </c>
      <c r="CM119">
        <v>0</v>
      </c>
      <c r="CN119" t="s">
        <v>45</v>
      </c>
      <c r="CO119">
        <v>0</v>
      </c>
      <c r="CP119">
        <f t="shared" si="87"/>
        <v>38032.57</v>
      </c>
      <c r="CQ119">
        <f t="shared" si="88"/>
        <v>760.65150000000006</v>
      </c>
      <c r="CR119">
        <f t="shared" si="89"/>
        <v>0</v>
      </c>
      <c r="CS119">
        <f t="shared" si="90"/>
        <v>0</v>
      </c>
      <c r="CT119">
        <f t="shared" si="91"/>
        <v>0</v>
      </c>
      <c r="CU119">
        <f t="shared" si="92"/>
        <v>0</v>
      </c>
      <c r="CV119">
        <f t="shared" si="93"/>
        <v>0</v>
      </c>
      <c r="CW119">
        <f t="shared" si="94"/>
        <v>0</v>
      </c>
      <c r="CX119">
        <f t="shared" si="95"/>
        <v>0</v>
      </c>
      <c r="CY119">
        <f t="shared" si="96"/>
        <v>0</v>
      </c>
      <c r="CZ119">
        <f t="shared" si="97"/>
        <v>0</v>
      </c>
      <c r="DC119" t="s">
        <v>45</v>
      </c>
      <c r="DD119" t="s">
        <v>45</v>
      </c>
      <c r="DE119" t="s">
        <v>45</v>
      </c>
      <c r="DF119" t="s">
        <v>45</v>
      </c>
      <c r="DG119" t="s">
        <v>45</v>
      </c>
      <c r="DH119" t="s">
        <v>45</v>
      </c>
      <c r="DI119" t="s">
        <v>45</v>
      </c>
      <c r="DJ119" t="s">
        <v>45</v>
      </c>
      <c r="DK119" t="s">
        <v>45</v>
      </c>
      <c r="DL119" t="s">
        <v>45</v>
      </c>
      <c r="DM119" t="s">
        <v>45</v>
      </c>
      <c r="DN119">
        <v>116</v>
      </c>
      <c r="DO119">
        <v>68</v>
      </c>
      <c r="DP119">
        <v>1.0669999999999999</v>
      </c>
      <c r="DQ119">
        <v>1.0029999999999999</v>
      </c>
      <c r="DU119">
        <v>1003</v>
      </c>
      <c r="DV119" t="s">
        <v>270</v>
      </c>
      <c r="DW119" t="s">
        <v>270</v>
      </c>
      <c r="DX119">
        <v>1</v>
      </c>
      <c r="EE119">
        <v>21377857</v>
      </c>
      <c r="EF119">
        <v>30</v>
      </c>
      <c r="EG119" t="s">
        <v>20</v>
      </c>
      <c r="EH119">
        <v>0</v>
      </c>
      <c r="EI119" t="s">
        <v>45</v>
      </c>
      <c r="EJ119">
        <v>1</v>
      </c>
      <c r="EK119">
        <v>142</v>
      </c>
      <c r="EL119" t="s">
        <v>265</v>
      </c>
      <c r="EM119" t="s">
        <v>266</v>
      </c>
      <c r="EO119" t="s">
        <v>45</v>
      </c>
      <c r="EQ119">
        <v>0</v>
      </c>
      <c r="ER119">
        <v>137.55000000000001</v>
      </c>
      <c r="ES119">
        <v>137.55000000000001</v>
      </c>
      <c r="ET119">
        <v>0</v>
      </c>
      <c r="EU119">
        <v>0</v>
      </c>
      <c r="EV119">
        <v>0</v>
      </c>
      <c r="EW119">
        <v>0</v>
      </c>
      <c r="EX119">
        <v>0</v>
      </c>
      <c r="EZ119">
        <v>0</v>
      </c>
      <c r="FQ119">
        <v>0</v>
      </c>
      <c r="FR119">
        <f t="shared" si="98"/>
        <v>0</v>
      </c>
      <c r="FS119">
        <v>0</v>
      </c>
      <c r="FX119">
        <v>0</v>
      </c>
      <c r="FY119">
        <v>0</v>
      </c>
      <c r="GA119" t="s">
        <v>45</v>
      </c>
      <c r="GG119">
        <v>2</v>
      </c>
      <c r="GH119">
        <v>1</v>
      </c>
      <c r="GI119">
        <v>2</v>
      </c>
      <c r="GJ119">
        <v>0</v>
      </c>
      <c r="GK119">
        <f>ROUND(R119*(R12)/100,2)</f>
        <v>0</v>
      </c>
      <c r="GL119">
        <f t="shared" si="99"/>
        <v>0</v>
      </c>
      <c r="GM119">
        <f t="shared" si="100"/>
        <v>38032.57</v>
      </c>
      <c r="GN119">
        <f t="shared" si="101"/>
        <v>38032.57</v>
      </c>
      <c r="GO119">
        <f t="shared" si="102"/>
        <v>0</v>
      </c>
      <c r="GP119">
        <f t="shared" si="103"/>
        <v>0</v>
      </c>
      <c r="GR119">
        <v>0</v>
      </c>
    </row>
    <row r="120" spans="1:200">
      <c r="A120">
        <v>18</v>
      </c>
      <c r="B120">
        <v>0</v>
      </c>
      <c r="C120">
        <v>98</v>
      </c>
      <c r="E120" t="s">
        <v>290</v>
      </c>
      <c r="F120" t="s">
        <v>291</v>
      </c>
      <c r="G120" t="s">
        <v>292</v>
      </c>
      <c r="H120" t="s">
        <v>270</v>
      </c>
      <c r="I120">
        <f>I118*J120</f>
        <v>100.0000005</v>
      </c>
      <c r="J120">
        <v>66.666667000000004</v>
      </c>
      <c r="O120">
        <f t="shared" si="67"/>
        <v>43520</v>
      </c>
      <c r="P120">
        <f t="shared" si="68"/>
        <v>43520</v>
      </c>
      <c r="Q120">
        <f t="shared" si="69"/>
        <v>0</v>
      </c>
      <c r="R120">
        <f t="shared" si="70"/>
        <v>0</v>
      </c>
      <c r="S120">
        <f t="shared" si="71"/>
        <v>0</v>
      </c>
      <c r="T120">
        <f t="shared" si="72"/>
        <v>0</v>
      </c>
      <c r="U120">
        <f t="shared" si="73"/>
        <v>0</v>
      </c>
      <c r="V120">
        <f t="shared" si="74"/>
        <v>0</v>
      </c>
      <c r="W120">
        <f t="shared" si="75"/>
        <v>0</v>
      </c>
      <c r="X120">
        <f t="shared" si="76"/>
        <v>0</v>
      </c>
      <c r="Y120">
        <f t="shared" si="77"/>
        <v>0</v>
      </c>
      <c r="AA120">
        <v>22950688</v>
      </c>
      <c r="AB120">
        <f t="shared" si="78"/>
        <v>108.8</v>
      </c>
      <c r="AC120">
        <f t="shared" si="79"/>
        <v>108.8</v>
      </c>
      <c r="AD120">
        <f t="shared" si="80"/>
        <v>0</v>
      </c>
      <c r="AE120">
        <f t="shared" si="81"/>
        <v>0</v>
      </c>
      <c r="AF120">
        <f t="shared" si="82"/>
        <v>0</v>
      </c>
      <c r="AG120">
        <f t="shared" si="83"/>
        <v>0</v>
      </c>
      <c r="AH120">
        <f t="shared" si="84"/>
        <v>0</v>
      </c>
      <c r="AI120">
        <f t="shared" si="85"/>
        <v>0</v>
      </c>
      <c r="AJ120">
        <f t="shared" si="86"/>
        <v>0</v>
      </c>
      <c r="AK120">
        <v>108.8</v>
      </c>
      <c r="AL120">
        <v>108.8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1</v>
      </c>
      <c r="AW120">
        <v>1</v>
      </c>
      <c r="AZ120">
        <v>1</v>
      </c>
      <c r="BA120">
        <v>1</v>
      </c>
      <c r="BB120">
        <v>1</v>
      </c>
      <c r="BC120">
        <v>4</v>
      </c>
      <c r="BD120" t="s">
        <v>45</v>
      </c>
      <c r="BE120" t="s">
        <v>45</v>
      </c>
      <c r="BF120" t="s">
        <v>45</v>
      </c>
      <c r="BG120" t="s">
        <v>45</v>
      </c>
      <c r="BH120">
        <v>3</v>
      </c>
      <c r="BI120">
        <v>1</v>
      </c>
      <c r="BJ120" t="s">
        <v>293</v>
      </c>
      <c r="BM120">
        <v>142</v>
      </c>
      <c r="BN120">
        <v>0</v>
      </c>
      <c r="BO120" t="s">
        <v>291</v>
      </c>
      <c r="BP120">
        <v>1</v>
      </c>
      <c r="BQ120">
        <v>30</v>
      </c>
      <c r="BS120">
        <v>1</v>
      </c>
      <c r="BT120">
        <v>1</v>
      </c>
      <c r="BU120">
        <v>1</v>
      </c>
      <c r="BV120">
        <v>1</v>
      </c>
      <c r="BW120">
        <v>1</v>
      </c>
      <c r="BX120">
        <v>1</v>
      </c>
      <c r="BY120" t="s">
        <v>45</v>
      </c>
      <c r="BZ120">
        <v>0</v>
      </c>
      <c r="CA120">
        <v>0</v>
      </c>
      <c r="CF120">
        <v>0</v>
      </c>
      <c r="CG120">
        <v>0</v>
      </c>
      <c r="CM120">
        <v>0</v>
      </c>
      <c r="CN120" t="s">
        <v>45</v>
      </c>
      <c r="CO120">
        <v>0</v>
      </c>
      <c r="CP120">
        <f t="shared" si="87"/>
        <v>43520</v>
      </c>
      <c r="CQ120">
        <f t="shared" si="88"/>
        <v>435.2</v>
      </c>
      <c r="CR120">
        <f t="shared" si="89"/>
        <v>0</v>
      </c>
      <c r="CS120">
        <f t="shared" si="90"/>
        <v>0</v>
      </c>
      <c r="CT120">
        <f t="shared" si="91"/>
        <v>0</v>
      </c>
      <c r="CU120">
        <f t="shared" si="92"/>
        <v>0</v>
      </c>
      <c r="CV120">
        <f t="shared" si="93"/>
        <v>0</v>
      </c>
      <c r="CW120">
        <f t="shared" si="94"/>
        <v>0</v>
      </c>
      <c r="CX120">
        <f t="shared" si="95"/>
        <v>0</v>
      </c>
      <c r="CY120">
        <f t="shared" si="96"/>
        <v>0</v>
      </c>
      <c r="CZ120">
        <f t="shared" si="97"/>
        <v>0</v>
      </c>
      <c r="DC120" t="s">
        <v>45</v>
      </c>
      <c r="DD120" t="s">
        <v>45</v>
      </c>
      <c r="DE120" t="s">
        <v>45</v>
      </c>
      <c r="DF120" t="s">
        <v>45</v>
      </c>
      <c r="DG120" t="s">
        <v>45</v>
      </c>
      <c r="DH120" t="s">
        <v>45</v>
      </c>
      <c r="DI120" t="s">
        <v>45</v>
      </c>
      <c r="DJ120" t="s">
        <v>45</v>
      </c>
      <c r="DK120" t="s">
        <v>45</v>
      </c>
      <c r="DL120" t="s">
        <v>45</v>
      </c>
      <c r="DM120" t="s">
        <v>45</v>
      </c>
      <c r="DN120">
        <v>116</v>
      </c>
      <c r="DO120">
        <v>68</v>
      </c>
      <c r="DP120">
        <v>1.0669999999999999</v>
      </c>
      <c r="DQ120">
        <v>1.0029999999999999</v>
      </c>
      <c r="DU120">
        <v>1003</v>
      </c>
      <c r="DV120" t="s">
        <v>270</v>
      </c>
      <c r="DW120" t="s">
        <v>270</v>
      </c>
      <c r="DX120">
        <v>1</v>
      </c>
      <c r="EE120">
        <v>21377857</v>
      </c>
      <c r="EF120">
        <v>30</v>
      </c>
      <c r="EG120" t="s">
        <v>20</v>
      </c>
      <c r="EH120">
        <v>0</v>
      </c>
      <c r="EI120" t="s">
        <v>45</v>
      </c>
      <c r="EJ120">
        <v>1</v>
      </c>
      <c r="EK120">
        <v>142</v>
      </c>
      <c r="EL120" t="s">
        <v>265</v>
      </c>
      <c r="EM120" t="s">
        <v>266</v>
      </c>
      <c r="EO120" t="s">
        <v>45</v>
      </c>
      <c r="EQ120">
        <v>0</v>
      </c>
      <c r="ER120">
        <v>108.8</v>
      </c>
      <c r="ES120">
        <v>108.8</v>
      </c>
      <c r="ET120">
        <v>0</v>
      </c>
      <c r="EU120">
        <v>0</v>
      </c>
      <c r="EV120">
        <v>0</v>
      </c>
      <c r="EW120">
        <v>0</v>
      </c>
      <c r="EX120">
        <v>0</v>
      </c>
      <c r="EZ120">
        <v>0</v>
      </c>
      <c r="FQ120">
        <v>0</v>
      </c>
      <c r="FR120">
        <f t="shared" si="98"/>
        <v>0</v>
      </c>
      <c r="FS120">
        <v>0</v>
      </c>
      <c r="FX120">
        <v>0</v>
      </c>
      <c r="FY120">
        <v>0</v>
      </c>
      <c r="GA120" t="s">
        <v>45</v>
      </c>
      <c r="GG120">
        <v>2</v>
      </c>
      <c r="GH120">
        <v>1</v>
      </c>
      <c r="GI120">
        <v>2</v>
      </c>
      <c r="GJ120">
        <v>0</v>
      </c>
      <c r="GK120">
        <f>ROUND(R120*(R12)/100,2)</f>
        <v>0</v>
      </c>
      <c r="GL120">
        <f t="shared" si="99"/>
        <v>0</v>
      </c>
      <c r="GM120">
        <f t="shared" si="100"/>
        <v>43520</v>
      </c>
      <c r="GN120">
        <f t="shared" si="101"/>
        <v>43520</v>
      </c>
      <c r="GO120">
        <f t="shared" si="102"/>
        <v>0</v>
      </c>
      <c r="GP120">
        <f t="shared" si="103"/>
        <v>0</v>
      </c>
      <c r="GR120">
        <v>0</v>
      </c>
    </row>
    <row r="121" spans="1:200">
      <c r="A121">
        <v>18</v>
      </c>
      <c r="B121">
        <v>0</v>
      </c>
      <c r="C121">
        <v>100</v>
      </c>
      <c r="E121" t="s">
        <v>294</v>
      </c>
      <c r="F121" t="s">
        <v>295</v>
      </c>
      <c r="G121" t="s">
        <v>296</v>
      </c>
      <c r="H121" t="s">
        <v>270</v>
      </c>
      <c r="I121">
        <f>I118*J121</f>
        <v>145.5</v>
      </c>
      <c r="J121">
        <v>97</v>
      </c>
      <c r="O121">
        <f t="shared" si="67"/>
        <v>155485.07999999999</v>
      </c>
      <c r="P121">
        <f t="shared" si="68"/>
        <v>155485.07999999999</v>
      </c>
      <c r="Q121">
        <f t="shared" si="69"/>
        <v>0</v>
      </c>
      <c r="R121">
        <f t="shared" si="70"/>
        <v>0</v>
      </c>
      <c r="S121">
        <f t="shared" si="71"/>
        <v>0</v>
      </c>
      <c r="T121">
        <f t="shared" si="72"/>
        <v>0</v>
      </c>
      <c r="U121">
        <f t="shared" si="73"/>
        <v>0</v>
      </c>
      <c r="V121">
        <f t="shared" si="74"/>
        <v>0</v>
      </c>
      <c r="W121">
        <f t="shared" si="75"/>
        <v>0</v>
      </c>
      <c r="X121">
        <f t="shared" si="76"/>
        <v>0</v>
      </c>
      <c r="Y121">
        <f t="shared" si="77"/>
        <v>0</v>
      </c>
      <c r="AA121">
        <v>22950688</v>
      </c>
      <c r="AB121">
        <f t="shared" si="78"/>
        <v>411.01</v>
      </c>
      <c r="AC121">
        <f t="shared" si="79"/>
        <v>411.01</v>
      </c>
      <c r="AD121">
        <f t="shared" si="80"/>
        <v>0</v>
      </c>
      <c r="AE121">
        <f t="shared" si="81"/>
        <v>0</v>
      </c>
      <c r="AF121">
        <f t="shared" si="82"/>
        <v>0</v>
      </c>
      <c r="AG121">
        <f t="shared" si="83"/>
        <v>0</v>
      </c>
      <c r="AH121">
        <f t="shared" si="84"/>
        <v>0</v>
      </c>
      <c r="AI121">
        <f t="shared" si="85"/>
        <v>0</v>
      </c>
      <c r="AJ121">
        <f t="shared" si="86"/>
        <v>0</v>
      </c>
      <c r="AK121">
        <v>411.01</v>
      </c>
      <c r="AL121">
        <v>411.01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1</v>
      </c>
      <c r="AW121">
        <v>1</v>
      </c>
      <c r="AZ121">
        <v>1</v>
      </c>
      <c r="BA121">
        <v>1</v>
      </c>
      <c r="BB121">
        <v>1</v>
      </c>
      <c r="BC121">
        <v>2.6</v>
      </c>
      <c r="BD121" t="s">
        <v>45</v>
      </c>
      <c r="BE121" t="s">
        <v>45</v>
      </c>
      <c r="BF121" t="s">
        <v>45</v>
      </c>
      <c r="BG121" t="s">
        <v>45</v>
      </c>
      <c r="BH121">
        <v>3</v>
      </c>
      <c r="BI121">
        <v>1</v>
      </c>
      <c r="BJ121" t="s">
        <v>297</v>
      </c>
      <c r="BM121">
        <v>142</v>
      </c>
      <c r="BN121">
        <v>0</v>
      </c>
      <c r="BO121" t="s">
        <v>295</v>
      </c>
      <c r="BP121">
        <v>1</v>
      </c>
      <c r="BQ121">
        <v>30</v>
      </c>
      <c r="BS121">
        <v>1</v>
      </c>
      <c r="BT121">
        <v>1</v>
      </c>
      <c r="BU121">
        <v>1</v>
      </c>
      <c r="BV121">
        <v>1</v>
      </c>
      <c r="BW121">
        <v>1</v>
      </c>
      <c r="BX121">
        <v>1</v>
      </c>
      <c r="BY121" t="s">
        <v>45</v>
      </c>
      <c r="BZ121">
        <v>0</v>
      </c>
      <c r="CA121">
        <v>0</v>
      </c>
      <c r="CF121">
        <v>0</v>
      </c>
      <c r="CG121">
        <v>0</v>
      </c>
      <c r="CM121">
        <v>0</v>
      </c>
      <c r="CN121" t="s">
        <v>45</v>
      </c>
      <c r="CO121">
        <v>0</v>
      </c>
      <c r="CP121">
        <f t="shared" si="87"/>
        <v>155485.07999999999</v>
      </c>
      <c r="CQ121">
        <f t="shared" si="88"/>
        <v>1068.626</v>
      </c>
      <c r="CR121">
        <f t="shared" si="89"/>
        <v>0</v>
      </c>
      <c r="CS121">
        <f t="shared" si="90"/>
        <v>0</v>
      </c>
      <c r="CT121">
        <f t="shared" si="91"/>
        <v>0</v>
      </c>
      <c r="CU121">
        <f t="shared" si="92"/>
        <v>0</v>
      </c>
      <c r="CV121">
        <f t="shared" si="93"/>
        <v>0</v>
      </c>
      <c r="CW121">
        <f t="shared" si="94"/>
        <v>0</v>
      </c>
      <c r="CX121">
        <f t="shared" si="95"/>
        <v>0</v>
      </c>
      <c r="CY121">
        <f t="shared" si="96"/>
        <v>0</v>
      </c>
      <c r="CZ121">
        <f t="shared" si="97"/>
        <v>0</v>
      </c>
      <c r="DC121" t="s">
        <v>45</v>
      </c>
      <c r="DD121" t="s">
        <v>45</v>
      </c>
      <c r="DE121" t="s">
        <v>45</v>
      </c>
      <c r="DF121" t="s">
        <v>45</v>
      </c>
      <c r="DG121" t="s">
        <v>45</v>
      </c>
      <c r="DH121" t="s">
        <v>45</v>
      </c>
      <c r="DI121" t="s">
        <v>45</v>
      </c>
      <c r="DJ121" t="s">
        <v>45</v>
      </c>
      <c r="DK121" t="s">
        <v>45</v>
      </c>
      <c r="DL121" t="s">
        <v>45</v>
      </c>
      <c r="DM121" t="s">
        <v>45</v>
      </c>
      <c r="DN121">
        <v>116</v>
      </c>
      <c r="DO121">
        <v>68</v>
      </c>
      <c r="DP121">
        <v>1.0669999999999999</v>
      </c>
      <c r="DQ121">
        <v>1.0029999999999999</v>
      </c>
      <c r="DU121">
        <v>1003</v>
      </c>
      <c r="DV121" t="s">
        <v>270</v>
      </c>
      <c r="DW121" t="s">
        <v>270</v>
      </c>
      <c r="DX121">
        <v>1</v>
      </c>
      <c r="EE121">
        <v>21377857</v>
      </c>
      <c r="EF121">
        <v>30</v>
      </c>
      <c r="EG121" t="s">
        <v>20</v>
      </c>
      <c r="EH121">
        <v>0</v>
      </c>
      <c r="EI121" t="s">
        <v>45</v>
      </c>
      <c r="EJ121">
        <v>1</v>
      </c>
      <c r="EK121">
        <v>142</v>
      </c>
      <c r="EL121" t="s">
        <v>265</v>
      </c>
      <c r="EM121" t="s">
        <v>266</v>
      </c>
      <c r="EO121" t="s">
        <v>45</v>
      </c>
      <c r="EQ121">
        <v>0</v>
      </c>
      <c r="ER121">
        <v>411.01</v>
      </c>
      <c r="ES121">
        <v>411.01</v>
      </c>
      <c r="ET121">
        <v>0</v>
      </c>
      <c r="EU121">
        <v>0</v>
      </c>
      <c r="EV121">
        <v>0</v>
      </c>
      <c r="EW121">
        <v>0</v>
      </c>
      <c r="EX121">
        <v>0</v>
      </c>
      <c r="EZ121">
        <v>0</v>
      </c>
      <c r="FQ121">
        <v>0</v>
      </c>
      <c r="FR121">
        <f t="shared" si="98"/>
        <v>0</v>
      </c>
      <c r="FS121">
        <v>0</v>
      </c>
      <c r="FX121">
        <v>0</v>
      </c>
      <c r="FY121">
        <v>0</v>
      </c>
      <c r="GA121" t="s">
        <v>45</v>
      </c>
      <c r="GG121">
        <v>2</v>
      </c>
      <c r="GH121">
        <v>1</v>
      </c>
      <c r="GI121">
        <v>2</v>
      </c>
      <c r="GJ121">
        <v>0</v>
      </c>
      <c r="GK121">
        <f>ROUND(R121*(R12)/100,2)</f>
        <v>0</v>
      </c>
      <c r="GL121">
        <f t="shared" si="99"/>
        <v>0</v>
      </c>
      <c r="GM121">
        <f t="shared" si="100"/>
        <v>155485.07999999999</v>
      </c>
      <c r="GN121">
        <f t="shared" si="101"/>
        <v>155485.07999999999</v>
      </c>
      <c r="GO121">
        <f t="shared" si="102"/>
        <v>0</v>
      </c>
      <c r="GP121">
        <f t="shared" si="103"/>
        <v>0</v>
      </c>
      <c r="GR121">
        <v>0</v>
      </c>
    </row>
    <row r="122" spans="1:200">
      <c r="A122">
        <v>18</v>
      </c>
      <c r="B122">
        <v>0</v>
      </c>
      <c r="C122">
        <v>101</v>
      </c>
      <c r="E122" t="s">
        <v>298</v>
      </c>
      <c r="F122" t="s">
        <v>277</v>
      </c>
      <c r="G122" t="s">
        <v>278</v>
      </c>
      <c r="H122" t="s">
        <v>227</v>
      </c>
      <c r="I122">
        <f>I118*J122</f>
        <v>6</v>
      </c>
      <c r="J122">
        <v>4</v>
      </c>
      <c r="O122">
        <f t="shared" si="67"/>
        <v>625.20000000000005</v>
      </c>
      <c r="P122">
        <f t="shared" si="68"/>
        <v>625.20000000000005</v>
      </c>
      <c r="Q122">
        <f t="shared" si="69"/>
        <v>0</v>
      </c>
      <c r="R122">
        <f t="shared" si="70"/>
        <v>0</v>
      </c>
      <c r="S122">
        <f t="shared" si="71"/>
        <v>0</v>
      </c>
      <c r="T122">
        <f t="shared" si="72"/>
        <v>0</v>
      </c>
      <c r="U122">
        <f t="shared" si="73"/>
        <v>0</v>
      </c>
      <c r="V122">
        <f t="shared" si="74"/>
        <v>0</v>
      </c>
      <c r="W122">
        <f t="shared" si="75"/>
        <v>0</v>
      </c>
      <c r="X122">
        <f t="shared" si="76"/>
        <v>0</v>
      </c>
      <c r="Y122">
        <f t="shared" si="77"/>
        <v>0</v>
      </c>
      <c r="AA122">
        <v>22950688</v>
      </c>
      <c r="AB122">
        <f t="shared" si="78"/>
        <v>41.68</v>
      </c>
      <c r="AC122">
        <f t="shared" si="79"/>
        <v>41.68</v>
      </c>
      <c r="AD122">
        <f t="shared" si="80"/>
        <v>0</v>
      </c>
      <c r="AE122">
        <f t="shared" si="81"/>
        <v>0</v>
      </c>
      <c r="AF122">
        <f t="shared" si="82"/>
        <v>0</v>
      </c>
      <c r="AG122">
        <f t="shared" si="83"/>
        <v>0</v>
      </c>
      <c r="AH122">
        <f t="shared" si="84"/>
        <v>0</v>
      </c>
      <c r="AI122">
        <f t="shared" si="85"/>
        <v>0</v>
      </c>
      <c r="AJ122">
        <f t="shared" si="86"/>
        <v>0</v>
      </c>
      <c r="AK122">
        <v>41.68</v>
      </c>
      <c r="AL122">
        <v>41.68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1</v>
      </c>
      <c r="AW122">
        <v>1</v>
      </c>
      <c r="AZ122">
        <v>1</v>
      </c>
      <c r="BA122">
        <v>1</v>
      </c>
      <c r="BB122">
        <v>1</v>
      </c>
      <c r="BC122">
        <v>2.5</v>
      </c>
      <c r="BD122" t="s">
        <v>45</v>
      </c>
      <c r="BE122" t="s">
        <v>45</v>
      </c>
      <c r="BF122" t="s">
        <v>45</v>
      </c>
      <c r="BG122" t="s">
        <v>45</v>
      </c>
      <c r="BH122">
        <v>3</v>
      </c>
      <c r="BI122">
        <v>1</v>
      </c>
      <c r="BJ122" t="s">
        <v>279</v>
      </c>
      <c r="BM122">
        <v>142</v>
      </c>
      <c r="BN122">
        <v>0</v>
      </c>
      <c r="BO122" t="s">
        <v>277</v>
      </c>
      <c r="BP122">
        <v>1</v>
      </c>
      <c r="BQ122">
        <v>30</v>
      </c>
      <c r="BS122">
        <v>1</v>
      </c>
      <c r="BT122">
        <v>1</v>
      </c>
      <c r="BU122">
        <v>1</v>
      </c>
      <c r="BV122">
        <v>1</v>
      </c>
      <c r="BW122">
        <v>1</v>
      </c>
      <c r="BX122">
        <v>1</v>
      </c>
      <c r="BY122" t="s">
        <v>45</v>
      </c>
      <c r="BZ122">
        <v>0</v>
      </c>
      <c r="CA122">
        <v>0</v>
      </c>
      <c r="CF122">
        <v>0</v>
      </c>
      <c r="CG122">
        <v>0</v>
      </c>
      <c r="CM122">
        <v>0</v>
      </c>
      <c r="CN122" t="s">
        <v>45</v>
      </c>
      <c r="CO122">
        <v>0</v>
      </c>
      <c r="CP122">
        <f t="shared" si="87"/>
        <v>625.20000000000005</v>
      </c>
      <c r="CQ122">
        <f t="shared" si="88"/>
        <v>104.2</v>
      </c>
      <c r="CR122">
        <f t="shared" si="89"/>
        <v>0</v>
      </c>
      <c r="CS122">
        <f t="shared" si="90"/>
        <v>0</v>
      </c>
      <c r="CT122">
        <f t="shared" si="91"/>
        <v>0</v>
      </c>
      <c r="CU122">
        <f t="shared" si="92"/>
        <v>0</v>
      </c>
      <c r="CV122">
        <f t="shared" si="93"/>
        <v>0</v>
      </c>
      <c r="CW122">
        <f t="shared" si="94"/>
        <v>0</v>
      </c>
      <c r="CX122">
        <f t="shared" si="95"/>
        <v>0</v>
      </c>
      <c r="CY122">
        <f t="shared" si="96"/>
        <v>0</v>
      </c>
      <c r="CZ122">
        <f t="shared" si="97"/>
        <v>0</v>
      </c>
      <c r="DC122" t="s">
        <v>45</v>
      </c>
      <c r="DD122" t="s">
        <v>45</v>
      </c>
      <c r="DE122" t="s">
        <v>45</v>
      </c>
      <c r="DF122" t="s">
        <v>45</v>
      </c>
      <c r="DG122" t="s">
        <v>45</v>
      </c>
      <c r="DH122" t="s">
        <v>45</v>
      </c>
      <c r="DI122" t="s">
        <v>45</v>
      </c>
      <c r="DJ122" t="s">
        <v>45</v>
      </c>
      <c r="DK122" t="s">
        <v>45</v>
      </c>
      <c r="DL122" t="s">
        <v>45</v>
      </c>
      <c r="DM122" t="s">
        <v>45</v>
      </c>
      <c r="DN122">
        <v>116</v>
      </c>
      <c r="DO122">
        <v>68</v>
      </c>
      <c r="DP122">
        <v>1.0669999999999999</v>
      </c>
      <c r="DQ122">
        <v>1.0029999999999999</v>
      </c>
      <c r="DU122">
        <v>1010</v>
      </c>
      <c r="DV122" t="s">
        <v>227</v>
      </c>
      <c r="DW122" t="s">
        <v>227</v>
      </c>
      <c r="DX122">
        <v>1</v>
      </c>
      <c r="EE122">
        <v>21377857</v>
      </c>
      <c r="EF122">
        <v>30</v>
      </c>
      <c r="EG122" t="s">
        <v>20</v>
      </c>
      <c r="EH122">
        <v>0</v>
      </c>
      <c r="EI122" t="s">
        <v>45</v>
      </c>
      <c r="EJ122">
        <v>1</v>
      </c>
      <c r="EK122">
        <v>142</v>
      </c>
      <c r="EL122" t="s">
        <v>265</v>
      </c>
      <c r="EM122" t="s">
        <v>266</v>
      </c>
      <c r="EO122" t="s">
        <v>45</v>
      </c>
      <c r="EQ122">
        <v>0</v>
      </c>
      <c r="ER122">
        <v>41.68</v>
      </c>
      <c r="ES122">
        <v>41.68</v>
      </c>
      <c r="ET122">
        <v>0</v>
      </c>
      <c r="EU122">
        <v>0</v>
      </c>
      <c r="EV122">
        <v>0</v>
      </c>
      <c r="EW122">
        <v>0</v>
      </c>
      <c r="EX122">
        <v>0</v>
      </c>
      <c r="EZ122">
        <v>0</v>
      </c>
      <c r="FQ122">
        <v>0</v>
      </c>
      <c r="FR122">
        <f t="shared" si="98"/>
        <v>0</v>
      </c>
      <c r="FS122">
        <v>0</v>
      </c>
      <c r="FX122">
        <v>0</v>
      </c>
      <c r="FY122">
        <v>0</v>
      </c>
      <c r="GA122" t="s">
        <v>45</v>
      </c>
      <c r="GG122">
        <v>2</v>
      </c>
      <c r="GH122">
        <v>1</v>
      </c>
      <c r="GI122">
        <v>2</v>
      </c>
      <c r="GJ122">
        <v>0</v>
      </c>
      <c r="GK122">
        <f>ROUND(R122*(R12)/100,2)</f>
        <v>0</v>
      </c>
      <c r="GL122">
        <f t="shared" si="99"/>
        <v>0</v>
      </c>
      <c r="GM122">
        <f t="shared" si="100"/>
        <v>625.20000000000005</v>
      </c>
      <c r="GN122">
        <f t="shared" si="101"/>
        <v>625.20000000000005</v>
      </c>
      <c r="GO122">
        <f t="shared" si="102"/>
        <v>0</v>
      </c>
      <c r="GP122">
        <f t="shared" si="103"/>
        <v>0</v>
      </c>
      <c r="GR122">
        <v>0</v>
      </c>
    </row>
    <row r="123" spans="1:200">
      <c r="A123">
        <v>18</v>
      </c>
      <c r="B123">
        <v>0</v>
      </c>
      <c r="C123">
        <v>102</v>
      </c>
      <c r="E123" t="s">
        <v>299</v>
      </c>
      <c r="F123" t="s">
        <v>281</v>
      </c>
      <c r="G123" t="s">
        <v>282</v>
      </c>
      <c r="H123" t="s">
        <v>227</v>
      </c>
      <c r="I123">
        <f>I118*J123</f>
        <v>6</v>
      </c>
      <c r="J123">
        <v>4</v>
      </c>
      <c r="O123">
        <f t="shared" si="67"/>
        <v>19802.939999999999</v>
      </c>
      <c r="P123">
        <f t="shared" si="68"/>
        <v>19802.939999999999</v>
      </c>
      <c r="Q123">
        <f t="shared" si="69"/>
        <v>0</v>
      </c>
      <c r="R123">
        <f t="shared" si="70"/>
        <v>0</v>
      </c>
      <c r="S123">
        <f t="shared" si="71"/>
        <v>0</v>
      </c>
      <c r="T123">
        <f t="shared" si="72"/>
        <v>0</v>
      </c>
      <c r="U123">
        <f t="shared" si="73"/>
        <v>0</v>
      </c>
      <c r="V123">
        <f t="shared" si="74"/>
        <v>0</v>
      </c>
      <c r="W123">
        <f t="shared" si="75"/>
        <v>0</v>
      </c>
      <c r="X123">
        <f t="shared" si="76"/>
        <v>0</v>
      </c>
      <c r="Y123">
        <f t="shared" si="77"/>
        <v>0</v>
      </c>
      <c r="AA123">
        <v>22950688</v>
      </c>
      <c r="AB123">
        <f t="shared" si="78"/>
        <v>531.48</v>
      </c>
      <c r="AC123">
        <f t="shared" si="79"/>
        <v>531.48</v>
      </c>
      <c r="AD123">
        <f t="shared" si="80"/>
        <v>0</v>
      </c>
      <c r="AE123">
        <f t="shared" si="81"/>
        <v>0</v>
      </c>
      <c r="AF123">
        <f t="shared" si="82"/>
        <v>0</v>
      </c>
      <c r="AG123">
        <f t="shared" si="83"/>
        <v>0</v>
      </c>
      <c r="AH123">
        <f t="shared" si="84"/>
        <v>0</v>
      </c>
      <c r="AI123">
        <f t="shared" si="85"/>
        <v>0</v>
      </c>
      <c r="AJ123">
        <f t="shared" si="86"/>
        <v>0</v>
      </c>
      <c r="AK123">
        <v>531.48</v>
      </c>
      <c r="AL123">
        <v>531.48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1</v>
      </c>
      <c r="AW123">
        <v>1</v>
      </c>
      <c r="AZ123">
        <v>1</v>
      </c>
      <c r="BA123">
        <v>1</v>
      </c>
      <c r="BB123">
        <v>1</v>
      </c>
      <c r="BC123">
        <v>6.21</v>
      </c>
      <c r="BD123" t="s">
        <v>45</v>
      </c>
      <c r="BE123" t="s">
        <v>45</v>
      </c>
      <c r="BF123" t="s">
        <v>45</v>
      </c>
      <c r="BG123" t="s">
        <v>45</v>
      </c>
      <c r="BH123">
        <v>3</v>
      </c>
      <c r="BI123">
        <v>1</v>
      </c>
      <c r="BJ123" t="s">
        <v>283</v>
      </c>
      <c r="BM123">
        <v>142</v>
      </c>
      <c r="BN123">
        <v>0</v>
      </c>
      <c r="BO123" t="s">
        <v>281</v>
      </c>
      <c r="BP123">
        <v>1</v>
      </c>
      <c r="BQ123">
        <v>30</v>
      </c>
      <c r="BS123">
        <v>1</v>
      </c>
      <c r="BT123">
        <v>1</v>
      </c>
      <c r="BU123">
        <v>1</v>
      </c>
      <c r="BV123">
        <v>1</v>
      </c>
      <c r="BW123">
        <v>1</v>
      </c>
      <c r="BX123">
        <v>1</v>
      </c>
      <c r="BY123" t="s">
        <v>45</v>
      </c>
      <c r="BZ123">
        <v>0</v>
      </c>
      <c r="CA123">
        <v>0</v>
      </c>
      <c r="CF123">
        <v>0</v>
      </c>
      <c r="CG123">
        <v>0</v>
      </c>
      <c r="CM123">
        <v>0</v>
      </c>
      <c r="CN123" t="s">
        <v>45</v>
      </c>
      <c r="CO123">
        <v>0</v>
      </c>
      <c r="CP123">
        <f t="shared" si="87"/>
        <v>19802.939999999999</v>
      </c>
      <c r="CQ123">
        <f t="shared" si="88"/>
        <v>3300.4908</v>
      </c>
      <c r="CR123">
        <f t="shared" si="89"/>
        <v>0</v>
      </c>
      <c r="CS123">
        <f t="shared" si="90"/>
        <v>0</v>
      </c>
      <c r="CT123">
        <f t="shared" si="91"/>
        <v>0</v>
      </c>
      <c r="CU123">
        <f t="shared" si="92"/>
        <v>0</v>
      </c>
      <c r="CV123">
        <f t="shared" si="93"/>
        <v>0</v>
      </c>
      <c r="CW123">
        <f t="shared" si="94"/>
        <v>0</v>
      </c>
      <c r="CX123">
        <f t="shared" si="95"/>
        <v>0</v>
      </c>
      <c r="CY123">
        <f t="shared" si="96"/>
        <v>0</v>
      </c>
      <c r="CZ123">
        <f t="shared" si="97"/>
        <v>0</v>
      </c>
      <c r="DC123" t="s">
        <v>45</v>
      </c>
      <c r="DD123" t="s">
        <v>45</v>
      </c>
      <c r="DE123" t="s">
        <v>45</v>
      </c>
      <c r="DF123" t="s">
        <v>45</v>
      </c>
      <c r="DG123" t="s">
        <v>45</v>
      </c>
      <c r="DH123" t="s">
        <v>45</v>
      </c>
      <c r="DI123" t="s">
        <v>45</v>
      </c>
      <c r="DJ123" t="s">
        <v>45</v>
      </c>
      <c r="DK123" t="s">
        <v>45</v>
      </c>
      <c r="DL123" t="s">
        <v>45</v>
      </c>
      <c r="DM123" t="s">
        <v>45</v>
      </c>
      <c r="DN123">
        <v>116</v>
      </c>
      <c r="DO123">
        <v>68</v>
      </c>
      <c r="DP123">
        <v>1.0669999999999999</v>
      </c>
      <c r="DQ123">
        <v>1.0029999999999999</v>
      </c>
      <c r="DU123">
        <v>1010</v>
      </c>
      <c r="DV123" t="s">
        <v>227</v>
      </c>
      <c r="DW123" t="s">
        <v>227</v>
      </c>
      <c r="DX123">
        <v>1</v>
      </c>
      <c r="EE123">
        <v>21377857</v>
      </c>
      <c r="EF123">
        <v>30</v>
      </c>
      <c r="EG123" t="s">
        <v>20</v>
      </c>
      <c r="EH123">
        <v>0</v>
      </c>
      <c r="EI123" t="s">
        <v>45</v>
      </c>
      <c r="EJ123">
        <v>1</v>
      </c>
      <c r="EK123">
        <v>142</v>
      </c>
      <c r="EL123" t="s">
        <v>265</v>
      </c>
      <c r="EM123" t="s">
        <v>266</v>
      </c>
      <c r="EO123" t="s">
        <v>45</v>
      </c>
      <c r="EQ123">
        <v>0</v>
      </c>
      <c r="ER123">
        <v>531.48</v>
      </c>
      <c r="ES123">
        <v>531.48</v>
      </c>
      <c r="ET123">
        <v>0</v>
      </c>
      <c r="EU123">
        <v>0</v>
      </c>
      <c r="EV123">
        <v>0</v>
      </c>
      <c r="EW123">
        <v>0</v>
      </c>
      <c r="EX123">
        <v>0</v>
      </c>
      <c r="EZ123">
        <v>0</v>
      </c>
      <c r="FQ123">
        <v>0</v>
      </c>
      <c r="FR123">
        <f t="shared" si="98"/>
        <v>0</v>
      </c>
      <c r="FS123">
        <v>0</v>
      </c>
      <c r="FX123">
        <v>0</v>
      </c>
      <c r="FY123">
        <v>0</v>
      </c>
      <c r="GA123" t="s">
        <v>45</v>
      </c>
      <c r="GG123">
        <v>2</v>
      </c>
      <c r="GH123">
        <v>1</v>
      </c>
      <c r="GI123">
        <v>2</v>
      </c>
      <c r="GJ123">
        <v>0</v>
      </c>
      <c r="GK123">
        <f>ROUND(R123*(R12)/100,2)</f>
        <v>0</v>
      </c>
      <c r="GL123">
        <f t="shared" si="99"/>
        <v>0</v>
      </c>
      <c r="GM123">
        <f t="shared" si="100"/>
        <v>19802.939999999999</v>
      </c>
      <c r="GN123">
        <f t="shared" si="101"/>
        <v>19802.939999999999</v>
      </c>
      <c r="GO123">
        <f t="shared" si="102"/>
        <v>0</v>
      </c>
      <c r="GP123">
        <f t="shared" si="103"/>
        <v>0</v>
      </c>
      <c r="GR123">
        <v>0</v>
      </c>
    </row>
    <row r="124" spans="1:200">
      <c r="A124">
        <v>17</v>
      </c>
      <c r="B124">
        <v>0</v>
      </c>
      <c r="C124">
        <f>ROW(SmtRes!A110)</f>
        <v>110</v>
      </c>
      <c r="D124">
        <f>ROW(EtalonRes!A99)</f>
        <v>99</v>
      </c>
      <c r="E124" t="s">
        <v>106</v>
      </c>
      <c r="F124" t="s">
        <v>300</v>
      </c>
      <c r="G124" t="s">
        <v>301</v>
      </c>
      <c r="H124" t="s">
        <v>93</v>
      </c>
      <c r="I124">
        <f>0.5*2</f>
        <v>1</v>
      </c>
      <c r="J124">
        <v>0</v>
      </c>
      <c r="O124">
        <f t="shared" si="67"/>
        <v>6539.69</v>
      </c>
      <c r="P124">
        <f t="shared" si="68"/>
        <v>53.45</v>
      </c>
      <c r="Q124">
        <f t="shared" si="69"/>
        <v>1595.82</v>
      </c>
      <c r="R124">
        <f t="shared" si="70"/>
        <v>993.76</v>
      </c>
      <c r="S124">
        <f t="shared" si="71"/>
        <v>4890.42</v>
      </c>
      <c r="T124">
        <f t="shared" si="72"/>
        <v>0</v>
      </c>
      <c r="U124">
        <f t="shared" si="73"/>
        <v>26.27</v>
      </c>
      <c r="V124">
        <f t="shared" si="74"/>
        <v>0</v>
      </c>
      <c r="W124">
        <f t="shared" si="75"/>
        <v>0</v>
      </c>
      <c r="X124">
        <f t="shared" si="76"/>
        <v>4743.71</v>
      </c>
      <c r="Y124">
        <f t="shared" si="77"/>
        <v>2151.7800000000002</v>
      </c>
      <c r="AA124">
        <v>22950688</v>
      </c>
      <c r="AB124">
        <f t="shared" si="78"/>
        <v>523.52</v>
      </c>
      <c r="AC124">
        <f t="shared" si="79"/>
        <v>14.14</v>
      </c>
      <c r="AD124">
        <f t="shared" si="80"/>
        <v>208.06</v>
      </c>
      <c r="AE124">
        <f t="shared" si="81"/>
        <v>61.23</v>
      </c>
      <c r="AF124">
        <f t="shared" si="82"/>
        <v>301.32</v>
      </c>
      <c r="AG124">
        <f t="shared" si="83"/>
        <v>0</v>
      </c>
      <c r="AH124">
        <f t="shared" si="84"/>
        <v>26.27</v>
      </c>
      <c r="AI124">
        <f t="shared" si="85"/>
        <v>0</v>
      </c>
      <c r="AJ124">
        <f t="shared" si="86"/>
        <v>0</v>
      </c>
      <c r="AK124">
        <v>523.52</v>
      </c>
      <c r="AL124">
        <v>14.14</v>
      </c>
      <c r="AM124">
        <v>208.06</v>
      </c>
      <c r="AN124">
        <v>61.23</v>
      </c>
      <c r="AO124">
        <v>301.32</v>
      </c>
      <c r="AP124">
        <v>0</v>
      </c>
      <c r="AQ124">
        <v>26.27</v>
      </c>
      <c r="AR124">
        <v>0</v>
      </c>
      <c r="AS124">
        <v>0</v>
      </c>
      <c r="AT124">
        <v>97</v>
      </c>
      <c r="AU124">
        <v>44</v>
      </c>
      <c r="AV124">
        <v>1</v>
      </c>
      <c r="AW124">
        <v>1</v>
      </c>
      <c r="AZ124">
        <v>1</v>
      </c>
      <c r="BA124">
        <v>16.23</v>
      </c>
      <c r="BB124">
        <v>7.67</v>
      </c>
      <c r="BC124">
        <v>3.78</v>
      </c>
      <c r="BD124" t="s">
        <v>45</v>
      </c>
      <c r="BE124" t="s">
        <v>45</v>
      </c>
      <c r="BF124" t="s">
        <v>45</v>
      </c>
      <c r="BG124" t="s">
        <v>45</v>
      </c>
      <c r="BH124">
        <v>0</v>
      </c>
      <c r="BI124">
        <v>1</v>
      </c>
      <c r="BJ124" t="s">
        <v>302</v>
      </c>
      <c r="BM124">
        <v>142</v>
      </c>
      <c r="BN124">
        <v>0</v>
      </c>
      <c r="BO124" t="s">
        <v>300</v>
      </c>
      <c r="BP124">
        <v>1</v>
      </c>
      <c r="BQ124">
        <v>30</v>
      </c>
      <c r="BS124">
        <v>16.23</v>
      </c>
      <c r="BT124">
        <v>1</v>
      </c>
      <c r="BU124">
        <v>1</v>
      </c>
      <c r="BV124">
        <v>1</v>
      </c>
      <c r="BW124">
        <v>1</v>
      </c>
      <c r="BX124">
        <v>1</v>
      </c>
      <c r="BY124" t="s">
        <v>45</v>
      </c>
      <c r="BZ124">
        <v>97</v>
      </c>
      <c r="CA124">
        <v>44</v>
      </c>
      <c r="CF124">
        <v>0</v>
      </c>
      <c r="CG124">
        <v>0</v>
      </c>
      <c r="CM124">
        <v>0</v>
      </c>
      <c r="CN124" t="s">
        <v>45</v>
      </c>
      <c r="CO124">
        <v>0</v>
      </c>
      <c r="CP124">
        <f t="shared" si="87"/>
        <v>6539.6900000000005</v>
      </c>
      <c r="CQ124">
        <f t="shared" si="88"/>
        <v>53.449199999999998</v>
      </c>
      <c r="CR124">
        <f t="shared" si="89"/>
        <v>1595.8202000000001</v>
      </c>
      <c r="CS124">
        <f t="shared" si="90"/>
        <v>993.76289999999995</v>
      </c>
      <c r="CT124">
        <f t="shared" si="91"/>
        <v>4890.4236000000001</v>
      </c>
      <c r="CU124">
        <f t="shared" si="92"/>
        <v>0</v>
      </c>
      <c r="CV124">
        <f t="shared" si="93"/>
        <v>26.27</v>
      </c>
      <c r="CW124">
        <f t="shared" si="94"/>
        <v>0</v>
      </c>
      <c r="CX124">
        <f t="shared" si="95"/>
        <v>0</v>
      </c>
      <c r="CY124">
        <f t="shared" si="96"/>
        <v>4743.7074000000002</v>
      </c>
      <c r="CZ124">
        <f t="shared" si="97"/>
        <v>2151.7847999999999</v>
      </c>
      <c r="DC124" t="s">
        <v>45</v>
      </c>
      <c r="DD124" t="s">
        <v>45</v>
      </c>
      <c r="DE124" t="s">
        <v>45</v>
      </c>
      <c r="DF124" t="s">
        <v>45</v>
      </c>
      <c r="DG124" t="s">
        <v>45</v>
      </c>
      <c r="DH124" t="s">
        <v>45</v>
      </c>
      <c r="DI124" t="s">
        <v>45</v>
      </c>
      <c r="DJ124" t="s">
        <v>45</v>
      </c>
      <c r="DK124" t="s">
        <v>45</v>
      </c>
      <c r="DL124" t="s">
        <v>45</v>
      </c>
      <c r="DM124" t="s">
        <v>45</v>
      </c>
      <c r="DN124">
        <v>116</v>
      </c>
      <c r="DO124">
        <v>68</v>
      </c>
      <c r="DP124">
        <v>1.0669999999999999</v>
      </c>
      <c r="DQ124">
        <v>1.0029999999999999</v>
      </c>
      <c r="DU124">
        <v>1003</v>
      </c>
      <c r="DV124" t="s">
        <v>93</v>
      </c>
      <c r="DW124" t="s">
        <v>93</v>
      </c>
      <c r="DX124">
        <v>100</v>
      </c>
      <c r="EE124">
        <v>21377857</v>
      </c>
      <c r="EF124">
        <v>30</v>
      </c>
      <c r="EG124" t="s">
        <v>20</v>
      </c>
      <c r="EH124">
        <v>0</v>
      </c>
      <c r="EI124" t="s">
        <v>45</v>
      </c>
      <c r="EJ124">
        <v>1</v>
      </c>
      <c r="EK124">
        <v>142</v>
      </c>
      <c r="EL124" t="s">
        <v>265</v>
      </c>
      <c r="EM124" t="s">
        <v>266</v>
      </c>
      <c r="EO124" t="s">
        <v>45</v>
      </c>
      <c r="EQ124">
        <v>0</v>
      </c>
      <c r="ER124">
        <v>523.52</v>
      </c>
      <c r="ES124">
        <v>14.14</v>
      </c>
      <c r="ET124">
        <v>208.06</v>
      </c>
      <c r="EU124">
        <v>61.23</v>
      </c>
      <c r="EV124">
        <v>301.32</v>
      </c>
      <c r="EW124">
        <v>26.27</v>
      </c>
      <c r="EX124">
        <v>0</v>
      </c>
      <c r="EY124">
        <v>0</v>
      </c>
      <c r="EZ124">
        <v>0</v>
      </c>
      <c r="FQ124">
        <v>0</v>
      </c>
      <c r="FR124">
        <f t="shared" si="98"/>
        <v>0</v>
      </c>
      <c r="FS124">
        <v>0</v>
      </c>
      <c r="FX124">
        <v>97</v>
      </c>
      <c r="FY124">
        <v>44</v>
      </c>
      <c r="GA124" t="s">
        <v>45</v>
      </c>
      <c r="GG124">
        <v>2</v>
      </c>
      <c r="GH124">
        <v>1</v>
      </c>
      <c r="GI124">
        <v>2</v>
      </c>
      <c r="GJ124">
        <v>0</v>
      </c>
      <c r="GK124">
        <f>ROUND(R124*(R12)/100,2)</f>
        <v>1659.58</v>
      </c>
      <c r="GL124">
        <f t="shared" si="99"/>
        <v>0</v>
      </c>
      <c r="GM124">
        <f t="shared" si="100"/>
        <v>15094.76</v>
      </c>
      <c r="GN124">
        <f t="shared" si="101"/>
        <v>15094.76</v>
      </c>
      <c r="GO124">
        <f t="shared" si="102"/>
        <v>0</v>
      </c>
      <c r="GP124">
        <f t="shared" si="103"/>
        <v>0</v>
      </c>
      <c r="GR124">
        <v>0</v>
      </c>
    </row>
    <row r="125" spans="1:200">
      <c r="A125">
        <v>18</v>
      </c>
      <c r="B125">
        <v>0</v>
      </c>
      <c r="C125">
        <v>107</v>
      </c>
      <c r="E125" t="s">
        <v>303</v>
      </c>
      <c r="F125" t="s">
        <v>304</v>
      </c>
      <c r="G125" t="s">
        <v>305</v>
      </c>
      <c r="H125" t="s">
        <v>270</v>
      </c>
      <c r="I125">
        <f>I124*J125</f>
        <v>100</v>
      </c>
      <c r="J125">
        <v>100</v>
      </c>
      <c r="O125">
        <f t="shared" si="67"/>
        <v>33142.9</v>
      </c>
      <c r="P125">
        <f t="shared" si="68"/>
        <v>33142.9</v>
      </c>
      <c r="Q125">
        <f t="shared" si="69"/>
        <v>0</v>
      </c>
      <c r="R125">
        <f t="shared" si="70"/>
        <v>0</v>
      </c>
      <c r="S125">
        <f t="shared" si="71"/>
        <v>0</v>
      </c>
      <c r="T125">
        <f t="shared" si="72"/>
        <v>0</v>
      </c>
      <c r="U125">
        <f t="shared" si="73"/>
        <v>0</v>
      </c>
      <c r="V125">
        <f t="shared" si="74"/>
        <v>0</v>
      </c>
      <c r="W125">
        <f t="shared" si="75"/>
        <v>0</v>
      </c>
      <c r="X125">
        <f t="shared" si="76"/>
        <v>0</v>
      </c>
      <c r="Y125">
        <f t="shared" si="77"/>
        <v>0</v>
      </c>
      <c r="AA125">
        <v>22950688</v>
      </c>
      <c r="AB125">
        <f t="shared" si="78"/>
        <v>79.099999999999994</v>
      </c>
      <c r="AC125">
        <f t="shared" si="79"/>
        <v>79.099999999999994</v>
      </c>
      <c r="AD125">
        <f t="shared" si="80"/>
        <v>0</v>
      </c>
      <c r="AE125">
        <f t="shared" si="81"/>
        <v>0</v>
      </c>
      <c r="AF125">
        <f t="shared" si="82"/>
        <v>0</v>
      </c>
      <c r="AG125">
        <f t="shared" si="83"/>
        <v>0</v>
      </c>
      <c r="AH125">
        <f t="shared" si="84"/>
        <v>0</v>
      </c>
      <c r="AI125">
        <f t="shared" si="85"/>
        <v>0</v>
      </c>
      <c r="AJ125">
        <f t="shared" si="86"/>
        <v>0</v>
      </c>
      <c r="AK125">
        <v>79.099999999999994</v>
      </c>
      <c r="AL125">
        <v>79.099999999999994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1</v>
      </c>
      <c r="AW125">
        <v>1</v>
      </c>
      <c r="AZ125">
        <v>1</v>
      </c>
      <c r="BA125">
        <v>1</v>
      </c>
      <c r="BB125">
        <v>1</v>
      </c>
      <c r="BC125">
        <v>4.1900000000000004</v>
      </c>
      <c r="BD125" t="s">
        <v>45</v>
      </c>
      <c r="BE125" t="s">
        <v>45</v>
      </c>
      <c r="BF125" t="s">
        <v>45</v>
      </c>
      <c r="BG125" t="s">
        <v>45</v>
      </c>
      <c r="BH125">
        <v>3</v>
      </c>
      <c r="BI125">
        <v>1</v>
      </c>
      <c r="BJ125" t="s">
        <v>306</v>
      </c>
      <c r="BM125">
        <v>142</v>
      </c>
      <c r="BN125">
        <v>0</v>
      </c>
      <c r="BO125" t="s">
        <v>304</v>
      </c>
      <c r="BP125">
        <v>1</v>
      </c>
      <c r="BQ125">
        <v>30</v>
      </c>
      <c r="BS125">
        <v>1</v>
      </c>
      <c r="BT125">
        <v>1</v>
      </c>
      <c r="BU125">
        <v>1</v>
      </c>
      <c r="BV125">
        <v>1</v>
      </c>
      <c r="BW125">
        <v>1</v>
      </c>
      <c r="BX125">
        <v>1</v>
      </c>
      <c r="BY125" t="s">
        <v>45</v>
      </c>
      <c r="BZ125">
        <v>0</v>
      </c>
      <c r="CA125">
        <v>0</v>
      </c>
      <c r="CF125">
        <v>0</v>
      </c>
      <c r="CG125">
        <v>0</v>
      </c>
      <c r="CM125">
        <v>0</v>
      </c>
      <c r="CN125" t="s">
        <v>45</v>
      </c>
      <c r="CO125">
        <v>0</v>
      </c>
      <c r="CP125">
        <f t="shared" si="87"/>
        <v>33142.9</v>
      </c>
      <c r="CQ125">
        <f t="shared" si="88"/>
        <v>331.42900000000003</v>
      </c>
      <c r="CR125">
        <f t="shared" si="89"/>
        <v>0</v>
      </c>
      <c r="CS125">
        <f t="shared" si="90"/>
        <v>0</v>
      </c>
      <c r="CT125">
        <f t="shared" si="91"/>
        <v>0</v>
      </c>
      <c r="CU125">
        <f t="shared" si="92"/>
        <v>0</v>
      </c>
      <c r="CV125">
        <f t="shared" si="93"/>
        <v>0</v>
      </c>
      <c r="CW125">
        <f t="shared" si="94"/>
        <v>0</v>
      </c>
      <c r="CX125">
        <f t="shared" si="95"/>
        <v>0</v>
      </c>
      <c r="CY125">
        <f t="shared" si="96"/>
        <v>0</v>
      </c>
      <c r="CZ125">
        <f t="shared" si="97"/>
        <v>0</v>
      </c>
      <c r="DC125" t="s">
        <v>45</v>
      </c>
      <c r="DD125" t="s">
        <v>45</v>
      </c>
      <c r="DE125" t="s">
        <v>45</v>
      </c>
      <c r="DF125" t="s">
        <v>45</v>
      </c>
      <c r="DG125" t="s">
        <v>45</v>
      </c>
      <c r="DH125" t="s">
        <v>45</v>
      </c>
      <c r="DI125" t="s">
        <v>45</v>
      </c>
      <c r="DJ125" t="s">
        <v>45</v>
      </c>
      <c r="DK125" t="s">
        <v>45</v>
      </c>
      <c r="DL125" t="s">
        <v>45</v>
      </c>
      <c r="DM125" t="s">
        <v>45</v>
      </c>
      <c r="DN125">
        <v>116</v>
      </c>
      <c r="DO125">
        <v>68</v>
      </c>
      <c r="DP125">
        <v>1.0669999999999999</v>
      </c>
      <c r="DQ125">
        <v>1.0029999999999999</v>
      </c>
      <c r="DU125">
        <v>1003</v>
      </c>
      <c r="DV125" t="s">
        <v>270</v>
      </c>
      <c r="DW125" t="s">
        <v>270</v>
      </c>
      <c r="DX125">
        <v>1</v>
      </c>
      <c r="EE125">
        <v>21377857</v>
      </c>
      <c r="EF125">
        <v>30</v>
      </c>
      <c r="EG125" t="s">
        <v>20</v>
      </c>
      <c r="EH125">
        <v>0</v>
      </c>
      <c r="EI125" t="s">
        <v>45</v>
      </c>
      <c r="EJ125">
        <v>1</v>
      </c>
      <c r="EK125">
        <v>142</v>
      </c>
      <c r="EL125" t="s">
        <v>265</v>
      </c>
      <c r="EM125" t="s">
        <v>266</v>
      </c>
      <c r="EO125" t="s">
        <v>45</v>
      </c>
      <c r="EQ125">
        <v>0</v>
      </c>
      <c r="ER125">
        <v>79.099999999999994</v>
      </c>
      <c r="ES125">
        <v>79.099999999999994</v>
      </c>
      <c r="ET125">
        <v>0</v>
      </c>
      <c r="EU125">
        <v>0</v>
      </c>
      <c r="EV125">
        <v>0</v>
      </c>
      <c r="EW125">
        <v>0</v>
      </c>
      <c r="EX125">
        <v>0</v>
      </c>
      <c r="EZ125">
        <v>0</v>
      </c>
      <c r="FQ125">
        <v>0</v>
      </c>
      <c r="FR125">
        <f t="shared" si="98"/>
        <v>0</v>
      </c>
      <c r="FS125">
        <v>0</v>
      </c>
      <c r="FX125">
        <v>0</v>
      </c>
      <c r="FY125">
        <v>0</v>
      </c>
      <c r="GA125" t="s">
        <v>45</v>
      </c>
      <c r="GG125">
        <v>2</v>
      </c>
      <c r="GH125">
        <v>1</v>
      </c>
      <c r="GI125">
        <v>2</v>
      </c>
      <c r="GJ125">
        <v>0</v>
      </c>
      <c r="GK125">
        <f>ROUND(R125*(R12)/100,2)</f>
        <v>0</v>
      </c>
      <c r="GL125">
        <f t="shared" si="99"/>
        <v>0</v>
      </c>
      <c r="GM125">
        <f t="shared" si="100"/>
        <v>33142.9</v>
      </c>
      <c r="GN125">
        <f t="shared" si="101"/>
        <v>33142.9</v>
      </c>
      <c r="GO125">
        <f t="shared" si="102"/>
        <v>0</v>
      </c>
      <c r="GP125">
        <f t="shared" si="103"/>
        <v>0</v>
      </c>
      <c r="GR125">
        <v>0</v>
      </c>
    </row>
    <row r="126" spans="1:200">
      <c r="A126">
        <v>18</v>
      </c>
      <c r="B126">
        <v>0</v>
      </c>
      <c r="C126">
        <v>108</v>
      </c>
      <c r="E126" t="s">
        <v>307</v>
      </c>
      <c r="F126" t="s">
        <v>308</v>
      </c>
      <c r="G126" t="s">
        <v>309</v>
      </c>
      <c r="H126" t="s">
        <v>270</v>
      </c>
      <c r="I126">
        <f>I124*J126</f>
        <v>97</v>
      </c>
      <c r="J126">
        <v>97</v>
      </c>
      <c r="O126">
        <f t="shared" si="67"/>
        <v>91616.57</v>
      </c>
      <c r="P126">
        <f t="shared" si="68"/>
        <v>91616.57</v>
      </c>
      <c r="Q126">
        <f t="shared" si="69"/>
        <v>0</v>
      </c>
      <c r="R126">
        <f t="shared" si="70"/>
        <v>0</v>
      </c>
      <c r="S126">
        <f t="shared" si="71"/>
        <v>0</v>
      </c>
      <c r="T126">
        <f t="shared" si="72"/>
        <v>0</v>
      </c>
      <c r="U126">
        <f t="shared" si="73"/>
        <v>0</v>
      </c>
      <c r="V126">
        <f t="shared" si="74"/>
        <v>0</v>
      </c>
      <c r="W126">
        <f t="shared" si="75"/>
        <v>0</v>
      </c>
      <c r="X126">
        <f t="shared" si="76"/>
        <v>0</v>
      </c>
      <c r="Y126">
        <f t="shared" si="77"/>
        <v>0</v>
      </c>
      <c r="AA126">
        <v>22950688</v>
      </c>
      <c r="AB126">
        <f t="shared" si="78"/>
        <v>367.51</v>
      </c>
      <c r="AC126">
        <f t="shared" si="79"/>
        <v>367.51</v>
      </c>
      <c r="AD126">
        <f t="shared" si="80"/>
        <v>0</v>
      </c>
      <c r="AE126">
        <f t="shared" si="81"/>
        <v>0</v>
      </c>
      <c r="AF126">
        <f t="shared" si="82"/>
        <v>0</v>
      </c>
      <c r="AG126">
        <f t="shared" si="83"/>
        <v>0</v>
      </c>
      <c r="AH126">
        <f t="shared" si="84"/>
        <v>0</v>
      </c>
      <c r="AI126">
        <f t="shared" si="85"/>
        <v>0</v>
      </c>
      <c r="AJ126">
        <f t="shared" si="86"/>
        <v>0</v>
      </c>
      <c r="AK126">
        <v>367.51</v>
      </c>
      <c r="AL126">
        <v>367.51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1</v>
      </c>
      <c r="AW126">
        <v>1</v>
      </c>
      <c r="AZ126">
        <v>1</v>
      </c>
      <c r="BA126">
        <v>1</v>
      </c>
      <c r="BB126">
        <v>1</v>
      </c>
      <c r="BC126">
        <v>2.57</v>
      </c>
      <c r="BD126" t="s">
        <v>45</v>
      </c>
      <c r="BE126" t="s">
        <v>45</v>
      </c>
      <c r="BF126" t="s">
        <v>45</v>
      </c>
      <c r="BG126" t="s">
        <v>45</v>
      </c>
      <c r="BH126">
        <v>3</v>
      </c>
      <c r="BI126">
        <v>1</v>
      </c>
      <c r="BJ126" t="s">
        <v>310</v>
      </c>
      <c r="BM126">
        <v>142</v>
      </c>
      <c r="BN126">
        <v>0</v>
      </c>
      <c r="BO126" t="s">
        <v>308</v>
      </c>
      <c r="BP126">
        <v>1</v>
      </c>
      <c r="BQ126">
        <v>30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 t="s">
        <v>45</v>
      </c>
      <c r="BZ126">
        <v>0</v>
      </c>
      <c r="CA126">
        <v>0</v>
      </c>
      <c r="CF126">
        <v>0</v>
      </c>
      <c r="CG126">
        <v>0</v>
      </c>
      <c r="CM126">
        <v>0</v>
      </c>
      <c r="CN126" t="s">
        <v>45</v>
      </c>
      <c r="CO126">
        <v>0</v>
      </c>
      <c r="CP126">
        <f t="shared" si="87"/>
        <v>91616.57</v>
      </c>
      <c r="CQ126">
        <f t="shared" si="88"/>
        <v>944.50069999999994</v>
      </c>
      <c r="CR126">
        <f t="shared" si="89"/>
        <v>0</v>
      </c>
      <c r="CS126">
        <f t="shared" si="90"/>
        <v>0</v>
      </c>
      <c r="CT126">
        <f t="shared" si="91"/>
        <v>0</v>
      </c>
      <c r="CU126">
        <f t="shared" si="92"/>
        <v>0</v>
      </c>
      <c r="CV126">
        <f t="shared" si="93"/>
        <v>0</v>
      </c>
      <c r="CW126">
        <f t="shared" si="94"/>
        <v>0</v>
      </c>
      <c r="CX126">
        <f t="shared" si="95"/>
        <v>0</v>
      </c>
      <c r="CY126">
        <f t="shared" si="96"/>
        <v>0</v>
      </c>
      <c r="CZ126">
        <f t="shared" si="97"/>
        <v>0</v>
      </c>
      <c r="DC126" t="s">
        <v>45</v>
      </c>
      <c r="DD126" t="s">
        <v>45</v>
      </c>
      <c r="DE126" t="s">
        <v>45</v>
      </c>
      <c r="DF126" t="s">
        <v>45</v>
      </c>
      <c r="DG126" t="s">
        <v>45</v>
      </c>
      <c r="DH126" t="s">
        <v>45</v>
      </c>
      <c r="DI126" t="s">
        <v>45</v>
      </c>
      <c r="DJ126" t="s">
        <v>45</v>
      </c>
      <c r="DK126" t="s">
        <v>45</v>
      </c>
      <c r="DL126" t="s">
        <v>45</v>
      </c>
      <c r="DM126" t="s">
        <v>45</v>
      </c>
      <c r="DN126">
        <v>116</v>
      </c>
      <c r="DO126">
        <v>68</v>
      </c>
      <c r="DP126">
        <v>1.0669999999999999</v>
      </c>
      <c r="DQ126">
        <v>1.0029999999999999</v>
      </c>
      <c r="DU126">
        <v>1003</v>
      </c>
      <c r="DV126" t="s">
        <v>270</v>
      </c>
      <c r="DW126" t="s">
        <v>270</v>
      </c>
      <c r="DX126">
        <v>1</v>
      </c>
      <c r="EE126">
        <v>21377857</v>
      </c>
      <c r="EF126">
        <v>30</v>
      </c>
      <c r="EG126" t="s">
        <v>20</v>
      </c>
      <c r="EH126">
        <v>0</v>
      </c>
      <c r="EI126" t="s">
        <v>45</v>
      </c>
      <c r="EJ126">
        <v>1</v>
      </c>
      <c r="EK126">
        <v>142</v>
      </c>
      <c r="EL126" t="s">
        <v>265</v>
      </c>
      <c r="EM126" t="s">
        <v>266</v>
      </c>
      <c r="EO126" t="s">
        <v>45</v>
      </c>
      <c r="EQ126">
        <v>0</v>
      </c>
      <c r="ER126">
        <v>367.51</v>
      </c>
      <c r="ES126">
        <v>367.51</v>
      </c>
      <c r="ET126">
        <v>0</v>
      </c>
      <c r="EU126">
        <v>0</v>
      </c>
      <c r="EV126">
        <v>0</v>
      </c>
      <c r="EW126">
        <v>0</v>
      </c>
      <c r="EX126">
        <v>0</v>
      </c>
      <c r="EZ126">
        <v>0</v>
      </c>
      <c r="FQ126">
        <v>0</v>
      </c>
      <c r="FR126">
        <f t="shared" si="98"/>
        <v>0</v>
      </c>
      <c r="FS126">
        <v>0</v>
      </c>
      <c r="FX126">
        <v>0</v>
      </c>
      <c r="FY126">
        <v>0</v>
      </c>
      <c r="GA126" t="s">
        <v>45</v>
      </c>
      <c r="GG126">
        <v>2</v>
      </c>
      <c r="GH126">
        <v>1</v>
      </c>
      <c r="GI126">
        <v>2</v>
      </c>
      <c r="GJ126">
        <v>0</v>
      </c>
      <c r="GK126">
        <f>ROUND(R126*(R12)/100,2)</f>
        <v>0</v>
      </c>
      <c r="GL126">
        <f t="shared" si="99"/>
        <v>0</v>
      </c>
      <c r="GM126">
        <f t="shared" si="100"/>
        <v>91616.57</v>
      </c>
      <c r="GN126">
        <f t="shared" si="101"/>
        <v>91616.57</v>
      </c>
      <c r="GO126">
        <f t="shared" si="102"/>
        <v>0</v>
      </c>
      <c r="GP126">
        <f t="shared" si="103"/>
        <v>0</v>
      </c>
      <c r="GR126">
        <v>0</v>
      </c>
    </row>
    <row r="127" spans="1:200">
      <c r="A127">
        <v>18</v>
      </c>
      <c r="B127">
        <v>0</v>
      </c>
      <c r="C127">
        <v>109</v>
      </c>
      <c r="E127" t="s">
        <v>311</v>
      </c>
      <c r="F127" t="s">
        <v>277</v>
      </c>
      <c r="G127" t="s">
        <v>278</v>
      </c>
      <c r="H127" t="s">
        <v>227</v>
      </c>
      <c r="I127">
        <f>I124*J127</f>
        <v>4</v>
      </c>
      <c r="J127">
        <v>4</v>
      </c>
      <c r="O127">
        <f t="shared" si="67"/>
        <v>416.8</v>
      </c>
      <c r="P127">
        <f t="shared" si="68"/>
        <v>416.8</v>
      </c>
      <c r="Q127">
        <f t="shared" si="69"/>
        <v>0</v>
      </c>
      <c r="R127">
        <f t="shared" si="70"/>
        <v>0</v>
      </c>
      <c r="S127">
        <f t="shared" si="71"/>
        <v>0</v>
      </c>
      <c r="T127">
        <f t="shared" si="72"/>
        <v>0</v>
      </c>
      <c r="U127">
        <f t="shared" si="73"/>
        <v>0</v>
      </c>
      <c r="V127">
        <f t="shared" si="74"/>
        <v>0</v>
      </c>
      <c r="W127">
        <f t="shared" si="75"/>
        <v>0</v>
      </c>
      <c r="X127">
        <f t="shared" si="76"/>
        <v>0</v>
      </c>
      <c r="Y127">
        <f t="shared" si="77"/>
        <v>0</v>
      </c>
      <c r="AA127">
        <v>22950688</v>
      </c>
      <c r="AB127">
        <f t="shared" si="78"/>
        <v>41.68</v>
      </c>
      <c r="AC127">
        <f t="shared" si="79"/>
        <v>41.68</v>
      </c>
      <c r="AD127">
        <f t="shared" si="80"/>
        <v>0</v>
      </c>
      <c r="AE127">
        <f t="shared" si="81"/>
        <v>0</v>
      </c>
      <c r="AF127">
        <f t="shared" si="82"/>
        <v>0</v>
      </c>
      <c r="AG127">
        <f t="shared" si="83"/>
        <v>0</v>
      </c>
      <c r="AH127">
        <f t="shared" si="84"/>
        <v>0</v>
      </c>
      <c r="AI127">
        <f t="shared" si="85"/>
        <v>0</v>
      </c>
      <c r="AJ127">
        <f t="shared" si="86"/>
        <v>0</v>
      </c>
      <c r="AK127">
        <v>41.68</v>
      </c>
      <c r="AL127">
        <v>41.68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1</v>
      </c>
      <c r="AW127">
        <v>1</v>
      </c>
      <c r="AZ127">
        <v>1</v>
      </c>
      <c r="BA127">
        <v>1</v>
      </c>
      <c r="BB127">
        <v>1</v>
      </c>
      <c r="BC127">
        <v>2.5</v>
      </c>
      <c r="BD127" t="s">
        <v>45</v>
      </c>
      <c r="BE127" t="s">
        <v>45</v>
      </c>
      <c r="BF127" t="s">
        <v>45</v>
      </c>
      <c r="BG127" t="s">
        <v>45</v>
      </c>
      <c r="BH127">
        <v>3</v>
      </c>
      <c r="BI127">
        <v>1</v>
      </c>
      <c r="BJ127" t="s">
        <v>279</v>
      </c>
      <c r="BM127">
        <v>142</v>
      </c>
      <c r="BN127">
        <v>0</v>
      </c>
      <c r="BO127" t="s">
        <v>277</v>
      </c>
      <c r="BP127">
        <v>1</v>
      </c>
      <c r="BQ127">
        <v>30</v>
      </c>
      <c r="BS127">
        <v>1</v>
      </c>
      <c r="BT127">
        <v>1</v>
      </c>
      <c r="BU127">
        <v>1</v>
      </c>
      <c r="BV127">
        <v>1</v>
      </c>
      <c r="BW127">
        <v>1</v>
      </c>
      <c r="BX127">
        <v>1</v>
      </c>
      <c r="BY127" t="s">
        <v>45</v>
      </c>
      <c r="BZ127">
        <v>0</v>
      </c>
      <c r="CA127">
        <v>0</v>
      </c>
      <c r="CF127">
        <v>0</v>
      </c>
      <c r="CG127">
        <v>0</v>
      </c>
      <c r="CM127">
        <v>0</v>
      </c>
      <c r="CN127" t="s">
        <v>45</v>
      </c>
      <c r="CO127">
        <v>0</v>
      </c>
      <c r="CP127">
        <f t="shared" si="87"/>
        <v>416.8</v>
      </c>
      <c r="CQ127">
        <f t="shared" si="88"/>
        <v>104.2</v>
      </c>
      <c r="CR127">
        <f t="shared" si="89"/>
        <v>0</v>
      </c>
      <c r="CS127">
        <f t="shared" si="90"/>
        <v>0</v>
      </c>
      <c r="CT127">
        <f t="shared" si="91"/>
        <v>0</v>
      </c>
      <c r="CU127">
        <f t="shared" si="92"/>
        <v>0</v>
      </c>
      <c r="CV127">
        <f t="shared" si="93"/>
        <v>0</v>
      </c>
      <c r="CW127">
        <f t="shared" si="94"/>
        <v>0</v>
      </c>
      <c r="CX127">
        <f t="shared" si="95"/>
        <v>0</v>
      </c>
      <c r="CY127">
        <f t="shared" si="96"/>
        <v>0</v>
      </c>
      <c r="CZ127">
        <f t="shared" si="97"/>
        <v>0</v>
      </c>
      <c r="DC127" t="s">
        <v>45</v>
      </c>
      <c r="DD127" t="s">
        <v>45</v>
      </c>
      <c r="DE127" t="s">
        <v>45</v>
      </c>
      <c r="DF127" t="s">
        <v>45</v>
      </c>
      <c r="DG127" t="s">
        <v>45</v>
      </c>
      <c r="DH127" t="s">
        <v>45</v>
      </c>
      <c r="DI127" t="s">
        <v>45</v>
      </c>
      <c r="DJ127" t="s">
        <v>45</v>
      </c>
      <c r="DK127" t="s">
        <v>45</v>
      </c>
      <c r="DL127" t="s">
        <v>45</v>
      </c>
      <c r="DM127" t="s">
        <v>45</v>
      </c>
      <c r="DN127">
        <v>116</v>
      </c>
      <c r="DO127">
        <v>68</v>
      </c>
      <c r="DP127">
        <v>1.0669999999999999</v>
      </c>
      <c r="DQ127">
        <v>1.0029999999999999</v>
      </c>
      <c r="DU127">
        <v>1010</v>
      </c>
      <c r="DV127" t="s">
        <v>227</v>
      </c>
      <c r="DW127" t="s">
        <v>227</v>
      </c>
      <c r="DX127">
        <v>1</v>
      </c>
      <c r="EE127">
        <v>21377857</v>
      </c>
      <c r="EF127">
        <v>30</v>
      </c>
      <c r="EG127" t="s">
        <v>20</v>
      </c>
      <c r="EH127">
        <v>0</v>
      </c>
      <c r="EI127" t="s">
        <v>45</v>
      </c>
      <c r="EJ127">
        <v>1</v>
      </c>
      <c r="EK127">
        <v>142</v>
      </c>
      <c r="EL127" t="s">
        <v>265</v>
      </c>
      <c r="EM127" t="s">
        <v>266</v>
      </c>
      <c r="EO127" t="s">
        <v>45</v>
      </c>
      <c r="EQ127">
        <v>0</v>
      </c>
      <c r="ER127">
        <v>41.68</v>
      </c>
      <c r="ES127">
        <v>41.68</v>
      </c>
      <c r="ET127">
        <v>0</v>
      </c>
      <c r="EU127">
        <v>0</v>
      </c>
      <c r="EV127">
        <v>0</v>
      </c>
      <c r="EW127">
        <v>0</v>
      </c>
      <c r="EX127">
        <v>0</v>
      </c>
      <c r="EZ127">
        <v>0</v>
      </c>
      <c r="FQ127">
        <v>0</v>
      </c>
      <c r="FR127">
        <f t="shared" si="98"/>
        <v>0</v>
      </c>
      <c r="FS127">
        <v>0</v>
      </c>
      <c r="FX127">
        <v>0</v>
      </c>
      <c r="FY127">
        <v>0</v>
      </c>
      <c r="GA127" t="s">
        <v>45</v>
      </c>
      <c r="GG127">
        <v>2</v>
      </c>
      <c r="GH127">
        <v>1</v>
      </c>
      <c r="GI127">
        <v>2</v>
      </c>
      <c r="GJ127">
        <v>0</v>
      </c>
      <c r="GK127">
        <f>ROUND(R127*(R12)/100,2)</f>
        <v>0</v>
      </c>
      <c r="GL127">
        <f t="shared" si="99"/>
        <v>0</v>
      </c>
      <c r="GM127">
        <f t="shared" si="100"/>
        <v>416.8</v>
      </c>
      <c r="GN127">
        <f t="shared" si="101"/>
        <v>416.8</v>
      </c>
      <c r="GO127">
        <f t="shared" si="102"/>
        <v>0</v>
      </c>
      <c r="GP127">
        <f t="shared" si="103"/>
        <v>0</v>
      </c>
      <c r="GR127">
        <v>0</v>
      </c>
    </row>
    <row r="128" spans="1:200">
      <c r="A128">
        <v>18</v>
      </c>
      <c r="B128">
        <v>0</v>
      </c>
      <c r="C128">
        <v>110</v>
      </c>
      <c r="E128" t="s">
        <v>312</v>
      </c>
      <c r="F128" t="s">
        <v>281</v>
      </c>
      <c r="G128" t="s">
        <v>282</v>
      </c>
      <c r="H128" t="s">
        <v>227</v>
      </c>
      <c r="I128">
        <f>I124*J128</f>
        <v>4</v>
      </c>
      <c r="J128">
        <v>4</v>
      </c>
      <c r="O128">
        <f t="shared" si="67"/>
        <v>13201.96</v>
      </c>
      <c r="P128">
        <f t="shared" si="68"/>
        <v>13201.96</v>
      </c>
      <c r="Q128">
        <f t="shared" si="69"/>
        <v>0</v>
      </c>
      <c r="R128">
        <f t="shared" si="70"/>
        <v>0</v>
      </c>
      <c r="S128">
        <f t="shared" si="71"/>
        <v>0</v>
      </c>
      <c r="T128">
        <f t="shared" si="72"/>
        <v>0</v>
      </c>
      <c r="U128">
        <f t="shared" si="73"/>
        <v>0</v>
      </c>
      <c r="V128">
        <f t="shared" si="74"/>
        <v>0</v>
      </c>
      <c r="W128">
        <f t="shared" si="75"/>
        <v>0</v>
      </c>
      <c r="X128">
        <f t="shared" si="76"/>
        <v>0</v>
      </c>
      <c r="Y128">
        <f t="shared" si="77"/>
        <v>0</v>
      </c>
      <c r="AA128">
        <v>22950688</v>
      </c>
      <c r="AB128">
        <f t="shared" si="78"/>
        <v>531.48</v>
      </c>
      <c r="AC128">
        <f t="shared" si="79"/>
        <v>531.48</v>
      </c>
      <c r="AD128">
        <f t="shared" si="80"/>
        <v>0</v>
      </c>
      <c r="AE128">
        <f t="shared" si="81"/>
        <v>0</v>
      </c>
      <c r="AF128">
        <f t="shared" si="82"/>
        <v>0</v>
      </c>
      <c r="AG128">
        <f t="shared" si="83"/>
        <v>0</v>
      </c>
      <c r="AH128">
        <f t="shared" si="84"/>
        <v>0</v>
      </c>
      <c r="AI128">
        <f t="shared" si="85"/>
        <v>0</v>
      </c>
      <c r="AJ128">
        <f t="shared" si="86"/>
        <v>0</v>
      </c>
      <c r="AK128">
        <v>531.48</v>
      </c>
      <c r="AL128">
        <v>531.48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1</v>
      </c>
      <c r="AW128">
        <v>1</v>
      </c>
      <c r="AZ128">
        <v>1</v>
      </c>
      <c r="BA128">
        <v>1</v>
      </c>
      <c r="BB128">
        <v>1</v>
      </c>
      <c r="BC128">
        <v>6.21</v>
      </c>
      <c r="BD128" t="s">
        <v>45</v>
      </c>
      <c r="BE128" t="s">
        <v>45</v>
      </c>
      <c r="BF128" t="s">
        <v>45</v>
      </c>
      <c r="BG128" t="s">
        <v>45</v>
      </c>
      <c r="BH128">
        <v>3</v>
      </c>
      <c r="BI128">
        <v>1</v>
      </c>
      <c r="BJ128" t="s">
        <v>283</v>
      </c>
      <c r="BM128">
        <v>142</v>
      </c>
      <c r="BN128">
        <v>0</v>
      </c>
      <c r="BO128" t="s">
        <v>281</v>
      </c>
      <c r="BP128">
        <v>1</v>
      </c>
      <c r="BQ128">
        <v>30</v>
      </c>
      <c r="BS128">
        <v>1</v>
      </c>
      <c r="BT128">
        <v>1</v>
      </c>
      <c r="BU128">
        <v>1</v>
      </c>
      <c r="BV128">
        <v>1</v>
      </c>
      <c r="BW128">
        <v>1</v>
      </c>
      <c r="BX128">
        <v>1</v>
      </c>
      <c r="BY128" t="s">
        <v>45</v>
      </c>
      <c r="BZ128">
        <v>0</v>
      </c>
      <c r="CA128">
        <v>0</v>
      </c>
      <c r="CF128">
        <v>0</v>
      </c>
      <c r="CG128">
        <v>0</v>
      </c>
      <c r="CM128">
        <v>0</v>
      </c>
      <c r="CN128" t="s">
        <v>45</v>
      </c>
      <c r="CO128">
        <v>0</v>
      </c>
      <c r="CP128">
        <f t="shared" si="87"/>
        <v>13201.96</v>
      </c>
      <c r="CQ128">
        <f t="shared" si="88"/>
        <v>3300.4908</v>
      </c>
      <c r="CR128">
        <f t="shared" si="89"/>
        <v>0</v>
      </c>
      <c r="CS128">
        <f t="shared" si="90"/>
        <v>0</v>
      </c>
      <c r="CT128">
        <f t="shared" si="91"/>
        <v>0</v>
      </c>
      <c r="CU128">
        <f t="shared" si="92"/>
        <v>0</v>
      </c>
      <c r="CV128">
        <f t="shared" si="93"/>
        <v>0</v>
      </c>
      <c r="CW128">
        <f t="shared" si="94"/>
        <v>0</v>
      </c>
      <c r="CX128">
        <f t="shared" si="95"/>
        <v>0</v>
      </c>
      <c r="CY128">
        <f t="shared" si="96"/>
        <v>0</v>
      </c>
      <c r="CZ128">
        <f t="shared" si="97"/>
        <v>0</v>
      </c>
      <c r="DC128" t="s">
        <v>45</v>
      </c>
      <c r="DD128" t="s">
        <v>45</v>
      </c>
      <c r="DE128" t="s">
        <v>45</v>
      </c>
      <c r="DF128" t="s">
        <v>45</v>
      </c>
      <c r="DG128" t="s">
        <v>45</v>
      </c>
      <c r="DH128" t="s">
        <v>45</v>
      </c>
      <c r="DI128" t="s">
        <v>45</v>
      </c>
      <c r="DJ128" t="s">
        <v>45</v>
      </c>
      <c r="DK128" t="s">
        <v>45</v>
      </c>
      <c r="DL128" t="s">
        <v>45</v>
      </c>
      <c r="DM128" t="s">
        <v>45</v>
      </c>
      <c r="DN128">
        <v>116</v>
      </c>
      <c r="DO128">
        <v>68</v>
      </c>
      <c r="DP128">
        <v>1.0669999999999999</v>
      </c>
      <c r="DQ128">
        <v>1.0029999999999999</v>
      </c>
      <c r="DU128">
        <v>1010</v>
      </c>
      <c r="DV128" t="s">
        <v>227</v>
      </c>
      <c r="DW128" t="s">
        <v>227</v>
      </c>
      <c r="DX128">
        <v>1</v>
      </c>
      <c r="EE128">
        <v>21377857</v>
      </c>
      <c r="EF128">
        <v>30</v>
      </c>
      <c r="EG128" t="s">
        <v>20</v>
      </c>
      <c r="EH128">
        <v>0</v>
      </c>
      <c r="EI128" t="s">
        <v>45</v>
      </c>
      <c r="EJ128">
        <v>1</v>
      </c>
      <c r="EK128">
        <v>142</v>
      </c>
      <c r="EL128" t="s">
        <v>265</v>
      </c>
      <c r="EM128" t="s">
        <v>266</v>
      </c>
      <c r="EO128" t="s">
        <v>45</v>
      </c>
      <c r="EQ128">
        <v>0</v>
      </c>
      <c r="ER128">
        <v>531.48</v>
      </c>
      <c r="ES128">
        <v>531.48</v>
      </c>
      <c r="ET128">
        <v>0</v>
      </c>
      <c r="EU128">
        <v>0</v>
      </c>
      <c r="EV128">
        <v>0</v>
      </c>
      <c r="EW128">
        <v>0</v>
      </c>
      <c r="EX128">
        <v>0</v>
      </c>
      <c r="EZ128">
        <v>0</v>
      </c>
      <c r="FQ128">
        <v>0</v>
      </c>
      <c r="FR128">
        <f t="shared" si="98"/>
        <v>0</v>
      </c>
      <c r="FS128">
        <v>0</v>
      </c>
      <c r="FX128">
        <v>0</v>
      </c>
      <c r="FY128">
        <v>0</v>
      </c>
      <c r="GA128" t="s">
        <v>45</v>
      </c>
      <c r="GG128">
        <v>2</v>
      </c>
      <c r="GH128">
        <v>1</v>
      </c>
      <c r="GI128">
        <v>2</v>
      </c>
      <c r="GJ128">
        <v>0</v>
      </c>
      <c r="GK128">
        <f>ROUND(R128*(R12)/100,2)</f>
        <v>0</v>
      </c>
      <c r="GL128">
        <f t="shared" si="99"/>
        <v>0</v>
      </c>
      <c r="GM128">
        <f t="shared" si="100"/>
        <v>13201.96</v>
      </c>
      <c r="GN128">
        <f t="shared" si="101"/>
        <v>13201.96</v>
      </c>
      <c r="GO128">
        <f t="shared" si="102"/>
        <v>0</v>
      </c>
      <c r="GP128">
        <f t="shared" si="103"/>
        <v>0</v>
      </c>
      <c r="GR128">
        <v>0</v>
      </c>
    </row>
    <row r="129" spans="1:200">
      <c r="A129">
        <v>17</v>
      </c>
      <c r="B129">
        <v>0</v>
      </c>
      <c r="C129">
        <f>ROW(SmtRes!A116)</f>
        <v>116</v>
      </c>
      <c r="D129">
        <f>ROW(EtalonRes!A105)</f>
        <v>105</v>
      </c>
      <c r="E129" t="s">
        <v>112</v>
      </c>
      <c r="F129" t="s">
        <v>313</v>
      </c>
      <c r="G129" t="s">
        <v>314</v>
      </c>
      <c r="H129" t="s">
        <v>227</v>
      </c>
      <c r="I129">
        <v>2</v>
      </c>
      <c r="J129">
        <v>0</v>
      </c>
      <c r="O129">
        <f t="shared" si="67"/>
        <v>3201.41</v>
      </c>
      <c r="P129">
        <f t="shared" si="68"/>
        <v>588.29</v>
      </c>
      <c r="Q129">
        <f t="shared" si="69"/>
        <v>219.19</v>
      </c>
      <c r="R129">
        <f t="shared" si="70"/>
        <v>89.27</v>
      </c>
      <c r="S129">
        <f t="shared" si="71"/>
        <v>2393.9299999999998</v>
      </c>
      <c r="T129">
        <f t="shared" si="72"/>
        <v>0</v>
      </c>
      <c r="U129">
        <f t="shared" si="73"/>
        <v>12.1</v>
      </c>
      <c r="V129">
        <f t="shared" si="74"/>
        <v>0</v>
      </c>
      <c r="W129">
        <f t="shared" si="75"/>
        <v>0</v>
      </c>
      <c r="X129">
        <f t="shared" si="76"/>
        <v>2202.42</v>
      </c>
      <c r="Y129">
        <f t="shared" si="77"/>
        <v>1053.33</v>
      </c>
      <c r="AA129">
        <v>22950688</v>
      </c>
      <c r="AB129">
        <f t="shared" si="78"/>
        <v>183.1</v>
      </c>
      <c r="AC129">
        <f t="shared" si="79"/>
        <v>94.58</v>
      </c>
      <c r="AD129">
        <f t="shared" si="80"/>
        <v>14.77</v>
      </c>
      <c r="AE129">
        <f t="shared" si="81"/>
        <v>2.75</v>
      </c>
      <c r="AF129">
        <f t="shared" si="82"/>
        <v>73.75</v>
      </c>
      <c r="AG129">
        <f t="shared" si="83"/>
        <v>0</v>
      </c>
      <c r="AH129">
        <f t="shared" si="84"/>
        <v>6.05</v>
      </c>
      <c r="AI129">
        <f t="shared" si="85"/>
        <v>0</v>
      </c>
      <c r="AJ129">
        <f t="shared" si="86"/>
        <v>0</v>
      </c>
      <c r="AK129">
        <v>183.1</v>
      </c>
      <c r="AL129">
        <v>94.58</v>
      </c>
      <c r="AM129">
        <v>14.77</v>
      </c>
      <c r="AN129">
        <v>2.75</v>
      </c>
      <c r="AO129">
        <v>73.75</v>
      </c>
      <c r="AP129">
        <v>0</v>
      </c>
      <c r="AQ129">
        <v>6.05</v>
      </c>
      <c r="AR129">
        <v>0</v>
      </c>
      <c r="AS129">
        <v>0</v>
      </c>
      <c r="AT129">
        <v>92</v>
      </c>
      <c r="AU129">
        <v>44</v>
      </c>
      <c r="AV129">
        <v>1</v>
      </c>
      <c r="AW129">
        <v>1</v>
      </c>
      <c r="AZ129">
        <v>1</v>
      </c>
      <c r="BA129">
        <v>16.23</v>
      </c>
      <c r="BB129">
        <v>7.42</v>
      </c>
      <c r="BC129">
        <v>3.11</v>
      </c>
      <c r="BD129" t="s">
        <v>45</v>
      </c>
      <c r="BE129" t="s">
        <v>45</v>
      </c>
      <c r="BF129" t="s">
        <v>45</v>
      </c>
      <c r="BG129" t="s">
        <v>45</v>
      </c>
      <c r="BH129">
        <v>0</v>
      </c>
      <c r="BI129">
        <v>1</v>
      </c>
      <c r="BJ129" t="s">
        <v>315</v>
      </c>
      <c r="BM129">
        <v>133</v>
      </c>
      <c r="BN129">
        <v>0</v>
      </c>
      <c r="BO129" t="s">
        <v>313</v>
      </c>
      <c r="BP129">
        <v>1</v>
      </c>
      <c r="BQ129">
        <v>30</v>
      </c>
      <c r="BS129">
        <v>16.23</v>
      </c>
      <c r="BT129">
        <v>1</v>
      </c>
      <c r="BU129">
        <v>1</v>
      </c>
      <c r="BV129">
        <v>1</v>
      </c>
      <c r="BW129">
        <v>1</v>
      </c>
      <c r="BX129">
        <v>1</v>
      </c>
      <c r="BY129" t="s">
        <v>45</v>
      </c>
      <c r="BZ129">
        <v>92</v>
      </c>
      <c r="CA129">
        <v>44</v>
      </c>
      <c r="CF129">
        <v>0</v>
      </c>
      <c r="CG129">
        <v>0</v>
      </c>
      <c r="CM129">
        <v>0</v>
      </c>
      <c r="CN129" t="s">
        <v>45</v>
      </c>
      <c r="CO129">
        <v>0</v>
      </c>
      <c r="CP129">
        <f t="shared" si="87"/>
        <v>3201.41</v>
      </c>
      <c r="CQ129">
        <f t="shared" si="88"/>
        <v>294.1438</v>
      </c>
      <c r="CR129">
        <f t="shared" si="89"/>
        <v>109.5934</v>
      </c>
      <c r="CS129">
        <f t="shared" si="90"/>
        <v>44.6325</v>
      </c>
      <c r="CT129">
        <f t="shared" si="91"/>
        <v>1196.9625000000001</v>
      </c>
      <c r="CU129">
        <f t="shared" si="92"/>
        <v>0</v>
      </c>
      <c r="CV129">
        <f t="shared" si="93"/>
        <v>6.05</v>
      </c>
      <c r="CW129">
        <f t="shared" si="94"/>
        <v>0</v>
      </c>
      <c r="CX129">
        <f t="shared" si="95"/>
        <v>0</v>
      </c>
      <c r="CY129">
        <f t="shared" si="96"/>
        <v>2202.4155999999998</v>
      </c>
      <c r="CZ129">
        <f t="shared" si="97"/>
        <v>1053.3291999999999</v>
      </c>
      <c r="DC129" t="s">
        <v>45</v>
      </c>
      <c r="DD129" t="s">
        <v>45</v>
      </c>
      <c r="DE129" t="s">
        <v>45</v>
      </c>
      <c r="DF129" t="s">
        <v>45</v>
      </c>
      <c r="DG129" t="s">
        <v>45</v>
      </c>
      <c r="DH129" t="s">
        <v>45</v>
      </c>
      <c r="DI129" t="s">
        <v>45</v>
      </c>
      <c r="DJ129" t="s">
        <v>45</v>
      </c>
      <c r="DK129" t="s">
        <v>45</v>
      </c>
      <c r="DL129" t="s">
        <v>45</v>
      </c>
      <c r="DM129" t="s">
        <v>45</v>
      </c>
      <c r="DN129">
        <v>110</v>
      </c>
      <c r="DO129">
        <v>74</v>
      </c>
      <c r="DP129">
        <v>1.0669999999999999</v>
      </c>
      <c r="DQ129">
        <v>1</v>
      </c>
      <c r="DU129">
        <v>1010</v>
      </c>
      <c r="DV129" t="s">
        <v>227</v>
      </c>
      <c r="DW129" t="s">
        <v>227</v>
      </c>
      <c r="DX129">
        <v>1</v>
      </c>
      <c r="EE129">
        <v>21377848</v>
      </c>
      <c r="EF129">
        <v>30</v>
      </c>
      <c r="EG129" t="s">
        <v>20</v>
      </c>
      <c r="EH129">
        <v>0</v>
      </c>
      <c r="EI129" t="s">
        <v>45</v>
      </c>
      <c r="EJ129">
        <v>1</v>
      </c>
      <c r="EK129">
        <v>133</v>
      </c>
      <c r="EL129" t="s">
        <v>229</v>
      </c>
      <c r="EM129" t="s">
        <v>230</v>
      </c>
      <c r="EO129" t="s">
        <v>45</v>
      </c>
      <c r="EQ129">
        <v>0</v>
      </c>
      <c r="ER129">
        <v>183.1</v>
      </c>
      <c r="ES129">
        <v>94.58</v>
      </c>
      <c r="ET129">
        <v>14.77</v>
      </c>
      <c r="EU129">
        <v>2.75</v>
      </c>
      <c r="EV129">
        <v>73.75</v>
      </c>
      <c r="EW129">
        <v>6.05</v>
      </c>
      <c r="EX129">
        <v>0</v>
      </c>
      <c r="EY129">
        <v>0</v>
      </c>
      <c r="EZ129">
        <v>0</v>
      </c>
      <c r="FQ129">
        <v>0</v>
      </c>
      <c r="FR129">
        <f t="shared" si="98"/>
        <v>0</v>
      </c>
      <c r="FS129">
        <v>0</v>
      </c>
      <c r="FX129">
        <v>92</v>
      </c>
      <c r="FY129">
        <v>44</v>
      </c>
      <c r="GA129" t="s">
        <v>45</v>
      </c>
      <c r="GG129">
        <v>2</v>
      </c>
      <c r="GH129">
        <v>1</v>
      </c>
      <c r="GI129">
        <v>2</v>
      </c>
      <c r="GJ129">
        <v>0</v>
      </c>
      <c r="GK129">
        <f>ROUND(R129*(R12)/100,2)</f>
        <v>149.08000000000001</v>
      </c>
      <c r="GL129">
        <f t="shared" si="99"/>
        <v>0</v>
      </c>
      <c r="GM129">
        <f t="shared" si="100"/>
        <v>6606.24</v>
      </c>
      <c r="GN129">
        <f t="shared" si="101"/>
        <v>6606.24</v>
      </c>
      <c r="GO129">
        <f t="shared" si="102"/>
        <v>0</v>
      </c>
      <c r="GP129">
        <f t="shared" si="103"/>
        <v>0</v>
      </c>
      <c r="GR129">
        <v>0</v>
      </c>
    </row>
    <row r="130" spans="1:200">
      <c r="A130">
        <v>18</v>
      </c>
      <c r="B130">
        <v>0</v>
      </c>
      <c r="C130">
        <v>115</v>
      </c>
      <c r="E130" t="s">
        <v>118</v>
      </c>
      <c r="F130" t="s">
        <v>231</v>
      </c>
      <c r="G130" t="s">
        <v>232</v>
      </c>
      <c r="H130" t="s">
        <v>227</v>
      </c>
      <c r="I130">
        <f>I129*J130</f>
        <v>4</v>
      </c>
      <c r="J130">
        <v>2</v>
      </c>
      <c r="O130">
        <f t="shared" si="67"/>
        <v>2050.17</v>
      </c>
      <c r="P130">
        <f t="shared" si="68"/>
        <v>2050.17</v>
      </c>
      <c r="Q130">
        <f t="shared" si="69"/>
        <v>0</v>
      </c>
      <c r="R130">
        <f t="shared" si="70"/>
        <v>0</v>
      </c>
      <c r="S130">
        <f t="shared" si="71"/>
        <v>0</v>
      </c>
      <c r="T130">
        <f t="shared" si="72"/>
        <v>0</v>
      </c>
      <c r="U130">
        <f t="shared" si="73"/>
        <v>0</v>
      </c>
      <c r="V130">
        <f t="shared" si="74"/>
        <v>0</v>
      </c>
      <c r="W130">
        <f t="shared" si="75"/>
        <v>0</v>
      </c>
      <c r="X130">
        <f t="shared" si="76"/>
        <v>0</v>
      </c>
      <c r="Y130">
        <f t="shared" si="77"/>
        <v>0</v>
      </c>
      <c r="AA130">
        <v>22950688</v>
      </c>
      <c r="AB130">
        <f t="shared" si="78"/>
        <v>229.84</v>
      </c>
      <c r="AC130">
        <f t="shared" si="79"/>
        <v>229.84</v>
      </c>
      <c r="AD130">
        <f t="shared" si="80"/>
        <v>0</v>
      </c>
      <c r="AE130">
        <f t="shared" si="81"/>
        <v>0</v>
      </c>
      <c r="AF130">
        <f t="shared" si="82"/>
        <v>0</v>
      </c>
      <c r="AG130">
        <f t="shared" si="83"/>
        <v>0</v>
      </c>
      <c r="AH130">
        <f t="shared" si="84"/>
        <v>0</v>
      </c>
      <c r="AI130">
        <f t="shared" si="85"/>
        <v>0</v>
      </c>
      <c r="AJ130">
        <f t="shared" si="86"/>
        <v>0</v>
      </c>
      <c r="AK130">
        <v>229.84</v>
      </c>
      <c r="AL130">
        <v>229.84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1</v>
      </c>
      <c r="AW130">
        <v>1</v>
      </c>
      <c r="AZ130">
        <v>1</v>
      </c>
      <c r="BA130">
        <v>1</v>
      </c>
      <c r="BB130">
        <v>1</v>
      </c>
      <c r="BC130">
        <v>2.23</v>
      </c>
      <c r="BD130" t="s">
        <v>45</v>
      </c>
      <c r="BE130" t="s">
        <v>45</v>
      </c>
      <c r="BF130" t="s">
        <v>45</v>
      </c>
      <c r="BG130" t="s">
        <v>45</v>
      </c>
      <c r="BH130">
        <v>3</v>
      </c>
      <c r="BI130">
        <v>1</v>
      </c>
      <c r="BJ130" t="s">
        <v>233</v>
      </c>
      <c r="BM130">
        <v>133</v>
      </c>
      <c r="BN130">
        <v>0</v>
      </c>
      <c r="BO130" t="s">
        <v>231</v>
      </c>
      <c r="BP130">
        <v>1</v>
      </c>
      <c r="BQ130">
        <v>30</v>
      </c>
      <c r="BS130">
        <v>1</v>
      </c>
      <c r="BT130">
        <v>1</v>
      </c>
      <c r="BU130">
        <v>1</v>
      </c>
      <c r="BV130">
        <v>1</v>
      </c>
      <c r="BW130">
        <v>1</v>
      </c>
      <c r="BX130">
        <v>1</v>
      </c>
      <c r="BY130" t="s">
        <v>45</v>
      </c>
      <c r="BZ130">
        <v>0</v>
      </c>
      <c r="CA130">
        <v>0</v>
      </c>
      <c r="CF130">
        <v>0</v>
      </c>
      <c r="CG130">
        <v>0</v>
      </c>
      <c r="CM130">
        <v>0</v>
      </c>
      <c r="CN130" t="s">
        <v>45</v>
      </c>
      <c r="CO130">
        <v>0</v>
      </c>
      <c r="CP130">
        <f t="shared" si="87"/>
        <v>2050.17</v>
      </c>
      <c r="CQ130">
        <f t="shared" si="88"/>
        <v>512.54319999999996</v>
      </c>
      <c r="CR130">
        <f t="shared" si="89"/>
        <v>0</v>
      </c>
      <c r="CS130">
        <f t="shared" si="90"/>
        <v>0</v>
      </c>
      <c r="CT130">
        <f t="shared" si="91"/>
        <v>0</v>
      </c>
      <c r="CU130">
        <f t="shared" si="92"/>
        <v>0</v>
      </c>
      <c r="CV130">
        <f t="shared" si="93"/>
        <v>0</v>
      </c>
      <c r="CW130">
        <f t="shared" si="94"/>
        <v>0</v>
      </c>
      <c r="CX130">
        <f t="shared" si="95"/>
        <v>0</v>
      </c>
      <c r="CY130">
        <f t="shared" si="96"/>
        <v>0</v>
      </c>
      <c r="CZ130">
        <f t="shared" si="97"/>
        <v>0</v>
      </c>
      <c r="DC130" t="s">
        <v>45</v>
      </c>
      <c r="DD130" t="s">
        <v>45</v>
      </c>
      <c r="DE130" t="s">
        <v>45</v>
      </c>
      <c r="DF130" t="s">
        <v>45</v>
      </c>
      <c r="DG130" t="s">
        <v>45</v>
      </c>
      <c r="DH130" t="s">
        <v>45</v>
      </c>
      <c r="DI130" t="s">
        <v>45</v>
      </c>
      <c r="DJ130" t="s">
        <v>45</v>
      </c>
      <c r="DK130" t="s">
        <v>45</v>
      </c>
      <c r="DL130" t="s">
        <v>45</v>
      </c>
      <c r="DM130" t="s">
        <v>45</v>
      </c>
      <c r="DN130">
        <v>110</v>
      </c>
      <c r="DO130">
        <v>74</v>
      </c>
      <c r="DP130">
        <v>1.0669999999999999</v>
      </c>
      <c r="DQ130">
        <v>1</v>
      </c>
      <c r="DU130">
        <v>1010</v>
      </c>
      <c r="DV130" t="s">
        <v>227</v>
      </c>
      <c r="DW130" t="s">
        <v>227</v>
      </c>
      <c r="DX130">
        <v>1</v>
      </c>
      <c r="EE130">
        <v>21377848</v>
      </c>
      <c r="EF130">
        <v>30</v>
      </c>
      <c r="EG130" t="s">
        <v>20</v>
      </c>
      <c r="EH130">
        <v>0</v>
      </c>
      <c r="EI130" t="s">
        <v>45</v>
      </c>
      <c r="EJ130">
        <v>1</v>
      </c>
      <c r="EK130">
        <v>133</v>
      </c>
      <c r="EL130" t="s">
        <v>229</v>
      </c>
      <c r="EM130" t="s">
        <v>230</v>
      </c>
      <c r="EO130" t="s">
        <v>45</v>
      </c>
      <c r="EQ130">
        <v>0</v>
      </c>
      <c r="ER130">
        <v>229.84</v>
      </c>
      <c r="ES130">
        <v>229.84</v>
      </c>
      <c r="ET130">
        <v>0</v>
      </c>
      <c r="EU130">
        <v>0</v>
      </c>
      <c r="EV130">
        <v>0</v>
      </c>
      <c r="EW130">
        <v>0</v>
      </c>
      <c r="EX130">
        <v>0</v>
      </c>
      <c r="EZ130">
        <v>0</v>
      </c>
      <c r="FQ130">
        <v>0</v>
      </c>
      <c r="FR130">
        <f t="shared" si="98"/>
        <v>0</v>
      </c>
      <c r="FS130">
        <v>0</v>
      </c>
      <c r="FX130">
        <v>0</v>
      </c>
      <c r="FY130">
        <v>0</v>
      </c>
      <c r="GA130" t="s">
        <v>45</v>
      </c>
      <c r="GG130">
        <v>2</v>
      </c>
      <c r="GH130">
        <v>1</v>
      </c>
      <c r="GI130">
        <v>2</v>
      </c>
      <c r="GJ130">
        <v>0</v>
      </c>
      <c r="GK130">
        <f>ROUND(R130*(R12)/100,2)</f>
        <v>0</v>
      </c>
      <c r="GL130">
        <f t="shared" si="99"/>
        <v>0</v>
      </c>
      <c r="GM130">
        <f t="shared" si="100"/>
        <v>2050.17</v>
      </c>
      <c r="GN130">
        <f t="shared" si="101"/>
        <v>2050.17</v>
      </c>
      <c r="GO130">
        <f t="shared" si="102"/>
        <v>0</v>
      </c>
      <c r="GP130">
        <f t="shared" si="103"/>
        <v>0</v>
      </c>
      <c r="GR130">
        <v>0</v>
      </c>
    </row>
    <row r="131" spans="1:200">
      <c r="A131">
        <v>18</v>
      </c>
      <c r="B131">
        <v>0</v>
      </c>
      <c r="C131">
        <v>116</v>
      </c>
      <c r="E131" t="s">
        <v>316</v>
      </c>
      <c r="F131" t="s">
        <v>235</v>
      </c>
      <c r="G131" t="s">
        <v>236</v>
      </c>
      <c r="H131" t="s">
        <v>227</v>
      </c>
      <c r="I131">
        <f>I129*J131</f>
        <v>2</v>
      </c>
      <c r="J131">
        <v>1</v>
      </c>
      <c r="O131">
        <f t="shared" si="67"/>
        <v>46703.11</v>
      </c>
      <c r="P131">
        <f t="shared" si="68"/>
        <v>46703.11</v>
      </c>
      <c r="Q131">
        <f t="shared" si="69"/>
        <v>0</v>
      </c>
      <c r="R131">
        <f t="shared" si="70"/>
        <v>0</v>
      </c>
      <c r="S131">
        <f t="shared" si="71"/>
        <v>0</v>
      </c>
      <c r="T131">
        <f t="shared" si="72"/>
        <v>0</v>
      </c>
      <c r="U131">
        <f t="shared" si="73"/>
        <v>0</v>
      </c>
      <c r="V131">
        <f t="shared" si="74"/>
        <v>0</v>
      </c>
      <c r="W131">
        <f t="shared" si="75"/>
        <v>0</v>
      </c>
      <c r="X131">
        <f t="shared" si="76"/>
        <v>0</v>
      </c>
      <c r="Y131">
        <f t="shared" si="77"/>
        <v>0</v>
      </c>
      <c r="AA131">
        <v>22950688</v>
      </c>
      <c r="AB131">
        <f t="shared" si="78"/>
        <v>3554.27</v>
      </c>
      <c r="AC131">
        <f t="shared" si="79"/>
        <v>3554.27</v>
      </c>
      <c r="AD131">
        <f t="shared" si="80"/>
        <v>0</v>
      </c>
      <c r="AE131">
        <f t="shared" si="81"/>
        <v>0</v>
      </c>
      <c r="AF131">
        <f t="shared" si="82"/>
        <v>0</v>
      </c>
      <c r="AG131">
        <f t="shared" si="83"/>
        <v>0</v>
      </c>
      <c r="AH131">
        <f t="shared" si="84"/>
        <v>0</v>
      </c>
      <c r="AI131">
        <f t="shared" si="85"/>
        <v>0</v>
      </c>
      <c r="AJ131">
        <f t="shared" si="86"/>
        <v>0</v>
      </c>
      <c r="AK131">
        <v>3554.27</v>
      </c>
      <c r="AL131">
        <v>3554.27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1</v>
      </c>
      <c r="AW131">
        <v>1</v>
      </c>
      <c r="AZ131">
        <v>1</v>
      </c>
      <c r="BA131">
        <v>1</v>
      </c>
      <c r="BB131">
        <v>1</v>
      </c>
      <c r="BC131">
        <v>6.57</v>
      </c>
      <c r="BD131" t="s">
        <v>45</v>
      </c>
      <c r="BE131" t="s">
        <v>45</v>
      </c>
      <c r="BF131" t="s">
        <v>45</v>
      </c>
      <c r="BG131" t="s">
        <v>45</v>
      </c>
      <c r="BH131">
        <v>3</v>
      </c>
      <c r="BI131">
        <v>1</v>
      </c>
      <c r="BJ131" t="s">
        <v>237</v>
      </c>
      <c r="BM131">
        <v>133</v>
      </c>
      <c r="BN131">
        <v>0</v>
      </c>
      <c r="BO131" t="s">
        <v>235</v>
      </c>
      <c r="BP131">
        <v>1</v>
      </c>
      <c r="BQ131">
        <v>30</v>
      </c>
      <c r="BS131">
        <v>1</v>
      </c>
      <c r="BT131">
        <v>1</v>
      </c>
      <c r="BU131">
        <v>1</v>
      </c>
      <c r="BV131">
        <v>1</v>
      </c>
      <c r="BW131">
        <v>1</v>
      </c>
      <c r="BX131">
        <v>1</v>
      </c>
      <c r="BY131" t="s">
        <v>45</v>
      </c>
      <c r="BZ131">
        <v>0</v>
      </c>
      <c r="CA131">
        <v>0</v>
      </c>
      <c r="CF131">
        <v>0</v>
      </c>
      <c r="CG131">
        <v>0</v>
      </c>
      <c r="CM131">
        <v>0</v>
      </c>
      <c r="CN131" t="s">
        <v>45</v>
      </c>
      <c r="CO131">
        <v>0</v>
      </c>
      <c r="CP131">
        <f t="shared" si="87"/>
        <v>46703.11</v>
      </c>
      <c r="CQ131">
        <f t="shared" si="88"/>
        <v>23351.553900000003</v>
      </c>
      <c r="CR131">
        <f t="shared" si="89"/>
        <v>0</v>
      </c>
      <c r="CS131">
        <f t="shared" si="90"/>
        <v>0</v>
      </c>
      <c r="CT131">
        <f t="shared" si="91"/>
        <v>0</v>
      </c>
      <c r="CU131">
        <f t="shared" si="92"/>
        <v>0</v>
      </c>
      <c r="CV131">
        <f t="shared" si="93"/>
        <v>0</v>
      </c>
      <c r="CW131">
        <f t="shared" si="94"/>
        <v>0</v>
      </c>
      <c r="CX131">
        <f t="shared" si="95"/>
        <v>0</v>
      </c>
      <c r="CY131">
        <f t="shared" si="96"/>
        <v>0</v>
      </c>
      <c r="CZ131">
        <f t="shared" si="97"/>
        <v>0</v>
      </c>
      <c r="DC131" t="s">
        <v>45</v>
      </c>
      <c r="DD131" t="s">
        <v>45</v>
      </c>
      <c r="DE131" t="s">
        <v>45</v>
      </c>
      <c r="DF131" t="s">
        <v>45</v>
      </c>
      <c r="DG131" t="s">
        <v>45</v>
      </c>
      <c r="DH131" t="s">
        <v>45</v>
      </c>
      <c r="DI131" t="s">
        <v>45</v>
      </c>
      <c r="DJ131" t="s">
        <v>45</v>
      </c>
      <c r="DK131" t="s">
        <v>45</v>
      </c>
      <c r="DL131" t="s">
        <v>45</v>
      </c>
      <c r="DM131" t="s">
        <v>45</v>
      </c>
      <c r="DN131">
        <v>110</v>
      </c>
      <c r="DO131">
        <v>74</v>
      </c>
      <c r="DP131">
        <v>1.0669999999999999</v>
      </c>
      <c r="DQ131">
        <v>1</v>
      </c>
      <c r="DU131">
        <v>1010</v>
      </c>
      <c r="DV131" t="s">
        <v>227</v>
      </c>
      <c r="DW131" t="s">
        <v>227</v>
      </c>
      <c r="DX131">
        <v>1</v>
      </c>
      <c r="EE131">
        <v>21377848</v>
      </c>
      <c r="EF131">
        <v>30</v>
      </c>
      <c r="EG131" t="s">
        <v>20</v>
      </c>
      <c r="EH131">
        <v>0</v>
      </c>
      <c r="EI131" t="s">
        <v>45</v>
      </c>
      <c r="EJ131">
        <v>1</v>
      </c>
      <c r="EK131">
        <v>133</v>
      </c>
      <c r="EL131" t="s">
        <v>229</v>
      </c>
      <c r="EM131" t="s">
        <v>230</v>
      </c>
      <c r="EO131" t="s">
        <v>45</v>
      </c>
      <c r="EQ131">
        <v>0</v>
      </c>
      <c r="ER131">
        <v>3554.27</v>
      </c>
      <c r="ES131">
        <v>3554.27</v>
      </c>
      <c r="ET131">
        <v>0</v>
      </c>
      <c r="EU131">
        <v>0</v>
      </c>
      <c r="EV131">
        <v>0</v>
      </c>
      <c r="EW131">
        <v>0</v>
      </c>
      <c r="EX131">
        <v>0</v>
      </c>
      <c r="EZ131">
        <v>0</v>
      </c>
      <c r="FQ131">
        <v>0</v>
      </c>
      <c r="FR131">
        <f t="shared" si="98"/>
        <v>0</v>
      </c>
      <c r="FS131">
        <v>0</v>
      </c>
      <c r="FX131">
        <v>0</v>
      </c>
      <c r="FY131">
        <v>0</v>
      </c>
      <c r="GA131" t="s">
        <v>45</v>
      </c>
      <c r="GG131">
        <v>2</v>
      </c>
      <c r="GH131">
        <v>1</v>
      </c>
      <c r="GI131">
        <v>2</v>
      </c>
      <c r="GJ131">
        <v>0</v>
      </c>
      <c r="GK131">
        <f>ROUND(R131*(R12)/100,2)</f>
        <v>0</v>
      </c>
      <c r="GL131">
        <f t="shared" si="99"/>
        <v>0</v>
      </c>
      <c r="GM131">
        <f t="shared" si="100"/>
        <v>46703.11</v>
      </c>
      <c r="GN131">
        <f t="shared" si="101"/>
        <v>46703.11</v>
      </c>
      <c r="GO131">
        <f t="shared" si="102"/>
        <v>0</v>
      </c>
      <c r="GP131">
        <f t="shared" si="103"/>
        <v>0</v>
      </c>
      <c r="GR131">
        <v>0</v>
      </c>
    </row>
    <row r="132" spans="1:200">
      <c r="A132">
        <v>17</v>
      </c>
      <c r="B132">
        <v>0</v>
      </c>
      <c r="C132">
        <f>ROW(SmtRes!A124)</f>
        <v>124</v>
      </c>
      <c r="D132">
        <f>ROW(EtalonRes!A111)</f>
        <v>111</v>
      </c>
      <c r="E132" t="s">
        <v>122</v>
      </c>
      <c r="F132" t="s">
        <v>317</v>
      </c>
      <c r="G132" t="s">
        <v>318</v>
      </c>
      <c r="H132" t="s">
        <v>227</v>
      </c>
      <c r="I132">
        <v>8</v>
      </c>
      <c r="J132">
        <v>0</v>
      </c>
      <c r="O132">
        <f t="shared" si="67"/>
        <v>5601.19</v>
      </c>
      <c r="P132">
        <f t="shared" si="68"/>
        <v>981.76</v>
      </c>
      <c r="Q132">
        <f t="shared" si="69"/>
        <v>504.8</v>
      </c>
      <c r="R132">
        <f t="shared" si="70"/>
        <v>196.06</v>
      </c>
      <c r="S132">
        <f t="shared" si="71"/>
        <v>4114.63</v>
      </c>
      <c r="T132">
        <f t="shared" si="72"/>
        <v>0</v>
      </c>
      <c r="U132">
        <f t="shared" si="73"/>
        <v>20.8</v>
      </c>
      <c r="V132">
        <f t="shared" si="74"/>
        <v>0</v>
      </c>
      <c r="W132">
        <f t="shared" si="75"/>
        <v>0</v>
      </c>
      <c r="X132">
        <f t="shared" si="76"/>
        <v>3785.46</v>
      </c>
      <c r="Y132">
        <f t="shared" si="77"/>
        <v>1810.44</v>
      </c>
      <c r="AA132">
        <v>22950688</v>
      </c>
      <c r="AB132">
        <f t="shared" si="78"/>
        <v>80</v>
      </c>
      <c r="AC132">
        <f t="shared" si="79"/>
        <v>39.46</v>
      </c>
      <c r="AD132">
        <f t="shared" si="80"/>
        <v>8.85</v>
      </c>
      <c r="AE132">
        <f t="shared" si="81"/>
        <v>1.51</v>
      </c>
      <c r="AF132">
        <f t="shared" si="82"/>
        <v>31.69</v>
      </c>
      <c r="AG132">
        <f t="shared" si="83"/>
        <v>0</v>
      </c>
      <c r="AH132">
        <f t="shared" si="84"/>
        <v>2.6</v>
      </c>
      <c r="AI132">
        <f t="shared" si="85"/>
        <v>0</v>
      </c>
      <c r="AJ132">
        <f t="shared" si="86"/>
        <v>0</v>
      </c>
      <c r="AK132">
        <v>80</v>
      </c>
      <c r="AL132">
        <v>39.46</v>
      </c>
      <c r="AM132">
        <v>8.85</v>
      </c>
      <c r="AN132">
        <v>1.51</v>
      </c>
      <c r="AO132">
        <v>31.69</v>
      </c>
      <c r="AP132">
        <v>0</v>
      </c>
      <c r="AQ132">
        <v>2.6</v>
      </c>
      <c r="AR132">
        <v>0</v>
      </c>
      <c r="AS132">
        <v>0</v>
      </c>
      <c r="AT132">
        <v>92</v>
      </c>
      <c r="AU132">
        <v>44</v>
      </c>
      <c r="AV132">
        <v>1</v>
      </c>
      <c r="AW132">
        <v>1</v>
      </c>
      <c r="AZ132">
        <v>1</v>
      </c>
      <c r="BA132">
        <v>16.23</v>
      </c>
      <c r="BB132">
        <v>7.13</v>
      </c>
      <c r="BC132">
        <v>3.11</v>
      </c>
      <c r="BD132" t="s">
        <v>45</v>
      </c>
      <c r="BE132" t="s">
        <v>45</v>
      </c>
      <c r="BF132" t="s">
        <v>45</v>
      </c>
      <c r="BG132" t="s">
        <v>45</v>
      </c>
      <c r="BH132">
        <v>0</v>
      </c>
      <c r="BI132">
        <v>1</v>
      </c>
      <c r="BJ132" t="s">
        <v>319</v>
      </c>
      <c r="BM132">
        <v>133</v>
      </c>
      <c r="BN132">
        <v>0</v>
      </c>
      <c r="BO132" t="s">
        <v>317</v>
      </c>
      <c r="BP132">
        <v>1</v>
      </c>
      <c r="BQ132">
        <v>30</v>
      </c>
      <c r="BS132">
        <v>16.23</v>
      </c>
      <c r="BT132">
        <v>1</v>
      </c>
      <c r="BU132">
        <v>1</v>
      </c>
      <c r="BV132">
        <v>1</v>
      </c>
      <c r="BW132">
        <v>1</v>
      </c>
      <c r="BX132">
        <v>1</v>
      </c>
      <c r="BY132" t="s">
        <v>45</v>
      </c>
      <c r="BZ132">
        <v>92</v>
      </c>
      <c r="CA132">
        <v>44</v>
      </c>
      <c r="CF132">
        <v>0</v>
      </c>
      <c r="CG132">
        <v>0</v>
      </c>
      <c r="CM132">
        <v>0</v>
      </c>
      <c r="CN132" t="s">
        <v>45</v>
      </c>
      <c r="CO132">
        <v>0</v>
      </c>
      <c r="CP132">
        <f t="shared" si="87"/>
        <v>5601.1900000000005</v>
      </c>
      <c r="CQ132">
        <f t="shared" si="88"/>
        <v>122.7206</v>
      </c>
      <c r="CR132">
        <f t="shared" si="89"/>
        <v>63.100499999999997</v>
      </c>
      <c r="CS132">
        <f t="shared" si="90"/>
        <v>24.507300000000001</v>
      </c>
      <c r="CT132">
        <f t="shared" si="91"/>
        <v>514.32870000000003</v>
      </c>
      <c r="CU132">
        <f t="shared" si="92"/>
        <v>0</v>
      </c>
      <c r="CV132">
        <f t="shared" si="93"/>
        <v>2.6</v>
      </c>
      <c r="CW132">
        <f t="shared" si="94"/>
        <v>0</v>
      </c>
      <c r="CX132">
        <f t="shared" si="95"/>
        <v>0</v>
      </c>
      <c r="CY132">
        <f t="shared" si="96"/>
        <v>3785.4596000000001</v>
      </c>
      <c r="CZ132">
        <f t="shared" si="97"/>
        <v>1810.4372000000001</v>
      </c>
      <c r="DC132" t="s">
        <v>45</v>
      </c>
      <c r="DD132" t="s">
        <v>45</v>
      </c>
      <c r="DE132" t="s">
        <v>45</v>
      </c>
      <c r="DF132" t="s">
        <v>45</v>
      </c>
      <c r="DG132" t="s">
        <v>45</v>
      </c>
      <c r="DH132" t="s">
        <v>45</v>
      </c>
      <c r="DI132" t="s">
        <v>45</v>
      </c>
      <c r="DJ132" t="s">
        <v>45</v>
      </c>
      <c r="DK132" t="s">
        <v>45</v>
      </c>
      <c r="DL132" t="s">
        <v>45</v>
      </c>
      <c r="DM132" t="s">
        <v>45</v>
      </c>
      <c r="DN132">
        <v>110</v>
      </c>
      <c r="DO132">
        <v>74</v>
      </c>
      <c r="DP132">
        <v>1.0669999999999999</v>
      </c>
      <c r="DQ132">
        <v>1</v>
      </c>
      <c r="DU132">
        <v>1010</v>
      </c>
      <c r="DV132" t="s">
        <v>227</v>
      </c>
      <c r="DW132" t="s">
        <v>227</v>
      </c>
      <c r="DX132">
        <v>1</v>
      </c>
      <c r="EE132">
        <v>21377848</v>
      </c>
      <c r="EF132">
        <v>30</v>
      </c>
      <c r="EG132" t="s">
        <v>20</v>
      </c>
      <c r="EH132">
        <v>0</v>
      </c>
      <c r="EI132" t="s">
        <v>45</v>
      </c>
      <c r="EJ132">
        <v>1</v>
      </c>
      <c r="EK132">
        <v>133</v>
      </c>
      <c r="EL132" t="s">
        <v>229</v>
      </c>
      <c r="EM132" t="s">
        <v>230</v>
      </c>
      <c r="EO132" t="s">
        <v>45</v>
      </c>
      <c r="EQ132">
        <v>0</v>
      </c>
      <c r="ER132">
        <v>80</v>
      </c>
      <c r="ES132">
        <v>39.46</v>
      </c>
      <c r="ET132">
        <v>8.85</v>
      </c>
      <c r="EU132">
        <v>1.51</v>
      </c>
      <c r="EV132">
        <v>31.69</v>
      </c>
      <c r="EW132">
        <v>2.6</v>
      </c>
      <c r="EX132">
        <v>0</v>
      </c>
      <c r="EY132">
        <v>0</v>
      </c>
      <c r="EZ132">
        <v>0</v>
      </c>
      <c r="FQ132">
        <v>0</v>
      </c>
      <c r="FR132">
        <f t="shared" si="98"/>
        <v>0</v>
      </c>
      <c r="FS132">
        <v>0</v>
      </c>
      <c r="FX132">
        <v>92</v>
      </c>
      <c r="FY132">
        <v>44</v>
      </c>
      <c r="GA132" t="s">
        <v>45</v>
      </c>
      <c r="GG132">
        <v>2</v>
      </c>
      <c r="GH132">
        <v>1</v>
      </c>
      <c r="GI132">
        <v>2</v>
      </c>
      <c r="GJ132">
        <v>0</v>
      </c>
      <c r="GK132">
        <f>ROUND(R132*(R12)/100,2)</f>
        <v>327.42</v>
      </c>
      <c r="GL132">
        <f t="shared" si="99"/>
        <v>0</v>
      </c>
      <c r="GM132">
        <f t="shared" si="100"/>
        <v>11524.51</v>
      </c>
      <c r="GN132">
        <f t="shared" si="101"/>
        <v>11524.51</v>
      </c>
      <c r="GO132">
        <f t="shared" si="102"/>
        <v>0</v>
      </c>
      <c r="GP132">
        <f t="shared" si="103"/>
        <v>0</v>
      </c>
      <c r="GR132">
        <v>0</v>
      </c>
    </row>
    <row r="133" spans="1:200">
      <c r="A133">
        <v>18</v>
      </c>
      <c r="B133">
        <v>0</v>
      </c>
      <c r="C133">
        <v>122</v>
      </c>
      <c r="E133" t="s">
        <v>128</v>
      </c>
      <c r="F133" t="s">
        <v>239</v>
      </c>
      <c r="G133" t="s">
        <v>240</v>
      </c>
      <c r="H133" t="s">
        <v>227</v>
      </c>
      <c r="I133">
        <f>I132*J133</f>
        <v>12</v>
      </c>
      <c r="J133">
        <v>1.5</v>
      </c>
      <c r="O133">
        <f t="shared" si="67"/>
        <v>3414.05</v>
      </c>
      <c r="P133">
        <f t="shared" si="68"/>
        <v>3414.05</v>
      </c>
      <c r="Q133">
        <f t="shared" si="69"/>
        <v>0</v>
      </c>
      <c r="R133">
        <f t="shared" si="70"/>
        <v>0</v>
      </c>
      <c r="S133">
        <f t="shared" si="71"/>
        <v>0</v>
      </c>
      <c r="T133">
        <f t="shared" si="72"/>
        <v>0</v>
      </c>
      <c r="U133">
        <f t="shared" si="73"/>
        <v>0</v>
      </c>
      <c r="V133">
        <f t="shared" si="74"/>
        <v>0</v>
      </c>
      <c r="W133">
        <f t="shared" si="75"/>
        <v>0</v>
      </c>
      <c r="X133">
        <f t="shared" si="76"/>
        <v>0</v>
      </c>
      <c r="Y133">
        <f t="shared" si="77"/>
        <v>0</v>
      </c>
      <c r="AA133">
        <v>22950688</v>
      </c>
      <c r="AB133">
        <f t="shared" si="78"/>
        <v>87.81</v>
      </c>
      <c r="AC133">
        <f t="shared" si="79"/>
        <v>87.81</v>
      </c>
      <c r="AD133">
        <f t="shared" si="80"/>
        <v>0</v>
      </c>
      <c r="AE133">
        <f t="shared" si="81"/>
        <v>0</v>
      </c>
      <c r="AF133">
        <f t="shared" si="82"/>
        <v>0</v>
      </c>
      <c r="AG133">
        <f t="shared" si="83"/>
        <v>0</v>
      </c>
      <c r="AH133">
        <f t="shared" si="84"/>
        <v>0</v>
      </c>
      <c r="AI133">
        <f t="shared" si="85"/>
        <v>0</v>
      </c>
      <c r="AJ133">
        <f t="shared" si="86"/>
        <v>0</v>
      </c>
      <c r="AK133">
        <v>87.81</v>
      </c>
      <c r="AL133">
        <v>87.81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1</v>
      </c>
      <c r="AW133">
        <v>1</v>
      </c>
      <c r="AZ133">
        <v>1</v>
      </c>
      <c r="BA133">
        <v>1</v>
      </c>
      <c r="BB133">
        <v>1</v>
      </c>
      <c r="BC133">
        <v>3.24</v>
      </c>
      <c r="BD133" t="s">
        <v>45</v>
      </c>
      <c r="BE133" t="s">
        <v>45</v>
      </c>
      <c r="BF133" t="s">
        <v>45</v>
      </c>
      <c r="BG133" t="s">
        <v>45</v>
      </c>
      <c r="BH133">
        <v>3</v>
      </c>
      <c r="BI133">
        <v>1</v>
      </c>
      <c r="BJ133" t="s">
        <v>241</v>
      </c>
      <c r="BM133">
        <v>133</v>
      </c>
      <c r="BN133">
        <v>0</v>
      </c>
      <c r="BO133" t="s">
        <v>239</v>
      </c>
      <c r="BP133">
        <v>1</v>
      </c>
      <c r="BQ133">
        <v>30</v>
      </c>
      <c r="BS133">
        <v>1</v>
      </c>
      <c r="BT133">
        <v>1</v>
      </c>
      <c r="BU133">
        <v>1</v>
      </c>
      <c r="BV133">
        <v>1</v>
      </c>
      <c r="BW133">
        <v>1</v>
      </c>
      <c r="BX133">
        <v>1</v>
      </c>
      <c r="BY133" t="s">
        <v>45</v>
      </c>
      <c r="BZ133">
        <v>0</v>
      </c>
      <c r="CA133">
        <v>0</v>
      </c>
      <c r="CF133">
        <v>0</v>
      </c>
      <c r="CG133">
        <v>0</v>
      </c>
      <c r="CM133">
        <v>0</v>
      </c>
      <c r="CN133" t="s">
        <v>45</v>
      </c>
      <c r="CO133">
        <v>0</v>
      </c>
      <c r="CP133">
        <f t="shared" si="87"/>
        <v>3414.05</v>
      </c>
      <c r="CQ133">
        <f t="shared" si="88"/>
        <v>284.50440000000003</v>
      </c>
      <c r="CR133">
        <f t="shared" si="89"/>
        <v>0</v>
      </c>
      <c r="CS133">
        <f t="shared" si="90"/>
        <v>0</v>
      </c>
      <c r="CT133">
        <f t="shared" si="91"/>
        <v>0</v>
      </c>
      <c r="CU133">
        <f t="shared" si="92"/>
        <v>0</v>
      </c>
      <c r="CV133">
        <f t="shared" si="93"/>
        <v>0</v>
      </c>
      <c r="CW133">
        <f t="shared" si="94"/>
        <v>0</v>
      </c>
      <c r="CX133">
        <f t="shared" si="95"/>
        <v>0</v>
      </c>
      <c r="CY133">
        <f t="shared" si="96"/>
        <v>0</v>
      </c>
      <c r="CZ133">
        <f t="shared" si="97"/>
        <v>0</v>
      </c>
      <c r="DC133" t="s">
        <v>45</v>
      </c>
      <c r="DD133" t="s">
        <v>45</v>
      </c>
      <c r="DE133" t="s">
        <v>45</v>
      </c>
      <c r="DF133" t="s">
        <v>45</v>
      </c>
      <c r="DG133" t="s">
        <v>45</v>
      </c>
      <c r="DH133" t="s">
        <v>45</v>
      </c>
      <c r="DI133" t="s">
        <v>45</v>
      </c>
      <c r="DJ133" t="s">
        <v>45</v>
      </c>
      <c r="DK133" t="s">
        <v>45</v>
      </c>
      <c r="DL133" t="s">
        <v>45</v>
      </c>
      <c r="DM133" t="s">
        <v>45</v>
      </c>
      <c r="DN133">
        <v>110</v>
      </c>
      <c r="DO133">
        <v>74</v>
      </c>
      <c r="DP133">
        <v>1.0669999999999999</v>
      </c>
      <c r="DQ133">
        <v>1</v>
      </c>
      <c r="DU133">
        <v>1010</v>
      </c>
      <c r="DV133" t="s">
        <v>227</v>
      </c>
      <c r="DW133" t="s">
        <v>227</v>
      </c>
      <c r="DX133">
        <v>1</v>
      </c>
      <c r="EE133">
        <v>21377848</v>
      </c>
      <c r="EF133">
        <v>30</v>
      </c>
      <c r="EG133" t="s">
        <v>20</v>
      </c>
      <c r="EH133">
        <v>0</v>
      </c>
      <c r="EI133" t="s">
        <v>45</v>
      </c>
      <c r="EJ133">
        <v>1</v>
      </c>
      <c r="EK133">
        <v>133</v>
      </c>
      <c r="EL133" t="s">
        <v>229</v>
      </c>
      <c r="EM133" t="s">
        <v>230</v>
      </c>
      <c r="EO133" t="s">
        <v>45</v>
      </c>
      <c r="EQ133">
        <v>0</v>
      </c>
      <c r="ER133">
        <v>87.81</v>
      </c>
      <c r="ES133">
        <v>87.81</v>
      </c>
      <c r="ET133">
        <v>0</v>
      </c>
      <c r="EU133">
        <v>0</v>
      </c>
      <c r="EV133">
        <v>0</v>
      </c>
      <c r="EW133">
        <v>0</v>
      </c>
      <c r="EX133">
        <v>0</v>
      </c>
      <c r="EZ133">
        <v>0</v>
      </c>
      <c r="FQ133">
        <v>0</v>
      </c>
      <c r="FR133">
        <f t="shared" si="98"/>
        <v>0</v>
      </c>
      <c r="FS133">
        <v>0</v>
      </c>
      <c r="FX133">
        <v>0</v>
      </c>
      <c r="FY133">
        <v>0</v>
      </c>
      <c r="GA133" t="s">
        <v>45</v>
      </c>
      <c r="GG133">
        <v>2</v>
      </c>
      <c r="GH133">
        <v>1</v>
      </c>
      <c r="GI133">
        <v>2</v>
      </c>
      <c r="GJ133">
        <v>0</v>
      </c>
      <c r="GK133">
        <f>ROUND(R133*(R12)/100,2)</f>
        <v>0</v>
      </c>
      <c r="GL133">
        <f t="shared" si="99"/>
        <v>0</v>
      </c>
      <c r="GM133">
        <f t="shared" si="100"/>
        <v>3414.05</v>
      </c>
      <c r="GN133">
        <f t="shared" si="101"/>
        <v>3414.05</v>
      </c>
      <c r="GO133">
        <f t="shared" si="102"/>
        <v>0</v>
      </c>
      <c r="GP133">
        <f t="shared" si="103"/>
        <v>0</v>
      </c>
      <c r="GR133">
        <v>0</v>
      </c>
    </row>
    <row r="134" spans="1:200">
      <c r="A134">
        <v>18</v>
      </c>
      <c r="B134">
        <v>0</v>
      </c>
      <c r="C134">
        <v>124</v>
      </c>
      <c r="E134" t="s">
        <v>320</v>
      </c>
      <c r="F134" t="s">
        <v>243</v>
      </c>
      <c r="G134" t="s">
        <v>244</v>
      </c>
      <c r="H134" t="s">
        <v>227</v>
      </c>
      <c r="I134">
        <f>I132*J134</f>
        <v>6</v>
      </c>
      <c r="J134">
        <v>0.75</v>
      </c>
      <c r="O134">
        <f t="shared" si="67"/>
        <v>69157.67</v>
      </c>
      <c r="P134">
        <f t="shared" si="68"/>
        <v>69157.67</v>
      </c>
      <c r="Q134">
        <f t="shared" si="69"/>
        <v>0</v>
      </c>
      <c r="R134">
        <f t="shared" si="70"/>
        <v>0</v>
      </c>
      <c r="S134">
        <f t="shared" si="71"/>
        <v>0</v>
      </c>
      <c r="T134">
        <f t="shared" si="72"/>
        <v>0</v>
      </c>
      <c r="U134">
        <f t="shared" si="73"/>
        <v>0</v>
      </c>
      <c r="V134">
        <f t="shared" si="74"/>
        <v>0</v>
      </c>
      <c r="W134">
        <f t="shared" si="75"/>
        <v>0</v>
      </c>
      <c r="X134">
        <f t="shared" si="76"/>
        <v>0</v>
      </c>
      <c r="Y134">
        <f t="shared" si="77"/>
        <v>0</v>
      </c>
      <c r="AA134">
        <v>22950688</v>
      </c>
      <c r="AB134">
        <f t="shared" si="78"/>
        <v>2001.09</v>
      </c>
      <c r="AC134">
        <f t="shared" si="79"/>
        <v>2001.09</v>
      </c>
      <c r="AD134">
        <f t="shared" si="80"/>
        <v>0</v>
      </c>
      <c r="AE134">
        <f t="shared" si="81"/>
        <v>0</v>
      </c>
      <c r="AF134">
        <f t="shared" si="82"/>
        <v>0</v>
      </c>
      <c r="AG134">
        <f t="shared" si="83"/>
        <v>0</v>
      </c>
      <c r="AH134">
        <f t="shared" si="84"/>
        <v>0</v>
      </c>
      <c r="AI134">
        <f t="shared" si="85"/>
        <v>0</v>
      </c>
      <c r="AJ134">
        <f t="shared" si="86"/>
        <v>0</v>
      </c>
      <c r="AK134">
        <v>2001.09</v>
      </c>
      <c r="AL134">
        <v>2001.09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1</v>
      </c>
      <c r="AW134">
        <v>1</v>
      </c>
      <c r="AZ134">
        <v>1</v>
      </c>
      <c r="BA134">
        <v>1</v>
      </c>
      <c r="BB134">
        <v>1</v>
      </c>
      <c r="BC134">
        <v>5.76</v>
      </c>
      <c r="BD134" t="s">
        <v>45</v>
      </c>
      <c r="BE134" t="s">
        <v>45</v>
      </c>
      <c r="BF134" t="s">
        <v>45</v>
      </c>
      <c r="BG134" t="s">
        <v>45</v>
      </c>
      <c r="BH134">
        <v>3</v>
      </c>
      <c r="BI134">
        <v>1</v>
      </c>
      <c r="BJ134" t="s">
        <v>245</v>
      </c>
      <c r="BM134">
        <v>133</v>
      </c>
      <c r="BN134">
        <v>0</v>
      </c>
      <c r="BO134" t="s">
        <v>243</v>
      </c>
      <c r="BP134">
        <v>1</v>
      </c>
      <c r="BQ134">
        <v>30</v>
      </c>
      <c r="BS134">
        <v>1</v>
      </c>
      <c r="BT134">
        <v>1</v>
      </c>
      <c r="BU134">
        <v>1</v>
      </c>
      <c r="BV134">
        <v>1</v>
      </c>
      <c r="BW134">
        <v>1</v>
      </c>
      <c r="BX134">
        <v>1</v>
      </c>
      <c r="BY134" t="s">
        <v>45</v>
      </c>
      <c r="BZ134">
        <v>0</v>
      </c>
      <c r="CA134">
        <v>0</v>
      </c>
      <c r="CF134">
        <v>0</v>
      </c>
      <c r="CG134">
        <v>0</v>
      </c>
      <c r="CM134">
        <v>0</v>
      </c>
      <c r="CN134" t="s">
        <v>45</v>
      </c>
      <c r="CO134">
        <v>0</v>
      </c>
      <c r="CP134">
        <f t="shared" si="87"/>
        <v>69157.67</v>
      </c>
      <c r="CQ134">
        <f t="shared" si="88"/>
        <v>11526.278399999999</v>
      </c>
      <c r="CR134">
        <f t="shared" si="89"/>
        <v>0</v>
      </c>
      <c r="CS134">
        <f t="shared" si="90"/>
        <v>0</v>
      </c>
      <c r="CT134">
        <f t="shared" si="91"/>
        <v>0</v>
      </c>
      <c r="CU134">
        <f t="shared" si="92"/>
        <v>0</v>
      </c>
      <c r="CV134">
        <f t="shared" si="93"/>
        <v>0</v>
      </c>
      <c r="CW134">
        <f t="shared" si="94"/>
        <v>0</v>
      </c>
      <c r="CX134">
        <f t="shared" si="95"/>
        <v>0</v>
      </c>
      <c r="CY134">
        <f t="shared" si="96"/>
        <v>0</v>
      </c>
      <c r="CZ134">
        <f t="shared" si="97"/>
        <v>0</v>
      </c>
      <c r="DC134" t="s">
        <v>45</v>
      </c>
      <c r="DD134" t="s">
        <v>45</v>
      </c>
      <c r="DE134" t="s">
        <v>45</v>
      </c>
      <c r="DF134" t="s">
        <v>45</v>
      </c>
      <c r="DG134" t="s">
        <v>45</v>
      </c>
      <c r="DH134" t="s">
        <v>45</v>
      </c>
      <c r="DI134" t="s">
        <v>45</v>
      </c>
      <c r="DJ134" t="s">
        <v>45</v>
      </c>
      <c r="DK134" t="s">
        <v>45</v>
      </c>
      <c r="DL134" t="s">
        <v>45</v>
      </c>
      <c r="DM134" t="s">
        <v>45</v>
      </c>
      <c r="DN134">
        <v>110</v>
      </c>
      <c r="DO134">
        <v>74</v>
      </c>
      <c r="DP134">
        <v>1.0669999999999999</v>
      </c>
      <c r="DQ134">
        <v>1</v>
      </c>
      <c r="DU134">
        <v>1010</v>
      </c>
      <c r="DV134" t="s">
        <v>227</v>
      </c>
      <c r="DW134" t="s">
        <v>227</v>
      </c>
      <c r="DX134">
        <v>1</v>
      </c>
      <c r="EE134">
        <v>21377848</v>
      </c>
      <c r="EF134">
        <v>30</v>
      </c>
      <c r="EG134" t="s">
        <v>20</v>
      </c>
      <c r="EH134">
        <v>0</v>
      </c>
      <c r="EI134" t="s">
        <v>45</v>
      </c>
      <c r="EJ134">
        <v>1</v>
      </c>
      <c r="EK134">
        <v>133</v>
      </c>
      <c r="EL134" t="s">
        <v>229</v>
      </c>
      <c r="EM134" t="s">
        <v>230</v>
      </c>
      <c r="EO134" t="s">
        <v>45</v>
      </c>
      <c r="EQ134">
        <v>0</v>
      </c>
      <c r="ER134">
        <v>2001.09</v>
      </c>
      <c r="ES134">
        <v>2001.09</v>
      </c>
      <c r="ET134">
        <v>0</v>
      </c>
      <c r="EU134">
        <v>0</v>
      </c>
      <c r="EV134">
        <v>0</v>
      </c>
      <c r="EW134">
        <v>0</v>
      </c>
      <c r="EX134">
        <v>0</v>
      </c>
      <c r="EZ134">
        <v>0</v>
      </c>
      <c r="FQ134">
        <v>0</v>
      </c>
      <c r="FR134">
        <f t="shared" si="98"/>
        <v>0</v>
      </c>
      <c r="FS134">
        <v>0</v>
      </c>
      <c r="FX134">
        <v>0</v>
      </c>
      <c r="FY134">
        <v>0</v>
      </c>
      <c r="GA134" t="s">
        <v>45</v>
      </c>
      <c r="GG134">
        <v>2</v>
      </c>
      <c r="GH134">
        <v>1</v>
      </c>
      <c r="GI134">
        <v>2</v>
      </c>
      <c r="GJ134">
        <v>0</v>
      </c>
      <c r="GK134">
        <f>ROUND(R134*(R12)/100,2)</f>
        <v>0</v>
      </c>
      <c r="GL134">
        <f t="shared" si="99"/>
        <v>0</v>
      </c>
      <c r="GM134">
        <f t="shared" si="100"/>
        <v>69157.67</v>
      </c>
      <c r="GN134">
        <f t="shared" si="101"/>
        <v>69157.67</v>
      </c>
      <c r="GO134">
        <f t="shared" si="102"/>
        <v>0</v>
      </c>
      <c r="GP134">
        <f t="shared" si="103"/>
        <v>0</v>
      </c>
      <c r="GR134">
        <v>0</v>
      </c>
    </row>
    <row r="135" spans="1:200">
      <c r="A135">
        <v>18</v>
      </c>
      <c r="B135">
        <v>0</v>
      </c>
      <c r="C135">
        <v>121</v>
      </c>
      <c r="E135" t="s">
        <v>321</v>
      </c>
      <c r="F135" t="s">
        <v>247</v>
      </c>
      <c r="G135" t="s">
        <v>248</v>
      </c>
      <c r="H135" t="s">
        <v>227</v>
      </c>
      <c r="I135">
        <f>I132*J135</f>
        <v>4</v>
      </c>
      <c r="J135">
        <v>0.5</v>
      </c>
      <c r="O135">
        <f t="shared" si="67"/>
        <v>938.5</v>
      </c>
      <c r="P135">
        <f t="shared" si="68"/>
        <v>938.5</v>
      </c>
      <c r="Q135">
        <f t="shared" si="69"/>
        <v>0</v>
      </c>
      <c r="R135">
        <f t="shared" si="70"/>
        <v>0</v>
      </c>
      <c r="S135">
        <f t="shared" si="71"/>
        <v>0</v>
      </c>
      <c r="T135">
        <f t="shared" si="72"/>
        <v>0</v>
      </c>
      <c r="U135">
        <f t="shared" si="73"/>
        <v>0</v>
      </c>
      <c r="V135">
        <f t="shared" si="74"/>
        <v>0</v>
      </c>
      <c r="W135">
        <f t="shared" si="75"/>
        <v>0</v>
      </c>
      <c r="X135">
        <f t="shared" si="76"/>
        <v>0</v>
      </c>
      <c r="Y135">
        <f t="shared" si="77"/>
        <v>0</v>
      </c>
      <c r="AA135">
        <v>22950688</v>
      </c>
      <c r="AB135">
        <f t="shared" si="78"/>
        <v>73.55</v>
      </c>
      <c r="AC135">
        <f t="shared" si="79"/>
        <v>73.55</v>
      </c>
      <c r="AD135">
        <f t="shared" si="80"/>
        <v>0</v>
      </c>
      <c r="AE135">
        <f t="shared" si="81"/>
        <v>0</v>
      </c>
      <c r="AF135">
        <f t="shared" si="82"/>
        <v>0</v>
      </c>
      <c r="AG135">
        <f t="shared" si="83"/>
        <v>0</v>
      </c>
      <c r="AH135">
        <f t="shared" si="84"/>
        <v>0</v>
      </c>
      <c r="AI135">
        <f t="shared" si="85"/>
        <v>0</v>
      </c>
      <c r="AJ135">
        <f t="shared" si="86"/>
        <v>0</v>
      </c>
      <c r="AK135">
        <v>73.55</v>
      </c>
      <c r="AL135">
        <v>73.55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1</v>
      </c>
      <c r="AW135">
        <v>1</v>
      </c>
      <c r="AZ135">
        <v>1</v>
      </c>
      <c r="BA135">
        <v>1</v>
      </c>
      <c r="BB135">
        <v>1</v>
      </c>
      <c r="BC135">
        <v>3.19</v>
      </c>
      <c r="BD135" t="s">
        <v>45</v>
      </c>
      <c r="BE135" t="s">
        <v>45</v>
      </c>
      <c r="BF135" t="s">
        <v>45</v>
      </c>
      <c r="BG135" t="s">
        <v>45</v>
      </c>
      <c r="BH135">
        <v>3</v>
      </c>
      <c r="BI135">
        <v>1</v>
      </c>
      <c r="BJ135" t="s">
        <v>249</v>
      </c>
      <c r="BM135">
        <v>133</v>
      </c>
      <c r="BN135">
        <v>0</v>
      </c>
      <c r="BO135" t="s">
        <v>247</v>
      </c>
      <c r="BP135">
        <v>1</v>
      </c>
      <c r="BQ135">
        <v>30</v>
      </c>
      <c r="BS135">
        <v>1</v>
      </c>
      <c r="BT135">
        <v>1</v>
      </c>
      <c r="BU135">
        <v>1</v>
      </c>
      <c r="BV135">
        <v>1</v>
      </c>
      <c r="BW135">
        <v>1</v>
      </c>
      <c r="BX135">
        <v>1</v>
      </c>
      <c r="BY135" t="s">
        <v>45</v>
      </c>
      <c r="BZ135">
        <v>0</v>
      </c>
      <c r="CA135">
        <v>0</v>
      </c>
      <c r="CF135">
        <v>0</v>
      </c>
      <c r="CG135">
        <v>0</v>
      </c>
      <c r="CM135">
        <v>0</v>
      </c>
      <c r="CN135" t="s">
        <v>45</v>
      </c>
      <c r="CO135">
        <v>0</v>
      </c>
      <c r="CP135">
        <f t="shared" si="87"/>
        <v>938.5</v>
      </c>
      <c r="CQ135">
        <f t="shared" si="88"/>
        <v>234.62449999999998</v>
      </c>
      <c r="CR135">
        <f t="shared" si="89"/>
        <v>0</v>
      </c>
      <c r="CS135">
        <f t="shared" si="90"/>
        <v>0</v>
      </c>
      <c r="CT135">
        <f t="shared" si="91"/>
        <v>0</v>
      </c>
      <c r="CU135">
        <f t="shared" si="92"/>
        <v>0</v>
      </c>
      <c r="CV135">
        <f t="shared" si="93"/>
        <v>0</v>
      </c>
      <c r="CW135">
        <f t="shared" si="94"/>
        <v>0</v>
      </c>
      <c r="CX135">
        <f t="shared" si="95"/>
        <v>0</v>
      </c>
      <c r="CY135">
        <f t="shared" si="96"/>
        <v>0</v>
      </c>
      <c r="CZ135">
        <f t="shared" si="97"/>
        <v>0</v>
      </c>
      <c r="DC135" t="s">
        <v>45</v>
      </c>
      <c r="DD135" t="s">
        <v>45</v>
      </c>
      <c r="DE135" t="s">
        <v>45</v>
      </c>
      <c r="DF135" t="s">
        <v>45</v>
      </c>
      <c r="DG135" t="s">
        <v>45</v>
      </c>
      <c r="DH135" t="s">
        <v>45</v>
      </c>
      <c r="DI135" t="s">
        <v>45</v>
      </c>
      <c r="DJ135" t="s">
        <v>45</v>
      </c>
      <c r="DK135" t="s">
        <v>45</v>
      </c>
      <c r="DL135" t="s">
        <v>45</v>
      </c>
      <c r="DM135" t="s">
        <v>45</v>
      </c>
      <c r="DN135">
        <v>110</v>
      </c>
      <c r="DO135">
        <v>74</v>
      </c>
      <c r="DP135">
        <v>1.0669999999999999</v>
      </c>
      <c r="DQ135">
        <v>1</v>
      </c>
      <c r="DU135">
        <v>1010</v>
      </c>
      <c r="DV135" t="s">
        <v>227</v>
      </c>
      <c r="DW135" t="s">
        <v>227</v>
      </c>
      <c r="DX135">
        <v>1</v>
      </c>
      <c r="EE135">
        <v>21377848</v>
      </c>
      <c r="EF135">
        <v>30</v>
      </c>
      <c r="EG135" t="s">
        <v>20</v>
      </c>
      <c r="EH135">
        <v>0</v>
      </c>
      <c r="EI135" t="s">
        <v>45</v>
      </c>
      <c r="EJ135">
        <v>1</v>
      </c>
      <c r="EK135">
        <v>133</v>
      </c>
      <c r="EL135" t="s">
        <v>229</v>
      </c>
      <c r="EM135" t="s">
        <v>230</v>
      </c>
      <c r="EO135" t="s">
        <v>45</v>
      </c>
      <c r="EQ135">
        <v>0</v>
      </c>
      <c r="ER135">
        <v>73.55</v>
      </c>
      <c r="ES135">
        <v>73.55</v>
      </c>
      <c r="ET135">
        <v>0</v>
      </c>
      <c r="EU135">
        <v>0</v>
      </c>
      <c r="EV135">
        <v>0</v>
      </c>
      <c r="EW135">
        <v>0</v>
      </c>
      <c r="EX135">
        <v>0</v>
      </c>
      <c r="EZ135">
        <v>0</v>
      </c>
      <c r="FQ135">
        <v>0</v>
      </c>
      <c r="FR135">
        <f t="shared" si="98"/>
        <v>0</v>
      </c>
      <c r="FS135">
        <v>0</v>
      </c>
      <c r="FX135">
        <v>0</v>
      </c>
      <c r="FY135">
        <v>0</v>
      </c>
      <c r="GA135" t="s">
        <v>45</v>
      </c>
      <c r="GG135">
        <v>2</v>
      </c>
      <c r="GH135">
        <v>1</v>
      </c>
      <c r="GI135">
        <v>2</v>
      </c>
      <c r="GJ135">
        <v>0</v>
      </c>
      <c r="GK135">
        <f>ROUND(R135*(R12)/100,2)</f>
        <v>0</v>
      </c>
      <c r="GL135">
        <f t="shared" si="99"/>
        <v>0</v>
      </c>
      <c r="GM135">
        <f t="shared" si="100"/>
        <v>938.5</v>
      </c>
      <c r="GN135">
        <f t="shared" si="101"/>
        <v>938.5</v>
      </c>
      <c r="GO135">
        <f t="shared" si="102"/>
        <v>0</v>
      </c>
      <c r="GP135">
        <f t="shared" si="103"/>
        <v>0</v>
      </c>
      <c r="GR135">
        <v>0</v>
      </c>
    </row>
    <row r="136" spans="1:200">
      <c r="A136">
        <v>18</v>
      </c>
      <c r="B136">
        <v>0</v>
      </c>
      <c r="C136">
        <v>123</v>
      </c>
      <c r="E136" t="s">
        <v>322</v>
      </c>
      <c r="F136" t="s">
        <v>251</v>
      </c>
      <c r="G136" t="s">
        <v>252</v>
      </c>
      <c r="H136" t="s">
        <v>227</v>
      </c>
      <c r="I136">
        <f>I132*J136</f>
        <v>2</v>
      </c>
      <c r="J136">
        <v>0.25</v>
      </c>
      <c r="O136">
        <f t="shared" si="67"/>
        <v>15336.9</v>
      </c>
      <c r="P136">
        <f t="shared" si="68"/>
        <v>15336.9</v>
      </c>
      <c r="Q136">
        <f t="shared" si="69"/>
        <v>0</v>
      </c>
      <c r="R136">
        <f t="shared" si="70"/>
        <v>0</v>
      </c>
      <c r="S136">
        <f t="shared" si="71"/>
        <v>0</v>
      </c>
      <c r="T136">
        <f t="shared" si="72"/>
        <v>0</v>
      </c>
      <c r="U136">
        <f t="shared" si="73"/>
        <v>0</v>
      </c>
      <c r="V136">
        <f t="shared" si="74"/>
        <v>0</v>
      </c>
      <c r="W136">
        <f t="shared" si="75"/>
        <v>0</v>
      </c>
      <c r="X136">
        <f t="shared" si="76"/>
        <v>0</v>
      </c>
      <c r="Y136">
        <f t="shared" si="77"/>
        <v>0</v>
      </c>
      <c r="AA136">
        <v>22950688</v>
      </c>
      <c r="AB136">
        <f t="shared" si="78"/>
        <v>1306.3800000000001</v>
      </c>
      <c r="AC136">
        <f t="shared" si="79"/>
        <v>1306.3800000000001</v>
      </c>
      <c r="AD136">
        <f t="shared" si="80"/>
        <v>0</v>
      </c>
      <c r="AE136">
        <f t="shared" si="81"/>
        <v>0</v>
      </c>
      <c r="AF136">
        <f t="shared" si="82"/>
        <v>0</v>
      </c>
      <c r="AG136">
        <f t="shared" si="83"/>
        <v>0</v>
      </c>
      <c r="AH136">
        <f t="shared" si="84"/>
        <v>0</v>
      </c>
      <c r="AI136">
        <f t="shared" si="85"/>
        <v>0</v>
      </c>
      <c r="AJ136">
        <f t="shared" si="86"/>
        <v>0</v>
      </c>
      <c r="AK136">
        <v>1306.3800000000001</v>
      </c>
      <c r="AL136">
        <v>1306.3800000000001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1</v>
      </c>
      <c r="AW136">
        <v>1</v>
      </c>
      <c r="AZ136">
        <v>1</v>
      </c>
      <c r="BA136">
        <v>1</v>
      </c>
      <c r="BB136">
        <v>1</v>
      </c>
      <c r="BC136">
        <v>5.87</v>
      </c>
      <c r="BD136" t="s">
        <v>45</v>
      </c>
      <c r="BE136" t="s">
        <v>45</v>
      </c>
      <c r="BF136" t="s">
        <v>45</v>
      </c>
      <c r="BG136" t="s">
        <v>45</v>
      </c>
      <c r="BH136">
        <v>3</v>
      </c>
      <c r="BI136">
        <v>1</v>
      </c>
      <c r="BJ136" t="s">
        <v>253</v>
      </c>
      <c r="BM136">
        <v>133</v>
      </c>
      <c r="BN136">
        <v>0</v>
      </c>
      <c r="BO136" t="s">
        <v>251</v>
      </c>
      <c r="BP136">
        <v>1</v>
      </c>
      <c r="BQ136">
        <v>30</v>
      </c>
      <c r="BS136">
        <v>1</v>
      </c>
      <c r="BT136">
        <v>1</v>
      </c>
      <c r="BU136">
        <v>1</v>
      </c>
      <c r="BV136">
        <v>1</v>
      </c>
      <c r="BW136">
        <v>1</v>
      </c>
      <c r="BX136">
        <v>1</v>
      </c>
      <c r="BY136" t="s">
        <v>45</v>
      </c>
      <c r="BZ136">
        <v>0</v>
      </c>
      <c r="CA136">
        <v>0</v>
      </c>
      <c r="CF136">
        <v>0</v>
      </c>
      <c r="CG136">
        <v>0</v>
      </c>
      <c r="CM136">
        <v>0</v>
      </c>
      <c r="CN136" t="s">
        <v>45</v>
      </c>
      <c r="CO136">
        <v>0</v>
      </c>
      <c r="CP136">
        <f t="shared" si="87"/>
        <v>15336.9</v>
      </c>
      <c r="CQ136">
        <f t="shared" si="88"/>
        <v>7668.450600000001</v>
      </c>
      <c r="CR136">
        <f t="shared" si="89"/>
        <v>0</v>
      </c>
      <c r="CS136">
        <f t="shared" si="90"/>
        <v>0</v>
      </c>
      <c r="CT136">
        <f t="shared" si="91"/>
        <v>0</v>
      </c>
      <c r="CU136">
        <f t="shared" si="92"/>
        <v>0</v>
      </c>
      <c r="CV136">
        <f t="shared" si="93"/>
        <v>0</v>
      </c>
      <c r="CW136">
        <f t="shared" si="94"/>
        <v>0</v>
      </c>
      <c r="CX136">
        <f t="shared" si="95"/>
        <v>0</v>
      </c>
      <c r="CY136">
        <f t="shared" si="96"/>
        <v>0</v>
      </c>
      <c r="CZ136">
        <f t="shared" si="97"/>
        <v>0</v>
      </c>
      <c r="DC136" t="s">
        <v>45</v>
      </c>
      <c r="DD136" t="s">
        <v>45</v>
      </c>
      <c r="DE136" t="s">
        <v>45</v>
      </c>
      <c r="DF136" t="s">
        <v>45</v>
      </c>
      <c r="DG136" t="s">
        <v>45</v>
      </c>
      <c r="DH136" t="s">
        <v>45</v>
      </c>
      <c r="DI136" t="s">
        <v>45</v>
      </c>
      <c r="DJ136" t="s">
        <v>45</v>
      </c>
      <c r="DK136" t="s">
        <v>45</v>
      </c>
      <c r="DL136" t="s">
        <v>45</v>
      </c>
      <c r="DM136" t="s">
        <v>45</v>
      </c>
      <c r="DN136">
        <v>110</v>
      </c>
      <c r="DO136">
        <v>74</v>
      </c>
      <c r="DP136">
        <v>1.0669999999999999</v>
      </c>
      <c r="DQ136">
        <v>1</v>
      </c>
      <c r="DU136">
        <v>1010</v>
      </c>
      <c r="DV136" t="s">
        <v>227</v>
      </c>
      <c r="DW136" t="s">
        <v>227</v>
      </c>
      <c r="DX136">
        <v>1</v>
      </c>
      <c r="EE136">
        <v>21377848</v>
      </c>
      <c r="EF136">
        <v>30</v>
      </c>
      <c r="EG136" t="s">
        <v>20</v>
      </c>
      <c r="EH136">
        <v>0</v>
      </c>
      <c r="EI136" t="s">
        <v>45</v>
      </c>
      <c r="EJ136">
        <v>1</v>
      </c>
      <c r="EK136">
        <v>133</v>
      </c>
      <c r="EL136" t="s">
        <v>229</v>
      </c>
      <c r="EM136" t="s">
        <v>230</v>
      </c>
      <c r="EO136" t="s">
        <v>45</v>
      </c>
      <c r="EQ136">
        <v>0</v>
      </c>
      <c r="ER136">
        <v>1306.3800000000001</v>
      </c>
      <c r="ES136">
        <v>1306.3800000000001</v>
      </c>
      <c r="ET136">
        <v>0</v>
      </c>
      <c r="EU136">
        <v>0</v>
      </c>
      <c r="EV136">
        <v>0</v>
      </c>
      <c r="EW136">
        <v>0</v>
      </c>
      <c r="EX136">
        <v>0</v>
      </c>
      <c r="EZ136">
        <v>0</v>
      </c>
      <c r="FQ136">
        <v>0</v>
      </c>
      <c r="FR136">
        <f t="shared" si="98"/>
        <v>0</v>
      </c>
      <c r="FS136">
        <v>0</v>
      </c>
      <c r="FX136">
        <v>0</v>
      </c>
      <c r="FY136">
        <v>0</v>
      </c>
      <c r="GA136" t="s">
        <v>45</v>
      </c>
      <c r="GG136">
        <v>2</v>
      </c>
      <c r="GH136">
        <v>1</v>
      </c>
      <c r="GI136">
        <v>2</v>
      </c>
      <c r="GJ136">
        <v>0</v>
      </c>
      <c r="GK136">
        <f>ROUND(R136*(R12)/100,2)</f>
        <v>0</v>
      </c>
      <c r="GL136">
        <f t="shared" si="99"/>
        <v>0</v>
      </c>
      <c r="GM136">
        <f t="shared" si="100"/>
        <v>15336.9</v>
      </c>
      <c r="GN136">
        <f t="shared" si="101"/>
        <v>15336.9</v>
      </c>
      <c r="GO136">
        <f t="shared" si="102"/>
        <v>0</v>
      </c>
      <c r="GP136">
        <f t="shared" si="103"/>
        <v>0</v>
      </c>
      <c r="GR136">
        <v>0</v>
      </c>
    </row>
    <row r="137" spans="1:200">
      <c r="A137">
        <v>17</v>
      </c>
      <c r="B137">
        <v>0</v>
      </c>
      <c r="C137">
        <f>ROW(SmtRes!A130)</f>
        <v>130</v>
      </c>
      <c r="D137">
        <f>ROW(EtalonRes!A117)</f>
        <v>117</v>
      </c>
      <c r="E137" t="s">
        <v>129</v>
      </c>
      <c r="F137" t="s">
        <v>323</v>
      </c>
      <c r="G137" t="s">
        <v>324</v>
      </c>
      <c r="H137" t="s">
        <v>325</v>
      </c>
      <c r="I137">
        <v>24</v>
      </c>
      <c r="J137">
        <v>0</v>
      </c>
      <c r="O137">
        <f t="shared" si="67"/>
        <v>1174.29</v>
      </c>
      <c r="P137">
        <f t="shared" si="68"/>
        <v>60.26</v>
      </c>
      <c r="Q137">
        <f t="shared" si="69"/>
        <v>0</v>
      </c>
      <c r="R137">
        <f t="shared" si="70"/>
        <v>0</v>
      </c>
      <c r="S137">
        <f t="shared" si="71"/>
        <v>1114.03</v>
      </c>
      <c r="T137">
        <f t="shared" si="72"/>
        <v>0</v>
      </c>
      <c r="U137">
        <f t="shared" si="73"/>
        <v>5.28</v>
      </c>
      <c r="V137">
        <f t="shared" si="74"/>
        <v>0</v>
      </c>
      <c r="W137">
        <f t="shared" si="75"/>
        <v>0</v>
      </c>
      <c r="X137">
        <f t="shared" si="76"/>
        <v>1024.9100000000001</v>
      </c>
      <c r="Y137">
        <f t="shared" si="77"/>
        <v>490.17</v>
      </c>
      <c r="AA137">
        <v>22950688</v>
      </c>
      <c r="AB137">
        <f t="shared" si="78"/>
        <v>3.79</v>
      </c>
      <c r="AC137">
        <f t="shared" si="79"/>
        <v>0.93</v>
      </c>
      <c r="AD137">
        <f t="shared" si="80"/>
        <v>0</v>
      </c>
      <c r="AE137">
        <f t="shared" si="81"/>
        <v>0</v>
      </c>
      <c r="AF137">
        <f t="shared" si="82"/>
        <v>2.86</v>
      </c>
      <c r="AG137">
        <f t="shared" si="83"/>
        <v>0</v>
      </c>
      <c r="AH137">
        <f t="shared" si="84"/>
        <v>0.22</v>
      </c>
      <c r="AI137">
        <f t="shared" si="85"/>
        <v>0</v>
      </c>
      <c r="AJ137">
        <f t="shared" si="86"/>
        <v>0</v>
      </c>
      <c r="AK137">
        <v>3.79</v>
      </c>
      <c r="AL137">
        <v>0.93</v>
      </c>
      <c r="AM137">
        <v>0</v>
      </c>
      <c r="AN137">
        <v>0</v>
      </c>
      <c r="AO137">
        <v>2.86</v>
      </c>
      <c r="AP137">
        <v>0</v>
      </c>
      <c r="AQ137">
        <v>0.22</v>
      </c>
      <c r="AR137">
        <v>0</v>
      </c>
      <c r="AS137">
        <v>0</v>
      </c>
      <c r="AT137">
        <v>92</v>
      </c>
      <c r="AU137">
        <v>44</v>
      </c>
      <c r="AV137">
        <v>1</v>
      </c>
      <c r="AW137">
        <v>1</v>
      </c>
      <c r="AZ137">
        <v>1</v>
      </c>
      <c r="BA137">
        <v>16.23</v>
      </c>
      <c r="BB137">
        <v>1</v>
      </c>
      <c r="BC137">
        <v>2.7</v>
      </c>
      <c r="BD137" t="s">
        <v>45</v>
      </c>
      <c r="BE137" t="s">
        <v>45</v>
      </c>
      <c r="BF137" t="s">
        <v>45</v>
      </c>
      <c r="BG137" t="s">
        <v>45</v>
      </c>
      <c r="BH137">
        <v>0</v>
      </c>
      <c r="BI137">
        <v>1</v>
      </c>
      <c r="BJ137" t="s">
        <v>326</v>
      </c>
      <c r="BM137">
        <v>137</v>
      </c>
      <c r="BN137">
        <v>0</v>
      </c>
      <c r="BO137" t="s">
        <v>323</v>
      </c>
      <c r="BP137">
        <v>1</v>
      </c>
      <c r="BQ137">
        <v>30</v>
      </c>
      <c r="BS137">
        <v>16.23</v>
      </c>
      <c r="BT137">
        <v>1</v>
      </c>
      <c r="BU137">
        <v>1</v>
      </c>
      <c r="BV137">
        <v>1</v>
      </c>
      <c r="BW137">
        <v>1</v>
      </c>
      <c r="BX137">
        <v>1</v>
      </c>
      <c r="BY137" t="s">
        <v>45</v>
      </c>
      <c r="BZ137">
        <v>92</v>
      </c>
      <c r="CA137">
        <v>44</v>
      </c>
      <c r="CF137">
        <v>0</v>
      </c>
      <c r="CG137">
        <v>0</v>
      </c>
      <c r="CM137">
        <v>0</v>
      </c>
      <c r="CN137" t="s">
        <v>45</v>
      </c>
      <c r="CO137">
        <v>0</v>
      </c>
      <c r="CP137">
        <f t="shared" si="87"/>
        <v>1174.29</v>
      </c>
      <c r="CQ137">
        <f t="shared" si="88"/>
        <v>2.5110000000000001</v>
      </c>
      <c r="CR137">
        <f t="shared" si="89"/>
        <v>0</v>
      </c>
      <c r="CS137">
        <f t="shared" si="90"/>
        <v>0</v>
      </c>
      <c r="CT137">
        <f t="shared" si="91"/>
        <v>46.4178</v>
      </c>
      <c r="CU137">
        <f t="shared" si="92"/>
        <v>0</v>
      </c>
      <c r="CV137">
        <f t="shared" si="93"/>
        <v>0.22</v>
      </c>
      <c r="CW137">
        <f t="shared" si="94"/>
        <v>0</v>
      </c>
      <c r="CX137">
        <f t="shared" si="95"/>
        <v>0</v>
      </c>
      <c r="CY137">
        <f t="shared" si="96"/>
        <v>1024.9076</v>
      </c>
      <c r="CZ137">
        <f t="shared" si="97"/>
        <v>490.17320000000001</v>
      </c>
      <c r="DC137" t="s">
        <v>45</v>
      </c>
      <c r="DD137" t="s">
        <v>45</v>
      </c>
      <c r="DE137" t="s">
        <v>45</v>
      </c>
      <c r="DF137" t="s">
        <v>45</v>
      </c>
      <c r="DG137" t="s">
        <v>45</v>
      </c>
      <c r="DH137" t="s">
        <v>45</v>
      </c>
      <c r="DI137" t="s">
        <v>45</v>
      </c>
      <c r="DJ137" t="s">
        <v>45</v>
      </c>
      <c r="DK137" t="s">
        <v>45</v>
      </c>
      <c r="DL137" t="s">
        <v>45</v>
      </c>
      <c r="DM137" t="s">
        <v>45</v>
      </c>
      <c r="DN137">
        <v>110</v>
      </c>
      <c r="DO137">
        <v>74</v>
      </c>
      <c r="DP137">
        <v>1.0669999999999999</v>
      </c>
      <c r="DQ137">
        <v>1</v>
      </c>
      <c r="DU137">
        <v>1013</v>
      </c>
      <c r="DV137" t="s">
        <v>325</v>
      </c>
      <c r="DW137" t="s">
        <v>325</v>
      </c>
      <c r="DX137">
        <v>1</v>
      </c>
      <c r="EE137">
        <v>21377852</v>
      </c>
      <c r="EF137">
        <v>30</v>
      </c>
      <c r="EG137" t="s">
        <v>20</v>
      </c>
      <c r="EH137">
        <v>0</v>
      </c>
      <c r="EI137" t="s">
        <v>45</v>
      </c>
      <c r="EJ137">
        <v>1</v>
      </c>
      <c r="EK137">
        <v>137</v>
      </c>
      <c r="EL137" t="s">
        <v>327</v>
      </c>
      <c r="EM137" t="s">
        <v>328</v>
      </c>
      <c r="EO137" t="s">
        <v>45</v>
      </c>
      <c r="EQ137">
        <v>0</v>
      </c>
      <c r="ER137">
        <v>3.79</v>
      </c>
      <c r="ES137">
        <v>0.93</v>
      </c>
      <c r="ET137">
        <v>0</v>
      </c>
      <c r="EU137">
        <v>0</v>
      </c>
      <c r="EV137">
        <v>2.86</v>
      </c>
      <c r="EW137">
        <v>0.22</v>
      </c>
      <c r="EX137">
        <v>0</v>
      </c>
      <c r="EY137">
        <v>0</v>
      </c>
      <c r="EZ137">
        <v>0</v>
      </c>
      <c r="FQ137">
        <v>0</v>
      </c>
      <c r="FR137">
        <f t="shared" si="98"/>
        <v>0</v>
      </c>
      <c r="FS137">
        <v>0</v>
      </c>
      <c r="FX137">
        <v>92</v>
      </c>
      <c r="FY137">
        <v>44</v>
      </c>
      <c r="GA137" t="s">
        <v>45</v>
      </c>
      <c r="GG137">
        <v>2</v>
      </c>
      <c r="GH137">
        <v>1</v>
      </c>
      <c r="GI137">
        <v>2</v>
      </c>
      <c r="GJ137">
        <v>0</v>
      </c>
      <c r="GK137">
        <f>ROUND(R137*(R12)/100,2)</f>
        <v>0</v>
      </c>
      <c r="GL137">
        <f t="shared" si="99"/>
        <v>0</v>
      </c>
      <c r="GM137">
        <f t="shared" si="100"/>
        <v>2689.37</v>
      </c>
      <c r="GN137">
        <f t="shared" si="101"/>
        <v>2689.37</v>
      </c>
      <c r="GO137">
        <f t="shared" si="102"/>
        <v>0</v>
      </c>
      <c r="GP137">
        <f t="shared" si="103"/>
        <v>0</v>
      </c>
      <c r="GR137">
        <v>0</v>
      </c>
    </row>
    <row r="138" spans="1:200">
      <c r="A138">
        <v>18</v>
      </c>
      <c r="B138">
        <v>0</v>
      </c>
      <c r="C138">
        <v>130</v>
      </c>
      <c r="E138" t="s">
        <v>135</v>
      </c>
      <c r="F138" t="s">
        <v>329</v>
      </c>
      <c r="G138" t="s">
        <v>330</v>
      </c>
      <c r="H138" t="s">
        <v>227</v>
      </c>
      <c r="I138">
        <f>I137*J138</f>
        <v>24</v>
      </c>
      <c r="J138">
        <v>1</v>
      </c>
      <c r="O138">
        <f t="shared" si="67"/>
        <v>16083.84</v>
      </c>
      <c r="P138">
        <f t="shared" si="68"/>
        <v>16083.84</v>
      </c>
      <c r="Q138">
        <f t="shared" si="69"/>
        <v>0</v>
      </c>
      <c r="R138">
        <f t="shared" si="70"/>
        <v>0</v>
      </c>
      <c r="S138">
        <f t="shared" si="71"/>
        <v>0</v>
      </c>
      <c r="T138">
        <f t="shared" si="72"/>
        <v>0</v>
      </c>
      <c r="U138">
        <f t="shared" si="73"/>
        <v>0</v>
      </c>
      <c r="V138">
        <f t="shared" si="74"/>
        <v>0</v>
      </c>
      <c r="W138">
        <f t="shared" si="75"/>
        <v>0</v>
      </c>
      <c r="X138">
        <f t="shared" si="76"/>
        <v>0</v>
      </c>
      <c r="Y138">
        <f t="shared" si="77"/>
        <v>0</v>
      </c>
      <c r="AA138">
        <v>22950688</v>
      </c>
      <c r="AB138">
        <f t="shared" si="78"/>
        <v>167.54</v>
      </c>
      <c r="AC138">
        <f t="shared" si="79"/>
        <v>167.54</v>
      </c>
      <c r="AD138">
        <f t="shared" si="80"/>
        <v>0</v>
      </c>
      <c r="AE138">
        <f t="shared" si="81"/>
        <v>0</v>
      </c>
      <c r="AF138">
        <f t="shared" si="82"/>
        <v>0</v>
      </c>
      <c r="AG138">
        <f t="shared" si="83"/>
        <v>0</v>
      </c>
      <c r="AH138">
        <f t="shared" si="84"/>
        <v>0</v>
      </c>
      <c r="AI138">
        <f t="shared" si="85"/>
        <v>0</v>
      </c>
      <c r="AJ138">
        <f t="shared" si="86"/>
        <v>0</v>
      </c>
      <c r="AK138">
        <v>167.54</v>
      </c>
      <c r="AL138">
        <v>167.54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1</v>
      </c>
      <c r="AW138">
        <v>1</v>
      </c>
      <c r="AZ138">
        <v>1</v>
      </c>
      <c r="BA138">
        <v>1</v>
      </c>
      <c r="BB138">
        <v>1</v>
      </c>
      <c r="BC138">
        <v>4</v>
      </c>
      <c r="BD138" t="s">
        <v>45</v>
      </c>
      <c r="BE138" t="s">
        <v>45</v>
      </c>
      <c r="BF138" t="s">
        <v>45</v>
      </c>
      <c r="BG138" t="s">
        <v>45</v>
      </c>
      <c r="BH138">
        <v>3</v>
      </c>
      <c r="BI138">
        <v>1</v>
      </c>
      <c r="BJ138" t="s">
        <v>331</v>
      </c>
      <c r="BM138">
        <v>137</v>
      </c>
      <c r="BN138">
        <v>0</v>
      </c>
      <c r="BO138" t="s">
        <v>329</v>
      </c>
      <c r="BP138">
        <v>1</v>
      </c>
      <c r="BQ138">
        <v>30</v>
      </c>
      <c r="BS138">
        <v>1</v>
      </c>
      <c r="BT138">
        <v>1</v>
      </c>
      <c r="BU138">
        <v>1</v>
      </c>
      <c r="BV138">
        <v>1</v>
      </c>
      <c r="BW138">
        <v>1</v>
      </c>
      <c r="BX138">
        <v>1</v>
      </c>
      <c r="BY138" t="s">
        <v>45</v>
      </c>
      <c r="BZ138">
        <v>0</v>
      </c>
      <c r="CA138">
        <v>0</v>
      </c>
      <c r="CF138">
        <v>0</v>
      </c>
      <c r="CG138">
        <v>0</v>
      </c>
      <c r="CM138">
        <v>0</v>
      </c>
      <c r="CN138" t="s">
        <v>45</v>
      </c>
      <c r="CO138">
        <v>0</v>
      </c>
      <c r="CP138">
        <f t="shared" si="87"/>
        <v>16083.84</v>
      </c>
      <c r="CQ138">
        <f t="shared" si="88"/>
        <v>670.16</v>
      </c>
      <c r="CR138">
        <f t="shared" si="89"/>
        <v>0</v>
      </c>
      <c r="CS138">
        <f t="shared" si="90"/>
        <v>0</v>
      </c>
      <c r="CT138">
        <f t="shared" si="91"/>
        <v>0</v>
      </c>
      <c r="CU138">
        <f t="shared" si="92"/>
        <v>0</v>
      </c>
      <c r="CV138">
        <f t="shared" si="93"/>
        <v>0</v>
      </c>
      <c r="CW138">
        <f t="shared" si="94"/>
        <v>0</v>
      </c>
      <c r="CX138">
        <f t="shared" si="95"/>
        <v>0</v>
      </c>
      <c r="CY138">
        <f t="shared" si="96"/>
        <v>0</v>
      </c>
      <c r="CZ138">
        <f t="shared" si="97"/>
        <v>0</v>
      </c>
      <c r="DC138" t="s">
        <v>45</v>
      </c>
      <c r="DD138" t="s">
        <v>45</v>
      </c>
      <c r="DE138" t="s">
        <v>45</v>
      </c>
      <c r="DF138" t="s">
        <v>45</v>
      </c>
      <c r="DG138" t="s">
        <v>45</v>
      </c>
      <c r="DH138" t="s">
        <v>45</v>
      </c>
      <c r="DI138" t="s">
        <v>45</v>
      </c>
      <c r="DJ138" t="s">
        <v>45</v>
      </c>
      <c r="DK138" t="s">
        <v>45</v>
      </c>
      <c r="DL138" t="s">
        <v>45</v>
      </c>
      <c r="DM138" t="s">
        <v>45</v>
      </c>
      <c r="DN138">
        <v>110</v>
      </c>
      <c r="DO138">
        <v>74</v>
      </c>
      <c r="DP138">
        <v>1.0669999999999999</v>
      </c>
      <c r="DQ138">
        <v>1</v>
      </c>
      <c r="DU138">
        <v>1010</v>
      </c>
      <c r="DV138" t="s">
        <v>227</v>
      </c>
      <c r="DW138" t="s">
        <v>227</v>
      </c>
      <c r="DX138">
        <v>1</v>
      </c>
      <c r="EE138">
        <v>21377852</v>
      </c>
      <c r="EF138">
        <v>30</v>
      </c>
      <c r="EG138" t="s">
        <v>20</v>
      </c>
      <c r="EH138">
        <v>0</v>
      </c>
      <c r="EI138" t="s">
        <v>45</v>
      </c>
      <c r="EJ138">
        <v>1</v>
      </c>
      <c r="EK138">
        <v>137</v>
      </c>
      <c r="EL138" t="s">
        <v>327</v>
      </c>
      <c r="EM138" t="s">
        <v>328</v>
      </c>
      <c r="EO138" t="s">
        <v>45</v>
      </c>
      <c r="EQ138">
        <v>0</v>
      </c>
      <c r="ER138">
        <v>167.54</v>
      </c>
      <c r="ES138">
        <v>167.54</v>
      </c>
      <c r="ET138">
        <v>0</v>
      </c>
      <c r="EU138">
        <v>0</v>
      </c>
      <c r="EV138">
        <v>0</v>
      </c>
      <c r="EW138">
        <v>0</v>
      </c>
      <c r="EX138">
        <v>0</v>
      </c>
      <c r="EZ138">
        <v>0</v>
      </c>
      <c r="FQ138">
        <v>0</v>
      </c>
      <c r="FR138">
        <f t="shared" si="98"/>
        <v>0</v>
      </c>
      <c r="FS138">
        <v>0</v>
      </c>
      <c r="FX138">
        <v>0</v>
      </c>
      <c r="FY138">
        <v>0</v>
      </c>
      <c r="GA138" t="s">
        <v>45</v>
      </c>
      <c r="GG138">
        <v>2</v>
      </c>
      <c r="GH138">
        <v>1</v>
      </c>
      <c r="GI138">
        <v>2</v>
      </c>
      <c r="GJ138">
        <v>0</v>
      </c>
      <c r="GK138">
        <f>ROUND(R138*(R12)/100,2)</f>
        <v>0</v>
      </c>
      <c r="GL138">
        <f t="shared" si="99"/>
        <v>0</v>
      </c>
      <c r="GM138">
        <f t="shared" si="100"/>
        <v>16083.84</v>
      </c>
      <c r="GN138">
        <f t="shared" si="101"/>
        <v>16083.84</v>
      </c>
      <c r="GO138">
        <f t="shared" si="102"/>
        <v>0</v>
      </c>
      <c r="GP138">
        <f t="shared" si="103"/>
        <v>0</v>
      </c>
      <c r="GR138">
        <v>0</v>
      </c>
    </row>
    <row r="139" spans="1:200">
      <c r="A139">
        <v>18</v>
      </c>
      <c r="B139">
        <v>0</v>
      </c>
      <c r="C139">
        <v>129</v>
      </c>
      <c r="E139" t="s">
        <v>332</v>
      </c>
      <c r="F139" t="s">
        <v>333</v>
      </c>
      <c r="G139" t="s">
        <v>334</v>
      </c>
      <c r="H139" t="s">
        <v>227</v>
      </c>
      <c r="I139">
        <f>I137*J139</f>
        <v>24</v>
      </c>
      <c r="J139">
        <v>1</v>
      </c>
      <c r="O139">
        <f t="shared" si="67"/>
        <v>12760.02</v>
      </c>
      <c r="P139">
        <f t="shared" si="68"/>
        <v>12760.02</v>
      </c>
      <c r="Q139">
        <f t="shared" si="69"/>
        <v>0</v>
      </c>
      <c r="R139">
        <f t="shared" si="70"/>
        <v>0</v>
      </c>
      <c r="S139">
        <f t="shared" si="71"/>
        <v>0</v>
      </c>
      <c r="T139">
        <f t="shared" si="72"/>
        <v>0</v>
      </c>
      <c r="U139">
        <f t="shared" si="73"/>
        <v>0</v>
      </c>
      <c r="V139">
        <f t="shared" si="74"/>
        <v>0</v>
      </c>
      <c r="W139">
        <f t="shared" si="75"/>
        <v>0</v>
      </c>
      <c r="X139">
        <f t="shared" si="76"/>
        <v>0</v>
      </c>
      <c r="Y139">
        <f t="shared" si="77"/>
        <v>0</v>
      </c>
      <c r="AA139">
        <v>22950688</v>
      </c>
      <c r="AB139">
        <f t="shared" si="78"/>
        <v>38.950000000000003</v>
      </c>
      <c r="AC139">
        <f t="shared" si="79"/>
        <v>38.950000000000003</v>
      </c>
      <c r="AD139">
        <f t="shared" si="80"/>
        <v>0</v>
      </c>
      <c r="AE139">
        <f t="shared" si="81"/>
        <v>0</v>
      </c>
      <c r="AF139">
        <f t="shared" si="82"/>
        <v>0</v>
      </c>
      <c r="AG139">
        <f t="shared" si="83"/>
        <v>0</v>
      </c>
      <c r="AH139">
        <f t="shared" si="84"/>
        <v>0</v>
      </c>
      <c r="AI139">
        <f t="shared" si="85"/>
        <v>0</v>
      </c>
      <c r="AJ139">
        <f t="shared" si="86"/>
        <v>0</v>
      </c>
      <c r="AK139">
        <v>38.950000000000003</v>
      </c>
      <c r="AL139">
        <v>38.950000000000003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1</v>
      </c>
      <c r="AW139">
        <v>1</v>
      </c>
      <c r="AZ139">
        <v>1</v>
      </c>
      <c r="BA139">
        <v>1</v>
      </c>
      <c r="BB139">
        <v>1</v>
      </c>
      <c r="BC139">
        <v>13.65</v>
      </c>
      <c r="BD139" t="s">
        <v>45</v>
      </c>
      <c r="BE139" t="s">
        <v>45</v>
      </c>
      <c r="BF139" t="s">
        <v>45</v>
      </c>
      <c r="BG139" t="s">
        <v>45</v>
      </c>
      <c r="BH139">
        <v>3</v>
      </c>
      <c r="BI139">
        <v>1</v>
      </c>
      <c r="BJ139" t="s">
        <v>335</v>
      </c>
      <c r="BM139">
        <v>137</v>
      </c>
      <c r="BN139">
        <v>0</v>
      </c>
      <c r="BO139" t="s">
        <v>333</v>
      </c>
      <c r="BP139">
        <v>1</v>
      </c>
      <c r="BQ139">
        <v>30</v>
      </c>
      <c r="BS139">
        <v>1</v>
      </c>
      <c r="BT139">
        <v>1</v>
      </c>
      <c r="BU139">
        <v>1</v>
      </c>
      <c r="BV139">
        <v>1</v>
      </c>
      <c r="BW139">
        <v>1</v>
      </c>
      <c r="BX139">
        <v>1</v>
      </c>
      <c r="BY139" t="s">
        <v>45</v>
      </c>
      <c r="BZ139">
        <v>0</v>
      </c>
      <c r="CA139">
        <v>0</v>
      </c>
      <c r="CF139">
        <v>0</v>
      </c>
      <c r="CG139">
        <v>0</v>
      </c>
      <c r="CM139">
        <v>0</v>
      </c>
      <c r="CN139" t="s">
        <v>45</v>
      </c>
      <c r="CO139">
        <v>0</v>
      </c>
      <c r="CP139">
        <f t="shared" si="87"/>
        <v>12760.02</v>
      </c>
      <c r="CQ139">
        <f t="shared" si="88"/>
        <v>531.66750000000002</v>
      </c>
      <c r="CR139">
        <f t="shared" si="89"/>
        <v>0</v>
      </c>
      <c r="CS139">
        <f t="shared" si="90"/>
        <v>0</v>
      </c>
      <c r="CT139">
        <f t="shared" si="91"/>
        <v>0</v>
      </c>
      <c r="CU139">
        <f t="shared" si="92"/>
        <v>0</v>
      </c>
      <c r="CV139">
        <f t="shared" si="93"/>
        <v>0</v>
      </c>
      <c r="CW139">
        <f t="shared" si="94"/>
        <v>0</v>
      </c>
      <c r="CX139">
        <f t="shared" si="95"/>
        <v>0</v>
      </c>
      <c r="CY139">
        <f t="shared" si="96"/>
        <v>0</v>
      </c>
      <c r="CZ139">
        <f t="shared" si="97"/>
        <v>0</v>
      </c>
      <c r="DC139" t="s">
        <v>45</v>
      </c>
      <c r="DD139" t="s">
        <v>45</v>
      </c>
      <c r="DE139" t="s">
        <v>45</v>
      </c>
      <c r="DF139" t="s">
        <v>45</v>
      </c>
      <c r="DG139" t="s">
        <v>45</v>
      </c>
      <c r="DH139" t="s">
        <v>45</v>
      </c>
      <c r="DI139" t="s">
        <v>45</v>
      </c>
      <c r="DJ139" t="s">
        <v>45</v>
      </c>
      <c r="DK139" t="s">
        <v>45</v>
      </c>
      <c r="DL139" t="s">
        <v>45</v>
      </c>
      <c r="DM139" t="s">
        <v>45</v>
      </c>
      <c r="DN139">
        <v>110</v>
      </c>
      <c r="DO139">
        <v>74</v>
      </c>
      <c r="DP139">
        <v>1.0669999999999999</v>
      </c>
      <c r="DQ139">
        <v>1</v>
      </c>
      <c r="DU139">
        <v>1010</v>
      </c>
      <c r="DV139" t="s">
        <v>227</v>
      </c>
      <c r="DW139" t="s">
        <v>227</v>
      </c>
      <c r="DX139">
        <v>1</v>
      </c>
      <c r="EE139">
        <v>21377852</v>
      </c>
      <c r="EF139">
        <v>30</v>
      </c>
      <c r="EG139" t="s">
        <v>20</v>
      </c>
      <c r="EH139">
        <v>0</v>
      </c>
      <c r="EI139" t="s">
        <v>45</v>
      </c>
      <c r="EJ139">
        <v>1</v>
      </c>
      <c r="EK139">
        <v>137</v>
      </c>
      <c r="EL139" t="s">
        <v>327</v>
      </c>
      <c r="EM139" t="s">
        <v>328</v>
      </c>
      <c r="EO139" t="s">
        <v>45</v>
      </c>
      <c r="EQ139">
        <v>0</v>
      </c>
      <c r="ER139">
        <v>38.950000000000003</v>
      </c>
      <c r="ES139">
        <v>38.950000000000003</v>
      </c>
      <c r="ET139">
        <v>0</v>
      </c>
      <c r="EU139">
        <v>0</v>
      </c>
      <c r="EV139">
        <v>0</v>
      </c>
      <c r="EW139">
        <v>0</v>
      </c>
      <c r="EX139">
        <v>0</v>
      </c>
      <c r="EZ139">
        <v>0</v>
      </c>
      <c r="FQ139">
        <v>0</v>
      </c>
      <c r="FR139">
        <f t="shared" si="98"/>
        <v>0</v>
      </c>
      <c r="FS139">
        <v>0</v>
      </c>
      <c r="FX139">
        <v>0</v>
      </c>
      <c r="FY139">
        <v>0</v>
      </c>
      <c r="GA139" t="s">
        <v>45</v>
      </c>
      <c r="GG139">
        <v>2</v>
      </c>
      <c r="GH139">
        <v>1</v>
      </c>
      <c r="GI139">
        <v>2</v>
      </c>
      <c r="GJ139">
        <v>0</v>
      </c>
      <c r="GK139">
        <f>ROUND(R139*(R12)/100,2)</f>
        <v>0</v>
      </c>
      <c r="GL139">
        <f t="shared" si="99"/>
        <v>0</v>
      </c>
      <c r="GM139">
        <f t="shared" si="100"/>
        <v>12760.02</v>
      </c>
      <c r="GN139">
        <f t="shared" si="101"/>
        <v>12760.02</v>
      </c>
      <c r="GO139">
        <f t="shared" si="102"/>
        <v>0</v>
      </c>
      <c r="GP139">
        <f t="shared" si="103"/>
        <v>0</v>
      </c>
      <c r="GR139">
        <v>0</v>
      </c>
    </row>
    <row r="140" spans="1:200">
      <c r="A140">
        <v>17</v>
      </c>
      <c r="B140">
        <v>0</v>
      </c>
      <c r="C140">
        <f>ROW(SmtRes!A136)</f>
        <v>136</v>
      </c>
      <c r="D140">
        <f>ROW(EtalonRes!A123)</f>
        <v>123</v>
      </c>
      <c r="E140" t="s">
        <v>140</v>
      </c>
      <c r="F140" t="s">
        <v>336</v>
      </c>
      <c r="G140" t="s">
        <v>337</v>
      </c>
      <c r="H140" t="s">
        <v>325</v>
      </c>
      <c r="I140">
        <v>10</v>
      </c>
      <c r="J140">
        <v>0</v>
      </c>
      <c r="O140">
        <f t="shared" si="67"/>
        <v>690.73</v>
      </c>
      <c r="P140">
        <f t="shared" si="68"/>
        <v>70.739999999999995</v>
      </c>
      <c r="Q140">
        <f t="shared" si="69"/>
        <v>0</v>
      </c>
      <c r="R140">
        <f t="shared" si="70"/>
        <v>0</v>
      </c>
      <c r="S140">
        <f t="shared" si="71"/>
        <v>619.99</v>
      </c>
      <c r="T140">
        <f t="shared" si="72"/>
        <v>0</v>
      </c>
      <c r="U140">
        <f t="shared" si="73"/>
        <v>3.1</v>
      </c>
      <c r="V140">
        <f t="shared" si="74"/>
        <v>0</v>
      </c>
      <c r="W140">
        <f t="shared" si="75"/>
        <v>0</v>
      </c>
      <c r="X140">
        <f t="shared" si="76"/>
        <v>570.39</v>
      </c>
      <c r="Y140">
        <f t="shared" si="77"/>
        <v>272.8</v>
      </c>
      <c r="AA140">
        <v>22950688</v>
      </c>
      <c r="AB140">
        <f t="shared" si="78"/>
        <v>5.3</v>
      </c>
      <c r="AC140">
        <f t="shared" si="79"/>
        <v>1.48</v>
      </c>
      <c r="AD140">
        <f t="shared" si="80"/>
        <v>0</v>
      </c>
      <c r="AE140">
        <f t="shared" si="81"/>
        <v>0</v>
      </c>
      <c r="AF140">
        <f t="shared" si="82"/>
        <v>3.82</v>
      </c>
      <c r="AG140">
        <f t="shared" si="83"/>
        <v>0</v>
      </c>
      <c r="AH140">
        <f t="shared" si="84"/>
        <v>0.31</v>
      </c>
      <c r="AI140">
        <f t="shared" si="85"/>
        <v>0</v>
      </c>
      <c r="AJ140">
        <f t="shared" si="86"/>
        <v>0</v>
      </c>
      <c r="AK140">
        <v>5.3</v>
      </c>
      <c r="AL140">
        <v>1.48</v>
      </c>
      <c r="AM140">
        <v>0</v>
      </c>
      <c r="AN140">
        <v>0</v>
      </c>
      <c r="AO140">
        <v>3.82</v>
      </c>
      <c r="AP140">
        <v>0</v>
      </c>
      <c r="AQ140">
        <v>0.31</v>
      </c>
      <c r="AR140">
        <v>0</v>
      </c>
      <c r="AS140">
        <v>0</v>
      </c>
      <c r="AT140">
        <v>92</v>
      </c>
      <c r="AU140">
        <v>44</v>
      </c>
      <c r="AV140">
        <v>1</v>
      </c>
      <c r="AW140">
        <v>1</v>
      </c>
      <c r="AZ140">
        <v>1</v>
      </c>
      <c r="BA140">
        <v>16.23</v>
      </c>
      <c r="BB140">
        <v>1</v>
      </c>
      <c r="BC140">
        <v>4.78</v>
      </c>
      <c r="BD140" t="s">
        <v>45</v>
      </c>
      <c r="BE140" t="s">
        <v>45</v>
      </c>
      <c r="BF140" t="s">
        <v>45</v>
      </c>
      <c r="BG140" t="s">
        <v>45</v>
      </c>
      <c r="BH140">
        <v>0</v>
      </c>
      <c r="BI140">
        <v>1</v>
      </c>
      <c r="BJ140" t="s">
        <v>338</v>
      </c>
      <c r="BM140">
        <v>137</v>
      </c>
      <c r="BN140">
        <v>0</v>
      </c>
      <c r="BO140" t="s">
        <v>336</v>
      </c>
      <c r="BP140">
        <v>1</v>
      </c>
      <c r="BQ140">
        <v>30</v>
      </c>
      <c r="BS140">
        <v>16.23</v>
      </c>
      <c r="BT140">
        <v>1</v>
      </c>
      <c r="BU140">
        <v>1</v>
      </c>
      <c r="BV140">
        <v>1</v>
      </c>
      <c r="BW140">
        <v>1</v>
      </c>
      <c r="BX140">
        <v>1</v>
      </c>
      <c r="BY140" t="s">
        <v>45</v>
      </c>
      <c r="BZ140">
        <v>92</v>
      </c>
      <c r="CA140">
        <v>44</v>
      </c>
      <c r="CF140">
        <v>0</v>
      </c>
      <c r="CG140">
        <v>0</v>
      </c>
      <c r="CM140">
        <v>0</v>
      </c>
      <c r="CN140" t="s">
        <v>45</v>
      </c>
      <c r="CO140">
        <v>0</v>
      </c>
      <c r="CP140">
        <f t="shared" si="87"/>
        <v>690.73</v>
      </c>
      <c r="CQ140">
        <f t="shared" si="88"/>
        <v>7.0744000000000007</v>
      </c>
      <c r="CR140">
        <f t="shared" si="89"/>
        <v>0</v>
      </c>
      <c r="CS140">
        <f t="shared" si="90"/>
        <v>0</v>
      </c>
      <c r="CT140">
        <f t="shared" si="91"/>
        <v>61.998599999999996</v>
      </c>
      <c r="CU140">
        <f t="shared" si="92"/>
        <v>0</v>
      </c>
      <c r="CV140">
        <f t="shared" si="93"/>
        <v>0.31</v>
      </c>
      <c r="CW140">
        <f t="shared" si="94"/>
        <v>0</v>
      </c>
      <c r="CX140">
        <f t="shared" si="95"/>
        <v>0</v>
      </c>
      <c r="CY140">
        <f t="shared" si="96"/>
        <v>570.39080000000001</v>
      </c>
      <c r="CZ140">
        <f t="shared" si="97"/>
        <v>272.79559999999998</v>
      </c>
      <c r="DC140" t="s">
        <v>45</v>
      </c>
      <c r="DD140" t="s">
        <v>45</v>
      </c>
      <c r="DE140" t="s">
        <v>45</v>
      </c>
      <c r="DF140" t="s">
        <v>45</v>
      </c>
      <c r="DG140" t="s">
        <v>45</v>
      </c>
      <c r="DH140" t="s">
        <v>45</v>
      </c>
      <c r="DI140" t="s">
        <v>45</v>
      </c>
      <c r="DJ140" t="s">
        <v>45</v>
      </c>
      <c r="DK140" t="s">
        <v>45</v>
      </c>
      <c r="DL140" t="s">
        <v>45</v>
      </c>
      <c r="DM140" t="s">
        <v>45</v>
      </c>
      <c r="DN140">
        <v>110</v>
      </c>
      <c r="DO140">
        <v>74</v>
      </c>
      <c r="DP140">
        <v>1.0669999999999999</v>
      </c>
      <c r="DQ140">
        <v>1</v>
      </c>
      <c r="DU140">
        <v>1013</v>
      </c>
      <c r="DV140" t="s">
        <v>325</v>
      </c>
      <c r="DW140" t="s">
        <v>325</v>
      </c>
      <c r="DX140">
        <v>1</v>
      </c>
      <c r="EE140">
        <v>21377852</v>
      </c>
      <c r="EF140">
        <v>30</v>
      </c>
      <c r="EG140" t="s">
        <v>20</v>
      </c>
      <c r="EH140">
        <v>0</v>
      </c>
      <c r="EI140" t="s">
        <v>45</v>
      </c>
      <c r="EJ140">
        <v>1</v>
      </c>
      <c r="EK140">
        <v>137</v>
      </c>
      <c r="EL140" t="s">
        <v>327</v>
      </c>
      <c r="EM140" t="s">
        <v>328</v>
      </c>
      <c r="EO140" t="s">
        <v>45</v>
      </c>
      <c r="EQ140">
        <v>0</v>
      </c>
      <c r="ER140">
        <v>5.3</v>
      </c>
      <c r="ES140">
        <v>1.48</v>
      </c>
      <c r="ET140">
        <v>0</v>
      </c>
      <c r="EU140">
        <v>0</v>
      </c>
      <c r="EV140">
        <v>3.82</v>
      </c>
      <c r="EW140">
        <v>0.31</v>
      </c>
      <c r="EX140">
        <v>0</v>
      </c>
      <c r="EY140">
        <v>0</v>
      </c>
      <c r="EZ140">
        <v>0</v>
      </c>
      <c r="FQ140">
        <v>0</v>
      </c>
      <c r="FR140">
        <f t="shared" si="98"/>
        <v>0</v>
      </c>
      <c r="FS140">
        <v>0</v>
      </c>
      <c r="FX140">
        <v>92</v>
      </c>
      <c r="FY140">
        <v>44</v>
      </c>
      <c r="GA140" t="s">
        <v>45</v>
      </c>
      <c r="GG140">
        <v>2</v>
      </c>
      <c r="GH140">
        <v>1</v>
      </c>
      <c r="GI140">
        <v>2</v>
      </c>
      <c r="GJ140">
        <v>0</v>
      </c>
      <c r="GK140">
        <f>ROUND(R140*(R12)/100,2)</f>
        <v>0</v>
      </c>
      <c r="GL140">
        <f t="shared" si="99"/>
        <v>0</v>
      </c>
      <c r="GM140">
        <f t="shared" si="100"/>
        <v>1533.9199999999998</v>
      </c>
      <c r="GN140">
        <f t="shared" si="101"/>
        <v>1533.92</v>
      </c>
      <c r="GO140">
        <f t="shared" si="102"/>
        <v>0</v>
      </c>
      <c r="GP140">
        <f t="shared" si="103"/>
        <v>0</v>
      </c>
      <c r="GR140">
        <v>0</v>
      </c>
    </row>
    <row r="141" spans="1:200">
      <c r="A141">
        <v>18</v>
      </c>
      <c r="B141">
        <v>0</v>
      </c>
      <c r="C141">
        <v>136</v>
      </c>
      <c r="E141" t="s">
        <v>146</v>
      </c>
      <c r="F141" t="s">
        <v>339</v>
      </c>
      <c r="G141" t="s">
        <v>340</v>
      </c>
      <c r="H141" t="s">
        <v>227</v>
      </c>
      <c r="I141">
        <f>I140*J141</f>
        <v>10</v>
      </c>
      <c r="J141">
        <v>1</v>
      </c>
      <c r="O141">
        <f t="shared" si="67"/>
        <v>4628.25</v>
      </c>
      <c r="P141">
        <f t="shared" si="68"/>
        <v>4628.25</v>
      </c>
      <c r="Q141">
        <f t="shared" si="69"/>
        <v>0</v>
      </c>
      <c r="R141">
        <f t="shared" si="70"/>
        <v>0</v>
      </c>
      <c r="S141">
        <f t="shared" si="71"/>
        <v>0</v>
      </c>
      <c r="T141">
        <f t="shared" si="72"/>
        <v>0</v>
      </c>
      <c r="U141">
        <f t="shared" si="73"/>
        <v>0</v>
      </c>
      <c r="V141">
        <f t="shared" si="74"/>
        <v>0</v>
      </c>
      <c r="W141">
        <f t="shared" si="75"/>
        <v>0</v>
      </c>
      <c r="X141">
        <f t="shared" si="76"/>
        <v>0</v>
      </c>
      <c r="Y141">
        <f t="shared" si="77"/>
        <v>0</v>
      </c>
      <c r="AA141">
        <v>22950688</v>
      </c>
      <c r="AB141">
        <f t="shared" si="78"/>
        <v>108.9</v>
      </c>
      <c r="AC141">
        <f t="shared" si="79"/>
        <v>108.9</v>
      </c>
      <c r="AD141">
        <f t="shared" si="80"/>
        <v>0</v>
      </c>
      <c r="AE141">
        <f t="shared" si="81"/>
        <v>0</v>
      </c>
      <c r="AF141">
        <f t="shared" si="82"/>
        <v>0</v>
      </c>
      <c r="AG141">
        <f t="shared" si="83"/>
        <v>0</v>
      </c>
      <c r="AH141">
        <f t="shared" si="84"/>
        <v>0</v>
      </c>
      <c r="AI141">
        <f t="shared" si="85"/>
        <v>0</v>
      </c>
      <c r="AJ141">
        <f t="shared" si="86"/>
        <v>0</v>
      </c>
      <c r="AK141">
        <v>108.9</v>
      </c>
      <c r="AL141">
        <v>108.9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1</v>
      </c>
      <c r="AW141">
        <v>1</v>
      </c>
      <c r="AZ141">
        <v>1</v>
      </c>
      <c r="BA141">
        <v>1</v>
      </c>
      <c r="BB141">
        <v>1</v>
      </c>
      <c r="BC141">
        <v>4.25</v>
      </c>
      <c r="BD141" t="s">
        <v>45</v>
      </c>
      <c r="BE141" t="s">
        <v>45</v>
      </c>
      <c r="BF141" t="s">
        <v>45</v>
      </c>
      <c r="BG141" t="s">
        <v>45</v>
      </c>
      <c r="BH141">
        <v>3</v>
      </c>
      <c r="BI141">
        <v>1</v>
      </c>
      <c r="BJ141" t="s">
        <v>341</v>
      </c>
      <c r="BM141">
        <v>137</v>
      </c>
      <c r="BN141">
        <v>0</v>
      </c>
      <c r="BO141" t="s">
        <v>339</v>
      </c>
      <c r="BP141">
        <v>1</v>
      </c>
      <c r="BQ141">
        <v>30</v>
      </c>
      <c r="BS141">
        <v>1</v>
      </c>
      <c r="BT141">
        <v>1</v>
      </c>
      <c r="BU141">
        <v>1</v>
      </c>
      <c r="BV141">
        <v>1</v>
      </c>
      <c r="BW141">
        <v>1</v>
      </c>
      <c r="BX141">
        <v>1</v>
      </c>
      <c r="BY141" t="s">
        <v>45</v>
      </c>
      <c r="BZ141">
        <v>0</v>
      </c>
      <c r="CA141">
        <v>0</v>
      </c>
      <c r="CF141">
        <v>0</v>
      </c>
      <c r="CG141">
        <v>0</v>
      </c>
      <c r="CM141">
        <v>0</v>
      </c>
      <c r="CN141" t="s">
        <v>45</v>
      </c>
      <c r="CO141">
        <v>0</v>
      </c>
      <c r="CP141">
        <f t="shared" si="87"/>
        <v>4628.25</v>
      </c>
      <c r="CQ141">
        <f t="shared" si="88"/>
        <v>462.82500000000005</v>
      </c>
      <c r="CR141">
        <f t="shared" si="89"/>
        <v>0</v>
      </c>
      <c r="CS141">
        <f t="shared" si="90"/>
        <v>0</v>
      </c>
      <c r="CT141">
        <f t="shared" si="91"/>
        <v>0</v>
      </c>
      <c r="CU141">
        <f t="shared" si="92"/>
        <v>0</v>
      </c>
      <c r="CV141">
        <f t="shared" si="93"/>
        <v>0</v>
      </c>
      <c r="CW141">
        <f t="shared" si="94"/>
        <v>0</v>
      </c>
      <c r="CX141">
        <f t="shared" si="95"/>
        <v>0</v>
      </c>
      <c r="CY141">
        <f t="shared" si="96"/>
        <v>0</v>
      </c>
      <c r="CZ141">
        <f t="shared" si="97"/>
        <v>0</v>
      </c>
      <c r="DC141" t="s">
        <v>45</v>
      </c>
      <c r="DD141" t="s">
        <v>45</v>
      </c>
      <c r="DE141" t="s">
        <v>45</v>
      </c>
      <c r="DF141" t="s">
        <v>45</v>
      </c>
      <c r="DG141" t="s">
        <v>45</v>
      </c>
      <c r="DH141" t="s">
        <v>45</v>
      </c>
      <c r="DI141" t="s">
        <v>45</v>
      </c>
      <c r="DJ141" t="s">
        <v>45</v>
      </c>
      <c r="DK141" t="s">
        <v>45</v>
      </c>
      <c r="DL141" t="s">
        <v>45</v>
      </c>
      <c r="DM141" t="s">
        <v>45</v>
      </c>
      <c r="DN141">
        <v>110</v>
      </c>
      <c r="DO141">
        <v>74</v>
      </c>
      <c r="DP141">
        <v>1.0669999999999999</v>
      </c>
      <c r="DQ141">
        <v>1</v>
      </c>
      <c r="DU141">
        <v>1010</v>
      </c>
      <c r="DV141" t="s">
        <v>227</v>
      </c>
      <c r="DW141" t="s">
        <v>227</v>
      </c>
      <c r="DX141">
        <v>1</v>
      </c>
      <c r="EE141">
        <v>21377852</v>
      </c>
      <c r="EF141">
        <v>30</v>
      </c>
      <c r="EG141" t="s">
        <v>20</v>
      </c>
      <c r="EH141">
        <v>0</v>
      </c>
      <c r="EI141" t="s">
        <v>45</v>
      </c>
      <c r="EJ141">
        <v>1</v>
      </c>
      <c r="EK141">
        <v>137</v>
      </c>
      <c r="EL141" t="s">
        <v>327</v>
      </c>
      <c r="EM141" t="s">
        <v>328</v>
      </c>
      <c r="EO141" t="s">
        <v>45</v>
      </c>
      <c r="EQ141">
        <v>0</v>
      </c>
      <c r="ER141">
        <v>108.9</v>
      </c>
      <c r="ES141">
        <v>108.9</v>
      </c>
      <c r="ET141">
        <v>0</v>
      </c>
      <c r="EU141">
        <v>0</v>
      </c>
      <c r="EV141">
        <v>0</v>
      </c>
      <c r="EW141">
        <v>0</v>
      </c>
      <c r="EX141">
        <v>0</v>
      </c>
      <c r="EZ141">
        <v>0</v>
      </c>
      <c r="FQ141">
        <v>0</v>
      </c>
      <c r="FR141">
        <f t="shared" si="98"/>
        <v>0</v>
      </c>
      <c r="FS141">
        <v>0</v>
      </c>
      <c r="FX141">
        <v>0</v>
      </c>
      <c r="FY141">
        <v>0</v>
      </c>
      <c r="GA141" t="s">
        <v>45</v>
      </c>
      <c r="GG141">
        <v>2</v>
      </c>
      <c r="GH141">
        <v>1</v>
      </c>
      <c r="GI141">
        <v>2</v>
      </c>
      <c r="GJ141">
        <v>0</v>
      </c>
      <c r="GK141">
        <f>ROUND(R141*(R12)/100,2)</f>
        <v>0</v>
      </c>
      <c r="GL141">
        <f t="shared" si="99"/>
        <v>0</v>
      </c>
      <c r="GM141">
        <f t="shared" si="100"/>
        <v>4628.25</v>
      </c>
      <c r="GN141">
        <f t="shared" si="101"/>
        <v>4628.25</v>
      </c>
      <c r="GO141">
        <f t="shared" si="102"/>
        <v>0</v>
      </c>
      <c r="GP141">
        <f t="shared" si="103"/>
        <v>0</v>
      </c>
      <c r="GR141">
        <v>0</v>
      </c>
    </row>
    <row r="142" spans="1:200">
      <c r="A142">
        <v>17</v>
      </c>
      <c r="B142">
        <v>0</v>
      </c>
      <c r="C142">
        <f>ROW(SmtRes!A141)</f>
        <v>141</v>
      </c>
      <c r="D142">
        <f>ROW(EtalonRes!A128)</f>
        <v>128</v>
      </c>
      <c r="E142" t="s">
        <v>150</v>
      </c>
      <c r="F142" t="s">
        <v>342</v>
      </c>
      <c r="G142" t="s">
        <v>343</v>
      </c>
      <c r="H142" t="s">
        <v>73</v>
      </c>
      <c r="I142">
        <f>(2*3.14*0.125*50+2*3.14*0.05*150+2*3.14*0.08*100)/100</f>
        <v>1.3659000000000003</v>
      </c>
      <c r="J142">
        <v>0</v>
      </c>
      <c r="O142">
        <f t="shared" si="67"/>
        <v>1485.39</v>
      </c>
      <c r="P142">
        <f t="shared" si="68"/>
        <v>907.6</v>
      </c>
      <c r="Q142">
        <f t="shared" si="69"/>
        <v>15.82</v>
      </c>
      <c r="R142">
        <f t="shared" si="70"/>
        <v>7.54</v>
      </c>
      <c r="S142">
        <f t="shared" si="71"/>
        <v>561.97</v>
      </c>
      <c r="T142">
        <f t="shared" si="72"/>
        <v>0</v>
      </c>
      <c r="U142">
        <f t="shared" si="73"/>
        <v>2.9093670000000005</v>
      </c>
      <c r="V142">
        <f t="shared" si="74"/>
        <v>0</v>
      </c>
      <c r="W142">
        <f t="shared" si="75"/>
        <v>0</v>
      </c>
      <c r="X142">
        <f t="shared" si="76"/>
        <v>472.05</v>
      </c>
      <c r="Y142">
        <f t="shared" si="77"/>
        <v>247.27</v>
      </c>
      <c r="AA142">
        <v>22950688</v>
      </c>
      <c r="AB142">
        <f t="shared" si="78"/>
        <v>314.47000000000003</v>
      </c>
      <c r="AC142">
        <f t="shared" si="79"/>
        <v>287.64999999999998</v>
      </c>
      <c r="AD142">
        <f t="shared" si="80"/>
        <v>1.47</v>
      </c>
      <c r="AE142">
        <f t="shared" si="81"/>
        <v>0.34</v>
      </c>
      <c r="AF142">
        <f t="shared" si="82"/>
        <v>25.35</v>
      </c>
      <c r="AG142">
        <f t="shared" si="83"/>
        <v>0</v>
      </c>
      <c r="AH142">
        <f t="shared" si="84"/>
        <v>2.13</v>
      </c>
      <c r="AI142">
        <f t="shared" si="85"/>
        <v>0</v>
      </c>
      <c r="AJ142">
        <f t="shared" si="86"/>
        <v>0</v>
      </c>
      <c r="AK142">
        <v>314.47000000000003</v>
      </c>
      <c r="AL142">
        <v>287.64999999999998</v>
      </c>
      <c r="AM142">
        <v>1.47</v>
      </c>
      <c r="AN142">
        <v>0.34</v>
      </c>
      <c r="AO142">
        <v>25.35</v>
      </c>
      <c r="AP142">
        <v>0</v>
      </c>
      <c r="AQ142">
        <v>2.13</v>
      </c>
      <c r="AR142">
        <v>0</v>
      </c>
      <c r="AS142">
        <v>0</v>
      </c>
      <c r="AT142">
        <v>84</v>
      </c>
      <c r="AU142">
        <v>44</v>
      </c>
      <c r="AV142">
        <v>1</v>
      </c>
      <c r="AW142">
        <v>1</v>
      </c>
      <c r="AZ142">
        <v>1</v>
      </c>
      <c r="BA142">
        <v>16.23</v>
      </c>
      <c r="BB142">
        <v>7.88</v>
      </c>
      <c r="BC142">
        <v>2.31</v>
      </c>
      <c r="BD142" t="s">
        <v>45</v>
      </c>
      <c r="BE142" t="s">
        <v>45</v>
      </c>
      <c r="BF142" t="s">
        <v>45</v>
      </c>
      <c r="BG142" t="s">
        <v>45</v>
      </c>
      <c r="BH142">
        <v>0</v>
      </c>
      <c r="BI142">
        <v>1</v>
      </c>
      <c r="BJ142" t="s">
        <v>344</v>
      </c>
      <c r="BM142">
        <v>1369</v>
      </c>
      <c r="BN142">
        <v>0</v>
      </c>
      <c r="BO142" t="s">
        <v>342</v>
      </c>
      <c r="BP142">
        <v>1</v>
      </c>
      <c r="BQ142">
        <v>30</v>
      </c>
      <c r="BS142">
        <v>16.23</v>
      </c>
      <c r="BT142">
        <v>1</v>
      </c>
      <c r="BU142">
        <v>1</v>
      </c>
      <c r="BV142">
        <v>1</v>
      </c>
      <c r="BW142">
        <v>1</v>
      </c>
      <c r="BX142">
        <v>1</v>
      </c>
      <c r="BY142" t="s">
        <v>45</v>
      </c>
      <c r="BZ142">
        <v>84</v>
      </c>
      <c r="CA142">
        <v>44</v>
      </c>
      <c r="CF142">
        <v>0</v>
      </c>
      <c r="CG142">
        <v>0</v>
      </c>
      <c r="CM142">
        <v>0</v>
      </c>
      <c r="CN142" t="s">
        <v>45</v>
      </c>
      <c r="CO142">
        <v>0</v>
      </c>
      <c r="CP142">
        <f t="shared" si="87"/>
        <v>1485.39</v>
      </c>
      <c r="CQ142">
        <f t="shared" si="88"/>
        <v>664.47149999999999</v>
      </c>
      <c r="CR142">
        <f t="shared" si="89"/>
        <v>11.583599999999999</v>
      </c>
      <c r="CS142">
        <f t="shared" si="90"/>
        <v>5.5182000000000002</v>
      </c>
      <c r="CT142">
        <f t="shared" si="91"/>
        <v>411.43050000000005</v>
      </c>
      <c r="CU142">
        <f t="shared" si="92"/>
        <v>0</v>
      </c>
      <c r="CV142">
        <f t="shared" si="93"/>
        <v>2.13</v>
      </c>
      <c r="CW142">
        <f t="shared" si="94"/>
        <v>0</v>
      </c>
      <c r="CX142">
        <f t="shared" si="95"/>
        <v>0</v>
      </c>
      <c r="CY142">
        <f t="shared" si="96"/>
        <v>472.0548</v>
      </c>
      <c r="CZ142">
        <f t="shared" si="97"/>
        <v>247.26680000000002</v>
      </c>
      <c r="DC142" t="s">
        <v>45</v>
      </c>
      <c r="DD142" t="s">
        <v>45</v>
      </c>
      <c r="DE142" t="s">
        <v>45</v>
      </c>
      <c r="DF142" t="s">
        <v>45</v>
      </c>
      <c r="DG142" t="s">
        <v>45</v>
      </c>
      <c r="DH142" t="s">
        <v>45</v>
      </c>
      <c r="DI142" t="s">
        <v>45</v>
      </c>
      <c r="DJ142" t="s">
        <v>45</v>
      </c>
      <c r="DK142" t="s">
        <v>45</v>
      </c>
      <c r="DL142" t="s">
        <v>45</v>
      </c>
      <c r="DM142" t="s">
        <v>45</v>
      </c>
      <c r="DN142">
        <v>100</v>
      </c>
      <c r="DO142">
        <v>64</v>
      </c>
      <c r="DP142">
        <v>1.0469999999999999</v>
      </c>
      <c r="DQ142">
        <v>1</v>
      </c>
      <c r="DU142">
        <v>1005</v>
      </c>
      <c r="DV142" t="s">
        <v>73</v>
      </c>
      <c r="DW142" t="s">
        <v>73</v>
      </c>
      <c r="DX142">
        <v>100</v>
      </c>
      <c r="EE142">
        <v>21379084</v>
      </c>
      <c r="EF142">
        <v>30</v>
      </c>
      <c r="EG142" t="s">
        <v>20</v>
      </c>
      <c r="EH142">
        <v>0</v>
      </c>
      <c r="EI142" t="s">
        <v>45</v>
      </c>
      <c r="EJ142">
        <v>1</v>
      </c>
      <c r="EK142">
        <v>1369</v>
      </c>
      <c r="EL142" t="s">
        <v>345</v>
      </c>
      <c r="EM142" t="s">
        <v>346</v>
      </c>
      <c r="EO142" t="s">
        <v>45</v>
      </c>
      <c r="EQ142">
        <v>0</v>
      </c>
      <c r="ER142">
        <v>314.47000000000003</v>
      </c>
      <c r="ES142">
        <v>287.64999999999998</v>
      </c>
      <c r="ET142">
        <v>1.47</v>
      </c>
      <c r="EU142">
        <v>0.34</v>
      </c>
      <c r="EV142">
        <v>25.35</v>
      </c>
      <c r="EW142">
        <v>2.13</v>
      </c>
      <c r="EX142">
        <v>0</v>
      </c>
      <c r="EY142">
        <v>0</v>
      </c>
      <c r="EZ142">
        <v>0</v>
      </c>
      <c r="FQ142">
        <v>0</v>
      </c>
      <c r="FR142">
        <f t="shared" si="98"/>
        <v>0</v>
      </c>
      <c r="FS142">
        <v>0</v>
      </c>
      <c r="FX142">
        <v>84</v>
      </c>
      <c r="FY142">
        <v>44</v>
      </c>
      <c r="GA142" t="s">
        <v>45</v>
      </c>
      <c r="GG142">
        <v>2</v>
      </c>
      <c r="GH142">
        <v>1</v>
      </c>
      <c r="GI142">
        <v>2</v>
      </c>
      <c r="GJ142">
        <v>0</v>
      </c>
      <c r="GK142">
        <f>ROUND(R142*(R12)/100,2)</f>
        <v>12.59</v>
      </c>
      <c r="GL142">
        <f t="shared" si="99"/>
        <v>0</v>
      </c>
      <c r="GM142">
        <f t="shared" si="100"/>
        <v>2217.3000000000002</v>
      </c>
      <c r="GN142">
        <f t="shared" si="101"/>
        <v>2217.3000000000002</v>
      </c>
      <c r="GO142">
        <f t="shared" si="102"/>
        <v>0</v>
      </c>
      <c r="GP142">
        <f t="shared" si="103"/>
        <v>0</v>
      </c>
      <c r="GR142">
        <v>0</v>
      </c>
    </row>
    <row r="143" spans="1:200">
      <c r="A143">
        <v>17</v>
      </c>
      <c r="B143">
        <v>0</v>
      </c>
      <c r="C143">
        <f>ROW(SmtRes!A144)</f>
        <v>144</v>
      </c>
      <c r="D143">
        <f>ROW(EtalonRes!A131)</f>
        <v>131</v>
      </c>
      <c r="E143" t="s">
        <v>156</v>
      </c>
      <c r="F143" t="s">
        <v>347</v>
      </c>
      <c r="G143" t="s">
        <v>348</v>
      </c>
      <c r="H143" t="s">
        <v>93</v>
      </c>
      <c r="I143">
        <v>3</v>
      </c>
      <c r="J143">
        <v>0</v>
      </c>
      <c r="O143">
        <f t="shared" si="67"/>
        <v>8100.88</v>
      </c>
      <c r="P143">
        <f t="shared" si="68"/>
        <v>1335.89</v>
      </c>
      <c r="Q143">
        <f t="shared" si="69"/>
        <v>0</v>
      </c>
      <c r="R143">
        <f t="shared" si="70"/>
        <v>0</v>
      </c>
      <c r="S143">
        <f t="shared" si="71"/>
        <v>6764.99</v>
      </c>
      <c r="T143">
        <f t="shared" si="72"/>
        <v>0</v>
      </c>
      <c r="U143">
        <f t="shared" si="73"/>
        <v>27.75</v>
      </c>
      <c r="V143">
        <f t="shared" si="74"/>
        <v>0</v>
      </c>
      <c r="W143">
        <f t="shared" si="75"/>
        <v>0</v>
      </c>
      <c r="X143">
        <f t="shared" si="76"/>
        <v>6223.79</v>
      </c>
      <c r="Y143">
        <f t="shared" si="77"/>
        <v>2976.6</v>
      </c>
      <c r="AA143">
        <v>22950688</v>
      </c>
      <c r="AB143">
        <f t="shared" si="78"/>
        <v>255.51</v>
      </c>
      <c r="AC143">
        <f t="shared" si="79"/>
        <v>116.57</v>
      </c>
      <c r="AD143">
        <f t="shared" si="80"/>
        <v>0</v>
      </c>
      <c r="AE143">
        <f t="shared" si="81"/>
        <v>0</v>
      </c>
      <c r="AF143">
        <f t="shared" si="82"/>
        <v>138.94</v>
      </c>
      <c r="AG143">
        <f t="shared" si="83"/>
        <v>0</v>
      </c>
      <c r="AH143">
        <f t="shared" si="84"/>
        <v>9.25</v>
      </c>
      <c r="AI143">
        <f t="shared" si="85"/>
        <v>0</v>
      </c>
      <c r="AJ143">
        <f t="shared" si="86"/>
        <v>0</v>
      </c>
      <c r="AK143">
        <v>255.51</v>
      </c>
      <c r="AL143">
        <v>116.57</v>
      </c>
      <c r="AM143">
        <v>0</v>
      </c>
      <c r="AN143">
        <v>0</v>
      </c>
      <c r="AO143">
        <v>138.94</v>
      </c>
      <c r="AP143">
        <v>0</v>
      </c>
      <c r="AQ143">
        <v>9.25</v>
      </c>
      <c r="AR143">
        <v>0</v>
      </c>
      <c r="AS143">
        <v>0</v>
      </c>
      <c r="AT143">
        <v>92</v>
      </c>
      <c r="AU143">
        <v>44</v>
      </c>
      <c r="AV143">
        <v>1</v>
      </c>
      <c r="AW143">
        <v>1</v>
      </c>
      <c r="AZ143">
        <v>1</v>
      </c>
      <c r="BA143">
        <v>16.23</v>
      </c>
      <c r="BB143">
        <v>1</v>
      </c>
      <c r="BC143">
        <v>3.82</v>
      </c>
      <c r="BD143" t="s">
        <v>45</v>
      </c>
      <c r="BE143" t="s">
        <v>45</v>
      </c>
      <c r="BF143" t="s">
        <v>45</v>
      </c>
      <c r="BG143" t="s">
        <v>45</v>
      </c>
      <c r="BH143">
        <v>0</v>
      </c>
      <c r="BI143">
        <v>1</v>
      </c>
      <c r="BJ143" t="s">
        <v>349</v>
      </c>
      <c r="BM143">
        <v>133</v>
      </c>
      <c r="BN143">
        <v>0</v>
      </c>
      <c r="BO143" t="s">
        <v>347</v>
      </c>
      <c r="BP143">
        <v>1</v>
      </c>
      <c r="BQ143">
        <v>30</v>
      </c>
      <c r="BS143">
        <v>16.23</v>
      </c>
      <c r="BT143">
        <v>1</v>
      </c>
      <c r="BU143">
        <v>1</v>
      </c>
      <c r="BV143">
        <v>1</v>
      </c>
      <c r="BW143">
        <v>1</v>
      </c>
      <c r="BX143">
        <v>1</v>
      </c>
      <c r="BY143" t="s">
        <v>45</v>
      </c>
      <c r="BZ143">
        <v>92</v>
      </c>
      <c r="CA143">
        <v>44</v>
      </c>
      <c r="CF143">
        <v>0</v>
      </c>
      <c r="CG143">
        <v>0</v>
      </c>
      <c r="CM143">
        <v>0</v>
      </c>
      <c r="CN143" t="s">
        <v>45</v>
      </c>
      <c r="CO143">
        <v>0</v>
      </c>
      <c r="CP143">
        <f t="shared" si="87"/>
        <v>8100.88</v>
      </c>
      <c r="CQ143">
        <f t="shared" si="88"/>
        <v>445.29739999999998</v>
      </c>
      <c r="CR143">
        <f t="shared" si="89"/>
        <v>0</v>
      </c>
      <c r="CS143">
        <f t="shared" si="90"/>
        <v>0</v>
      </c>
      <c r="CT143">
        <f t="shared" si="91"/>
        <v>2254.9962</v>
      </c>
      <c r="CU143">
        <f t="shared" si="92"/>
        <v>0</v>
      </c>
      <c r="CV143">
        <f t="shared" si="93"/>
        <v>9.25</v>
      </c>
      <c r="CW143">
        <f t="shared" si="94"/>
        <v>0</v>
      </c>
      <c r="CX143">
        <f t="shared" si="95"/>
        <v>0</v>
      </c>
      <c r="CY143">
        <f t="shared" si="96"/>
        <v>6223.7907999999998</v>
      </c>
      <c r="CZ143">
        <f t="shared" si="97"/>
        <v>2976.5956000000001</v>
      </c>
      <c r="DC143" t="s">
        <v>45</v>
      </c>
      <c r="DD143" t="s">
        <v>45</v>
      </c>
      <c r="DE143" t="s">
        <v>45</v>
      </c>
      <c r="DF143" t="s">
        <v>45</v>
      </c>
      <c r="DG143" t="s">
        <v>45</v>
      </c>
      <c r="DH143" t="s">
        <v>45</v>
      </c>
      <c r="DI143" t="s">
        <v>45</v>
      </c>
      <c r="DJ143" t="s">
        <v>45</v>
      </c>
      <c r="DK143" t="s">
        <v>45</v>
      </c>
      <c r="DL143" t="s">
        <v>45</v>
      </c>
      <c r="DM143" t="s">
        <v>45</v>
      </c>
      <c r="DN143">
        <v>110</v>
      </c>
      <c r="DO143">
        <v>74</v>
      </c>
      <c r="DP143">
        <v>1.0669999999999999</v>
      </c>
      <c r="DQ143">
        <v>1</v>
      </c>
      <c r="DU143">
        <v>1003</v>
      </c>
      <c r="DV143" t="s">
        <v>93</v>
      </c>
      <c r="DW143" t="s">
        <v>93</v>
      </c>
      <c r="DX143">
        <v>100</v>
      </c>
      <c r="EE143">
        <v>21377848</v>
      </c>
      <c r="EF143">
        <v>30</v>
      </c>
      <c r="EG143" t="s">
        <v>20</v>
      </c>
      <c r="EH143">
        <v>0</v>
      </c>
      <c r="EI143" t="s">
        <v>45</v>
      </c>
      <c r="EJ143">
        <v>1</v>
      </c>
      <c r="EK143">
        <v>133</v>
      </c>
      <c r="EL143" t="s">
        <v>229</v>
      </c>
      <c r="EM143" t="s">
        <v>230</v>
      </c>
      <c r="EO143" t="s">
        <v>45</v>
      </c>
      <c r="EQ143">
        <v>0</v>
      </c>
      <c r="ER143">
        <v>255.51</v>
      </c>
      <c r="ES143">
        <v>116.57</v>
      </c>
      <c r="ET143">
        <v>0</v>
      </c>
      <c r="EU143">
        <v>0</v>
      </c>
      <c r="EV143">
        <v>138.94</v>
      </c>
      <c r="EW143">
        <v>9.25</v>
      </c>
      <c r="EX143">
        <v>0</v>
      </c>
      <c r="EY143">
        <v>0</v>
      </c>
      <c r="EZ143">
        <v>0</v>
      </c>
      <c r="FQ143">
        <v>0</v>
      </c>
      <c r="FR143">
        <f t="shared" si="98"/>
        <v>0</v>
      </c>
      <c r="FS143">
        <v>0</v>
      </c>
      <c r="FX143">
        <v>92</v>
      </c>
      <c r="FY143">
        <v>44</v>
      </c>
      <c r="GA143" t="s">
        <v>45</v>
      </c>
      <c r="GG143">
        <v>2</v>
      </c>
      <c r="GH143">
        <v>1</v>
      </c>
      <c r="GI143">
        <v>2</v>
      </c>
      <c r="GJ143">
        <v>0</v>
      </c>
      <c r="GK143">
        <f>ROUND(R143*(R12)/100,2)</f>
        <v>0</v>
      </c>
      <c r="GL143">
        <f t="shared" si="99"/>
        <v>0</v>
      </c>
      <c r="GM143">
        <f t="shared" si="100"/>
        <v>17301.27</v>
      </c>
      <c r="GN143">
        <f t="shared" si="101"/>
        <v>17301.27</v>
      </c>
      <c r="GO143">
        <f t="shared" si="102"/>
        <v>0</v>
      </c>
      <c r="GP143">
        <f t="shared" si="103"/>
        <v>0</v>
      </c>
      <c r="GR143">
        <v>0</v>
      </c>
    </row>
    <row r="144" spans="1:200">
      <c r="A144">
        <v>17</v>
      </c>
      <c r="B144">
        <v>0</v>
      </c>
      <c r="C144">
        <f>ROW(SmtRes!A149)</f>
        <v>149</v>
      </c>
      <c r="D144">
        <f>ROW(EtalonRes!A136)</f>
        <v>136</v>
      </c>
      <c r="E144" t="s">
        <v>165</v>
      </c>
      <c r="F144" t="s">
        <v>350</v>
      </c>
      <c r="G144" t="s">
        <v>351</v>
      </c>
      <c r="H144" t="s">
        <v>102</v>
      </c>
      <c r="I144">
        <v>0.12</v>
      </c>
      <c r="J144">
        <v>0</v>
      </c>
      <c r="O144">
        <f t="shared" si="67"/>
        <v>2421.77</v>
      </c>
      <c r="P144">
        <f t="shared" si="68"/>
        <v>254.68</v>
      </c>
      <c r="Q144">
        <f t="shared" si="69"/>
        <v>0</v>
      </c>
      <c r="R144">
        <f t="shared" si="70"/>
        <v>0</v>
      </c>
      <c r="S144">
        <f t="shared" si="71"/>
        <v>2167.09</v>
      </c>
      <c r="T144">
        <f t="shared" si="72"/>
        <v>0</v>
      </c>
      <c r="U144">
        <f t="shared" si="73"/>
        <v>11.5008</v>
      </c>
      <c r="V144">
        <f t="shared" si="74"/>
        <v>0</v>
      </c>
      <c r="W144">
        <f t="shared" si="75"/>
        <v>0</v>
      </c>
      <c r="X144">
        <f t="shared" si="76"/>
        <v>1646.99</v>
      </c>
      <c r="Y144">
        <f t="shared" si="77"/>
        <v>953.52</v>
      </c>
      <c r="AA144">
        <v>22950688</v>
      </c>
      <c r="AB144">
        <f t="shared" si="78"/>
        <v>1997</v>
      </c>
      <c r="AC144">
        <f t="shared" si="79"/>
        <v>884.3</v>
      </c>
      <c r="AD144">
        <f t="shared" si="80"/>
        <v>0</v>
      </c>
      <c r="AE144">
        <f t="shared" si="81"/>
        <v>0</v>
      </c>
      <c r="AF144">
        <f t="shared" si="82"/>
        <v>1112.7</v>
      </c>
      <c r="AG144">
        <f t="shared" si="83"/>
        <v>0</v>
      </c>
      <c r="AH144">
        <f t="shared" si="84"/>
        <v>95.84</v>
      </c>
      <c r="AI144">
        <f t="shared" si="85"/>
        <v>0</v>
      </c>
      <c r="AJ144">
        <f t="shared" si="86"/>
        <v>0</v>
      </c>
      <c r="AK144">
        <v>1997</v>
      </c>
      <c r="AL144">
        <v>884.3</v>
      </c>
      <c r="AM144">
        <v>0</v>
      </c>
      <c r="AN144">
        <v>0</v>
      </c>
      <c r="AO144">
        <v>1112.7</v>
      </c>
      <c r="AP144">
        <v>0</v>
      </c>
      <c r="AQ144">
        <v>95.84</v>
      </c>
      <c r="AR144">
        <v>0</v>
      </c>
      <c r="AS144">
        <v>0</v>
      </c>
      <c r="AT144">
        <v>76</v>
      </c>
      <c r="AU144">
        <v>44</v>
      </c>
      <c r="AV144">
        <v>1</v>
      </c>
      <c r="AW144">
        <v>1</v>
      </c>
      <c r="AZ144">
        <v>1</v>
      </c>
      <c r="BA144">
        <v>16.23</v>
      </c>
      <c r="BB144">
        <v>1</v>
      </c>
      <c r="BC144">
        <v>2.4</v>
      </c>
      <c r="BD144" t="s">
        <v>45</v>
      </c>
      <c r="BE144" t="s">
        <v>45</v>
      </c>
      <c r="BF144" t="s">
        <v>45</v>
      </c>
      <c r="BG144" t="s">
        <v>45</v>
      </c>
      <c r="BH144">
        <v>0</v>
      </c>
      <c r="BI144">
        <v>1</v>
      </c>
      <c r="BJ144" t="s">
        <v>352</v>
      </c>
      <c r="BM144">
        <v>682</v>
      </c>
      <c r="BN144">
        <v>0</v>
      </c>
      <c r="BO144" t="s">
        <v>350</v>
      </c>
      <c r="BP144">
        <v>1</v>
      </c>
      <c r="BQ144">
        <v>60</v>
      </c>
      <c r="BS144">
        <v>16.23</v>
      </c>
      <c r="BT144">
        <v>1</v>
      </c>
      <c r="BU144">
        <v>1</v>
      </c>
      <c r="BV144">
        <v>1</v>
      </c>
      <c r="BW144">
        <v>1</v>
      </c>
      <c r="BX144">
        <v>1</v>
      </c>
      <c r="BY144" t="s">
        <v>45</v>
      </c>
      <c r="BZ144">
        <v>76</v>
      </c>
      <c r="CA144">
        <v>44</v>
      </c>
      <c r="CF144">
        <v>0</v>
      </c>
      <c r="CG144">
        <v>0</v>
      </c>
      <c r="CM144">
        <v>0</v>
      </c>
      <c r="CN144" t="s">
        <v>45</v>
      </c>
      <c r="CO144">
        <v>0</v>
      </c>
      <c r="CP144">
        <f t="shared" si="87"/>
        <v>2421.77</v>
      </c>
      <c r="CQ144">
        <f t="shared" si="88"/>
        <v>2122.3199999999997</v>
      </c>
      <c r="CR144">
        <f t="shared" si="89"/>
        <v>0</v>
      </c>
      <c r="CS144">
        <f t="shared" si="90"/>
        <v>0</v>
      </c>
      <c r="CT144">
        <f t="shared" si="91"/>
        <v>18059.121000000003</v>
      </c>
      <c r="CU144">
        <f t="shared" si="92"/>
        <v>0</v>
      </c>
      <c r="CV144">
        <f t="shared" si="93"/>
        <v>95.84</v>
      </c>
      <c r="CW144">
        <f t="shared" si="94"/>
        <v>0</v>
      </c>
      <c r="CX144">
        <f t="shared" si="95"/>
        <v>0</v>
      </c>
      <c r="CY144">
        <f t="shared" si="96"/>
        <v>1646.9884000000002</v>
      </c>
      <c r="CZ144">
        <f t="shared" si="97"/>
        <v>953.51960000000008</v>
      </c>
      <c r="DC144" t="s">
        <v>45</v>
      </c>
      <c r="DD144" t="s">
        <v>45</v>
      </c>
      <c r="DE144" t="s">
        <v>45</v>
      </c>
      <c r="DF144" t="s">
        <v>45</v>
      </c>
      <c r="DG144" t="s">
        <v>45</v>
      </c>
      <c r="DH144" t="s">
        <v>45</v>
      </c>
      <c r="DI144" t="s">
        <v>45</v>
      </c>
      <c r="DJ144" t="s">
        <v>45</v>
      </c>
      <c r="DK144" t="s">
        <v>45</v>
      </c>
      <c r="DL144" t="s">
        <v>45</v>
      </c>
      <c r="DM144" t="s">
        <v>45</v>
      </c>
      <c r="DN144">
        <v>91</v>
      </c>
      <c r="DO144">
        <v>70</v>
      </c>
      <c r="DP144">
        <v>1.0469999999999999</v>
      </c>
      <c r="DQ144">
        <v>1.002</v>
      </c>
      <c r="DU144">
        <v>1007</v>
      </c>
      <c r="DV144" t="s">
        <v>102</v>
      </c>
      <c r="DW144" t="s">
        <v>102</v>
      </c>
      <c r="DX144">
        <v>1</v>
      </c>
      <c r="EE144">
        <v>21378397</v>
      </c>
      <c r="EF144">
        <v>60</v>
      </c>
      <c r="EG144" t="s">
        <v>87</v>
      </c>
      <c r="EH144">
        <v>0</v>
      </c>
      <c r="EI144" t="s">
        <v>45</v>
      </c>
      <c r="EJ144">
        <v>1</v>
      </c>
      <c r="EK144">
        <v>682</v>
      </c>
      <c r="EL144" t="s">
        <v>223</v>
      </c>
      <c r="EM144" t="s">
        <v>224</v>
      </c>
      <c r="EO144" t="s">
        <v>45</v>
      </c>
      <c r="EQ144">
        <v>0</v>
      </c>
      <c r="ER144">
        <v>1997</v>
      </c>
      <c r="ES144">
        <v>884.3</v>
      </c>
      <c r="ET144">
        <v>0</v>
      </c>
      <c r="EU144">
        <v>0</v>
      </c>
      <c r="EV144">
        <v>1112.7</v>
      </c>
      <c r="EW144">
        <v>95.84</v>
      </c>
      <c r="EX144">
        <v>0</v>
      </c>
      <c r="EY144">
        <v>0</v>
      </c>
      <c r="EZ144">
        <v>0</v>
      </c>
      <c r="FQ144">
        <v>0</v>
      </c>
      <c r="FR144">
        <f t="shared" si="98"/>
        <v>0</v>
      </c>
      <c r="FS144">
        <v>0</v>
      </c>
      <c r="FX144">
        <v>76</v>
      </c>
      <c r="FY144">
        <v>44</v>
      </c>
      <c r="GA144" t="s">
        <v>45</v>
      </c>
      <c r="GG144">
        <v>2</v>
      </c>
      <c r="GH144">
        <v>1</v>
      </c>
      <c r="GI144">
        <v>2</v>
      </c>
      <c r="GJ144">
        <v>0</v>
      </c>
      <c r="GK144">
        <f>ROUND(R144*(R12)/100,2)</f>
        <v>0</v>
      </c>
      <c r="GL144">
        <f t="shared" si="99"/>
        <v>0</v>
      </c>
      <c r="GM144">
        <f t="shared" si="100"/>
        <v>5022.2800000000007</v>
      </c>
      <c r="GN144">
        <f t="shared" si="101"/>
        <v>5022.28</v>
      </c>
      <c r="GO144">
        <f t="shared" si="102"/>
        <v>0</v>
      </c>
      <c r="GP144">
        <f t="shared" si="103"/>
        <v>0</v>
      </c>
      <c r="GR144">
        <v>0</v>
      </c>
    </row>
    <row r="145" spans="1:200">
      <c r="A145">
        <v>18</v>
      </c>
      <c r="B145">
        <v>0</v>
      </c>
      <c r="C145">
        <v>149</v>
      </c>
      <c r="E145" t="s">
        <v>353</v>
      </c>
      <c r="F145" t="s">
        <v>354</v>
      </c>
      <c r="G145" t="s">
        <v>355</v>
      </c>
      <c r="H145" t="s">
        <v>102</v>
      </c>
      <c r="I145">
        <f>I144*J145</f>
        <v>0.12479999999999999</v>
      </c>
      <c r="J145">
        <v>1.04</v>
      </c>
      <c r="O145">
        <f t="shared" si="67"/>
        <v>378.23</v>
      </c>
      <c r="P145">
        <f t="shared" si="68"/>
        <v>378.23</v>
      </c>
      <c r="Q145">
        <f t="shared" si="69"/>
        <v>0</v>
      </c>
      <c r="R145">
        <f t="shared" si="70"/>
        <v>0</v>
      </c>
      <c r="S145">
        <f t="shared" si="71"/>
        <v>0</v>
      </c>
      <c r="T145">
        <f t="shared" si="72"/>
        <v>0</v>
      </c>
      <c r="U145">
        <f t="shared" si="73"/>
        <v>0</v>
      </c>
      <c r="V145">
        <f t="shared" si="74"/>
        <v>0</v>
      </c>
      <c r="W145">
        <f t="shared" si="75"/>
        <v>0</v>
      </c>
      <c r="X145">
        <f t="shared" si="76"/>
        <v>0</v>
      </c>
      <c r="Y145">
        <f t="shared" si="77"/>
        <v>0</v>
      </c>
      <c r="AA145">
        <v>22950688</v>
      </c>
      <c r="AB145">
        <f t="shared" si="78"/>
        <v>548.04</v>
      </c>
      <c r="AC145">
        <f t="shared" si="79"/>
        <v>548.04</v>
      </c>
      <c r="AD145">
        <f t="shared" si="80"/>
        <v>0</v>
      </c>
      <c r="AE145">
        <f t="shared" si="81"/>
        <v>0</v>
      </c>
      <c r="AF145">
        <f t="shared" si="82"/>
        <v>0</v>
      </c>
      <c r="AG145">
        <f t="shared" si="83"/>
        <v>0</v>
      </c>
      <c r="AH145">
        <f t="shared" si="84"/>
        <v>0</v>
      </c>
      <c r="AI145">
        <f t="shared" si="85"/>
        <v>0</v>
      </c>
      <c r="AJ145">
        <f t="shared" si="86"/>
        <v>0</v>
      </c>
      <c r="AK145">
        <v>548.04</v>
      </c>
      <c r="AL145">
        <v>548.04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1</v>
      </c>
      <c r="AW145">
        <v>1</v>
      </c>
      <c r="AZ145">
        <v>1</v>
      </c>
      <c r="BA145">
        <v>1</v>
      </c>
      <c r="BB145">
        <v>1</v>
      </c>
      <c r="BC145">
        <v>5.53</v>
      </c>
      <c r="BD145" t="s">
        <v>45</v>
      </c>
      <c r="BE145" t="s">
        <v>45</v>
      </c>
      <c r="BF145" t="s">
        <v>45</v>
      </c>
      <c r="BG145" t="s">
        <v>45</v>
      </c>
      <c r="BH145">
        <v>3</v>
      </c>
      <c r="BI145">
        <v>1</v>
      </c>
      <c r="BJ145" t="s">
        <v>356</v>
      </c>
      <c r="BM145">
        <v>682</v>
      </c>
      <c r="BN145">
        <v>0</v>
      </c>
      <c r="BO145" t="s">
        <v>354</v>
      </c>
      <c r="BP145">
        <v>1</v>
      </c>
      <c r="BQ145">
        <v>60</v>
      </c>
      <c r="BS145">
        <v>1</v>
      </c>
      <c r="BT145">
        <v>1</v>
      </c>
      <c r="BU145">
        <v>1</v>
      </c>
      <c r="BV145">
        <v>1</v>
      </c>
      <c r="BW145">
        <v>1</v>
      </c>
      <c r="BX145">
        <v>1</v>
      </c>
      <c r="BY145" t="s">
        <v>45</v>
      </c>
      <c r="BZ145">
        <v>0</v>
      </c>
      <c r="CA145">
        <v>0</v>
      </c>
      <c r="CF145">
        <v>0</v>
      </c>
      <c r="CG145">
        <v>0</v>
      </c>
      <c r="CM145">
        <v>0</v>
      </c>
      <c r="CN145" t="s">
        <v>45</v>
      </c>
      <c r="CO145">
        <v>0</v>
      </c>
      <c r="CP145">
        <f t="shared" si="87"/>
        <v>378.23</v>
      </c>
      <c r="CQ145">
        <f t="shared" si="88"/>
        <v>3030.6612</v>
      </c>
      <c r="CR145">
        <f t="shared" si="89"/>
        <v>0</v>
      </c>
      <c r="CS145">
        <f t="shared" si="90"/>
        <v>0</v>
      </c>
      <c r="CT145">
        <f t="shared" si="91"/>
        <v>0</v>
      </c>
      <c r="CU145">
        <f t="shared" si="92"/>
        <v>0</v>
      </c>
      <c r="CV145">
        <f t="shared" si="93"/>
        <v>0</v>
      </c>
      <c r="CW145">
        <f t="shared" si="94"/>
        <v>0</v>
      </c>
      <c r="CX145">
        <f t="shared" si="95"/>
        <v>0</v>
      </c>
      <c r="CY145">
        <f t="shared" si="96"/>
        <v>0</v>
      </c>
      <c r="CZ145">
        <f t="shared" si="97"/>
        <v>0</v>
      </c>
      <c r="DC145" t="s">
        <v>45</v>
      </c>
      <c r="DD145" t="s">
        <v>45</v>
      </c>
      <c r="DE145" t="s">
        <v>45</v>
      </c>
      <c r="DF145" t="s">
        <v>45</v>
      </c>
      <c r="DG145" t="s">
        <v>45</v>
      </c>
      <c r="DH145" t="s">
        <v>45</v>
      </c>
      <c r="DI145" t="s">
        <v>45</v>
      </c>
      <c r="DJ145" t="s">
        <v>45</v>
      </c>
      <c r="DK145" t="s">
        <v>45</v>
      </c>
      <c r="DL145" t="s">
        <v>45</v>
      </c>
      <c r="DM145" t="s">
        <v>45</v>
      </c>
      <c r="DN145">
        <v>91</v>
      </c>
      <c r="DO145">
        <v>70</v>
      </c>
      <c r="DP145">
        <v>1.0469999999999999</v>
      </c>
      <c r="DQ145">
        <v>1.002</v>
      </c>
      <c r="DU145">
        <v>1007</v>
      </c>
      <c r="DV145" t="s">
        <v>102</v>
      </c>
      <c r="DW145" t="s">
        <v>102</v>
      </c>
      <c r="DX145">
        <v>1</v>
      </c>
      <c r="EE145">
        <v>21378397</v>
      </c>
      <c r="EF145">
        <v>60</v>
      </c>
      <c r="EG145" t="s">
        <v>87</v>
      </c>
      <c r="EH145">
        <v>0</v>
      </c>
      <c r="EI145" t="s">
        <v>45</v>
      </c>
      <c r="EJ145">
        <v>1</v>
      </c>
      <c r="EK145">
        <v>682</v>
      </c>
      <c r="EL145" t="s">
        <v>223</v>
      </c>
      <c r="EM145" t="s">
        <v>224</v>
      </c>
      <c r="EO145" t="s">
        <v>45</v>
      </c>
      <c r="EQ145">
        <v>0</v>
      </c>
      <c r="ER145">
        <v>548.04</v>
      </c>
      <c r="ES145">
        <v>548.04</v>
      </c>
      <c r="ET145">
        <v>0</v>
      </c>
      <c r="EU145">
        <v>0</v>
      </c>
      <c r="EV145">
        <v>0</v>
      </c>
      <c r="EW145">
        <v>0</v>
      </c>
      <c r="EX145">
        <v>0</v>
      </c>
      <c r="EZ145">
        <v>0</v>
      </c>
      <c r="FQ145">
        <v>0</v>
      </c>
      <c r="FR145">
        <f t="shared" si="98"/>
        <v>0</v>
      </c>
      <c r="FS145">
        <v>0</v>
      </c>
      <c r="FX145">
        <v>0</v>
      </c>
      <c r="FY145">
        <v>0</v>
      </c>
      <c r="GA145" t="s">
        <v>45</v>
      </c>
      <c r="GG145">
        <v>2</v>
      </c>
      <c r="GH145">
        <v>1</v>
      </c>
      <c r="GI145">
        <v>2</v>
      </c>
      <c r="GJ145">
        <v>0</v>
      </c>
      <c r="GK145">
        <f>ROUND(R145*(R12)/100,2)</f>
        <v>0</v>
      </c>
      <c r="GL145">
        <f t="shared" si="99"/>
        <v>0</v>
      </c>
      <c r="GM145">
        <f t="shared" si="100"/>
        <v>378.23</v>
      </c>
      <c r="GN145">
        <f t="shared" si="101"/>
        <v>378.23</v>
      </c>
      <c r="GO145">
        <f t="shared" si="102"/>
        <v>0</v>
      </c>
      <c r="GP145">
        <f t="shared" si="103"/>
        <v>0</v>
      </c>
      <c r="GR145">
        <v>0</v>
      </c>
    </row>
    <row r="147" spans="1:200">
      <c r="A147" s="2">
        <v>51</v>
      </c>
      <c r="B147" s="2">
        <f>B99</f>
        <v>0</v>
      </c>
      <c r="C147" s="2">
        <f>A99</f>
        <v>4</v>
      </c>
      <c r="D147" s="2">
        <f>ROW(A99)</f>
        <v>99</v>
      </c>
      <c r="E147" s="2"/>
      <c r="F147" s="2" t="str">
        <f>IF(F99&lt;&gt;"",F99,"")</f>
        <v>Новый раздел</v>
      </c>
      <c r="G147" s="2" t="str">
        <f>IF(G99&lt;&gt;"",G99,"")</f>
        <v>Трубопровод</v>
      </c>
      <c r="H147" s="2"/>
      <c r="I147" s="2"/>
      <c r="J147" s="2"/>
      <c r="K147" s="2"/>
      <c r="L147" s="2"/>
      <c r="M147" s="2"/>
      <c r="N147" s="2"/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>
        <f t="shared" ref="AO147:AU147" si="104">ROUND(BB147,2)</f>
        <v>0</v>
      </c>
      <c r="AP147" s="2">
        <f t="shared" si="104"/>
        <v>0</v>
      </c>
      <c r="AQ147" s="2">
        <f t="shared" si="104"/>
        <v>0</v>
      </c>
      <c r="AR147" s="2">
        <f t="shared" si="104"/>
        <v>0</v>
      </c>
      <c r="AS147" s="2">
        <f t="shared" si="104"/>
        <v>0</v>
      </c>
      <c r="AT147" s="2">
        <f t="shared" si="104"/>
        <v>0</v>
      </c>
      <c r="AU147" s="2">
        <f t="shared" si="104"/>
        <v>0</v>
      </c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>
        <v>0</v>
      </c>
    </row>
    <row r="149" spans="1:200">
      <c r="A149" s="4">
        <v>50</v>
      </c>
      <c r="B149" s="4">
        <v>0</v>
      </c>
      <c r="C149" s="4">
        <v>0</v>
      </c>
      <c r="D149" s="4">
        <v>1</v>
      </c>
      <c r="E149" s="4">
        <v>201</v>
      </c>
      <c r="F149" s="4">
        <f>ROUND(Source!O147,O149)</f>
        <v>0</v>
      </c>
      <c r="G149" s="4" t="s">
        <v>172</v>
      </c>
      <c r="H149" s="4" t="s">
        <v>173</v>
      </c>
      <c r="I149" s="4"/>
      <c r="J149" s="4"/>
      <c r="K149" s="4">
        <v>201</v>
      </c>
      <c r="L149" s="4">
        <v>1</v>
      </c>
      <c r="M149" s="4">
        <v>3</v>
      </c>
      <c r="N149" s="4" t="s">
        <v>45</v>
      </c>
      <c r="O149" s="4">
        <v>2</v>
      </c>
      <c r="P149" s="4"/>
    </row>
    <row r="150" spans="1:200">
      <c r="A150" s="4">
        <v>50</v>
      </c>
      <c r="B150" s="4">
        <v>0</v>
      </c>
      <c r="C150" s="4">
        <v>0</v>
      </c>
      <c r="D150" s="4">
        <v>1</v>
      </c>
      <c r="E150" s="4">
        <v>202</v>
      </c>
      <c r="F150" s="4">
        <f>ROUND(Source!P147,O150)</f>
        <v>0</v>
      </c>
      <c r="G150" s="4" t="s">
        <v>174</v>
      </c>
      <c r="H150" s="4" t="s">
        <v>175</v>
      </c>
      <c r="I150" s="4"/>
      <c r="J150" s="4"/>
      <c r="K150" s="4">
        <v>202</v>
      </c>
      <c r="L150" s="4">
        <v>2</v>
      </c>
      <c r="M150" s="4">
        <v>3</v>
      </c>
      <c r="N150" s="4" t="s">
        <v>45</v>
      </c>
      <c r="O150" s="4">
        <v>2</v>
      </c>
      <c r="P150" s="4"/>
    </row>
    <row r="151" spans="1:200">
      <c r="A151" s="4">
        <v>50</v>
      </c>
      <c r="B151" s="4">
        <v>0</v>
      </c>
      <c r="C151" s="4">
        <v>0</v>
      </c>
      <c r="D151" s="4">
        <v>1</v>
      </c>
      <c r="E151" s="4">
        <v>222</v>
      </c>
      <c r="F151" s="4">
        <f>ROUND(Source!AO147,O151)</f>
        <v>0</v>
      </c>
      <c r="G151" s="4" t="s">
        <v>176</v>
      </c>
      <c r="H151" s="4" t="s">
        <v>177</v>
      </c>
      <c r="I151" s="4"/>
      <c r="J151" s="4"/>
      <c r="K151" s="4">
        <v>222</v>
      </c>
      <c r="L151" s="4">
        <v>3</v>
      </c>
      <c r="M151" s="4">
        <v>3</v>
      </c>
      <c r="N151" s="4" t="s">
        <v>45</v>
      </c>
      <c r="O151" s="4">
        <v>2</v>
      </c>
      <c r="P151" s="4"/>
    </row>
    <row r="152" spans="1:200">
      <c r="A152" s="4">
        <v>50</v>
      </c>
      <c r="B152" s="4">
        <v>0</v>
      </c>
      <c r="C152" s="4">
        <v>0</v>
      </c>
      <c r="D152" s="4">
        <v>1</v>
      </c>
      <c r="E152" s="4">
        <v>216</v>
      </c>
      <c r="F152" s="4">
        <f>ROUND(Source!AP147,O152)</f>
        <v>0</v>
      </c>
      <c r="G152" s="4" t="s">
        <v>178</v>
      </c>
      <c r="H152" s="4" t="s">
        <v>179</v>
      </c>
      <c r="I152" s="4"/>
      <c r="J152" s="4"/>
      <c r="K152" s="4">
        <v>216</v>
      </c>
      <c r="L152" s="4">
        <v>4</v>
      </c>
      <c r="M152" s="4">
        <v>3</v>
      </c>
      <c r="N152" s="4" t="s">
        <v>45</v>
      </c>
      <c r="O152" s="4">
        <v>2</v>
      </c>
      <c r="P152" s="4"/>
    </row>
    <row r="153" spans="1:200">
      <c r="A153" s="4">
        <v>50</v>
      </c>
      <c r="B153" s="4">
        <v>0</v>
      </c>
      <c r="C153" s="4">
        <v>0</v>
      </c>
      <c r="D153" s="4">
        <v>1</v>
      </c>
      <c r="E153" s="4">
        <v>223</v>
      </c>
      <c r="F153" s="4">
        <f>ROUND(Source!AQ147,O153)</f>
        <v>0</v>
      </c>
      <c r="G153" s="4" t="s">
        <v>180</v>
      </c>
      <c r="H153" s="4" t="s">
        <v>181</v>
      </c>
      <c r="I153" s="4"/>
      <c r="J153" s="4"/>
      <c r="K153" s="4">
        <v>223</v>
      </c>
      <c r="L153" s="4">
        <v>5</v>
      </c>
      <c r="M153" s="4">
        <v>3</v>
      </c>
      <c r="N153" s="4" t="s">
        <v>45</v>
      </c>
      <c r="O153" s="4">
        <v>2</v>
      </c>
      <c r="P153" s="4"/>
    </row>
    <row r="154" spans="1:200">
      <c r="A154" s="4">
        <v>50</v>
      </c>
      <c r="B154" s="4">
        <v>0</v>
      </c>
      <c r="C154" s="4">
        <v>0</v>
      </c>
      <c r="D154" s="4">
        <v>1</v>
      </c>
      <c r="E154" s="4">
        <v>203</v>
      </c>
      <c r="F154" s="4">
        <f>ROUND(Source!Q147,O154)</f>
        <v>0</v>
      </c>
      <c r="G154" s="4" t="s">
        <v>182</v>
      </c>
      <c r="H154" s="4" t="s">
        <v>183</v>
      </c>
      <c r="I154" s="4"/>
      <c r="J154" s="4"/>
      <c r="K154" s="4">
        <v>203</v>
      </c>
      <c r="L154" s="4">
        <v>6</v>
      </c>
      <c r="M154" s="4">
        <v>3</v>
      </c>
      <c r="N154" s="4" t="s">
        <v>45</v>
      </c>
      <c r="O154" s="4">
        <v>2</v>
      </c>
      <c r="P154" s="4"/>
    </row>
    <row r="155" spans="1:200">
      <c r="A155" s="4">
        <v>50</v>
      </c>
      <c r="B155" s="4">
        <v>0</v>
      </c>
      <c r="C155" s="4">
        <v>0</v>
      </c>
      <c r="D155" s="4">
        <v>1</v>
      </c>
      <c r="E155" s="4">
        <v>204</v>
      </c>
      <c r="F155" s="4">
        <f>ROUND(Source!R147,O155)</f>
        <v>0</v>
      </c>
      <c r="G155" s="4" t="s">
        <v>184</v>
      </c>
      <c r="H155" s="4" t="s">
        <v>185</v>
      </c>
      <c r="I155" s="4"/>
      <c r="J155" s="4"/>
      <c r="K155" s="4">
        <v>204</v>
      </c>
      <c r="L155" s="4">
        <v>7</v>
      </c>
      <c r="M155" s="4">
        <v>3</v>
      </c>
      <c r="N155" s="4" t="s">
        <v>45</v>
      </c>
      <c r="O155" s="4">
        <v>2</v>
      </c>
      <c r="P155" s="4"/>
    </row>
    <row r="156" spans="1:200">
      <c r="A156" s="4">
        <v>50</v>
      </c>
      <c r="B156" s="4">
        <v>0</v>
      </c>
      <c r="C156" s="4">
        <v>0</v>
      </c>
      <c r="D156" s="4">
        <v>1</v>
      </c>
      <c r="E156" s="4">
        <v>205</v>
      </c>
      <c r="F156" s="4">
        <f>ROUND(Source!S147,O156)</f>
        <v>0</v>
      </c>
      <c r="G156" s="4" t="s">
        <v>186</v>
      </c>
      <c r="H156" s="4" t="s">
        <v>187</v>
      </c>
      <c r="I156" s="4"/>
      <c r="J156" s="4"/>
      <c r="K156" s="4">
        <v>205</v>
      </c>
      <c r="L156" s="4">
        <v>8</v>
      </c>
      <c r="M156" s="4">
        <v>3</v>
      </c>
      <c r="N156" s="4" t="s">
        <v>45</v>
      </c>
      <c r="O156" s="4">
        <v>2</v>
      </c>
      <c r="P156" s="4"/>
    </row>
    <row r="157" spans="1:200">
      <c r="A157" s="4">
        <v>50</v>
      </c>
      <c r="B157" s="4">
        <v>0</v>
      </c>
      <c r="C157" s="4">
        <v>0</v>
      </c>
      <c r="D157" s="4">
        <v>1</v>
      </c>
      <c r="E157" s="4">
        <v>214</v>
      </c>
      <c r="F157" s="4">
        <f>ROUND(Source!AS147,O157)</f>
        <v>0</v>
      </c>
      <c r="G157" s="4" t="s">
        <v>188</v>
      </c>
      <c r="H157" s="4" t="s">
        <v>189</v>
      </c>
      <c r="I157" s="4"/>
      <c r="J157" s="4"/>
      <c r="K157" s="4">
        <v>214</v>
      </c>
      <c r="L157" s="4">
        <v>9</v>
      </c>
      <c r="M157" s="4">
        <v>3</v>
      </c>
      <c r="N157" s="4" t="s">
        <v>45</v>
      </c>
      <c r="O157" s="4">
        <v>2</v>
      </c>
      <c r="P157" s="4"/>
    </row>
    <row r="158" spans="1:200">
      <c r="A158" s="4">
        <v>50</v>
      </c>
      <c r="B158" s="4">
        <v>0</v>
      </c>
      <c r="C158" s="4">
        <v>0</v>
      </c>
      <c r="D158" s="4">
        <v>1</v>
      </c>
      <c r="E158" s="4">
        <v>215</v>
      </c>
      <c r="F158" s="4">
        <f>ROUND(Source!AT147,O158)</f>
        <v>0</v>
      </c>
      <c r="G158" s="4" t="s">
        <v>190</v>
      </c>
      <c r="H158" s="4" t="s">
        <v>191</v>
      </c>
      <c r="I158" s="4"/>
      <c r="J158" s="4"/>
      <c r="K158" s="4">
        <v>215</v>
      </c>
      <c r="L158" s="4">
        <v>10</v>
      </c>
      <c r="M158" s="4">
        <v>3</v>
      </c>
      <c r="N158" s="4" t="s">
        <v>45</v>
      </c>
      <c r="O158" s="4">
        <v>2</v>
      </c>
      <c r="P158" s="4"/>
    </row>
    <row r="159" spans="1:200">
      <c r="A159" s="4">
        <v>50</v>
      </c>
      <c r="B159" s="4">
        <v>0</v>
      </c>
      <c r="C159" s="4">
        <v>0</v>
      </c>
      <c r="D159" s="4">
        <v>1</v>
      </c>
      <c r="E159" s="4">
        <v>217</v>
      </c>
      <c r="F159" s="4">
        <f>ROUND(Source!AU147,O159)</f>
        <v>0</v>
      </c>
      <c r="G159" s="4" t="s">
        <v>192</v>
      </c>
      <c r="H159" s="4" t="s">
        <v>193</v>
      </c>
      <c r="I159" s="4"/>
      <c r="J159" s="4"/>
      <c r="K159" s="4">
        <v>217</v>
      </c>
      <c r="L159" s="4">
        <v>11</v>
      </c>
      <c r="M159" s="4">
        <v>3</v>
      </c>
      <c r="N159" s="4" t="s">
        <v>45</v>
      </c>
      <c r="O159" s="4">
        <v>2</v>
      </c>
      <c r="P159" s="4"/>
    </row>
    <row r="160" spans="1:200">
      <c r="A160" s="4">
        <v>50</v>
      </c>
      <c r="B160" s="4">
        <v>0</v>
      </c>
      <c r="C160" s="4">
        <v>0</v>
      </c>
      <c r="D160" s="4">
        <v>1</v>
      </c>
      <c r="E160" s="4">
        <v>206</v>
      </c>
      <c r="F160" s="4">
        <f>ROUND(Source!T147,O160)</f>
        <v>0</v>
      </c>
      <c r="G160" s="4" t="s">
        <v>194</v>
      </c>
      <c r="H160" s="4" t="s">
        <v>195</v>
      </c>
      <c r="I160" s="4"/>
      <c r="J160" s="4"/>
      <c r="K160" s="4">
        <v>206</v>
      </c>
      <c r="L160" s="4">
        <v>12</v>
      </c>
      <c r="M160" s="4">
        <v>3</v>
      </c>
      <c r="N160" s="4" t="s">
        <v>45</v>
      </c>
      <c r="O160" s="4">
        <v>2</v>
      </c>
      <c r="P160" s="4"/>
    </row>
    <row r="161" spans="1:200">
      <c r="A161" s="4">
        <v>50</v>
      </c>
      <c r="B161" s="4">
        <v>0</v>
      </c>
      <c r="C161" s="4">
        <v>0</v>
      </c>
      <c r="D161" s="4">
        <v>1</v>
      </c>
      <c r="E161" s="4">
        <v>207</v>
      </c>
      <c r="F161" s="4">
        <f>Source!U147</f>
        <v>0</v>
      </c>
      <c r="G161" s="4" t="s">
        <v>196</v>
      </c>
      <c r="H161" s="4" t="s">
        <v>197</v>
      </c>
      <c r="I161" s="4"/>
      <c r="J161" s="4"/>
      <c r="K161" s="4">
        <v>207</v>
      </c>
      <c r="L161" s="4">
        <v>13</v>
      </c>
      <c r="M161" s="4">
        <v>3</v>
      </c>
      <c r="N161" s="4" t="s">
        <v>45</v>
      </c>
      <c r="O161" s="4">
        <v>-1</v>
      </c>
      <c r="P161" s="4"/>
    </row>
    <row r="162" spans="1:200">
      <c r="A162" s="4">
        <v>50</v>
      </c>
      <c r="B162" s="4">
        <v>0</v>
      </c>
      <c r="C162" s="4">
        <v>0</v>
      </c>
      <c r="D162" s="4">
        <v>1</v>
      </c>
      <c r="E162" s="4">
        <v>208</v>
      </c>
      <c r="F162" s="4">
        <f>Source!V147</f>
        <v>0</v>
      </c>
      <c r="G162" s="4" t="s">
        <v>198</v>
      </c>
      <c r="H162" s="4" t="s">
        <v>199</v>
      </c>
      <c r="I162" s="4"/>
      <c r="J162" s="4"/>
      <c r="K162" s="4">
        <v>208</v>
      </c>
      <c r="L162" s="4">
        <v>14</v>
      </c>
      <c r="M162" s="4">
        <v>3</v>
      </c>
      <c r="N162" s="4" t="s">
        <v>45</v>
      </c>
      <c r="O162" s="4">
        <v>-1</v>
      </c>
      <c r="P162" s="4"/>
    </row>
    <row r="163" spans="1:200">
      <c r="A163" s="4">
        <v>50</v>
      </c>
      <c r="B163" s="4">
        <v>0</v>
      </c>
      <c r="C163" s="4">
        <v>0</v>
      </c>
      <c r="D163" s="4">
        <v>1</v>
      </c>
      <c r="E163" s="4">
        <v>209</v>
      </c>
      <c r="F163" s="4">
        <f>ROUND(Source!W147,O163)</f>
        <v>0</v>
      </c>
      <c r="G163" s="4" t="s">
        <v>200</v>
      </c>
      <c r="H163" s="4" t="s">
        <v>201</v>
      </c>
      <c r="I163" s="4"/>
      <c r="J163" s="4"/>
      <c r="K163" s="4">
        <v>209</v>
      </c>
      <c r="L163" s="4">
        <v>15</v>
      </c>
      <c r="M163" s="4">
        <v>3</v>
      </c>
      <c r="N163" s="4" t="s">
        <v>45</v>
      </c>
      <c r="O163" s="4">
        <v>2</v>
      </c>
      <c r="P163" s="4"/>
    </row>
    <row r="164" spans="1:200">
      <c r="A164" s="4">
        <v>50</v>
      </c>
      <c r="B164" s="4">
        <v>0</v>
      </c>
      <c r="C164" s="4">
        <v>0</v>
      </c>
      <c r="D164" s="4">
        <v>1</v>
      </c>
      <c r="E164" s="4">
        <v>210</v>
      </c>
      <c r="F164" s="4">
        <f>ROUND(Source!X147,O164)</f>
        <v>0</v>
      </c>
      <c r="G164" s="4" t="s">
        <v>202</v>
      </c>
      <c r="H164" s="4" t="s">
        <v>203</v>
      </c>
      <c r="I164" s="4"/>
      <c r="J164" s="4"/>
      <c r="K164" s="4">
        <v>210</v>
      </c>
      <c r="L164" s="4">
        <v>16</v>
      </c>
      <c r="M164" s="4">
        <v>3</v>
      </c>
      <c r="N164" s="4" t="s">
        <v>45</v>
      </c>
      <c r="O164" s="4">
        <v>2</v>
      </c>
      <c r="P164" s="4"/>
    </row>
    <row r="165" spans="1:200">
      <c r="A165" s="4">
        <v>50</v>
      </c>
      <c r="B165" s="4">
        <v>0</v>
      </c>
      <c r="C165" s="4">
        <v>0</v>
      </c>
      <c r="D165" s="4">
        <v>1</v>
      </c>
      <c r="E165" s="4">
        <v>211</v>
      </c>
      <c r="F165" s="4">
        <f>ROUND(Source!Y147,O165)</f>
        <v>0</v>
      </c>
      <c r="G165" s="4" t="s">
        <v>204</v>
      </c>
      <c r="H165" s="4" t="s">
        <v>205</v>
      </c>
      <c r="I165" s="4"/>
      <c r="J165" s="4"/>
      <c r="K165" s="4">
        <v>211</v>
      </c>
      <c r="L165" s="4">
        <v>17</v>
      </c>
      <c r="M165" s="4">
        <v>3</v>
      </c>
      <c r="N165" s="4" t="s">
        <v>45</v>
      </c>
      <c r="O165" s="4">
        <v>2</v>
      </c>
      <c r="P165" s="4"/>
    </row>
    <row r="166" spans="1:200">
      <c r="A166" s="4">
        <v>50</v>
      </c>
      <c r="B166" s="4">
        <v>0</v>
      </c>
      <c r="C166" s="4">
        <v>0</v>
      </c>
      <c r="D166" s="4">
        <v>1</v>
      </c>
      <c r="E166" s="4">
        <v>224</v>
      </c>
      <c r="F166" s="4">
        <f>ROUND(Source!AR147,O166)</f>
        <v>0</v>
      </c>
      <c r="G166" s="4" t="s">
        <v>206</v>
      </c>
      <c r="H166" s="4" t="s">
        <v>207</v>
      </c>
      <c r="I166" s="4"/>
      <c r="J166" s="4"/>
      <c r="K166" s="4">
        <v>224</v>
      </c>
      <c r="L166" s="4">
        <v>18</v>
      </c>
      <c r="M166" s="4">
        <v>3</v>
      </c>
      <c r="N166" s="4" t="s">
        <v>45</v>
      </c>
      <c r="O166" s="4">
        <v>2</v>
      </c>
      <c r="P166" s="4"/>
    </row>
    <row r="168" spans="1:200">
      <c r="A168" s="1">
        <v>4</v>
      </c>
      <c r="B168" s="1">
        <v>0</v>
      </c>
      <c r="C168" s="1"/>
      <c r="D168" s="1">
        <f>ROW(A175)</f>
        <v>175</v>
      </c>
      <c r="E168" s="1"/>
      <c r="F168" s="1" t="s">
        <v>61</v>
      </c>
      <c r="G168" s="1" t="s">
        <v>357</v>
      </c>
      <c r="H168" s="1" t="s">
        <v>45</v>
      </c>
      <c r="I168" s="1">
        <v>0</v>
      </c>
      <c r="J168" s="1"/>
      <c r="K168" s="1"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 t="s">
        <v>45</v>
      </c>
      <c r="V168" s="1">
        <v>0</v>
      </c>
      <c r="W168" s="1"/>
      <c r="X168" s="1"/>
      <c r="Y168" s="1"/>
      <c r="Z168" s="1"/>
      <c r="AA168" s="1"/>
      <c r="AB168" s="1" t="s">
        <v>45</v>
      </c>
      <c r="AC168" s="1" t="s">
        <v>45</v>
      </c>
      <c r="AD168" s="1" t="s">
        <v>45</v>
      </c>
      <c r="AE168" s="1" t="s">
        <v>45</v>
      </c>
      <c r="AF168" s="1" t="s">
        <v>45</v>
      </c>
      <c r="AG168" s="1" t="s">
        <v>45</v>
      </c>
      <c r="AH168" s="1"/>
      <c r="AI168" s="1"/>
      <c r="AJ168" s="1"/>
      <c r="AK168" s="1"/>
      <c r="AL168" s="1"/>
      <c r="AM168" s="1"/>
      <c r="AN168" s="1"/>
      <c r="AO168" s="1"/>
      <c r="AP168" s="1" t="s">
        <v>45</v>
      </c>
      <c r="AQ168" s="1" t="s">
        <v>45</v>
      </c>
      <c r="AR168" s="1" t="s">
        <v>45</v>
      </c>
      <c r="AS168" s="1"/>
      <c r="AT168" s="1"/>
      <c r="AU168" s="1"/>
      <c r="AV168" s="1"/>
      <c r="AW168" s="1"/>
      <c r="AX168" s="1"/>
      <c r="AY168" s="1"/>
      <c r="AZ168" s="1" t="s">
        <v>45</v>
      </c>
      <c r="BA168" s="1"/>
      <c r="BB168" s="1" t="s">
        <v>45</v>
      </c>
      <c r="BC168" s="1" t="s">
        <v>45</v>
      </c>
      <c r="BD168" s="1" t="s">
        <v>45</v>
      </c>
      <c r="BE168" s="1" t="s">
        <v>45</v>
      </c>
      <c r="BF168" s="1" t="s">
        <v>45</v>
      </c>
      <c r="BG168" s="1" t="s">
        <v>45</v>
      </c>
      <c r="BH168" s="1" t="s">
        <v>45</v>
      </c>
      <c r="BI168" s="1" t="s">
        <v>45</v>
      </c>
      <c r="BJ168" s="1" t="s">
        <v>45</v>
      </c>
      <c r="BK168" s="1" t="s">
        <v>45</v>
      </c>
      <c r="BL168" s="1" t="s">
        <v>45</v>
      </c>
      <c r="BM168" s="1" t="s">
        <v>45</v>
      </c>
      <c r="BN168" s="1" t="s">
        <v>45</v>
      </c>
      <c r="BO168" s="1" t="s">
        <v>45</v>
      </c>
      <c r="BP168" s="1" t="s">
        <v>45</v>
      </c>
      <c r="BQ168" s="1"/>
      <c r="BR168" s="1"/>
      <c r="BS168" s="1"/>
      <c r="BT168" s="1"/>
      <c r="BU168" s="1"/>
      <c r="BV168" s="1"/>
      <c r="BW168" s="1"/>
      <c r="BX168" s="1">
        <v>0</v>
      </c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>
        <v>0</v>
      </c>
    </row>
    <row r="170" spans="1:200">
      <c r="A170" s="2">
        <v>52</v>
      </c>
      <c r="B170" s="2">
        <f t="shared" ref="B170:G170" si="105">B175</f>
        <v>0</v>
      </c>
      <c r="C170" s="2">
        <f t="shared" si="105"/>
        <v>4</v>
      </c>
      <c r="D170" s="2">
        <f t="shared" si="105"/>
        <v>168</v>
      </c>
      <c r="E170" s="2">
        <f t="shared" si="105"/>
        <v>0</v>
      </c>
      <c r="F170" s="2" t="str">
        <f t="shared" si="105"/>
        <v>Новый раздел</v>
      </c>
      <c r="G170" s="2" t="str">
        <f t="shared" si="105"/>
        <v>ВЫВОЗ МУСОРА</v>
      </c>
      <c r="H170" s="2"/>
      <c r="I170" s="2"/>
      <c r="J170" s="2"/>
      <c r="K170" s="2"/>
      <c r="L170" s="2"/>
      <c r="M170" s="2"/>
      <c r="N170" s="2"/>
      <c r="O170" s="2">
        <f t="shared" ref="O170:AT170" si="106">O175</f>
        <v>0</v>
      </c>
      <c r="P170" s="2">
        <f t="shared" si="106"/>
        <v>0</v>
      </c>
      <c r="Q170" s="2">
        <f t="shared" si="106"/>
        <v>0</v>
      </c>
      <c r="R170" s="2">
        <f t="shared" si="106"/>
        <v>0</v>
      </c>
      <c r="S170" s="2">
        <f t="shared" si="106"/>
        <v>0</v>
      </c>
      <c r="T170" s="2">
        <f t="shared" si="106"/>
        <v>0</v>
      </c>
      <c r="U170" s="2">
        <f t="shared" si="106"/>
        <v>0</v>
      </c>
      <c r="V170" s="2">
        <f t="shared" si="106"/>
        <v>0</v>
      </c>
      <c r="W170" s="2">
        <f t="shared" si="106"/>
        <v>0</v>
      </c>
      <c r="X170" s="2">
        <f t="shared" si="106"/>
        <v>0</v>
      </c>
      <c r="Y170" s="2">
        <f t="shared" si="106"/>
        <v>0</v>
      </c>
      <c r="Z170" s="2">
        <f t="shared" si="106"/>
        <v>0</v>
      </c>
      <c r="AA170" s="2">
        <f t="shared" si="106"/>
        <v>0</v>
      </c>
      <c r="AB170" s="2">
        <f t="shared" si="106"/>
        <v>0</v>
      </c>
      <c r="AC170" s="2">
        <f t="shared" si="106"/>
        <v>0</v>
      </c>
      <c r="AD170" s="2">
        <f t="shared" si="106"/>
        <v>0</v>
      </c>
      <c r="AE170" s="2">
        <f t="shared" si="106"/>
        <v>0</v>
      </c>
      <c r="AF170" s="2">
        <f t="shared" si="106"/>
        <v>0</v>
      </c>
      <c r="AG170" s="2">
        <f t="shared" si="106"/>
        <v>0</v>
      </c>
      <c r="AH170" s="2">
        <f t="shared" si="106"/>
        <v>0</v>
      </c>
      <c r="AI170" s="2">
        <f t="shared" si="106"/>
        <v>0</v>
      </c>
      <c r="AJ170" s="2">
        <f t="shared" si="106"/>
        <v>0</v>
      </c>
      <c r="AK170" s="2">
        <f t="shared" si="106"/>
        <v>0</v>
      </c>
      <c r="AL170" s="2">
        <f t="shared" si="106"/>
        <v>0</v>
      </c>
      <c r="AM170" s="2">
        <f t="shared" si="106"/>
        <v>0</v>
      </c>
      <c r="AN170" s="2">
        <f t="shared" si="106"/>
        <v>0</v>
      </c>
      <c r="AO170" s="2">
        <f t="shared" si="106"/>
        <v>0</v>
      </c>
      <c r="AP170" s="2">
        <f t="shared" si="106"/>
        <v>0</v>
      </c>
      <c r="AQ170" s="2">
        <f t="shared" si="106"/>
        <v>0</v>
      </c>
      <c r="AR170" s="2">
        <f t="shared" si="106"/>
        <v>0</v>
      </c>
      <c r="AS170" s="2">
        <f t="shared" si="106"/>
        <v>0</v>
      </c>
      <c r="AT170" s="2">
        <f t="shared" si="106"/>
        <v>0</v>
      </c>
      <c r="AU170" s="2">
        <f t="shared" ref="AU170:BZ170" si="107">AU175</f>
        <v>0</v>
      </c>
      <c r="AV170" s="2">
        <f t="shared" si="107"/>
        <v>0</v>
      </c>
      <c r="AW170" s="2">
        <f t="shared" si="107"/>
        <v>0</v>
      </c>
      <c r="AX170" s="2">
        <f t="shared" si="107"/>
        <v>0</v>
      </c>
      <c r="AY170" s="2">
        <f t="shared" si="107"/>
        <v>0</v>
      </c>
      <c r="AZ170" s="2">
        <f t="shared" si="107"/>
        <v>0</v>
      </c>
      <c r="BA170" s="2">
        <f t="shared" si="107"/>
        <v>0</v>
      </c>
      <c r="BB170" s="2">
        <f t="shared" si="107"/>
        <v>0</v>
      </c>
      <c r="BC170" s="2">
        <f t="shared" si="107"/>
        <v>0</v>
      </c>
      <c r="BD170" s="2">
        <f t="shared" si="107"/>
        <v>0</v>
      </c>
      <c r="BE170" s="2">
        <f t="shared" si="107"/>
        <v>0</v>
      </c>
      <c r="BF170" s="2">
        <f t="shared" si="107"/>
        <v>0</v>
      </c>
      <c r="BG170" s="2">
        <f t="shared" si="107"/>
        <v>0</v>
      </c>
      <c r="BH170" s="2">
        <f t="shared" si="107"/>
        <v>0</v>
      </c>
      <c r="BI170" s="2">
        <f t="shared" si="107"/>
        <v>0</v>
      </c>
      <c r="BJ170" s="2">
        <f t="shared" si="107"/>
        <v>0</v>
      </c>
      <c r="BK170" s="2">
        <f t="shared" si="107"/>
        <v>0</v>
      </c>
      <c r="BL170" s="2">
        <f t="shared" si="107"/>
        <v>0</v>
      </c>
      <c r="BM170" s="2">
        <f t="shared" si="107"/>
        <v>0</v>
      </c>
      <c r="BN170" s="2">
        <f t="shared" si="107"/>
        <v>0</v>
      </c>
      <c r="BO170" s="3">
        <f t="shared" si="107"/>
        <v>0</v>
      </c>
      <c r="BP170" s="3">
        <f t="shared" si="107"/>
        <v>0</v>
      </c>
      <c r="BQ170" s="3">
        <f t="shared" si="107"/>
        <v>0</v>
      </c>
      <c r="BR170" s="3">
        <f t="shared" si="107"/>
        <v>0</v>
      </c>
      <c r="BS170" s="3">
        <f t="shared" si="107"/>
        <v>0</v>
      </c>
      <c r="BT170" s="3">
        <f t="shared" si="107"/>
        <v>0</v>
      </c>
      <c r="BU170" s="3">
        <f t="shared" si="107"/>
        <v>0</v>
      </c>
      <c r="BV170" s="3">
        <f t="shared" si="107"/>
        <v>0</v>
      </c>
      <c r="BW170" s="3">
        <f t="shared" si="107"/>
        <v>0</v>
      </c>
      <c r="BX170" s="3">
        <f t="shared" si="107"/>
        <v>0</v>
      </c>
      <c r="BY170" s="3">
        <f t="shared" si="107"/>
        <v>0</v>
      </c>
      <c r="BZ170" s="3">
        <f t="shared" si="107"/>
        <v>0</v>
      </c>
      <c r="CA170" s="3">
        <f t="shared" ref="CA170:DF170" si="108">CA175</f>
        <v>0</v>
      </c>
      <c r="CB170" s="3">
        <f t="shared" si="108"/>
        <v>0</v>
      </c>
      <c r="CC170" s="3">
        <f t="shared" si="108"/>
        <v>0</v>
      </c>
      <c r="CD170" s="3">
        <f t="shared" si="108"/>
        <v>0</v>
      </c>
      <c r="CE170" s="3">
        <f t="shared" si="108"/>
        <v>0</v>
      </c>
      <c r="CF170" s="3">
        <f t="shared" si="108"/>
        <v>0</v>
      </c>
      <c r="CG170" s="3">
        <f t="shared" si="108"/>
        <v>0</v>
      </c>
      <c r="CH170" s="3">
        <f t="shared" si="108"/>
        <v>0</v>
      </c>
      <c r="CI170" s="3">
        <f t="shared" si="108"/>
        <v>0</v>
      </c>
      <c r="CJ170" s="3">
        <f t="shared" si="108"/>
        <v>0</v>
      </c>
      <c r="CK170" s="3">
        <f t="shared" si="108"/>
        <v>0</v>
      </c>
      <c r="CL170" s="3">
        <f t="shared" si="108"/>
        <v>0</v>
      </c>
      <c r="CM170" s="3">
        <f t="shared" si="108"/>
        <v>0</v>
      </c>
      <c r="CN170" s="3">
        <f t="shared" si="108"/>
        <v>0</v>
      </c>
      <c r="CO170" s="3">
        <f t="shared" si="108"/>
        <v>0</v>
      </c>
      <c r="CP170" s="3">
        <f t="shared" si="108"/>
        <v>0</v>
      </c>
      <c r="CQ170" s="3">
        <f t="shared" si="108"/>
        <v>0</v>
      </c>
      <c r="CR170" s="3">
        <f t="shared" si="108"/>
        <v>0</v>
      </c>
      <c r="CS170" s="3">
        <f t="shared" si="108"/>
        <v>0</v>
      </c>
      <c r="CT170" s="3">
        <f t="shared" si="108"/>
        <v>0</v>
      </c>
      <c r="CU170" s="3">
        <f t="shared" si="108"/>
        <v>0</v>
      </c>
      <c r="CV170" s="3">
        <f t="shared" si="108"/>
        <v>0</v>
      </c>
      <c r="CW170" s="3">
        <f t="shared" si="108"/>
        <v>0</v>
      </c>
      <c r="CX170" s="3">
        <f t="shared" si="108"/>
        <v>0</v>
      </c>
      <c r="CY170" s="3">
        <f t="shared" si="108"/>
        <v>0</v>
      </c>
      <c r="CZ170" s="3">
        <f t="shared" si="108"/>
        <v>0</v>
      </c>
      <c r="DA170" s="3">
        <f t="shared" si="108"/>
        <v>0</v>
      </c>
      <c r="DB170" s="3">
        <f t="shared" si="108"/>
        <v>0</v>
      </c>
      <c r="DC170" s="3">
        <f t="shared" si="108"/>
        <v>0</v>
      </c>
      <c r="DD170" s="3">
        <f t="shared" si="108"/>
        <v>0</v>
      </c>
      <c r="DE170" s="3">
        <f t="shared" si="108"/>
        <v>0</v>
      </c>
      <c r="DF170" s="3">
        <f t="shared" si="108"/>
        <v>0</v>
      </c>
      <c r="DG170" s="3">
        <f t="shared" ref="DG170:DN170" si="109">DG175</f>
        <v>0</v>
      </c>
      <c r="DH170" s="3">
        <f t="shared" si="109"/>
        <v>0</v>
      </c>
      <c r="DI170" s="3">
        <f t="shared" si="109"/>
        <v>0</v>
      </c>
      <c r="DJ170" s="3">
        <f t="shared" si="109"/>
        <v>0</v>
      </c>
      <c r="DK170" s="3">
        <f t="shared" si="109"/>
        <v>0</v>
      </c>
      <c r="DL170" s="3">
        <f t="shared" si="109"/>
        <v>0</v>
      </c>
      <c r="DM170" s="3">
        <f t="shared" si="109"/>
        <v>0</v>
      </c>
      <c r="DN170" s="3">
        <f t="shared" si="109"/>
        <v>0</v>
      </c>
    </row>
    <row r="172" spans="1:200">
      <c r="A172">
        <v>17</v>
      </c>
      <c r="B172">
        <v>0</v>
      </c>
      <c r="E172" t="s">
        <v>63</v>
      </c>
      <c r="F172" t="s">
        <v>358</v>
      </c>
      <c r="G172" t="s">
        <v>359</v>
      </c>
      <c r="H172" t="s">
        <v>102</v>
      </c>
      <c r="I172">
        <f>(I28+I30+I31)*100</f>
        <v>74.100000000000009</v>
      </c>
      <c r="J172">
        <v>0</v>
      </c>
      <c r="O172">
        <f>ROUND(CP172,2)</f>
        <v>28466.76</v>
      </c>
      <c r="P172">
        <f>ROUND(CQ172*I172,2)</f>
        <v>0</v>
      </c>
      <c r="Q172">
        <f>ROUND(CR172*I172,2)</f>
        <v>28466.76</v>
      </c>
      <c r="R172">
        <f>ROUND(CS172*I172,2)</f>
        <v>0</v>
      </c>
      <c r="S172">
        <f>ROUND(CT172*I172,2)</f>
        <v>0</v>
      </c>
      <c r="T172">
        <f>ROUND(CU172*I172,2)</f>
        <v>0</v>
      </c>
      <c r="U172">
        <f>CV172*I172</f>
        <v>0</v>
      </c>
      <c r="V172">
        <f>CW172*I172</f>
        <v>0</v>
      </c>
      <c r="W172">
        <f>ROUND(CX172*I172,2)</f>
        <v>0</v>
      </c>
      <c r="X172">
        <f>ROUND(CY172,2)</f>
        <v>0</v>
      </c>
      <c r="Y172">
        <f>ROUND(CZ172,2)</f>
        <v>0</v>
      </c>
      <c r="AA172">
        <v>22950688</v>
      </c>
      <c r="AB172">
        <f>ROUND((AC172+AD172+AF172),6)</f>
        <v>60.12</v>
      </c>
      <c r="AC172">
        <f>ROUND((ES172),6)</f>
        <v>0</v>
      </c>
      <c r="AD172">
        <f>ROUND((((ET172)-(EU172))+AE172),6)</f>
        <v>60.12</v>
      </c>
      <c r="AE172">
        <f>ROUND((EU172),6)</f>
        <v>0</v>
      </c>
      <c r="AF172">
        <f>ROUND((EV172),6)</f>
        <v>0</v>
      </c>
      <c r="AG172">
        <f>ROUND((AP172),6)</f>
        <v>0</v>
      </c>
      <c r="AH172">
        <f>(EW172)</f>
        <v>0</v>
      </c>
      <c r="AI172">
        <f>(EX172)</f>
        <v>0</v>
      </c>
      <c r="AJ172">
        <f>ROUND((AS172),6)</f>
        <v>0</v>
      </c>
      <c r="AK172">
        <v>60.12</v>
      </c>
      <c r="AL172">
        <v>0</v>
      </c>
      <c r="AM172">
        <v>60.12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1</v>
      </c>
      <c r="AW172">
        <v>1</v>
      </c>
      <c r="AZ172">
        <v>1</v>
      </c>
      <c r="BA172">
        <v>1</v>
      </c>
      <c r="BB172">
        <v>6.39</v>
      </c>
      <c r="BC172">
        <v>1</v>
      </c>
      <c r="BD172" t="s">
        <v>45</v>
      </c>
      <c r="BE172" t="s">
        <v>45</v>
      </c>
      <c r="BF172" t="s">
        <v>45</v>
      </c>
      <c r="BG172" t="s">
        <v>45</v>
      </c>
      <c r="BH172">
        <v>0</v>
      </c>
      <c r="BI172">
        <v>4</v>
      </c>
      <c r="BJ172" t="s">
        <v>360</v>
      </c>
      <c r="BM172">
        <v>1111</v>
      </c>
      <c r="BN172">
        <v>0</v>
      </c>
      <c r="BO172" t="s">
        <v>358</v>
      </c>
      <c r="BP172">
        <v>1</v>
      </c>
      <c r="BQ172">
        <v>150</v>
      </c>
      <c r="BS172">
        <v>1</v>
      </c>
      <c r="BT172">
        <v>1</v>
      </c>
      <c r="BU172">
        <v>1</v>
      </c>
      <c r="BV172">
        <v>1</v>
      </c>
      <c r="BW172">
        <v>1</v>
      </c>
      <c r="BX172">
        <v>1</v>
      </c>
      <c r="BY172" t="s">
        <v>45</v>
      </c>
      <c r="BZ172">
        <v>0</v>
      </c>
      <c r="CA172">
        <v>0</v>
      </c>
      <c r="CF172">
        <v>0</v>
      </c>
      <c r="CG172">
        <v>0</v>
      </c>
      <c r="CM172">
        <v>0</v>
      </c>
      <c r="CN172" t="s">
        <v>45</v>
      </c>
      <c r="CO172">
        <v>0</v>
      </c>
      <c r="CP172">
        <f>(P172+Q172+S172)</f>
        <v>28466.76</v>
      </c>
      <c r="CQ172">
        <f>(AC172*BC172*AW172)</f>
        <v>0</v>
      </c>
      <c r="CR172">
        <f>(AD172*BB172*AV172)</f>
        <v>384.16679999999997</v>
      </c>
      <c r="CS172">
        <f>(AE172*BS172*AV172)</f>
        <v>0</v>
      </c>
      <c r="CT172">
        <f>(AF172*BA172*AV172)</f>
        <v>0</v>
      </c>
      <c r="CU172">
        <f>AG172</f>
        <v>0</v>
      </c>
      <c r="CV172">
        <f>(AH172*AV172)</f>
        <v>0</v>
      </c>
      <c r="CW172">
        <f>AI172</f>
        <v>0</v>
      </c>
      <c r="CX172">
        <f>AJ172</f>
        <v>0</v>
      </c>
      <c r="CY172">
        <f>S172*(BZ172/100)</f>
        <v>0</v>
      </c>
      <c r="CZ172">
        <f>S172*(CA172/100)</f>
        <v>0</v>
      </c>
      <c r="DC172" t="s">
        <v>45</v>
      </c>
      <c r="DD172" t="s">
        <v>45</v>
      </c>
      <c r="DE172" t="s">
        <v>45</v>
      </c>
      <c r="DF172" t="s">
        <v>45</v>
      </c>
      <c r="DG172" t="s">
        <v>45</v>
      </c>
      <c r="DH172" t="s">
        <v>45</v>
      </c>
      <c r="DI172" t="s">
        <v>45</v>
      </c>
      <c r="DJ172" t="s">
        <v>45</v>
      </c>
      <c r="DK172" t="s">
        <v>45</v>
      </c>
      <c r="DL172" t="s">
        <v>45</v>
      </c>
      <c r="DM172" t="s">
        <v>45</v>
      </c>
      <c r="DN172">
        <v>0</v>
      </c>
      <c r="DO172">
        <v>0</v>
      </c>
      <c r="DP172">
        <v>1</v>
      </c>
      <c r="DQ172">
        <v>1</v>
      </c>
      <c r="DU172">
        <v>1007</v>
      </c>
      <c r="DV172" t="s">
        <v>102</v>
      </c>
      <c r="DW172" t="s">
        <v>102</v>
      </c>
      <c r="DX172">
        <v>1</v>
      </c>
      <c r="EE172">
        <v>21378826</v>
      </c>
      <c r="EF172">
        <v>150</v>
      </c>
      <c r="EG172" t="s">
        <v>361</v>
      </c>
      <c r="EH172">
        <v>0</v>
      </c>
      <c r="EI172" t="s">
        <v>45</v>
      </c>
      <c r="EJ172">
        <v>4</v>
      </c>
      <c r="EK172">
        <v>1111</v>
      </c>
      <c r="EL172" t="s">
        <v>362</v>
      </c>
      <c r="EM172" t="s">
        <v>363</v>
      </c>
      <c r="EO172" t="s">
        <v>45</v>
      </c>
      <c r="EQ172">
        <v>0</v>
      </c>
      <c r="ER172">
        <v>60.12</v>
      </c>
      <c r="ES172">
        <v>0</v>
      </c>
      <c r="ET172">
        <v>60.12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Q172">
        <v>0</v>
      </c>
      <c r="FR172">
        <f>ROUND(IF(AND(BH172=3,BI172=3),P172,0),2)</f>
        <v>0</v>
      </c>
      <c r="FS172">
        <v>0</v>
      </c>
      <c r="FX172">
        <v>0</v>
      </c>
      <c r="FY172">
        <v>0</v>
      </c>
      <c r="GA172" t="s">
        <v>45</v>
      </c>
      <c r="GG172">
        <v>2</v>
      </c>
      <c r="GH172">
        <v>1</v>
      </c>
      <c r="GI172">
        <v>2</v>
      </c>
      <c r="GJ172">
        <v>0</v>
      </c>
      <c r="GK172">
        <f>ROUND(R172*(R12)/100,2)</f>
        <v>0</v>
      </c>
      <c r="GL172">
        <f>ROUND(IF(AND(BH172=3,BI172=3,FS172&lt;&gt;0),P172,0),2)</f>
        <v>0</v>
      </c>
      <c r="GM172">
        <f>O172+X172+Y172+GK172</f>
        <v>28466.76</v>
      </c>
      <c r="GN172">
        <f>ROUND(IF(OR(BI172=0,BI172=1),O172+X172+Y172+GK172,0),2)</f>
        <v>0</v>
      </c>
      <c r="GO172">
        <f>ROUND(IF(BI172=2,O172+X172+Y172+GK172,0),2)</f>
        <v>0</v>
      </c>
      <c r="GP172">
        <f>ROUND(IF(BI172=4,O172+X172+Y172+GK172,0),2)</f>
        <v>28466.76</v>
      </c>
      <c r="GR172">
        <v>0</v>
      </c>
    </row>
    <row r="173" spans="1:200">
      <c r="A173">
        <v>17</v>
      </c>
      <c r="B173">
        <v>0</v>
      </c>
      <c r="E173" t="s">
        <v>70</v>
      </c>
      <c r="F173" t="s">
        <v>364</v>
      </c>
      <c r="G173" t="s">
        <v>365</v>
      </c>
      <c r="H173" t="s">
        <v>138</v>
      </c>
      <c r="I173">
        <f>I172</f>
        <v>74.100000000000009</v>
      </c>
      <c r="J173">
        <v>0</v>
      </c>
      <c r="O173">
        <f>ROUND(CP173,2)</f>
        <v>11300.99</v>
      </c>
      <c r="P173">
        <f>ROUND(CQ173*I173,2)</f>
        <v>0</v>
      </c>
      <c r="Q173">
        <f>ROUND(CR173*I173,2)</f>
        <v>11300.99</v>
      </c>
      <c r="R173">
        <f>ROUND(CS173*I173,2)</f>
        <v>0</v>
      </c>
      <c r="S173">
        <f>ROUND(CT173*I173,2)</f>
        <v>0</v>
      </c>
      <c r="T173">
        <f>ROUND(CU173*I173,2)</f>
        <v>0</v>
      </c>
      <c r="U173">
        <f>CV173*I173</f>
        <v>0</v>
      </c>
      <c r="V173">
        <f>CW173*I173</f>
        <v>0</v>
      </c>
      <c r="W173">
        <f>ROUND(CX173*I173,2)</f>
        <v>0</v>
      </c>
      <c r="X173">
        <f>ROUND(CY173,2)</f>
        <v>0</v>
      </c>
      <c r="Y173">
        <f>ROUND(CZ173,2)</f>
        <v>0</v>
      </c>
      <c r="AA173">
        <v>22950688</v>
      </c>
      <c r="AB173">
        <f>ROUND((AC173+AD173+AF173),6)</f>
        <v>101</v>
      </c>
      <c r="AC173">
        <f>ROUND((ES173),6)</f>
        <v>0</v>
      </c>
      <c r="AD173">
        <f>ROUND((((ET173)-(EU173))+AE173),6)</f>
        <v>101</v>
      </c>
      <c r="AE173">
        <f>ROUND((EU173),6)</f>
        <v>0</v>
      </c>
      <c r="AF173">
        <f>ROUND((EV173),6)</f>
        <v>0</v>
      </c>
      <c r="AG173">
        <f>ROUND((AP173),6)</f>
        <v>0</v>
      </c>
      <c r="AH173">
        <f>(EW173)</f>
        <v>0</v>
      </c>
      <c r="AI173">
        <f>(EX173)</f>
        <v>0</v>
      </c>
      <c r="AJ173">
        <f>ROUND((AS173),6)</f>
        <v>0</v>
      </c>
      <c r="AK173">
        <v>101</v>
      </c>
      <c r="AL173">
        <v>0</v>
      </c>
      <c r="AM173">
        <v>101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1</v>
      </c>
      <c r="AW173">
        <v>1</v>
      </c>
      <c r="AZ173">
        <v>1</v>
      </c>
      <c r="BA173">
        <v>1</v>
      </c>
      <c r="BB173">
        <v>1.51</v>
      </c>
      <c r="BC173">
        <v>1</v>
      </c>
      <c r="BD173" t="s">
        <v>45</v>
      </c>
      <c r="BE173" t="s">
        <v>45</v>
      </c>
      <c r="BF173" t="s">
        <v>45</v>
      </c>
      <c r="BG173" t="s">
        <v>45</v>
      </c>
      <c r="BH173">
        <v>0</v>
      </c>
      <c r="BI173">
        <v>4</v>
      </c>
      <c r="BJ173" t="s">
        <v>366</v>
      </c>
      <c r="BM173">
        <v>1110</v>
      </c>
      <c r="BN173">
        <v>0</v>
      </c>
      <c r="BO173" t="s">
        <v>364</v>
      </c>
      <c r="BP173">
        <v>1</v>
      </c>
      <c r="BQ173">
        <v>150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 t="s">
        <v>45</v>
      </c>
      <c r="BZ173">
        <v>0</v>
      </c>
      <c r="CA173">
        <v>0</v>
      </c>
      <c r="CF173">
        <v>0</v>
      </c>
      <c r="CG173">
        <v>0</v>
      </c>
      <c r="CM173">
        <v>0</v>
      </c>
      <c r="CN173" t="s">
        <v>45</v>
      </c>
      <c r="CO173">
        <v>0</v>
      </c>
      <c r="CP173">
        <f>(P173+Q173+S173)</f>
        <v>11300.99</v>
      </c>
      <c r="CQ173">
        <f>(AC173*BC173*AW173)</f>
        <v>0</v>
      </c>
      <c r="CR173">
        <f>(AD173*BB173*AV173)</f>
        <v>152.51</v>
      </c>
      <c r="CS173">
        <f>(AE173*BS173*AV173)</f>
        <v>0</v>
      </c>
      <c r="CT173">
        <f>(AF173*BA173*AV173)</f>
        <v>0</v>
      </c>
      <c r="CU173">
        <f>AG173</f>
        <v>0</v>
      </c>
      <c r="CV173">
        <f>(AH173*AV173)</f>
        <v>0</v>
      </c>
      <c r="CW173">
        <f>AI173</f>
        <v>0</v>
      </c>
      <c r="CX173">
        <f>AJ173</f>
        <v>0</v>
      </c>
      <c r="CY173">
        <f>S173*(BZ173/100)</f>
        <v>0</v>
      </c>
      <c r="CZ173">
        <f>S173*(CA173/100)</f>
        <v>0</v>
      </c>
      <c r="DC173" t="s">
        <v>45</v>
      </c>
      <c r="DD173" t="s">
        <v>45</v>
      </c>
      <c r="DE173" t="s">
        <v>45</v>
      </c>
      <c r="DF173" t="s">
        <v>45</v>
      </c>
      <c r="DG173" t="s">
        <v>45</v>
      </c>
      <c r="DH173" t="s">
        <v>45</v>
      </c>
      <c r="DI173" t="s">
        <v>45</v>
      </c>
      <c r="DJ173" t="s">
        <v>45</v>
      </c>
      <c r="DK173" t="s">
        <v>45</v>
      </c>
      <c r="DL173" t="s">
        <v>45</v>
      </c>
      <c r="DM173" t="s">
        <v>45</v>
      </c>
      <c r="DN173">
        <v>0</v>
      </c>
      <c r="DO173">
        <v>0</v>
      </c>
      <c r="DP173">
        <v>1</v>
      </c>
      <c r="DQ173">
        <v>1</v>
      </c>
      <c r="DU173">
        <v>1009</v>
      </c>
      <c r="DV173" t="s">
        <v>138</v>
      </c>
      <c r="DW173" t="s">
        <v>138</v>
      </c>
      <c r="DX173">
        <v>1000</v>
      </c>
      <c r="EE173">
        <v>21378825</v>
      </c>
      <c r="EF173">
        <v>150</v>
      </c>
      <c r="EG173" t="s">
        <v>361</v>
      </c>
      <c r="EH173">
        <v>0</v>
      </c>
      <c r="EI173" t="s">
        <v>45</v>
      </c>
      <c r="EJ173">
        <v>4</v>
      </c>
      <c r="EK173">
        <v>1110</v>
      </c>
      <c r="EL173" t="s">
        <v>367</v>
      </c>
      <c r="EM173" t="s">
        <v>368</v>
      </c>
      <c r="EO173" t="s">
        <v>45</v>
      </c>
      <c r="EQ173">
        <v>0</v>
      </c>
      <c r="ER173">
        <v>101</v>
      </c>
      <c r="ES173">
        <v>0</v>
      </c>
      <c r="ET173">
        <v>101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Q173">
        <v>0</v>
      </c>
      <c r="FR173">
        <f>ROUND(IF(AND(BH173=3,BI173=3),P173,0),2)</f>
        <v>0</v>
      </c>
      <c r="FS173">
        <v>0</v>
      </c>
      <c r="FX173">
        <v>0</v>
      </c>
      <c r="FY173">
        <v>0</v>
      </c>
      <c r="GA173" t="s">
        <v>45</v>
      </c>
      <c r="GG173">
        <v>2</v>
      </c>
      <c r="GH173">
        <v>1</v>
      </c>
      <c r="GI173">
        <v>2</v>
      </c>
      <c r="GJ173">
        <v>0</v>
      </c>
      <c r="GK173">
        <f>ROUND(R173*(R12)/100,2)</f>
        <v>0</v>
      </c>
      <c r="GL173">
        <f>ROUND(IF(AND(BH173=3,BI173=3,FS173&lt;&gt;0),P173,0),2)</f>
        <v>0</v>
      </c>
      <c r="GM173">
        <f>O173+X173+Y173+GK173</f>
        <v>11300.99</v>
      </c>
      <c r="GN173">
        <f>ROUND(IF(OR(BI173=0,BI173=1),O173+X173+Y173+GK173,0),2)</f>
        <v>0</v>
      </c>
      <c r="GO173">
        <f>ROUND(IF(BI173=2,O173+X173+Y173+GK173,0),2)</f>
        <v>0</v>
      </c>
      <c r="GP173">
        <f>ROUND(IF(BI173=4,O173+X173+Y173+GK173,0),2)</f>
        <v>11300.99</v>
      </c>
      <c r="GR173">
        <v>0</v>
      </c>
    </row>
    <row r="175" spans="1:200">
      <c r="A175" s="2">
        <v>51</v>
      </c>
      <c r="B175" s="2">
        <f>B168</f>
        <v>0</v>
      </c>
      <c r="C175" s="2">
        <f>A168</f>
        <v>4</v>
      </c>
      <c r="D175" s="2">
        <f>ROW(A168)</f>
        <v>168</v>
      </c>
      <c r="E175" s="2"/>
      <c r="F175" s="2" t="str">
        <f>IF(F168&lt;&gt;"",F168,"")</f>
        <v>Новый раздел</v>
      </c>
      <c r="G175" s="2" t="str">
        <f>IF(G168&lt;&gt;"",G168,"")</f>
        <v>ВЫВОЗ МУСОРА</v>
      </c>
      <c r="H175" s="2"/>
      <c r="I175" s="2"/>
      <c r="J175" s="2"/>
      <c r="K175" s="2"/>
      <c r="L175" s="2"/>
      <c r="M175" s="2"/>
      <c r="N175" s="2"/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>
        <f t="shared" ref="AO175:AU175" si="110">ROUND(BB175,2)</f>
        <v>0</v>
      </c>
      <c r="AP175" s="2">
        <f t="shared" si="110"/>
        <v>0</v>
      </c>
      <c r="AQ175" s="2">
        <f t="shared" si="110"/>
        <v>0</v>
      </c>
      <c r="AR175" s="2">
        <f t="shared" si="110"/>
        <v>0</v>
      </c>
      <c r="AS175" s="2">
        <f t="shared" si="110"/>
        <v>0</v>
      </c>
      <c r="AT175" s="2">
        <f t="shared" si="110"/>
        <v>0</v>
      </c>
      <c r="AU175" s="2">
        <f t="shared" si="110"/>
        <v>0</v>
      </c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>
        <v>0</v>
      </c>
    </row>
    <row r="177" spans="1:16">
      <c r="A177" s="4">
        <v>50</v>
      </c>
      <c r="B177" s="4">
        <v>0</v>
      </c>
      <c r="C177" s="4">
        <v>0</v>
      </c>
      <c r="D177" s="4">
        <v>1</v>
      </c>
      <c r="E177" s="4">
        <v>201</v>
      </c>
      <c r="F177" s="4">
        <f>ROUND(Source!O175,O177)</f>
        <v>0</v>
      </c>
      <c r="G177" s="4" t="s">
        <v>172</v>
      </c>
      <c r="H177" s="4" t="s">
        <v>173</v>
      </c>
      <c r="I177" s="4"/>
      <c r="J177" s="4"/>
      <c r="K177" s="4">
        <v>201</v>
      </c>
      <c r="L177" s="4">
        <v>1</v>
      </c>
      <c r="M177" s="4">
        <v>3</v>
      </c>
      <c r="N177" s="4" t="s">
        <v>45</v>
      </c>
      <c r="O177" s="4">
        <v>2</v>
      </c>
      <c r="P177" s="4"/>
    </row>
    <row r="178" spans="1:16">
      <c r="A178" s="4">
        <v>50</v>
      </c>
      <c r="B178" s="4">
        <v>0</v>
      </c>
      <c r="C178" s="4">
        <v>0</v>
      </c>
      <c r="D178" s="4">
        <v>1</v>
      </c>
      <c r="E178" s="4">
        <v>202</v>
      </c>
      <c r="F178" s="4">
        <f>ROUND(Source!P175,O178)</f>
        <v>0</v>
      </c>
      <c r="G178" s="4" t="s">
        <v>174</v>
      </c>
      <c r="H178" s="4" t="s">
        <v>175</v>
      </c>
      <c r="I178" s="4"/>
      <c r="J178" s="4"/>
      <c r="K178" s="4">
        <v>202</v>
      </c>
      <c r="L178" s="4">
        <v>2</v>
      </c>
      <c r="M178" s="4">
        <v>3</v>
      </c>
      <c r="N178" s="4" t="s">
        <v>45</v>
      </c>
      <c r="O178" s="4">
        <v>2</v>
      </c>
      <c r="P178" s="4"/>
    </row>
    <row r="179" spans="1:16">
      <c r="A179" s="4">
        <v>50</v>
      </c>
      <c r="B179" s="4">
        <v>0</v>
      </c>
      <c r="C179" s="4">
        <v>0</v>
      </c>
      <c r="D179" s="4">
        <v>1</v>
      </c>
      <c r="E179" s="4">
        <v>222</v>
      </c>
      <c r="F179" s="4">
        <f>ROUND(Source!AO175,O179)</f>
        <v>0</v>
      </c>
      <c r="G179" s="4" t="s">
        <v>176</v>
      </c>
      <c r="H179" s="4" t="s">
        <v>177</v>
      </c>
      <c r="I179" s="4"/>
      <c r="J179" s="4"/>
      <c r="K179" s="4">
        <v>222</v>
      </c>
      <c r="L179" s="4">
        <v>3</v>
      </c>
      <c r="M179" s="4">
        <v>3</v>
      </c>
      <c r="N179" s="4" t="s">
        <v>45</v>
      </c>
      <c r="O179" s="4">
        <v>2</v>
      </c>
      <c r="P179" s="4"/>
    </row>
    <row r="180" spans="1:16">
      <c r="A180" s="4">
        <v>50</v>
      </c>
      <c r="B180" s="4">
        <v>0</v>
      </c>
      <c r="C180" s="4">
        <v>0</v>
      </c>
      <c r="D180" s="4">
        <v>1</v>
      </c>
      <c r="E180" s="4">
        <v>216</v>
      </c>
      <c r="F180" s="4">
        <f>ROUND(Source!AP175,O180)</f>
        <v>0</v>
      </c>
      <c r="G180" s="4" t="s">
        <v>178</v>
      </c>
      <c r="H180" s="4" t="s">
        <v>179</v>
      </c>
      <c r="I180" s="4"/>
      <c r="J180" s="4"/>
      <c r="K180" s="4">
        <v>216</v>
      </c>
      <c r="L180" s="4">
        <v>4</v>
      </c>
      <c r="M180" s="4">
        <v>3</v>
      </c>
      <c r="N180" s="4" t="s">
        <v>45</v>
      </c>
      <c r="O180" s="4">
        <v>2</v>
      </c>
      <c r="P180" s="4"/>
    </row>
    <row r="181" spans="1:16">
      <c r="A181" s="4">
        <v>50</v>
      </c>
      <c r="B181" s="4">
        <v>0</v>
      </c>
      <c r="C181" s="4">
        <v>0</v>
      </c>
      <c r="D181" s="4">
        <v>1</v>
      </c>
      <c r="E181" s="4">
        <v>223</v>
      </c>
      <c r="F181" s="4">
        <f>ROUND(Source!AQ175,O181)</f>
        <v>0</v>
      </c>
      <c r="G181" s="4" t="s">
        <v>180</v>
      </c>
      <c r="H181" s="4" t="s">
        <v>181</v>
      </c>
      <c r="I181" s="4"/>
      <c r="J181" s="4"/>
      <c r="K181" s="4">
        <v>223</v>
      </c>
      <c r="L181" s="4">
        <v>5</v>
      </c>
      <c r="M181" s="4">
        <v>3</v>
      </c>
      <c r="N181" s="4" t="s">
        <v>45</v>
      </c>
      <c r="O181" s="4">
        <v>2</v>
      </c>
      <c r="P181" s="4"/>
    </row>
    <row r="182" spans="1:16">
      <c r="A182" s="4">
        <v>50</v>
      </c>
      <c r="B182" s="4">
        <v>0</v>
      </c>
      <c r="C182" s="4">
        <v>0</v>
      </c>
      <c r="D182" s="4">
        <v>1</v>
      </c>
      <c r="E182" s="4">
        <v>203</v>
      </c>
      <c r="F182" s="4">
        <f>ROUND(Source!Q175,O182)</f>
        <v>0</v>
      </c>
      <c r="G182" s="4" t="s">
        <v>182</v>
      </c>
      <c r="H182" s="4" t="s">
        <v>183</v>
      </c>
      <c r="I182" s="4"/>
      <c r="J182" s="4"/>
      <c r="K182" s="4">
        <v>203</v>
      </c>
      <c r="L182" s="4">
        <v>6</v>
      </c>
      <c r="M182" s="4">
        <v>3</v>
      </c>
      <c r="N182" s="4" t="s">
        <v>45</v>
      </c>
      <c r="O182" s="4">
        <v>2</v>
      </c>
      <c r="P182" s="4"/>
    </row>
    <row r="183" spans="1:16">
      <c r="A183" s="4">
        <v>50</v>
      </c>
      <c r="B183" s="4">
        <v>0</v>
      </c>
      <c r="C183" s="4">
        <v>0</v>
      </c>
      <c r="D183" s="4">
        <v>1</v>
      </c>
      <c r="E183" s="4">
        <v>204</v>
      </c>
      <c r="F183" s="4">
        <f>ROUND(Source!R175,O183)</f>
        <v>0</v>
      </c>
      <c r="G183" s="4" t="s">
        <v>184</v>
      </c>
      <c r="H183" s="4" t="s">
        <v>185</v>
      </c>
      <c r="I183" s="4"/>
      <c r="J183" s="4"/>
      <c r="K183" s="4">
        <v>204</v>
      </c>
      <c r="L183" s="4">
        <v>7</v>
      </c>
      <c r="M183" s="4">
        <v>3</v>
      </c>
      <c r="N183" s="4" t="s">
        <v>45</v>
      </c>
      <c r="O183" s="4">
        <v>2</v>
      </c>
      <c r="P183" s="4"/>
    </row>
    <row r="184" spans="1:16">
      <c r="A184" s="4">
        <v>50</v>
      </c>
      <c r="B184" s="4">
        <v>0</v>
      </c>
      <c r="C184" s="4">
        <v>0</v>
      </c>
      <c r="D184" s="4">
        <v>1</v>
      </c>
      <c r="E184" s="4">
        <v>205</v>
      </c>
      <c r="F184" s="4">
        <f>ROUND(Source!S175,O184)</f>
        <v>0</v>
      </c>
      <c r="G184" s="4" t="s">
        <v>186</v>
      </c>
      <c r="H184" s="4" t="s">
        <v>187</v>
      </c>
      <c r="I184" s="4"/>
      <c r="J184" s="4"/>
      <c r="K184" s="4">
        <v>205</v>
      </c>
      <c r="L184" s="4">
        <v>8</v>
      </c>
      <c r="M184" s="4">
        <v>3</v>
      </c>
      <c r="N184" s="4" t="s">
        <v>45</v>
      </c>
      <c r="O184" s="4">
        <v>2</v>
      </c>
      <c r="P184" s="4"/>
    </row>
    <row r="185" spans="1:16">
      <c r="A185" s="4">
        <v>50</v>
      </c>
      <c r="B185" s="4">
        <v>0</v>
      </c>
      <c r="C185" s="4">
        <v>0</v>
      </c>
      <c r="D185" s="4">
        <v>1</v>
      </c>
      <c r="E185" s="4">
        <v>214</v>
      </c>
      <c r="F185" s="4">
        <f>ROUND(Source!AS175,O185)</f>
        <v>0</v>
      </c>
      <c r="G185" s="4" t="s">
        <v>188</v>
      </c>
      <c r="H185" s="4" t="s">
        <v>189</v>
      </c>
      <c r="I185" s="4"/>
      <c r="J185" s="4"/>
      <c r="K185" s="4">
        <v>214</v>
      </c>
      <c r="L185" s="4">
        <v>9</v>
      </c>
      <c r="M185" s="4">
        <v>3</v>
      </c>
      <c r="N185" s="4" t="s">
        <v>45</v>
      </c>
      <c r="O185" s="4">
        <v>2</v>
      </c>
      <c r="P185" s="4"/>
    </row>
    <row r="186" spans="1:16">
      <c r="A186" s="4">
        <v>50</v>
      </c>
      <c r="B186" s="4">
        <v>0</v>
      </c>
      <c r="C186" s="4">
        <v>0</v>
      </c>
      <c r="D186" s="4">
        <v>1</v>
      </c>
      <c r="E186" s="4">
        <v>215</v>
      </c>
      <c r="F186" s="4">
        <f>ROUND(Source!AT175,O186)</f>
        <v>0</v>
      </c>
      <c r="G186" s="4" t="s">
        <v>190</v>
      </c>
      <c r="H186" s="4" t="s">
        <v>191</v>
      </c>
      <c r="I186" s="4"/>
      <c r="J186" s="4"/>
      <c r="K186" s="4">
        <v>215</v>
      </c>
      <c r="L186" s="4">
        <v>10</v>
      </c>
      <c r="M186" s="4">
        <v>3</v>
      </c>
      <c r="N186" s="4" t="s">
        <v>45</v>
      </c>
      <c r="O186" s="4">
        <v>2</v>
      </c>
      <c r="P186" s="4"/>
    </row>
    <row r="187" spans="1:16">
      <c r="A187" s="4">
        <v>50</v>
      </c>
      <c r="B187" s="4">
        <v>0</v>
      </c>
      <c r="C187" s="4">
        <v>0</v>
      </c>
      <c r="D187" s="4">
        <v>1</v>
      </c>
      <c r="E187" s="4">
        <v>217</v>
      </c>
      <c r="F187" s="4">
        <f>ROUND(Source!AU175,O187)</f>
        <v>0</v>
      </c>
      <c r="G187" s="4" t="s">
        <v>192</v>
      </c>
      <c r="H187" s="4" t="s">
        <v>193</v>
      </c>
      <c r="I187" s="4"/>
      <c r="J187" s="4"/>
      <c r="K187" s="4">
        <v>217</v>
      </c>
      <c r="L187" s="4">
        <v>11</v>
      </c>
      <c r="M187" s="4">
        <v>3</v>
      </c>
      <c r="N187" s="4" t="s">
        <v>45</v>
      </c>
      <c r="O187" s="4">
        <v>2</v>
      </c>
      <c r="P187" s="4"/>
    </row>
    <row r="188" spans="1:16">
      <c r="A188" s="4">
        <v>50</v>
      </c>
      <c r="B188" s="4">
        <v>0</v>
      </c>
      <c r="C188" s="4">
        <v>0</v>
      </c>
      <c r="D188" s="4">
        <v>1</v>
      </c>
      <c r="E188" s="4">
        <v>206</v>
      </c>
      <c r="F188" s="4">
        <f>ROUND(Source!T175,O188)</f>
        <v>0</v>
      </c>
      <c r="G188" s="4" t="s">
        <v>194</v>
      </c>
      <c r="H188" s="4" t="s">
        <v>195</v>
      </c>
      <c r="I188" s="4"/>
      <c r="J188" s="4"/>
      <c r="K188" s="4">
        <v>206</v>
      </c>
      <c r="L188" s="4">
        <v>12</v>
      </c>
      <c r="M188" s="4">
        <v>3</v>
      </c>
      <c r="N188" s="4" t="s">
        <v>45</v>
      </c>
      <c r="O188" s="4">
        <v>2</v>
      </c>
      <c r="P188" s="4"/>
    </row>
    <row r="189" spans="1:16">
      <c r="A189" s="4">
        <v>50</v>
      </c>
      <c r="B189" s="4">
        <v>0</v>
      </c>
      <c r="C189" s="4">
        <v>0</v>
      </c>
      <c r="D189" s="4">
        <v>1</v>
      </c>
      <c r="E189" s="4">
        <v>207</v>
      </c>
      <c r="F189" s="4">
        <f>Source!U175</f>
        <v>0</v>
      </c>
      <c r="G189" s="4" t="s">
        <v>196</v>
      </c>
      <c r="H189" s="4" t="s">
        <v>197</v>
      </c>
      <c r="I189" s="4"/>
      <c r="J189" s="4"/>
      <c r="K189" s="4">
        <v>207</v>
      </c>
      <c r="L189" s="4">
        <v>13</v>
      </c>
      <c r="M189" s="4">
        <v>3</v>
      </c>
      <c r="N189" s="4" t="s">
        <v>45</v>
      </c>
      <c r="O189" s="4">
        <v>-1</v>
      </c>
      <c r="P189" s="4"/>
    </row>
    <row r="190" spans="1:16">
      <c r="A190" s="4">
        <v>50</v>
      </c>
      <c r="B190" s="4">
        <v>0</v>
      </c>
      <c r="C190" s="4">
        <v>0</v>
      </c>
      <c r="D190" s="4">
        <v>1</v>
      </c>
      <c r="E190" s="4">
        <v>208</v>
      </c>
      <c r="F190" s="4">
        <f>Source!V175</f>
        <v>0</v>
      </c>
      <c r="G190" s="4" t="s">
        <v>198</v>
      </c>
      <c r="H190" s="4" t="s">
        <v>199</v>
      </c>
      <c r="I190" s="4"/>
      <c r="J190" s="4"/>
      <c r="K190" s="4">
        <v>208</v>
      </c>
      <c r="L190" s="4">
        <v>14</v>
      </c>
      <c r="M190" s="4">
        <v>3</v>
      </c>
      <c r="N190" s="4" t="s">
        <v>45</v>
      </c>
      <c r="O190" s="4">
        <v>-1</v>
      </c>
      <c r="P190" s="4"/>
    </row>
    <row r="191" spans="1:16">
      <c r="A191" s="4">
        <v>50</v>
      </c>
      <c r="B191" s="4">
        <v>0</v>
      </c>
      <c r="C191" s="4">
        <v>0</v>
      </c>
      <c r="D191" s="4">
        <v>1</v>
      </c>
      <c r="E191" s="4">
        <v>209</v>
      </c>
      <c r="F191" s="4">
        <f>ROUND(Source!W175,O191)</f>
        <v>0</v>
      </c>
      <c r="G191" s="4" t="s">
        <v>200</v>
      </c>
      <c r="H191" s="4" t="s">
        <v>201</v>
      </c>
      <c r="I191" s="4"/>
      <c r="J191" s="4"/>
      <c r="K191" s="4">
        <v>209</v>
      </c>
      <c r="L191" s="4">
        <v>15</v>
      </c>
      <c r="M191" s="4">
        <v>3</v>
      </c>
      <c r="N191" s="4" t="s">
        <v>45</v>
      </c>
      <c r="O191" s="4">
        <v>2</v>
      </c>
      <c r="P191" s="4"/>
    </row>
    <row r="192" spans="1:16">
      <c r="A192" s="4">
        <v>50</v>
      </c>
      <c r="B192" s="4">
        <v>0</v>
      </c>
      <c r="C192" s="4">
        <v>0</v>
      </c>
      <c r="D192" s="4">
        <v>1</v>
      </c>
      <c r="E192" s="4">
        <v>210</v>
      </c>
      <c r="F192" s="4">
        <f>ROUND(Source!X175,O192)</f>
        <v>0</v>
      </c>
      <c r="G192" s="4" t="s">
        <v>202</v>
      </c>
      <c r="H192" s="4" t="s">
        <v>203</v>
      </c>
      <c r="I192" s="4"/>
      <c r="J192" s="4"/>
      <c r="K192" s="4">
        <v>210</v>
      </c>
      <c r="L192" s="4">
        <v>16</v>
      </c>
      <c r="M192" s="4">
        <v>3</v>
      </c>
      <c r="N192" s="4" t="s">
        <v>45</v>
      </c>
      <c r="O192" s="4">
        <v>2</v>
      </c>
      <c r="P192" s="4"/>
    </row>
    <row r="193" spans="1:118">
      <c r="A193" s="4">
        <v>50</v>
      </c>
      <c r="B193" s="4">
        <v>0</v>
      </c>
      <c r="C193" s="4">
        <v>0</v>
      </c>
      <c r="D193" s="4">
        <v>1</v>
      </c>
      <c r="E193" s="4">
        <v>211</v>
      </c>
      <c r="F193" s="4">
        <f>ROUND(Source!Y175,O193)</f>
        <v>0</v>
      </c>
      <c r="G193" s="4" t="s">
        <v>204</v>
      </c>
      <c r="H193" s="4" t="s">
        <v>205</v>
      </c>
      <c r="I193" s="4"/>
      <c r="J193" s="4"/>
      <c r="K193" s="4">
        <v>211</v>
      </c>
      <c r="L193" s="4">
        <v>17</v>
      </c>
      <c r="M193" s="4">
        <v>3</v>
      </c>
      <c r="N193" s="4" t="s">
        <v>45</v>
      </c>
      <c r="O193" s="4">
        <v>2</v>
      </c>
      <c r="P193" s="4"/>
    </row>
    <row r="194" spans="1:118">
      <c r="A194" s="4">
        <v>50</v>
      </c>
      <c r="B194" s="4">
        <v>0</v>
      </c>
      <c r="C194" s="4">
        <v>0</v>
      </c>
      <c r="D194" s="4">
        <v>1</v>
      </c>
      <c r="E194" s="4">
        <v>224</v>
      </c>
      <c r="F194" s="4">
        <f>ROUND(Source!AR175,O194)</f>
        <v>0</v>
      </c>
      <c r="G194" s="4" t="s">
        <v>206</v>
      </c>
      <c r="H194" s="4" t="s">
        <v>207</v>
      </c>
      <c r="I194" s="4"/>
      <c r="J194" s="4"/>
      <c r="K194" s="4">
        <v>224</v>
      </c>
      <c r="L194" s="4">
        <v>18</v>
      </c>
      <c r="M194" s="4">
        <v>3</v>
      </c>
      <c r="N194" s="4" t="s">
        <v>45</v>
      </c>
      <c r="O194" s="4">
        <v>2</v>
      </c>
      <c r="P194" s="4"/>
    </row>
    <row r="196" spans="1:118">
      <c r="A196" s="2">
        <v>51</v>
      </c>
      <c r="B196" s="2">
        <f>B20</f>
        <v>0</v>
      </c>
      <c r="C196" s="2">
        <f>A20</f>
        <v>3</v>
      </c>
      <c r="D196" s="2">
        <f>ROW(A20)</f>
        <v>20</v>
      </c>
      <c r="E196" s="2"/>
      <c r="F196" s="2" t="str">
        <f>IF(F20&lt;&gt;"",F20,"")</f>
        <v/>
      </c>
      <c r="G196" s="2" t="str">
        <f>IF(G20&lt;&gt;"",G20,"")</f>
        <v>ТЕПЛОТРАССА (УчКорпус-Общежитие)</v>
      </c>
      <c r="H196" s="2"/>
      <c r="I196" s="2"/>
      <c r="J196" s="2"/>
      <c r="K196" s="2"/>
      <c r="L196" s="2"/>
      <c r="M196" s="2"/>
      <c r="N196" s="2"/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>
        <f t="shared" ref="AO196:AU196" si="111">ROUND(AO49+AO78+AO147+AO175+BB196,2)</f>
        <v>0</v>
      </c>
      <c r="AP196" s="2">
        <f t="shared" si="111"/>
        <v>0</v>
      </c>
      <c r="AQ196" s="2">
        <f t="shared" si="111"/>
        <v>0</v>
      </c>
      <c r="AR196" s="2">
        <f t="shared" si="111"/>
        <v>0</v>
      </c>
      <c r="AS196" s="2">
        <f t="shared" si="111"/>
        <v>0</v>
      </c>
      <c r="AT196" s="2">
        <f t="shared" si="111"/>
        <v>0</v>
      </c>
      <c r="AU196" s="2">
        <f t="shared" si="111"/>
        <v>0</v>
      </c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>
        <v>0</v>
      </c>
    </row>
    <row r="198" spans="1:118">
      <c r="A198" s="4">
        <v>50</v>
      </c>
      <c r="B198" s="4">
        <v>0</v>
      </c>
      <c r="C198" s="4">
        <v>0</v>
      </c>
      <c r="D198" s="4">
        <v>1</v>
      </c>
      <c r="E198" s="4">
        <v>201</v>
      </c>
      <c r="F198" s="4">
        <f>ROUND(Source!O196,O198)</f>
        <v>0</v>
      </c>
      <c r="G198" s="4" t="s">
        <v>172</v>
      </c>
      <c r="H198" s="4" t="s">
        <v>173</v>
      </c>
      <c r="I198" s="4"/>
      <c r="J198" s="4"/>
      <c r="K198" s="4">
        <v>201</v>
      </c>
      <c r="L198" s="4">
        <v>1</v>
      </c>
      <c r="M198" s="4">
        <v>3</v>
      </c>
      <c r="N198" s="4" t="s">
        <v>45</v>
      </c>
      <c r="O198" s="4">
        <v>2</v>
      </c>
      <c r="P198" s="4"/>
    </row>
    <row r="199" spans="1:118">
      <c r="A199" s="4">
        <v>50</v>
      </c>
      <c r="B199" s="4">
        <v>0</v>
      </c>
      <c r="C199" s="4">
        <v>0</v>
      </c>
      <c r="D199" s="4">
        <v>1</v>
      </c>
      <c r="E199" s="4">
        <v>202</v>
      </c>
      <c r="F199" s="4">
        <f>ROUND(Source!P196,O199)</f>
        <v>0</v>
      </c>
      <c r="G199" s="4" t="s">
        <v>174</v>
      </c>
      <c r="H199" s="4" t="s">
        <v>175</v>
      </c>
      <c r="I199" s="4"/>
      <c r="J199" s="4"/>
      <c r="K199" s="4">
        <v>202</v>
      </c>
      <c r="L199" s="4">
        <v>2</v>
      </c>
      <c r="M199" s="4">
        <v>3</v>
      </c>
      <c r="N199" s="4" t="s">
        <v>45</v>
      </c>
      <c r="O199" s="4">
        <v>2</v>
      </c>
      <c r="P199" s="4"/>
    </row>
    <row r="200" spans="1:118">
      <c r="A200" s="4">
        <v>50</v>
      </c>
      <c r="B200" s="4">
        <v>0</v>
      </c>
      <c r="C200" s="4">
        <v>0</v>
      </c>
      <c r="D200" s="4">
        <v>1</v>
      </c>
      <c r="E200" s="4">
        <v>222</v>
      </c>
      <c r="F200" s="4">
        <f>ROUND(Source!AO196,O200)</f>
        <v>0</v>
      </c>
      <c r="G200" s="4" t="s">
        <v>176</v>
      </c>
      <c r="H200" s="4" t="s">
        <v>177</v>
      </c>
      <c r="I200" s="4"/>
      <c r="J200" s="4"/>
      <c r="K200" s="4">
        <v>222</v>
      </c>
      <c r="L200" s="4">
        <v>3</v>
      </c>
      <c r="M200" s="4">
        <v>3</v>
      </c>
      <c r="N200" s="4" t="s">
        <v>45</v>
      </c>
      <c r="O200" s="4">
        <v>2</v>
      </c>
      <c r="P200" s="4"/>
    </row>
    <row r="201" spans="1:118">
      <c r="A201" s="4">
        <v>50</v>
      </c>
      <c r="B201" s="4">
        <v>0</v>
      </c>
      <c r="C201" s="4">
        <v>0</v>
      </c>
      <c r="D201" s="4">
        <v>1</v>
      </c>
      <c r="E201" s="4">
        <v>216</v>
      </c>
      <c r="F201" s="4">
        <f>ROUND(Source!AP196,O201)</f>
        <v>0</v>
      </c>
      <c r="G201" s="4" t="s">
        <v>178</v>
      </c>
      <c r="H201" s="4" t="s">
        <v>179</v>
      </c>
      <c r="I201" s="4"/>
      <c r="J201" s="4"/>
      <c r="K201" s="4">
        <v>216</v>
      </c>
      <c r="L201" s="4">
        <v>4</v>
      </c>
      <c r="M201" s="4">
        <v>3</v>
      </c>
      <c r="N201" s="4" t="s">
        <v>45</v>
      </c>
      <c r="O201" s="4">
        <v>2</v>
      </c>
      <c r="P201" s="4"/>
    </row>
    <row r="202" spans="1:118">
      <c r="A202" s="4">
        <v>50</v>
      </c>
      <c r="B202" s="4">
        <v>0</v>
      </c>
      <c r="C202" s="4">
        <v>0</v>
      </c>
      <c r="D202" s="4">
        <v>1</v>
      </c>
      <c r="E202" s="4">
        <v>223</v>
      </c>
      <c r="F202" s="4">
        <f>ROUND(Source!AQ196,O202)</f>
        <v>0</v>
      </c>
      <c r="G202" s="4" t="s">
        <v>180</v>
      </c>
      <c r="H202" s="4" t="s">
        <v>181</v>
      </c>
      <c r="I202" s="4"/>
      <c r="J202" s="4"/>
      <c r="K202" s="4">
        <v>223</v>
      </c>
      <c r="L202" s="4">
        <v>5</v>
      </c>
      <c r="M202" s="4">
        <v>3</v>
      </c>
      <c r="N202" s="4" t="s">
        <v>45</v>
      </c>
      <c r="O202" s="4">
        <v>2</v>
      </c>
      <c r="P202" s="4"/>
    </row>
    <row r="203" spans="1:118">
      <c r="A203" s="4">
        <v>50</v>
      </c>
      <c r="B203" s="4">
        <v>0</v>
      </c>
      <c r="C203" s="4">
        <v>0</v>
      </c>
      <c r="D203" s="4">
        <v>1</v>
      </c>
      <c r="E203" s="4">
        <v>203</v>
      </c>
      <c r="F203" s="4">
        <f>ROUND(Source!Q196,O203)</f>
        <v>0</v>
      </c>
      <c r="G203" s="4" t="s">
        <v>182</v>
      </c>
      <c r="H203" s="4" t="s">
        <v>183</v>
      </c>
      <c r="I203" s="4"/>
      <c r="J203" s="4"/>
      <c r="K203" s="4">
        <v>203</v>
      </c>
      <c r="L203" s="4">
        <v>6</v>
      </c>
      <c r="M203" s="4">
        <v>3</v>
      </c>
      <c r="N203" s="4" t="s">
        <v>45</v>
      </c>
      <c r="O203" s="4">
        <v>2</v>
      </c>
      <c r="P203" s="4"/>
    </row>
    <row r="204" spans="1:118">
      <c r="A204" s="4">
        <v>50</v>
      </c>
      <c r="B204" s="4">
        <v>0</v>
      </c>
      <c r="C204" s="4">
        <v>0</v>
      </c>
      <c r="D204" s="4">
        <v>1</v>
      </c>
      <c r="E204" s="4">
        <v>204</v>
      </c>
      <c r="F204" s="4">
        <f>ROUND(Source!R196,O204)</f>
        <v>0</v>
      </c>
      <c r="G204" s="4" t="s">
        <v>184</v>
      </c>
      <c r="H204" s="4" t="s">
        <v>185</v>
      </c>
      <c r="I204" s="4"/>
      <c r="J204" s="4"/>
      <c r="K204" s="4">
        <v>204</v>
      </c>
      <c r="L204" s="4">
        <v>7</v>
      </c>
      <c r="M204" s="4">
        <v>3</v>
      </c>
      <c r="N204" s="4" t="s">
        <v>45</v>
      </c>
      <c r="O204" s="4">
        <v>2</v>
      </c>
      <c r="P204" s="4"/>
    </row>
    <row r="205" spans="1:118">
      <c r="A205" s="4">
        <v>50</v>
      </c>
      <c r="B205" s="4">
        <v>0</v>
      </c>
      <c r="C205" s="4">
        <v>0</v>
      </c>
      <c r="D205" s="4">
        <v>1</v>
      </c>
      <c r="E205" s="4">
        <v>205</v>
      </c>
      <c r="F205" s="4">
        <f>ROUND(Source!S196,O205)</f>
        <v>0</v>
      </c>
      <c r="G205" s="4" t="s">
        <v>186</v>
      </c>
      <c r="H205" s="4" t="s">
        <v>187</v>
      </c>
      <c r="I205" s="4"/>
      <c r="J205" s="4"/>
      <c r="K205" s="4">
        <v>205</v>
      </c>
      <c r="L205" s="4">
        <v>8</v>
      </c>
      <c r="M205" s="4">
        <v>3</v>
      </c>
      <c r="N205" s="4" t="s">
        <v>45</v>
      </c>
      <c r="O205" s="4">
        <v>2</v>
      </c>
      <c r="P205" s="4"/>
    </row>
    <row r="206" spans="1:118">
      <c r="A206" s="4">
        <v>50</v>
      </c>
      <c r="B206" s="4">
        <v>0</v>
      </c>
      <c r="C206" s="4">
        <v>0</v>
      </c>
      <c r="D206" s="4">
        <v>1</v>
      </c>
      <c r="E206" s="4">
        <v>214</v>
      </c>
      <c r="F206" s="4">
        <f>ROUND(Source!AS196,O206)</f>
        <v>0</v>
      </c>
      <c r="G206" s="4" t="s">
        <v>188</v>
      </c>
      <c r="H206" s="4" t="s">
        <v>189</v>
      </c>
      <c r="I206" s="4"/>
      <c r="J206" s="4"/>
      <c r="K206" s="4">
        <v>214</v>
      </c>
      <c r="L206" s="4">
        <v>9</v>
      </c>
      <c r="M206" s="4">
        <v>3</v>
      </c>
      <c r="N206" s="4" t="s">
        <v>45</v>
      </c>
      <c r="O206" s="4">
        <v>2</v>
      </c>
      <c r="P206" s="4"/>
    </row>
    <row r="207" spans="1:118">
      <c r="A207" s="4">
        <v>50</v>
      </c>
      <c r="B207" s="4">
        <v>0</v>
      </c>
      <c r="C207" s="4">
        <v>0</v>
      </c>
      <c r="D207" s="4">
        <v>1</v>
      </c>
      <c r="E207" s="4">
        <v>215</v>
      </c>
      <c r="F207" s="4">
        <f>ROUND(Source!AT196,O207)</f>
        <v>0</v>
      </c>
      <c r="G207" s="4" t="s">
        <v>190</v>
      </c>
      <c r="H207" s="4" t="s">
        <v>191</v>
      </c>
      <c r="I207" s="4"/>
      <c r="J207" s="4"/>
      <c r="K207" s="4">
        <v>215</v>
      </c>
      <c r="L207" s="4">
        <v>10</v>
      </c>
      <c r="M207" s="4">
        <v>3</v>
      </c>
      <c r="N207" s="4" t="s">
        <v>45</v>
      </c>
      <c r="O207" s="4">
        <v>2</v>
      </c>
      <c r="P207" s="4"/>
    </row>
    <row r="208" spans="1:118">
      <c r="A208" s="4">
        <v>50</v>
      </c>
      <c r="B208" s="4">
        <v>0</v>
      </c>
      <c r="C208" s="4">
        <v>0</v>
      </c>
      <c r="D208" s="4">
        <v>1</v>
      </c>
      <c r="E208" s="4">
        <v>217</v>
      </c>
      <c r="F208" s="4">
        <f>ROUND(Source!AU196,O208)</f>
        <v>0</v>
      </c>
      <c r="G208" s="4" t="s">
        <v>192</v>
      </c>
      <c r="H208" s="4" t="s">
        <v>193</v>
      </c>
      <c r="I208" s="4"/>
      <c r="J208" s="4"/>
      <c r="K208" s="4">
        <v>217</v>
      </c>
      <c r="L208" s="4">
        <v>11</v>
      </c>
      <c r="M208" s="4">
        <v>3</v>
      </c>
      <c r="N208" s="4" t="s">
        <v>45</v>
      </c>
      <c r="O208" s="4">
        <v>2</v>
      </c>
      <c r="P208" s="4"/>
    </row>
    <row r="209" spans="1:88">
      <c r="A209" s="4">
        <v>50</v>
      </c>
      <c r="B209" s="4">
        <v>0</v>
      </c>
      <c r="C209" s="4">
        <v>0</v>
      </c>
      <c r="D209" s="4">
        <v>1</v>
      </c>
      <c r="E209" s="4">
        <v>206</v>
      </c>
      <c r="F209" s="4">
        <f>ROUND(Source!T196,O209)</f>
        <v>0</v>
      </c>
      <c r="G209" s="4" t="s">
        <v>194</v>
      </c>
      <c r="H209" s="4" t="s">
        <v>195</v>
      </c>
      <c r="I209" s="4"/>
      <c r="J209" s="4"/>
      <c r="K209" s="4">
        <v>206</v>
      </c>
      <c r="L209" s="4">
        <v>12</v>
      </c>
      <c r="M209" s="4">
        <v>3</v>
      </c>
      <c r="N209" s="4" t="s">
        <v>45</v>
      </c>
      <c r="O209" s="4">
        <v>2</v>
      </c>
      <c r="P209" s="4"/>
    </row>
    <row r="210" spans="1:88">
      <c r="A210" s="4">
        <v>50</v>
      </c>
      <c r="B210" s="4">
        <v>0</v>
      </c>
      <c r="C210" s="4">
        <v>0</v>
      </c>
      <c r="D210" s="4">
        <v>1</v>
      </c>
      <c r="E210" s="4">
        <v>207</v>
      </c>
      <c r="F210" s="4">
        <f>ROUND(Source!U196,O210)</f>
        <v>0</v>
      </c>
      <c r="G210" s="4" t="s">
        <v>196</v>
      </c>
      <c r="H210" s="4" t="s">
        <v>197</v>
      </c>
      <c r="I210" s="4"/>
      <c r="J210" s="4"/>
      <c r="K210" s="4">
        <v>207</v>
      </c>
      <c r="L210" s="4">
        <v>13</v>
      </c>
      <c r="M210" s="4">
        <v>3</v>
      </c>
      <c r="N210" s="4" t="s">
        <v>45</v>
      </c>
      <c r="O210" s="4">
        <v>2</v>
      </c>
      <c r="P210" s="4"/>
    </row>
    <row r="211" spans="1:88">
      <c r="A211" s="4">
        <v>50</v>
      </c>
      <c r="B211" s="4">
        <v>0</v>
      </c>
      <c r="C211" s="4">
        <v>0</v>
      </c>
      <c r="D211" s="4">
        <v>1</v>
      </c>
      <c r="E211" s="4">
        <v>208</v>
      </c>
      <c r="F211" s="4">
        <f>ROUND(Source!V196,O211)</f>
        <v>0</v>
      </c>
      <c r="G211" s="4" t="s">
        <v>198</v>
      </c>
      <c r="H211" s="4" t="s">
        <v>199</v>
      </c>
      <c r="I211" s="4"/>
      <c r="J211" s="4"/>
      <c r="K211" s="4">
        <v>208</v>
      </c>
      <c r="L211" s="4">
        <v>14</v>
      </c>
      <c r="M211" s="4">
        <v>3</v>
      </c>
      <c r="N211" s="4" t="s">
        <v>45</v>
      </c>
      <c r="O211" s="4">
        <v>2</v>
      </c>
      <c r="P211" s="4"/>
    </row>
    <row r="212" spans="1:88">
      <c r="A212" s="4">
        <v>50</v>
      </c>
      <c r="B212" s="4">
        <v>0</v>
      </c>
      <c r="C212" s="4">
        <v>0</v>
      </c>
      <c r="D212" s="4">
        <v>1</v>
      </c>
      <c r="E212" s="4">
        <v>209</v>
      </c>
      <c r="F212" s="4">
        <f>ROUND(Source!W196,O212)</f>
        <v>0</v>
      </c>
      <c r="G212" s="4" t="s">
        <v>200</v>
      </c>
      <c r="H212" s="4" t="s">
        <v>201</v>
      </c>
      <c r="I212" s="4"/>
      <c r="J212" s="4"/>
      <c r="K212" s="4">
        <v>209</v>
      </c>
      <c r="L212" s="4">
        <v>15</v>
      </c>
      <c r="M212" s="4">
        <v>3</v>
      </c>
      <c r="N212" s="4" t="s">
        <v>45</v>
      </c>
      <c r="O212" s="4">
        <v>2</v>
      </c>
      <c r="P212" s="4"/>
    </row>
    <row r="213" spans="1:88">
      <c r="A213" s="4">
        <v>50</v>
      </c>
      <c r="B213" s="4">
        <v>0</v>
      </c>
      <c r="C213" s="4">
        <v>0</v>
      </c>
      <c r="D213" s="4">
        <v>1</v>
      </c>
      <c r="E213" s="4">
        <v>210</v>
      </c>
      <c r="F213" s="4">
        <f>ROUND(Source!X196,O213)</f>
        <v>0</v>
      </c>
      <c r="G213" s="4" t="s">
        <v>202</v>
      </c>
      <c r="H213" s="4" t="s">
        <v>203</v>
      </c>
      <c r="I213" s="4"/>
      <c r="J213" s="4"/>
      <c r="K213" s="4">
        <v>210</v>
      </c>
      <c r="L213" s="4">
        <v>16</v>
      </c>
      <c r="M213" s="4">
        <v>3</v>
      </c>
      <c r="N213" s="4" t="s">
        <v>45</v>
      </c>
      <c r="O213" s="4">
        <v>2</v>
      </c>
      <c r="P213" s="4"/>
    </row>
    <row r="214" spans="1:88">
      <c r="A214" s="4">
        <v>50</v>
      </c>
      <c r="B214" s="4">
        <v>0</v>
      </c>
      <c r="C214" s="4">
        <v>0</v>
      </c>
      <c r="D214" s="4">
        <v>1</v>
      </c>
      <c r="E214" s="4">
        <v>211</v>
      </c>
      <c r="F214" s="4">
        <f>ROUND(Source!Y196,O214)</f>
        <v>0</v>
      </c>
      <c r="G214" s="4" t="s">
        <v>204</v>
      </c>
      <c r="H214" s="4" t="s">
        <v>205</v>
      </c>
      <c r="I214" s="4"/>
      <c r="J214" s="4"/>
      <c r="K214" s="4">
        <v>211</v>
      </c>
      <c r="L214" s="4">
        <v>17</v>
      </c>
      <c r="M214" s="4">
        <v>3</v>
      </c>
      <c r="N214" s="4" t="s">
        <v>45</v>
      </c>
      <c r="O214" s="4">
        <v>2</v>
      </c>
      <c r="P214" s="4"/>
    </row>
    <row r="215" spans="1:88">
      <c r="A215" s="4">
        <v>50</v>
      </c>
      <c r="B215" s="4">
        <v>0</v>
      </c>
      <c r="C215" s="4">
        <v>0</v>
      </c>
      <c r="D215" s="4">
        <v>1</v>
      </c>
      <c r="E215" s="4">
        <v>224</v>
      </c>
      <c r="F215" s="4">
        <f>ROUND(Source!AR196,O215)</f>
        <v>0</v>
      </c>
      <c r="G215" s="4" t="s">
        <v>206</v>
      </c>
      <c r="H215" s="4" t="s">
        <v>207</v>
      </c>
      <c r="I215" s="4"/>
      <c r="J215" s="4"/>
      <c r="K215" s="4">
        <v>224</v>
      </c>
      <c r="L215" s="4">
        <v>18</v>
      </c>
      <c r="M215" s="4">
        <v>3</v>
      </c>
      <c r="N215" s="4" t="s">
        <v>45</v>
      </c>
      <c r="O215" s="4">
        <v>2</v>
      </c>
      <c r="P215" s="4"/>
    </row>
    <row r="217" spans="1:88">
      <c r="A217" s="5">
        <v>60</v>
      </c>
      <c r="B217" s="5">
        <f>IF(Source!F217&lt;&gt;0,1,0)</f>
        <v>0</v>
      </c>
      <c r="C217" s="5"/>
      <c r="D217" s="5">
        <f>ROW(A20)</f>
        <v>20</v>
      </c>
      <c r="E217" s="5">
        <v>1</v>
      </c>
      <c r="F217" s="5">
        <v>0</v>
      </c>
      <c r="G217" s="5" t="s">
        <v>369</v>
      </c>
      <c r="H217" s="5" t="s">
        <v>370</v>
      </c>
    </row>
    <row r="218" spans="1:88">
      <c r="A218" s="5">
        <v>60</v>
      </c>
      <c r="B218" s="5">
        <f>IF(Source!F218&lt;&gt;0,1,0)</f>
        <v>0</v>
      </c>
      <c r="C218" s="5"/>
      <c r="D218" s="5">
        <f>ROW(A20)</f>
        <v>20</v>
      </c>
      <c r="E218" s="5">
        <v>2</v>
      </c>
      <c r="F218" s="5">
        <v>0</v>
      </c>
      <c r="G218" s="5" t="s">
        <v>371</v>
      </c>
      <c r="H218" s="5" t="s">
        <v>372</v>
      </c>
    </row>
    <row r="219" spans="1:88">
      <c r="A219" s="5">
        <v>60</v>
      </c>
      <c r="B219" s="5">
        <f>IF(Source!F219&lt;&gt;0,1,0)</f>
        <v>1</v>
      </c>
      <c r="C219" s="5"/>
      <c r="D219" s="5">
        <f>ROW(A20)</f>
        <v>20</v>
      </c>
      <c r="E219" s="5">
        <v>3</v>
      </c>
      <c r="F219" s="5">
        <v>0.55000000000000004</v>
      </c>
      <c r="G219" s="5" t="s">
        <v>373</v>
      </c>
      <c r="H219" s="5" t="s">
        <v>374</v>
      </c>
    </row>
    <row r="220" spans="1:88">
      <c r="A220" s="5">
        <v>60</v>
      </c>
      <c r="B220" s="5">
        <f>IF(Source!F220&lt;&gt;0,1,0)</f>
        <v>1</v>
      </c>
      <c r="C220" s="5"/>
      <c r="D220" s="5">
        <f>ROW(A20)</f>
        <v>20</v>
      </c>
      <c r="E220" s="5">
        <v>4</v>
      </c>
      <c r="F220" s="5">
        <v>1</v>
      </c>
      <c r="G220" s="5" t="s">
        <v>375</v>
      </c>
      <c r="H220" s="5" t="s">
        <v>376</v>
      </c>
    </row>
    <row r="221" spans="1:88">
      <c r="A221" s="5">
        <v>60</v>
      </c>
      <c r="B221" s="5">
        <f>IF(Source!F221&lt;&gt;0,1,0)</f>
        <v>0</v>
      </c>
      <c r="C221" s="5"/>
      <c r="D221" s="5">
        <f>ROW(A20)</f>
        <v>20</v>
      </c>
      <c r="E221" s="5">
        <v>6</v>
      </c>
      <c r="F221" s="5">
        <v>0</v>
      </c>
      <c r="G221" s="5" t="s">
        <v>377</v>
      </c>
      <c r="H221" s="5" t="s">
        <v>378</v>
      </c>
    </row>
    <row r="223" spans="1:88">
      <c r="A223" s="1">
        <v>3</v>
      </c>
      <c r="B223" s="1">
        <v>0</v>
      </c>
      <c r="C223" s="1"/>
      <c r="D223" s="1">
        <f>ROW(A293)</f>
        <v>293</v>
      </c>
      <c r="E223" s="1"/>
      <c r="F223" s="1" t="s">
        <v>45</v>
      </c>
      <c r="G223" s="1" t="s">
        <v>379</v>
      </c>
      <c r="H223" s="1" t="s">
        <v>45</v>
      </c>
      <c r="I223" s="1">
        <v>0</v>
      </c>
      <c r="J223" s="1" t="s">
        <v>45</v>
      </c>
      <c r="K223" s="1">
        <v>-1</v>
      </c>
      <c r="L223" s="1"/>
      <c r="M223" s="1"/>
      <c r="N223" s="1"/>
      <c r="O223" s="1"/>
      <c r="P223" s="1"/>
      <c r="Q223" s="1"/>
      <c r="R223" s="1"/>
      <c r="S223" s="1"/>
      <c r="T223" s="1"/>
      <c r="U223" s="1" t="s">
        <v>45</v>
      </c>
      <c r="V223" s="1">
        <v>0</v>
      </c>
      <c r="W223" s="1"/>
      <c r="X223" s="1"/>
      <c r="Y223" s="1"/>
      <c r="Z223" s="1"/>
      <c r="AA223" s="1"/>
      <c r="AB223" s="1" t="s">
        <v>45</v>
      </c>
      <c r="AC223" s="1" t="s">
        <v>45</v>
      </c>
      <c r="AD223" s="1" t="s">
        <v>45</v>
      </c>
      <c r="AE223" s="1" t="s">
        <v>45</v>
      </c>
      <c r="AF223" s="1" t="s">
        <v>45</v>
      </c>
      <c r="AG223" s="1" t="s">
        <v>45</v>
      </c>
      <c r="AH223" s="1"/>
      <c r="AI223" s="1"/>
      <c r="AJ223" s="1"/>
      <c r="AK223" s="1"/>
      <c r="AL223" s="1"/>
      <c r="AM223" s="1"/>
      <c r="AN223" s="1"/>
      <c r="AO223" s="1"/>
      <c r="AP223" s="1" t="s">
        <v>45</v>
      </c>
      <c r="AQ223" s="1" t="s">
        <v>45</v>
      </c>
      <c r="AR223" s="1" t="s">
        <v>45</v>
      </c>
      <c r="AS223" s="1"/>
      <c r="AT223" s="1"/>
      <c r="AU223" s="1"/>
      <c r="AV223" s="1"/>
      <c r="AW223" s="1"/>
      <c r="AX223" s="1"/>
      <c r="AY223" s="1"/>
      <c r="AZ223" s="1" t="s">
        <v>45</v>
      </c>
      <c r="BA223" s="1"/>
      <c r="BB223" s="1" t="s">
        <v>45</v>
      </c>
      <c r="BC223" s="1" t="s">
        <v>45</v>
      </c>
      <c r="BD223" s="1" t="s">
        <v>45</v>
      </c>
      <c r="BE223" s="1" t="s">
        <v>45</v>
      </c>
      <c r="BF223" s="1" t="s">
        <v>45</v>
      </c>
      <c r="BG223" s="1" t="s">
        <v>45</v>
      </c>
      <c r="BH223" s="1" t="s">
        <v>45</v>
      </c>
      <c r="BI223" s="1" t="s">
        <v>45</v>
      </c>
      <c r="BJ223" s="1" t="s">
        <v>45</v>
      </c>
      <c r="BK223" s="1" t="s">
        <v>45</v>
      </c>
      <c r="BL223" s="1" t="s">
        <v>45</v>
      </c>
      <c r="BM223" s="1" t="s">
        <v>45</v>
      </c>
      <c r="BN223" s="1" t="s">
        <v>45</v>
      </c>
      <c r="BO223" s="1" t="s">
        <v>45</v>
      </c>
      <c r="BP223" s="1" t="s">
        <v>45</v>
      </c>
      <c r="BQ223" s="1"/>
      <c r="BR223" s="1"/>
      <c r="BS223" s="1"/>
      <c r="BT223" s="1"/>
      <c r="BU223" s="1"/>
      <c r="BV223" s="1"/>
      <c r="BW223" s="1"/>
      <c r="BX223" s="1">
        <v>0</v>
      </c>
      <c r="BY223" s="1"/>
      <c r="BZ223" s="1"/>
      <c r="CA223" s="1"/>
      <c r="CB223" s="1"/>
      <c r="CC223" s="1"/>
      <c r="CD223" s="1"/>
      <c r="CE223" s="1"/>
      <c r="CF223" s="1">
        <v>0</v>
      </c>
      <c r="CG223" s="1">
        <v>0</v>
      </c>
      <c r="CH223" s="1"/>
      <c r="CI223" s="1" t="s">
        <v>45</v>
      </c>
      <c r="CJ223" s="1" t="s">
        <v>45</v>
      </c>
    </row>
    <row r="225" spans="1:200">
      <c r="A225" s="2">
        <v>52</v>
      </c>
      <c r="B225" s="2">
        <f t="shared" ref="B225:G225" si="112">B293</f>
        <v>0</v>
      </c>
      <c r="C225" s="2">
        <f t="shared" si="112"/>
        <v>3</v>
      </c>
      <c r="D225" s="2">
        <f t="shared" si="112"/>
        <v>223</v>
      </c>
      <c r="E225" s="2">
        <f t="shared" si="112"/>
        <v>0</v>
      </c>
      <c r="F225" s="2" t="str">
        <f t="shared" si="112"/>
        <v/>
      </c>
      <c r="G225" s="2" t="str">
        <f t="shared" si="112"/>
        <v>ОБЩЕЖИТИЕ(помещенич общего пользования)</v>
      </c>
      <c r="H225" s="2"/>
      <c r="I225" s="2"/>
      <c r="J225" s="2"/>
      <c r="K225" s="2"/>
      <c r="L225" s="2"/>
      <c r="M225" s="2"/>
      <c r="N225" s="2"/>
      <c r="O225" s="2">
        <f t="shared" ref="O225:AT225" si="113">O293</f>
        <v>0</v>
      </c>
      <c r="P225" s="2">
        <f t="shared" si="113"/>
        <v>0</v>
      </c>
      <c r="Q225" s="2">
        <f t="shared" si="113"/>
        <v>0</v>
      </c>
      <c r="R225" s="2">
        <f t="shared" si="113"/>
        <v>0</v>
      </c>
      <c r="S225" s="2">
        <f t="shared" si="113"/>
        <v>0</v>
      </c>
      <c r="T225" s="2">
        <f t="shared" si="113"/>
        <v>0</v>
      </c>
      <c r="U225" s="2">
        <f t="shared" si="113"/>
        <v>0</v>
      </c>
      <c r="V225" s="2">
        <f t="shared" si="113"/>
        <v>0</v>
      </c>
      <c r="W225" s="2">
        <f t="shared" si="113"/>
        <v>0</v>
      </c>
      <c r="X225" s="2">
        <f t="shared" si="113"/>
        <v>0</v>
      </c>
      <c r="Y225" s="2">
        <f t="shared" si="113"/>
        <v>0</v>
      </c>
      <c r="Z225" s="2">
        <f t="shared" si="113"/>
        <v>0</v>
      </c>
      <c r="AA225" s="2">
        <f t="shared" si="113"/>
        <v>0</v>
      </c>
      <c r="AB225" s="2">
        <f t="shared" si="113"/>
        <v>0</v>
      </c>
      <c r="AC225" s="2">
        <f t="shared" si="113"/>
        <v>0</v>
      </c>
      <c r="AD225" s="2">
        <f t="shared" si="113"/>
        <v>0</v>
      </c>
      <c r="AE225" s="2">
        <f t="shared" si="113"/>
        <v>0</v>
      </c>
      <c r="AF225" s="2">
        <f t="shared" si="113"/>
        <v>0</v>
      </c>
      <c r="AG225" s="2">
        <f t="shared" si="113"/>
        <v>0</v>
      </c>
      <c r="AH225" s="2">
        <f t="shared" si="113"/>
        <v>0</v>
      </c>
      <c r="AI225" s="2">
        <f t="shared" si="113"/>
        <v>0</v>
      </c>
      <c r="AJ225" s="2">
        <f t="shared" si="113"/>
        <v>0</v>
      </c>
      <c r="AK225" s="2">
        <f t="shared" si="113"/>
        <v>0</v>
      </c>
      <c r="AL225" s="2">
        <f t="shared" si="113"/>
        <v>0</v>
      </c>
      <c r="AM225" s="2">
        <f t="shared" si="113"/>
        <v>0</v>
      </c>
      <c r="AN225" s="2">
        <f t="shared" si="113"/>
        <v>0</v>
      </c>
      <c r="AO225" s="2">
        <f t="shared" si="113"/>
        <v>0</v>
      </c>
      <c r="AP225" s="2">
        <f t="shared" si="113"/>
        <v>0</v>
      </c>
      <c r="AQ225" s="2">
        <f t="shared" si="113"/>
        <v>0</v>
      </c>
      <c r="AR225" s="2">
        <f t="shared" si="113"/>
        <v>0</v>
      </c>
      <c r="AS225" s="2">
        <f t="shared" si="113"/>
        <v>0</v>
      </c>
      <c r="AT225" s="2">
        <f t="shared" si="113"/>
        <v>0</v>
      </c>
      <c r="AU225" s="2">
        <f t="shared" ref="AU225:BZ225" si="114">AU293</f>
        <v>0</v>
      </c>
      <c r="AV225" s="2">
        <f t="shared" si="114"/>
        <v>0</v>
      </c>
      <c r="AW225" s="2">
        <f t="shared" si="114"/>
        <v>0</v>
      </c>
      <c r="AX225" s="2">
        <f t="shared" si="114"/>
        <v>0</v>
      </c>
      <c r="AY225" s="2">
        <f t="shared" si="114"/>
        <v>0</v>
      </c>
      <c r="AZ225" s="2">
        <f t="shared" si="114"/>
        <v>0</v>
      </c>
      <c r="BA225" s="2">
        <f t="shared" si="114"/>
        <v>0</v>
      </c>
      <c r="BB225" s="2">
        <f t="shared" si="114"/>
        <v>0</v>
      </c>
      <c r="BC225" s="2">
        <f t="shared" si="114"/>
        <v>0</v>
      </c>
      <c r="BD225" s="2">
        <f t="shared" si="114"/>
        <v>0</v>
      </c>
      <c r="BE225" s="2">
        <f t="shared" si="114"/>
        <v>0</v>
      </c>
      <c r="BF225" s="2">
        <f t="shared" si="114"/>
        <v>0</v>
      </c>
      <c r="BG225" s="2">
        <f t="shared" si="114"/>
        <v>0</v>
      </c>
      <c r="BH225" s="2">
        <f t="shared" si="114"/>
        <v>0</v>
      </c>
      <c r="BI225" s="2">
        <f t="shared" si="114"/>
        <v>0</v>
      </c>
      <c r="BJ225" s="2">
        <f t="shared" si="114"/>
        <v>0</v>
      </c>
      <c r="BK225" s="2">
        <f t="shared" si="114"/>
        <v>0</v>
      </c>
      <c r="BL225" s="2">
        <f t="shared" si="114"/>
        <v>0</v>
      </c>
      <c r="BM225" s="2">
        <f t="shared" si="114"/>
        <v>0</v>
      </c>
      <c r="BN225" s="2">
        <f t="shared" si="114"/>
        <v>0</v>
      </c>
      <c r="BO225" s="3">
        <f t="shared" si="114"/>
        <v>0</v>
      </c>
      <c r="BP225" s="3">
        <f t="shared" si="114"/>
        <v>0</v>
      </c>
      <c r="BQ225" s="3">
        <f t="shared" si="114"/>
        <v>0</v>
      </c>
      <c r="BR225" s="3">
        <f t="shared" si="114"/>
        <v>0</v>
      </c>
      <c r="BS225" s="3">
        <f t="shared" si="114"/>
        <v>0</v>
      </c>
      <c r="BT225" s="3">
        <f t="shared" si="114"/>
        <v>0</v>
      </c>
      <c r="BU225" s="3">
        <f t="shared" si="114"/>
        <v>0</v>
      </c>
      <c r="BV225" s="3">
        <f t="shared" si="114"/>
        <v>0</v>
      </c>
      <c r="BW225" s="3">
        <f t="shared" si="114"/>
        <v>0</v>
      </c>
      <c r="BX225" s="3">
        <f t="shared" si="114"/>
        <v>0</v>
      </c>
      <c r="BY225" s="3">
        <f t="shared" si="114"/>
        <v>0</v>
      </c>
      <c r="BZ225" s="3">
        <f t="shared" si="114"/>
        <v>0</v>
      </c>
      <c r="CA225" s="3">
        <f t="shared" ref="CA225:DF225" si="115">CA293</f>
        <v>0</v>
      </c>
      <c r="CB225" s="3">
        <f t="shared" si="115"/>
        <v>0</v>
      </c>
      <c r="CC225" s="3">
        <f t="shared" si="115"/>
        <v>0</v>
      </c>
      <c r="CD225" s="3">
        <f t="shared" si="115"/>
        <v>0</v>
      </c>
      <c r="CE225" s="3">
        <f t="shared" si="115"/>
        <v>0</v>
      </c>
      <c r="CF225" s="3">
        <f t="shared" si="115"/>
        <v>0</v>
      </c>
      <c r="CG225" s="3">
        <f t="shared" si="115"/>
        <v>0</v>
      </c>
      <c r="CH225" s="3">
        <f t="shared" si="115"/>
        <v>0</v>
      </c>
      <c r="CI225" s="3">
        <f t="shared" si="115"/>
        <v>0</v>
      </c>
      <c r="CJ225" s="3">
        <f t="shared" si="115"/>
        <v>0</v>
      </c>
      <c r="CK225" s="3">
        <f t="shared" si="115"/>
        <v>0</v>
      </c>
      <c r="CL225" s="3">
        <f t="shared" si="115"/>
        <v>0</v>
      </c>
      <c r="CM225" s="3">
        <f t="shared" si="115"/>
        <v>0</v>
      </c>
      <c r="CN225" s="3">
        <f t="shared" si="115"/>
        <v>0</v>
      </c>
      <c r="CO225" s="3">
        <f t="shared" si="115"/>
        <v>0</v>
      </c>
      <c r="CP225" s="3">
        <f t="shared" si="115"/>
        <v>0</v>
      </c>
      <c r="CQ225" s="3">
        <f t="shared" si="115"/>
        <v>0</v>
      </c>
      <c r="CR225" s="3">
        <f t="shared" si="115"/>
        <v>0</v>
      </c>
      <c r="CS225" s="3">
        <f t="shared" si="115"/>
        <v>0</v>
      </c>
      <c r="CT225" s="3">
        <f t="shared" si="115"/>
        <v>0</v>
      </c>
      <c r="CU225" s="3">
        <f t="shared" si="115"/>
        <v>0</v>
      </c>
      <c r="CV225" s="3">
        <f t="shared" si="115"/>
        <v>0</v>
      </c>
      <c r="CW225" s="3">
        <f t="shared" si="115"/>
        <v>0</v>
      </c>
      <c r="CX225" s="3">
        <f t="shared" si="115"/>
        <v>0</v>
      </c>
      <c r="CY225" s="3">
        <f t="shared" si="115"/>
        <v>0</v>
      </c>
      <c r="CZ225" s="3">
        <f t="shared" si="115"/>
        <v>0</v>
      </c>
      <c r="DA225" s="3">
        <f t="shared" si="115"/>
        <v>0</v>
      </c>
      <c r="DB225" s="3">
        <f t="shared" si="115"/>
        <v>0</v>
      </c>
      <c r="DC225" s="3">
        <f t="shared" si="115"/>
        <v>0</v>
      </c>
      <c r="DD225" s="3">
        <f t="shared" si="115"/>
        <v>0</v>
      </c>
      <c r="DE225" s="3">
        <f t="shared" si="115"/>
        <v>0</v>
      </c>
      <c r="DF225" s="3">
        <f t="shared" si="115"/>
        <v>0</v>
      </c>
      <c r="DG225" s="3">
        <f t="shared" ref="DG225:DN225" si="116">DG293</f>
        <v>0</v>
      </c>
      <c r="DH225" s="3">
        <f t="shared" si="116"/>
        <v>0</v>
      </c>
      <c r="DI225" s="3">
        <f t="shared" si="116"/>
        <v>0</v>
      </c>
      <c r="DJ225" s="3">
        <f t="shared" si="116"/>
        <v>0</v>
      </c>
      <c r="DK225" s="3">
        <f t="shared" si="116"/>
        <v>0</v>
      </c>
      <c r="DL225" s="3">
        <f t="shared" si="116"/>
        <v>0</v>
      </c>
      <c r="DM225" s="3">
        <f t="shared" si="116"/>
        <v>0</v>
      </c>
      <c r="DN225" s="3">
        <f t="shared" si="116"/>
        <v>0</v>
      </c>
    </row>
    <row r="227" spans="1:200">
      <c r="A227" s="1">
        <v>4</v>
      </c>
      <c r="B227" s="1">
        <v>0</v>
      </c>
      <c r="C227" s="1"/>
      <c r="D227" s="1">
        <f>ROW(A239)</f>
        <v>239</v>
      </c>
      <c r="E227" s="1"/>
      <c r="F227" s="1" t="s">
        <v>61</v>
      </c>
      <c r="G227" s="1" t="s">
        <v>380</v>
      </c>
      <c r="H227" s="1" t="s">
        <v>45</v>
      </c>
      <c r="I227" s="1">
        <v>0</v>
      </c>
      <c r="J227" s="1"/>
      <c r="K227" s="1">
        <v>0</v>
      </c>
      <c r="L227" s="1"/>
      <c r="M227" s="1"/>
      <c r="N227" s="1"/>
      <c r="O227" s="1"/>
      <c r="P227" s="1"/>
      <c r="Q227" s="1"/>
      <c r="R227" s="1"/>
      <c r="S227" s="1"/>
      <c r="T227" s="1"/>
      <c r="U227" s="1" t="s">
        <v>45</v>
      </c>
      <c r="V227" s="1">
        <v>0</v>
      </c>
      <c r="W227" s="1"/>
      <c r="X227" s="1"/>
      <c r="Y227" s="1"/>
      <c r="Z227" s="1"/>
      <c r="AA227" s="1"/>
      <c r="AB227" s="1" t="s">
        <v>45</v>
      </c>
      <c r="AC227" s="1" t="s">
        <v>45</v>
      </c>
      <c r="AD227" s="1" t="s">
        <v>45</v>
      </c>
      <c r="AE227" s="1" t="s">
        <v>45</v>
      </c>
      <c r="AF227" s="1" t="s">
        <v>45</v>
      </c>
      <c r="AG227" s="1" t="s">
        <v>45</v>
      </c>
      <c r="AH227" s="1"/>
      <c r="AI227" s="1"/>
      <c r="AJ227" s="1"/>
      <c r="AK227" s="1"/>
      <c r="AL227" s="1"/>
      <c r="AM227" s="1"/>
      <c r="AN227" s="1"/>
      <c r="AO227" s="1"/>
      <c r="AP227" s="1" t="s">
        <v>45</v>
      </c>
      <c r="AQ227" s="1" t="s">
        <v>45</v>
      </c>
      <c r="AR227" s="1" t="s">
        <v>45</v>
      </c>
      <c r="AS227" s="1"/>
      <c r="AT227" s="1"/>
      <c r="AU227" s="1"/>
      <c r="AV227" s="1"/>
      <c r="AW227" s="1"/>
      <c r="AX227" s="1"/>
      <c r="AY227" s="1"/>
      <c r="AZ227" s="1" t="s">
        <v>45</v>
      </c>
      <c r="BA227" s="1"/>
      <c r="BB227" s="1" t="s">
        <v>45</v>
      </c>
      <c r="BC227" s="1" t="s">
        <v>45</v>
      </c>
      <c r="BD227" s="1" t="s">
        <v>45</v>
      </c>
      <c r="BE227" s="1" t="s">
        <v>45</v>
      </c>
      <c r="BF227" s="1" t="s">
        <v>45</v>
      </c>
      <c r="BG227" s="1" t="s">
        <v>45</v>
      </c>
      <c r="BH227" s="1" t="s">
        <v>45</v>
      </c>
      <c r="BI227" s="1" t="s">
        <v>45</v>
      </c>
      <c r="BJ227" s="1" t="s">
        <v>45</v>
      </c>
      <c r="BK227" s="1" t="s">
        <v>45</v>
      </c>
      <c r="BL227" s="1" t="s">
        <v>45</v>
      </c>
      <c r="BM227" s="1" t="s">
        <v>45</v>
      </c>
      <c r="BN227" s="1" t="s">
        <v>45</v>
      </c>
      <c r="BO227" s="1" t="s">
        <v>45</v>
      </c>
      <c r="BP227" s="1" t="s">
        <v>45</v>
      </c>
      <c r="BQ227" s="1"/>
      <c r="BR227" s="1"/>
      <c r="BS227" s="1"/>
      <c r="BT227" s="1"/>
      <c r="BU227" s="1"/>
      <c r="BV227" s="1"/>
      <c r="BW227" s="1"/>
      <c r="BX227" s="1">
        <v>0</v>
      </c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>
        <v>0</v>
      </c>
    </row>
    <row r="229" spans="1:200">
      <c r="A229" s="2">
        <v>52</v>
      </c>
      <c r="B229" s="2">
        <f t="shared" ref="B229:G229" si="117">B239</f>
        <v>0</v>
      </c>
      <c r="C229" s="2">
        <f t="shared" si="117"/>
        <v>4</v>
      </c>
      <c r="D229" s="2">
        <f t="shared" si="117"/>
        <v>227</v>
      </c>
      <c r="E229" s="2">
        <f t="shared" si="117"/>
        <v>0</v>
      </c>
      <c r="F229" s="2" t="str">
        <f t="shared" si="117"/>
        <v>Новый раздел</v>
      </c>
      <c r="G229" s="2" t="str">
        <f t="shared" si="117"/>
        <v>Стены</v>
      </c>
      <c r="H229" s="2"/>
      <c r="I229" s="2"/>
      <c r="J229" s="2"/>
      <c r="K229" s="2"/>
      <c r="L229" s="2"/>
      <c r="M229" s="2"/>
      <c r="N229" s="2"/>
      <c r="O229" s="2">
        <f t="shared" ref="O229:AT229" si="118">O239</f>
        <v>0</v>
      </c>
      <c r="P229" s="2">
        <f t="shared" si="118"/>
        <v>0</v>
      </c>
      <c r="Q229" s="2">
        <f t="shared" si="118"/>
        <v>0</v>
      </c>
      <c r="R229" s="2">
        <f t="shared" si="118"/>
        <v>0</v>
      </c>
      <c r="S229" s="2">
        <f t="shared" si="118"/>
        <v>0</v>
      </c>
      <c r="T229" s="2">
        <f t="shared" si="118"/>
        <v>0</v>
      </c>
      <c r="U229" s="2">
        <f t="shared" si="118"/>
        <v>0</v>
      </c>
      <c r="V229" s="2">
        <f t="shared" si="118"/>
        <v>0</v>
      </c>
      <c r="W229" s="2">
        <f t="shared" si="118"/>
        <v>0</v>
      </c>
      <c r="X229" s="2">
        <f t="shared" si="118"/>
        <v>0</v>
      </c>
      <c r="Y229" s="2">
        <f t="shared" si="118"/>
        <v>0</v>
      </c>
      <c r="Z229" s="2">
        <f t="shared" si="118"/>
        <v>0</v>
      </c>
      <c r="AA229" s="2">
        <f t="shared" si="118"/>
        <v>0</v>
      </c>
      <c r="AB229" s="2">
        <f t="shared" si="118"/>
        <v>0</v>
      </c>
      <c r="AC229" s="2">
        <f t="shared" si="118"/>
        <v>0</v>
      </c>
      <c r="AD229" s="2">
        <f t="shared" si="118"/>
        <v>0</v>
      </c>
      <c r="AE229" s="2">
        <f t="shared" si="118"/>
        <v>0</v>
      </c>
      <c r="AF229" s="2">
        <f t="shared" si="118"/>
        <v>0</v>
      </c>
      <c r="AG229" s="2">
        <f t="shared" si="118"/>
        <v>0</v>
      </c>
      <c r="AH229" s="2">
        <f t="shared" si="118"/>
        <v>0</v>
      </c>
      <c r="AI229" s="2">
        <f t="shared" si="118"/>
        <v>0</v>
      </c>
      <c r="AJ229" s="2">
        <f t="shared" si="118"/>
        <v>0</v>
      </c>
      <c r="AK229" s="2">
        <f t="shared" si="118"/>
        <v>0</v>
      </c>
      <c r="AL229" s="2">
        <f t="shared" si="118"/>
        <v>0</v>
      </c>
      <c r="AM229" s="2">
        <f t="shared" si="118"/>
        <v>0</v>
      </c>
      <c r="AN229" s="2">
        <f t="shared" si="118"/>
        <v>0</v>
      </c>
      <c r="AO229" s="2">
        <f t="shared" si="118"/>
        <v>0</v>
      </c>
      <c r="AP229" s="2">
        <f t="shared" si="118"/>
        <v>0</v>
      </c>
      <c r="AQ229" s="2">
        <f t="shared" si="118"/>
        <v>0</v>
      </c>
      <c r="AR229" s="2">
        <f t="shared" si="118"/>
        <v>0</v>
      </c>
      <c r="AS229" s="2">
        <f t="shared" si="118"/>
        <v>0</v>
      </c>
      <c r="AT229" s="2">
        <f t="shared" si="118"/>
        <v>0</v>
      </c>
      <c r="AU229" s="2">
        <f t="shared" ref="AU229:BZ229" si="119">AU239</f>
        <v>0</v>
      </c>
      <c r="AV229" s="2">
        <f t="shared" si="119"/>
        <v>0</v>
      </c>
      <c r="AW229" s="2">
        <f t="shared" si="119"/>
        <v>0</v>
      </c>
      <c r="AX229" s="2">
        <f t="shared" si="119"/>
        <v>0</v>
      </c>
      <c r="AY229" s="2">
        <f t="shared" si="119"/>
        <v>0</v>
      </c>
      <c r="AZ229" s="2">
        <f t="shared" si="119"/>
        <v>0</v>
      </c>
      <c r="BA229" s="2">
        <f t="shared" si="119"/>
        <v>0</v>
      </c>
      <c r="BB229" s="2">
        <f t="shared" si="119"/>
        <v>0</v>
      </c>
      <c r="BC229" s="2">
        <f t="shared" si="119"/>
        <v>0</v>
      </c>
      <c r="BD229" s="2">
        <f t="shared" si="119"/>
        <v>0</v>
      </c>
      <c r="BE229" s="2">
        <f t="shared" si="119"/>
        <v>0</v>
      </c>
      <c r="BF229" s="2">
        <f t="shared" si="119"/>
        <v>0</v>
      </c>
      <c r="BG229" s="2">
        <f t="shared" si="119"/>
        <v>0</v>
      </c>
      <c r="BH229" s="2">
        <f t="shared" si="119"/>
        <v>0</v>
      </c>
      <c r="BI229" s="2">
        <f t="shared" si="119"/>
        <v>0</v>
      </c>
      <c r="BJ229" s="2">
        <f t="shared" si="119"/>
        <v>0</v>
      </c>
      <c r="BK229" s="2">
        <f t="shared" si="119"/>
        <v>0</v>
      </c>
      <c r="BL229" s="2">
        <f t="shared" si="119"/>
        <v>0</v>
      </c>
      <c r="BM229" s="2">
        <f t="shared" si="119"/>
        <v>0</v>
      </c>
      <c r="BN229" s="2">
        <f t="shared" si="119"/>
        <v>0</v>
      </c>
      <c r="BO229" s="3">
        <f t="shared" si="119"/>
        <v>0</v>
      </c>
      <c r="BP229" s="3">
        <f t="shared" si="119"/>
        <v>0</v>
      </c>
      <c r="BQ229" s="3">
        <f t="shared" si="119"/>
        <v>0</v>
      </c>
      <c r="BR229" s="3">
        <f t="shared" si="119"/>
        <v>0</v>
      </c>
      <c r="BS229" s="3">
        <f t="shared" si="119"/>
        <v>0</v>
      </c>
      <c r="BT229" s="3">
        <f t="shared" si="119"/>
        <v>0</v>
      </c>
      <c r="BU229" s="3">
        <f t="shared" si="119"/>
        <v>0</v>
      </c>
      <c r="BV229" s="3">
        <f t="shared" si="119"/>
        <v>0</v>
      </c>
      <c r="BW229" s="3">
        <f t="shared" si="119"/>
        <v>0</v>
      </c>
      <c r="BX229" s="3">
        <f t="shared" si="119"/>
        <v>0</v>
      </c>
      <c r="BY229" s="3">
        <f t="shared" si="119"/>
        <v>0</v>
      </c>
      <c r="BZ229" s="3">
        <f t="shared" si="119"/>
        <v>0</v>
      </c>
      <c r="CA229" s="3">
        <f t="shared" ref="CA229:DF229" si="120">CA239</f>
        <v>0</v>
      </c>
      <c r="CB229" s="3">
        <f t="shared" si="120"/>
        <v>0</v>
      </c>
      <c r="CC229" s="3">
        <f t="shared" si="120"/>
        <v>0</v>
      </c>
      <c r="CD229" s="3">
        <f t="shared" si="120"/>
        <v>0</v>
      </c>
      <c r="CE229" s="3">
        <f t="shared" si="120"/>
        <v>0</v>
      </c>
      <c r="CF229" s="3">
        <f t="shared" si="120"/>
        <v>0</v>
      </c>
      <c r="CG229" s="3">
        <f t="shared" si="120"/>
        <v>0</v>
      </c>
      <c r="CH229" s="3">
        <f t="shared" si="120"/>
        <v>0</v>
      </c>
      <c r="CI229" s="3">
        <f t="shared" si="120"/>
        <v>0</v>
      </c>
      <c r="CJ229" s="3">
        <f t="shared" si="120"/>
        <v>0</v>
      </c>
      <c r="CK229" s="3">
        <f t="shared" si="120"/>
        <v>0</v>
      </c>
      <c r="CL229" s="3">
        <f t="shared" si="120"/>
        <v>0</v>
      </c>
      <c r="CM229" s="3">
        <f t="shared" si="120"/>
        <v>0</v>
      </c>
      <c r="CN229" s="3">
        <f t="shared" si="120"/>
        <v>0</v>
      </c>
      <c r="CO229" s="3">
        <f t="shared" si="120"/>
        <v>0</v>
      </c>
      <c r="CP229" s="3">
        <f t="shared" si="120"/>
        <v>0</v>
      </c>
      <c r="CQ229" s="3">
        <f t="shared" si="120"/>
        <v>0</v>
      </c>
      <c r="CR229" s="3">
        <f t="shared" si="120"/>
        <v>0</v>
      </c>
      <c r="CS229" s="3">
        <f t="shared" si="120"/>
        <v>0</v>
      </c>
      <c r="CT229" s="3">
        <f t="shared" si="120"/>
        <v>0</v>
      </c>
      <c r="CU229" s="3">
        <f t="shared" si="120"/>
        <v>0</v>
      </c>
      <c r="CV229" s="3">
        <f t="shared" si="120"/>
        <v>0</v>
      </c>
      <c r="CW229" s="3">
        <f t="shared" si="120"/>
        <v>0</v>
      </c>
      <c r="CX229" s="3">
        <f t="shared" si="120"/>
        <v>0</v>
      </c>
      <c r="CY229" s="3">
        <f t="shared" si="120"/>
        <v>0</v>
      </c>
      <c r="CZ229" s="3">
        <f t="shared" si="120"/>
        <v>0</v>
      </c>
      <c r="DA229" s="3">
        <f t="shared" si="120"/>
        <v>0</v>
      </c>
      <c r="DB229" s="3">
        <f t="shared" si="120"/>
        <v>0</v>
      </c>
      <c r="DC229" s="3">
        <f t="shared" si="120"/>
        <v>0</v>
      </c>
      <c r="DD229" s="3">
        <f t="shared" si="120"/>
        <v>0</v>
      </c>
      <c r="DE229" s="3">
        <f t="shared" si="120"/>
        <v>0</v>
      </c>
      <c r="DF229" s="3">
        <f t="shared" si="120"/>
        <v>0</v>
      </c>
      <c r="DG229" s="3">
        <f t="shared" ref="DG229:DN229" si="121">DG239</f>
        <v>0</v>
      </c>
      <c r="DH229" s="3">
        <f t="shared" si="121"/>
        <v>0</v>
      </c>
      <c r="DI229" s="3">
        <f t="shared" si="121"/>
        <v>0</v>
      </c>
      <c r="DJ229" s="3">
        <f t="shared" si="121"/>
        <v>0</v>
      </c>
      <c r="DK229" s="3">
        <f t="shared" si="121"/>
        <v>0</v>
      </c>
      <c r="DL229" s="3">
        <f t="shared" si="121"/>
        <v>0</v>
      </c>
      <c r="DM229" s="3">
        <f t="shared" si="121"/>
        <v>0</v>
      </c>
      <c r="DN229" s="3">
        <f t="shared" si="121"/>
        <v>0</v>
      </c>
    </row>
    <row r="231" spans="1:200">
      <c r="A231">
        <v>17</v>
      </c>
      <c r="B231">
        <v>0</v>
      </c>
      <c r="C231">
        <f>ROW(SmtRes!A152)</f>
        <v>152</v>
      </c>
      <c r="D231">
        <f>ROW(EtalonRes!A139)</f>
        <v>139</v>
      </c>
      <c r="E231" t="s">
        <v>63</v>
      </c>
      <c r="F231" t="s">
        <v>381</v>
      </c>
      <c r="G231" t="s">
        <v>382</v>
      </c>
      <c r="H231" t="s">
        <v>73</v>
      </c>
      <c r="I231">
        <f>34.79*0.07</f>
        <v>2.4353000000000002</v>
      </c>
      <c r="J231">
        <v>0</v>
      </c>
      <c r="O231">
        <f t="shared" ref="O231:O237" si="122">ROUND(CP231,2)</f>
        <v>69940.5</v>
      </c>
      <c r="P231">
        <f t="shared" ref="P231:P237" si="123">ROUND(CQ231*I231,2)</f>
        <v>0</v>
      </c>
      <c r="Q231">
        <f t="shared" ref="Q231:Q237" si="124">ROUND(CR231*I231,2)</f>
        <v>0</v>
      </c>
      <c r="R231">
        <f t="shared" ref="R231:R237" si="125">ROUND(CS231*I231,2)</f>
        <v>0</v>
      </c>
      <c r="S231">
        <f t="shared" ref="S231:S237" si="126">ROUND(CT231*I231,2)</f>
        <v>69940.5</v>
      </c>
      <c r="T231">
        <f t="shared" ref="T231:T237" si="127">ROUND(CU231*I231,2)</f>
        <v>0</v>
      </c>
      <c r="U231">
        <f t="shared" ref="U231:U237" si="128">CV231*I231</f>
        <v>366.43959100000001</v>
      </c>
      <c r="V231">
        <f t="shared" ref="V231:V237" si="129">CW231*I231</f>
        <v>0</v>
      </c>
      <c r="W231">
        <f t="shared" ref="W231:W237" si="130">ROUND(CX231*I231,2)</f>
        <v>0</v>
      </c>
      <c r="X231">
        <f t="shared" ref="X231:Y237" si="131">ROUND(CY231,2)</f>
        <v>58750.02</v>
      </c>
      <c r="Y231">
        <f t="shared" si="131"/>
        <v>30773.82</v>
      </c>
      <c r="AA231">
        <v>22950688</v>
      </c>
      <c r="AB231">
        <f t="shared" ref="AB231:AB237" si="132">ROUND((AC231+AD231+AF231),6)</f>
        <v>1726.37</v>
      </c>
      <c r="AC231">
        <f t="shared" ref="AC231:AC237" si="133">ROUND((ES231),6)</f>
        <v>0</v>
      </c>
      <c r="AD231">
        <f t="shared" ref="AD231:AD237" si="134">ROUND((((ET231)-(EU231))+AE231),6)</f>
        <v>0</v>
      </c>
      <c r="AE231">
        <f t="shared" ref="AE231:AF237" si="135">ROUND((EU231),6)</f>
        <v>0</v>
      </c>
      <c r="AF231">
        <f t="shared" si="135"/>
        <v>1726.37</v>
      </c>
      <c r="AG231">
        <f t="shared" ref="AG231:AG237" si="136">ROUND((AP231),6)</f>
        <v>0</v>
      </c>
      <c r="AH231">
        <f t="shared" ref="AH231:AI237" si="137">(EW231)</f>
        <v>146.80000000000001</v>
      </c>
      <c r="AI231">
        <f t="shared" si="137"/>
        <v>0</v>
      </c>
      <c r="AJ231">
        <f t="shared" ref="AJ231:AJ237" si="138">ROUND((AS231),6)</f>
        <v>0</v>
      </c>
      <c r="AK231">
        <v>1726.37</v>
      </c>
      <c r="AL231">
        <v>0</v>
      </c>
      <c r="AM231">
        <v>0</v>
      </c>
      <c r="AN231">
        <v>0</v>
      </c>
      <c r="AO231">
        <v>1726.37</v>
      </c>
      <c r="AP231">
        <v>0</v>
      </c>
      <c r="AQ231">
        <v>146.80000000000001</v>
      </c>
      <c r="AR231">
        <v>0</v>
      </c>
      <c r="AS231">
        <v>0</v>
      </c>
      <c r="AT231">
        <v>84</v>
      </c>
      <c r="AU231">
        <v>44</v>
      </c>
      <c r="AV231">
        <v>1.0249999999999999</v>
      </c>
      <c r="AW231">
        <v>1</v>
      </c>
      <c r="AZ231">
        <v>1</v>
      </c>
      <c r="BA231">
        <v>16.23</v>
      </c>
      <c r="BB231">
        <v>1</v>
      </c>
      <c r="BC231">
        <v>1</v>
      </c>
      <c r="BD231" t="s">
        <v>45</v>
      </c>
      <c r="BE231" t="s">
        <v>45</v>
      </c>
      <c r="BF231" t="s">
        <v>45</v>
      </c>
      <c r="BG231" t="s">
        <v>45</v>
      </c>
      <c r="BH231">
        <v>0</v>
      </c>
      <c r="BI231">
        <v>1</v>
      </c>
      <c r="BJ231" t="s">
        <v>383</v>
      </c>
      <c r="BM231">
        <v>454</v>
      </c>
      <c r="BN231">
        <v>0</v>
      </c>
      <c r="BO231" t="s">
        <v>381</v>
      </c>
      <c r="BP231">
        <v>1</v>
      </c>
      <c r="BQ231">
        <v>60</v>
      </c>
      <c r="BS231">
        <v>16.23</v>
      </c>
      <c r="BT231">
        <v>1</v>
      </c>
      <c r="BU231">
        <v>1</v>
      </c>
      <c r="BV231">
        <v>1</v>
      </c>
      <c r="BW231">
        <v>1</v>
      </c>
      <c r="BX231">
        <v>1</v>
      </c>
      <c r="BY231" t="s">
        <v>45</v>
      </c>
      <c r="BZ231">
        <v>84</v>
      </c>
      <c r="CA231">
        <v>44</v>
      </c>
      <c r="CF231">
        <v>0</v>
      </c>
      <c r="CG231">
        <v>0</v>
      </c>
      <c r="CM231">
        <v>0</v>
      </c>
      <c r="CN231" t="s">
        <v>45</v>
      </c>
      <c r="CO231">
        <v>0</v>
      </c>
      <c r="CP231">
        <f t="shared" ref="CP231:CP237" si="139">(P231+Q231+S231)</f>
        <v>69940.5</v>
      </c>
      <c r="CQ231">
        <f t="shared" ref="CQ231:CQ237" si="140">(AC231*BC231*AW231)</f>
        <v>0</v>
      </c>
      <c r="CR231">
        <f t="shared" ref="CR231:CR237" si="141">(AD231*BB231*AV231)</f>
        <v>0</v>
      </c>
      <c r="CS231">
        <f t="shared" ref="CS231:CS237" si="142">(AE231*BS231*AV231)</f>
        <v>0</v>
      </c>
      <c r="CT231">
        <f t="shared" ref="CT231:CT237" si="143">(AF231*BA231*AV231)</f>
        <v>28719.459727499994</v>
      </c>
      <c r="CU231">
        <f t="shared" ref="CU231:CU237" si="144">AG231</f>
        <v>0</v>
      </c>
      <c r="CV231">
        <f t="shared" ref="CV231:CV237" si="145">(AH231*AV231)</f>
        <v>150.47</v>
      </c>
      <c r="CW231">
        <f t="shared" ref="CW231:CX237" si="146">AI231</f>
        <v>0</v>
      </c>
      <c r="CX231">
        <f t="shared" si="146"/>
        <v>0</v>
      </c>
      <c r="CY231">
        <f t="shared" ref="CY231:CY237" si="147">S231*(BZ231/100)</f>
        <v>58750.02</v>
      </c>
      <c r="CZ231">
        <f t="shared" ref="CZ231:CZ237" si="148">S231*(CA231/100)</f>
        <v>30773.82</v>
      </c>
      <c r="DC231" t="s">
        <v>45</v>
      </c>
      <c r="DD231" t="s">
        <v>45</v>
      </c>
      <c r="DE231" t="s">
        <v>45</v>
      </c>
      <c r="DF231" t="s">
        <v>45</v>
      </c>
      <c r="DG231" t="s">
        <v>45</v>
      </c>
      <c r="DH231" t="s">
        <v>45</v>
      </c>
      <c r="DI231" t="s">
        <v>45</v>
      </c>
      <c r="DJ231" t="s">
        <v>45</v>
      </c>
      <c r="DK231" t="s">
        <v>45</v>
      </c>
      <c r="DL231" t="s">
        <v>45</v>
      </c>
      <c r="DM231" t="s">
        <v>45</v>
      </c>
      <c r="DN231">
        <v>100</v>
      </c>
      <c r="DO231">
        <v>64</v>
      </c>
      <c r="DP231">
        <v>1.0249999999999999</v>
      </c>
      <c r="DQ231">
        <v>1</v>
      </c>
      <c r="DU231">
        <v>1005</v>
      </c>
      <c r="DV231" t="s">
        <v>73</v>
      </c>
      <c r="DW231" t="s">
        <v>73</v>
      </c>
      <c r="DX231">
        <v>100</v>
      </c>
      <c r="EE231">
        <v>21378169</v>
      </c>
      <c r="EF231">
        <v>60</v>
      </c>
      <c r="EG231" t="s">
        <v>87</v>
      </c>
      <c r="EH231">
        <v>0</v>
      </c>
      <c r="EI231" t="s">
        <v>45</v>
      </c>
      <c r="EJ231">
        <v>1</v>
      </c>
      <c r="EK231">
        <v>454</v>
      </c>
      <c r="EL231" t="s">
        <v>384</v>
      </c>
      <c r="EM231" t="s">
        <v>385</v>
      </c>
      <c r="EO231" t="s">
        <v>45</v>
      </c>
      <c r="EQ231">
        <v>0</v>
      </c>
      <c r="ER231">
        <v>1726.37</v>
      </c>
      <c r="ES231">
        <v>0</v>
      </c>
      <c r="ET231">
        <v>0</v>
      </c>
      <c r="EU231">
        <v>0</v>
      </c>
      <c r="EV231">
        <v>1726.37</v>
      </c>
      <c r="EW231">
        <v>146.80000000000001</v>
      </c>
      <c r="EX231">
        <v>0</v>
      </c>
      <c r="EY231">
        <v>0</v>
      </c>
      <c r="EZ231">
        <v>0</v>
      </c>
      <c r="FQ231">
        <v>0</v>
      </c>
      <c r="FR231">
        <f t="shared" ref="FR231:FR237" si="149">ROUND(IF(AND(BH231=3,BI231=3),P231,0),2)</f>
        <v>0</v>
      </c>
      <c r="FS231">
        <v>0</v>
      </c>
      <c r="FX231">
        <v>84</v>
      </c>
      <c r="FY231">
        <v>44</v>
      </c>
      <c r="GA231" t="s">
        <v>45</v>
      </c>
      <c r="GG231">
        <v>2</v>
      </c>
      <c r="GH231">
        <v>1</v>
      </c>
      <c r="GI231">
        <v>2</v>
      </c>
      <c r="GJ231">
        <v>0</v>
      </c>
      <c r="GK231">
        <f>ROUND(R231*(R12)/100,2)</f>
        <v>0</v>
      </c>
      <c r="GL231">
        <f t="shared" ref="GL231:GL237" si="150">ROUND(IF(AND(BH231=3,BI231=3,FS231&lt;&gt;0),P231,0),2)</f>
        <v>0</v>
      </c>
      <c r="GM231">
        <f t="shared" ref="GM231:GM237" si="151">O231+X231+Y231+GK231</f>
        <v>159464.34</v>
      </c>
      <c r="GN231">
        <f t="shared" ref="GN231:GN237" si="152">ROUND(IF(OR(BI231=0,BI231=1),O231+X231+Y231+GK231,0),2)</f>
        <v>159464.34</v>
      </c>
      <c r="GO231">
        <f t="shared" ref="GO231:GO237" si="153">ROUND(IF(BI231=2,O231+X231+Y231+GK231,0),2)</f>
        <v>0</v>
      </c>
      <c r="GP231">
        <f t="shared" ref="GP231:GP237" si="154">ROUND(IF(BI231=4,O231+X231+Y231+GK231,0),2)</f>
        <v>0</v>
      </c>
      <c r="GR231">
        <v>0</v>
      </c>
    </row>
    <row r="232" spans="1:200">
      <c r="A232">
        <v>18</v>
      </c>
      <c r="B232">
        <v>0</v>
      </c>
      <c r="C232">
        <v>152</v>
      </c>
      <c r="E232" t="s">
        <v>386</v>
      </c>
      <c r="F232" t="s">
        <v>387</v>
      </c>
      <c r="G232" t="s">
        <v>388</v>
      </c>
      <c r="H232" t="s">
        <v>102</v>
      </c>
      <c r="I232">
        <f>I231*J232</f>
        <v>5.3576600000000001</v>
      </c>
      <c r="J232">
        <v>2.1999999999999997</v>
      </c>
      <c r="O232">
        <f t="shared" si="122"/>
        <v>17626.39</v>
      </c>
      <c r="P232">
        <f t="shared" si="123"/>
        <v>17626.39</v>
      </c>
      <c r="Q232">
        <f t="shared" si="124"/>
        <v>0</v>
      </c>
      <c r="R232">
        <f t="shared" si="125"/>
        <v>0</v>
      </c>
      <c r="S232">
        <f t="shared" si="126"/>
        <v>0</v>
      </c>
      <c r="T232">
        <f t="shared" si="127"/>
        <v>0</v>
      </c>
      <c r="U232">
        <f t="shared" si="128"/>
        <v>0</v>
      </c>
      <c r="V232">
        <f t="shared" si="129"/>
        <v>0</v>
      </c>
      <c r="W232">
        <f t="shared" si="130"/>
        <v>0</v>
      </c>
      <c r="X232">
        <f t="shared" si="131"/>
        <v>0</v>
      </c>
      <c r="Y232">
        <f t="shared" si="131"/>
        <v>0</v>
      </c>
      <c r="AA232">
        <v>22950688</v>
      </c>
      <c r="AB232">
        <f t="shared" si="132"/>
        <v>481.69</v>
      </c>
      <c r="AC232">
        <f t="shared" si="133"/>
        <v>481.69</v>
      </c>
      <c r="AD232">
        <f t="shared" si="134"/>
        <v>0</v>
      </c>
      <c r="AE232">
        <f t="shared" si="135"/>
        <v>0</v>
      </c>
      <c r="AF232">
        <f t="shared" si="135"/>
        <v>0</v>
      </c>
      <c r="AG232">
        <f t="shared" si="136"/>
        <v>0</v>
      </c>
      <c r="AH232">
        <f t="shared" si="137"/>
        <v>0</v>
      </c>
      <c r="AI232">
        <f t="shared" si="137"/>
        <v>0</v>
      </c>
      <c r="AJ232">
        <f t="shared" si="138"/>
        <v>0</v>
      </c>
      <c r="AK232">
        <v>481.69</v>
      </c>
      <c r="AL232">
        <v>481.69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1</v>
      </c>
      <c r="AW232">
        <v>1</v>
      </c>
      <c r="AZ232">
        <v>1</v>
      </c>
      <c r="BA232">
        <v>1</v>
      </c>
      <c r="BB232">
        <v>1</v>
      </c>
      <c r="BC232">
        <v>6.83</v>
      </c>
      <c r="BD232" t="s">
        <v>45</v>
      </c>
      <c r="BE232" t="s">
        <v>45</v>
      </c>
      <c r="BF232" t="s">
        <v>45</v>
      </c>
      <c r="BG232" t="s">
        <v>45</v>
      </c>
      <c r="BH232">
        <v>3</v>
      </c>
      <c r="BI232">
        <v>1</v>
      </c>
      <c r="BJ232" t="s">
        <v>389</v>
      </c>
      <c r="BM232">
        <v>454</v>
      </c>
      <c r="BN232">
        <v>0</v>
      </c>
      <c r="BO232" t="s">
        <v>387</v>
      </c>
      <c r="BP232">
        <v>1</v>
      </c>
      <c r="BQ232">
        <v>60</v>
      </c>
      <c r="BS232">
        <v>1</v>
      </c>
      <c r="BT232">
        <v>1</v>
      </c>
      <c r="BU232">
        <v>1</v>
      </c>
      <c r="BV232">
        <v>1</v>
      </c>
      <c r="BW232">
        <v>1</v>
      </c>
      <c r="BX232">
        <v>1</v>
      </c>
      <c r="BY232" t="s">
        <v>45</v>
      </c>
      <c r="BZ232">
        <v>0</v>
      </c>
      <c r="CA232">
        <v>0</v>
      </c>
      <c r="CF232">
        <v>0</v>
      </c>
      <c r="CG232">
        <v>0</v>
      </c>
      <c r="CM232">
        <v>0</v>
      </c>
      <c r="CN232" t="s">
        <v>45</v>
      </c>
      <c r="CO232">
        <v>0</v>
      </c>
      <c r="CP232">
        <f t="shared" si="139"/>
        <v>17626.39</v>
      </c>
      <c r="CQ232">
        <f t="shared" si="140"/>
        <v>3289.9427000000001</v>
      </c>
      <c r="CR232">
        <f t="shared" si="141"/>
        <v>0</v>
      </c>
      <c r="CS232">
        <f t="shared" si="142"/>
        <v>0</v>
      </c>
      <c r="CT232">
        <f t="shared" si="143"/>
        <v>0</v>
      </c>
      <c r="CU232">
        <f t="shared" si="144"/>
        <v>0</v>
      </c>
      <c r="CV232">
        <f t="shared" si="145"/>
        <v>0</v>
      </c>
      <c r="CW232">
        <f t="shared" si="146"/>
        <v>0</v>
      </c>
      <c r="CX232">
        <f t="shared" si="146"/>
        <v>0</v>
      </c>
      <c r="CY232">
        <f t="shared" si="147"/>
        <v>0</v>
      </c>
      <c r="CZ232">
        <f t="shared" si="148"/>
        <v>0</v>
      </c>
      <c r="DC232" t="s">
        <v>45</v>
      </c>
      <c r="DD232" t="s">
        <v>45</v>
      </c>
      <c r="DE232" t="s">
        <v>45</v>
      </c>
      <c r="DF232" t="s">
        <v>45</v>
      </c>
      <c r="DG232" t="s">
        <v>45</v>
      </c>
      <c r="DH232" t="s">
        <v>45</v>
      </c>
      <c r="DI232" t="s">
        <v>45</v>
      </c>
      <c r="DJ232" t="s">
        <v>45</v>
      </c>
      <c r="DK232" t="s">
        <v>45</v>
      </c>
      <c r="DL232" t="s">
        <v>45</v>
      </c>
      <c r="DM232" t="s">
        <v>45</v>
      </c>
      <c r="DN232">
        <v>100</v>
      </c>
      <c r="DO232">
        <v>64</v>
      </c>
      <c r="DP232">
        <v>1.0249999999999999</v>
      </c>
      <c r="DQ232">
        <v>1</v>
      </c>
      <c r="DU232">
        <v>1007</v>
      </c>
      <c r="DV232" t="s">
        <v>102</v>
      </c>
      <c r="DW232" t="s">
        <v>102</v>
      </c>
      <c r="DX232">
        <v>1</v>
      </c>
      <c r="EE232">
        <v>21378169</v>
      </c>
      <c r="EF232">
        <v>60</v>
      </c>
      <c r="EG232" t="s">
        <v>87</v>
      </c>
      <c r="EH232">
        <v>0</v>
      </c>
      <c r="EI232" t="s">
        <v>45</v>
      </c>
      <c r="EJ232">
        <v>1</v>
      </c>
      <c r="EK232">
        <v>454</v>
      </c>
      <c r="EL232" t="s">
        <v>384</v>
      </c>
      <c r="EM232" t="s">
        <v>385</v>
      </c>
      <c r="EO232" t="s">
        <v>45</v>
      </c>
      <c r="EQ232">
        <v>0</v>
      </c>
      <c r="ER232">
        <v>481.69</v>
      </c>
      <c r="ES232">
        <v>481.69</v>
      </c>
      <c r="ET232">
        <v>0</v>
      </c>
      <c r="EU232">
        <v>0</v>
      </c>
      <c r="EV232">
        <v>0</v>
      </c>
      <c r="EW232">
        <v>0</v>
      </c>
      <c r="EX232">
        <v>0</v>
      </c>
      <c r="EZ232">
        <v>0</v>
      </c>
      <c r="FQ232">
        <v>0</v>
      </c>
      <c r="FR232">
        <f t="shared" si="149"/>
        <v>0</v>
      </c>
      <c r="FS232">
        <v>0</v>
      </c>
      <c r="FX232">
        <v>0</v>
      </c>
      <c r="FY232">
        <v>0</v>
      </c>
      <c r="GA232" t="s">
        <v>45</v>
      </c>
      <c r="GG232">
        <v>2</v>
      </c>
      <c r="GH232">
        <v>1</v>
      </c>
      <c r="GI232">
        <v>2</v>
      </c>
      <c r="GJ232">
        <v>0</v>
      </c>
      <c r="GK232">
        <f>ROUND(R232*(R12)/100,2)</f>
        <v>0</v>
      </c>
      <c r="GL232">
        <f t="shared" si="150"/>
        <v>0</v>
      </c>
      <c r="GM232">
        <f t="shared" si="151"/>
        <v>17626.39</v>
      </c>
      <c r="GN232">
        <f t="shared" si="152"/>
        <v>17626.39</v>
      </c>
      <c r="GO232">
        <f t="shared" si="153"/>
        <v>0</v>
      </c>
      <c r="GP232">
        <f t="shared" si="154"/>
        <v>0</v>
      </c>
      <c r="GR232">
        <v>0</v>
      </c>
    </row>
    <row r="233" spans="1:200">
      <c r="A233">
        <v>17</v>
      </c>
      <c r="B233">
        <v>0</v>
      </c>
      <c r="C233">
        <f>ROW(SmtRes!A157)</f>
        <v>157</v>
      </c>
      <c r="D233">
        <f>ROW(EtalonRes!A144)</f>
        <v>144</v>
      </c>
      <c r="E233" t="s">
        <v>70</v>
      </c>
      <c r="F233" t="s">
        <v>390</v>
      </c>
      <c r="G233" t="s">
        <v>391</v>
      </c>
      <c r="H233" t="s">
        <v>73</v>
      </c>
      <c r="I233">
        <f>34.79</f>
        <v>34.79</v>
      </c>
      <c r="J233">
        <v>0</v>
      </c>
      <c r="O233">
        <f t="shared" si="122"/>
        <v>42303.69</v>
      </c>
      <c r="P233">
        <f t="shared" si="123"/>
        <v>214.92</v>
      </c>
      <c r="Q233">
        <f t="shared" si="124"/>
        <v>3165.49</v>
      </c>
      <c r="R233">
        <f t="shared" si="125"/>
        <v>1276.95</v>
      </c>
      <c r="S233">
        <f t="shared" si="126"/>
        <v>38923.279999999999</v>
      </c>
      <c r="T233">
        <f t="shared" si="127"/>
        <v>0</v>
      </c>
      <c r="U233">
        <f t="shared" si="128"/>
        <v>209.0802462</v>
      </c>
      <c r="V233">
        <f t="shared" si="129"/>
        <v>0</v>
      </c>
      <c r="W233">
        <f t="shared" si="130"/>
        <v>0</v>
      </c>
      <c r="X233">
        <f t="shared" si="131"/>
        <v>34252.49</v>
      </c>
      <c r="Y233">
        <f t="shared" si="131"/>
        <v>17126.240000000002</v>
      </c>
      <c r="AA233">
        <v>22950688</v>
      </c>
      <c r="AB233">
        <f t="shared" si="132"/>
        <v>81.069999999999993</v>
      </c>
      <c r="AC233">
        <f t="shared" si="133"/>
        <v>1.63</v>
      </c>
      <c r="AD233">
        <f t="shared" si="134"/>
        <v>13.6</v>
      </c>
      <c r="AE233">
        <f t="shared" si="135"/>
        <v>2.16</v>
      </c>
      <c r="AF233">
        <f t="shared" si="135"/>
        <v>65.84</v>
      </c>
      <c r="AG233">
        <f t="shared" si="136"/>
        <v>0</v>
      </c>
      <c r="AH233">
        <f t="shared" si="137"/>
        <v>5.74</v>
      </c>
      <c r="AI233">
        <f t="shared" si="137"/>
        <v>0</v>
      </c>
      <c r="AJ233">
        <f t="shared" si="138"/>
        <v>0</v>
      </c>
      <c r="AK233">
        <v>81.069999999999993</v>
      </c>
      <c r="AL233">
        <v>1.63</v>
      </c>
      <c r="AM233">
        <v>13.6</v>
      </c>
      <c r="AN233">
        <v>2.16</v>
      </c>
      <c r="AO233">
        <v>65.84</v>
      </c>
      <c r="AP233">
        <v>0</v>
      </c>
      <c r="AQ233">
        <v>5.74</v>
      </c>
      <c r="AR233">
        <v>0</v>
      </c>
      <c r="AS233">
        <v>0</v>
      </c>
      <c r="AT233">
        <v>88</v>
      </c>
      <c r="AU233">
        <v>44</v>
      </c>
      <c r="AV233">
        <v>1.0469999999999999</v>
      </c>
      <c r="AW233">
        <v>1</v>
      </c>
      <c r="AZ233">
        <v>1</v>
      </c>
      <c r="BA233">
        <v>16.23</v>
      </c>
      <c r="BB233">
        <v>6.39</v>
      </c>
      <c r="BC233">
        <v>3.79</v>
      </c>
      <c r="BD233" t="s">
        <v>45</v>
      </c>
      <c r="BE233" t="s">
        <v>45</v>
      </c>
      <c r="BF233" t="s">
        <v>45</v>
      </c>
      <c r="BG233" t="s">
        <v>45</v>
      </c>
      <c r="BH233">
        <v>0</v>
      </c>
      <c r="BI233">
        <v>1</v>
      </c>
      <c r="BJ233" t="s">
        <v>392</v>
      </c>
      <c r="BM233">
        <v>81</v>
      </c>
      <c r="BN233">
        <v>0</v>
      </c>
      <c r="BO233" t="s">
        <v>390</v>
      </c>
      <c r="BP233">
        <v>1</v>
      </c>
      <c r="BQ233">
        <v>30</v>
      </c>
      <c r="BS233">
        <v>16.23</v>
      </c>
      <c r="BT233">
        <v>1</v>
      </c>
      <c r="BU233">
        <v>1</v>
      </c>
      <c r="BV233">
        <v>1</v>
      </c>
      <c r="BW233">
        <v>1</v>
      </c>
      <c r="BX233">
        <v>1</v>
      </c>
      <c r="BY233" t="s">
        <v>45</v>
      </c>
      <c r="BZ233">
        <v>88</v>
      </c>
      <c r="CA233">
        <v>44</v>
      </c>
      <c r="CF233">
        <v>0</v>
      </c>
      <c r="CG233">
        <v>0</v>
      </c>
      <c r="CM233">
        <v>0</v>
      </c>
      <c r="CN233" t="s">
        <v>45</v>
      </c>
      <c r="CO233">
        <v>0</v>
      </c>
      <c r="CP233">
        <f t="shared" si="139"/>
        <v>42303.69</v>
      </c>
      <c r="CQ233">
        <f t="shared" si="140"/>
        <v>6.1776999999999997</v>
      </c>
      <c r="CR233">
        <f t="shared" si="141"/>
        <v>90.98848799999999</v>
      </c>
      <c r="CS233">
        <f t="shared" si="142"/>
        <v>36.704469600000003</v>
      </c>
      <c r="CT233">
        <f t="shared" si="143"/>
        <v>1118.8066104</v>
      </c>
      <c r="CU233">
        <f t="shared" si="144"/>
        <v>0</v>
      </c>
      <c r="CV233">
        <f t="shared" si="145"/>
        <v>6.0097800000000001</v>
      </c>
      <c r="CW233">
        <f t="shared" si="146"/>
        <v>0</v>
      </c>
      <c r="CX233">
        <f t="shared" si="146"/>
        <v>0</v>
      </c>
      <c r="CY233">
        <f t="shared" si="147"/>
        <v>34252.486400000002</v>
      </c>
      <c r="CZ233">
        <f t="shared" si="148"/>
        <v>17126.243200000001</v>
      </c>
      <c r="DC233" t="s">
        <v>45</v>
      </c>
      <c r="DD233" t="s">
        <v>45</v>
      </c>
      <c r="DE233" t="s">
        <v>45</v>
      </c>
      <c r="DF233" t="s">
        <v>45</v>
      </c>
      <c r="DG233" t="s">
        <v>45</v>
      </c>
      <c r="DH233" t="s">
        <v>45</v>
      </c>
      <c r="DI233" t="s">
        <v>45</v>
      </c>
      <c r="DJ233" t="s">
        <v>45</v>
      </c>
      <c r="DK233" t="s">
        <v>45</v>
      </c>
      <c r="DL233" t="s">
        <v>45</v>
      </c>
      <c r="DM233" t="s">
        <v>45</v>
      </c>
      <c r="DN233">
        <v>105</v>
      </c>
      <c r="DO233">
        <v>70</v>
      </c>
      <c r="DP233">
        <v>1.0469999999999999</v>
      </c>
      <c r="DQ233">
        <v>1</v>
      </c>
      <c r="DU233">
        <v>1005</v>
      </c>
      <c r="DV233" t="s">
        <v>73</v>
      </c>
      <c r="DW233" t="s">
        <v>73</v>
      </c>
      <c r="DX233">
        <v>100</v>
      </c>
      <c r="EE233">
        <v>21377796</v>
      </c>
      <c r="EF233">
        <v>30</v>
      </c>
      <c r="EG233" t="s">
        <v>20</v>
      </c>
      <c r="EH233">
        <v>0</v>
      </c>
      <c r="EI233" t="s">
        <v>45</v>
      </c>
      <c r="EJ233">
        <v>1</v>
      </c>
      <c r="EK233">
        <v>81</v>
      </c>
      <c r="EL233" t="s">
        <v>393</v>
      </c>
      <c r="EM233" t="s">
        <v>394</v>
      </c>
      <c r="EO233" t="s">
        <v>45</v>
      </c>
      <c r="EQ233">
        <v>0</v>
      </c>
      <c r="ER233">
        <v>81.069999999999993</v>
      </c>
      <c r="ES233">
        <v>1.63</v>
      </c>
      <c r="ET233">
        <v>13.6</v>
      </c>
      <c r="EU233">
        <v>2.16</v>
      </c>
      <c r="EV233">
        <v>65.84</v>
      </c>
      <c r="EW233">
        <v>5.74</v>
      </c>
      <c r="EX233">
        <v>0</v>
      </c>
      <c r="EY233">
        <v>0</v>
      </c>
      <c r="EZ233">
        <v>0</v>
      </c>
      <c r="FQ233">
        <v>0</v>
      </c>
      <c r="FR233">
        <f t="shared" si="149"/>
        <v>0</v>
      </c>
      <c r="FS233">
        <v>0</v>
      </c>
      <c r="FX233">
        <v>88</v>
      </c>
      <c r="FY233">
        <v>44</v>
      </c>
      <c r="GA233" t="s">
        <v>45</v>
      </c>
      <c r="GG233">
        <v>2</v>
      </c>
      <c r="GH233">
        <v>1</v>
      </c>
      <c r="GI233">
        <v>2</v>
      </c>
      <c r="GJ233">
        <v>0</v>
      </c>
      <c r="GK233">
        <f>ROUND(R233*(R12)/100,2)</f>
        <v>2132.5100000000002</v>
      </c>
      <c r="GL233">
        <f t="shared" si="150"/>
        <v>0</v>
      </c>
      <c r="GM233">
        <f t="shared" si="151"/>
        <v>95814.93</v>
      </c>
      <c r="GN233">
        <f t="shared" si="152"/>
        <v>95814.93</v>
      </c>
      <c r="GO233">
        <f t="shared" si="153"/>
        <v>0</v>
      </c>
      <c r="GP233">
        <f t="shared" si="154"/>
        <v>0</v>
      </c>
      <c r="GR233">
        <v>0</v>
      </c>
    </row>
    <row r="234" spans="1:200">
      <c r="A234">
        <v>18</v>
      </c>
      <c r="B234">
        <v>0</v>
      </c>
      <c r="C234">
        <v>157</v>
      </c>
      <c r="E234" t="s">
        <v>215</v>
      </c>
      <c r="F234" t="s">
        <v>395</v>
      </c>
      <c r="G234" t="s">
        <v>396</v>
      </c>
      <c r="H234" t="s">
        <v>163</v>
      </c>
      <c r="I234">
        <f>I233*J234</f>
        <v>417.48</v>
      </c>
      <c r="J234">
        <v>12</v>
      </c>
      <c r="O234">
        <f t="shared" si="122"/>
        <v>57879.57</v>
      </c>
      <c r="P234">
        <f t="shared" si="123"/>
        <v>57879.57</v>
      </c>
      <c r="Q234">
        <f t="shared" si="124"/>
        <v>0</v>
      </c>
      <c r="R234">
        <f t="shared" si="125"/>
        <v>0</v>
      </c>
      <c r="S234">
        <f t="shared" si="126"/>
        <v>0</v>
      </c>
      <c r="T234">
        <f t="shared" si="127"/>
        <v>0</v>
      </c>
      <c r="U234">
        <f t="shared" si="128"/>
        <v>0</v>
      </c>
      <c r="V234">
        <f t="shared" si="129"/>
        <v>0</v>
      </c>
      <c r="W234">
        <f t="shared" si="130"/>
        <v>0</v>
      </c>
      <c r="X234">
        <f t="shared" si="131"/>
        <v>0</v>
      </c>
      <c r="Y234">
        <f t="shared" si="131"/>
        <v>0</v>
      </c>
      <c r="AA234">
        <v>22950688</v>
      </c>
      <c r="AB234">
        <f t="shared" si="132"/>
        <v>8.7304999999999993</v>
      </c>
      <c r="AC234">
        <f t="shared" si="133"/>
        <v>8.7304999999999993</v>
      </c>
      <c r="AD234">
        <f t="shared" si="134"/>
        <v>0</v>
      </c>
      <c r="AE234">
        <f t="shared" si="135"/>
        <v>0</v>
      </c>
      <c r="AF234">
        <f t="shared" si="135"/>
        <v>0</v>
      </c>
      <c r="AG234">
        <f t="shared" si="136"/>
        <v>0</v>
      </c>
      <c r="AH234">
        <f t="shared" si="137"/>
        <v>0</v>
      </c>
      <c r="AI234">
        <f t="shared" si="137"/>
        <v>0</v>
      </c>
      <c r="AJ234">
        <f t="shared" si="138"/>
        <v>0</v>
      </c>
      <c r="AK234">
        <v>8.7304999999999993</v>
      </c>
      <c r="AL234">
        <v>8.7304999999999993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1</v>
      </c>
      <c r="AW234">
        <v>1</v>
      </c>
      <c r="AZ234">
        <v>1</v>
      </c>
      <c r="BA234">
        <v>1</v>
      </c>
      <c r="BB234">
        <v>1</v>
      </c>
      <c r="BC234">
        <v>15.88</v>
      </c>
      <c r="BD234" t="s">
        <v>45</v>
      </c>
      <c r="BE234" t="s">
        <v>45</v>
      </c>
      <c r="BF234" t="s">
        <v>45</v>
      </c>
      <c r="BG234" t="s">
        <v>45</v>
      </c>
      <c r="BH234">
        <v>3</v>
      </c>
      <c r="BI234">
        <v>1</v>
      </c>
      <c r="BJ234" t="s">
        <v>45</v>
      </c>
      <c r="BM234">
        <v>81</v>
      </c>
      <c r="BN234">
        <v>0</v>
      </c>
      <c r="BO234" t="s">
        <v>395</v>
      </c>
      <c r="BP234">
        <v>1</v>
      </c>
      <c r="BQ234">
        <v>30</v>
      </c>
      <c r="BS234">
        <v>1</v>
      </c>
      <c r="BT234">
        <v>1</v>
      </c>
      <c r="BU234">
        <v>1</v>
      </c>
      <c r="BV234">
        <v>1</v>
      </c>
      <c r="BW234">
        <v>1</v>
      </c>
      <c r="BX234">
        <v>1</v>
      </c>
      <c r="BY234" t="s">
        <v>45</v>
      </c>
      <c r="BZ234">
        <v>0</v>
      </c>
      <c r="CA234">
        <v>0</v>
      </c>
      <c r="CF234">
        <v>0</v>
      </c>
      <c r="CG234">
        <v>0</v>
      </c>
      <c r="CM234">
        <v>0</v>
      </c>
      <c r="CN234" t="s">
        <v>45</v>
      </c>
      <c r="CO234">
        <v>0</v>
      </c>
      <c r="CP234">
        <f t="shared" si="139"/>
        <v>57879.57</v>
      </c>
      <c r="CQ234">
        <f t="shared" si="140"/>
        <v>138.64034000000001</v>
      </c>
      <c r="CR234">
        <f t="shared" si="141"/>
        <v>0</v>
      </c>
      <c r="CS234">
        <f t="shared" si="142"/>
        <v>0</v>
      </c>
      <c r="CT234">
        <f t="shared" si="143"/>
        <v>0</v>
      </c>
      <c r="CU234">
        <f t="shared" si="144"/>
        <v>0</v>
      </c>
      <c r="CV234">
        <f t="shared" si="145"/>
        <v>0</v>
      </c>
      <c r="CW234">
        <f t="shared" si="146"/>
        <v>0</v>
      </c>
      <c r="CX234">
        <f t="shared" si="146"/>
        <v>0</v>
      </c>
      <c r="CY234">
        <f t="shared" si="147"/>
        <v>0</v>
      </c>
      <c r="CZ234">
        <f t="shared" si="148"/>
        <v>0</v>
      </c>
      <c r="DC234" t="s">
        <v>45</v>
      </c>
      <c r="DD234" t="s">
        <v>45</v>
      </c>
      <c r="DE234" t="s">
        <v>45</v>
      </c>
      <c r="DF234" t="s">
        <v>45</v>
      </c>
      <c r="DG234" t="s">
        <v>45</v>
      </c>
      <c r="DH234" t="s">
        <v>45</v>
      </c>
      <c r="DI234" t="s">
        <v>45</v>
      </c>
      <c r="DJ234" t="s">
        <v>45</v>
      </c>
      <c r="DK234" t="s">
        <v>45</v>
      </c>
      <c r="DL234" t="s">
        <v>45</v>
      </c>
      <c r="DM234" t="s">
        <v>45</v>
      </c>
      <c r="DN234">
        <v>105</v>
      </c>
      <c r="DO234">
        <v>70</v>
      </c>
      <c r="DP234">
        <v>1.0469999999999999</v>
      </c>
      <c r="DQ234">
        <v>1</v>
      </c>
      <c r="DU234">
        <v>1009</v>
      </c>
      <c r="DV234" t="s">
        <v>163</v>
      </c>
      <c r="DW234" t="s">
        <v>163</v>
      </c>
      <c r="DX234">
        <v>1</v>
      </c>
      <c r="EE234">
        <v>21377796</v>
      </c>
      <c r="EF234">
        <v>30</v>
      </c>
      <c r="EG234" t="s">
        <v>20</v>
      </c>
      <c r="EH234">
        <v>0</v>
      </c>
      <c r="EI234" t="s">
        <v>45</v>
      </c>
      <c r="EJ234">
        <v>1</v>
      </c>
      <c r="EK234">
        <v>81</v>
      </c>
      <c r="EL234" t="s">
        <v>393</v>
      </c>
      <c r="EM234" t="s">
        <v>394</v>
      </c>
      <c r="EO234" t="s">
        <v>45</v>
      </c>
      <c r="EQ234">
        <v>0</v>
      </c>
      <c r="ER234">
        <v>8.7304999999999993</v>
      </c>
      <c r="ES234">
        <v>8.7304999999999993</v>
      </c>
      <c r="ET234">
        <v>0</v>
      </c>
      <c r="EU234">
        <v>0</v>
      </c>
      <c r="EV234">
        <v>0</v>
      </c>
      <c r="EW234">
        <v>0</v>
      </c>
      <c r="EX234">
        <v>0</v>
      </c>
      <c r="EZ234">
        <v>0</v>
      </c>
      <c r="FQ234">
        <v>0</v>
      </c>
      <c r="FR234">
        <f t="shared" si="149"/>
        <v>0</v>
      </c>
      <c r="FS234">
        <v>0</v>
      </c>
      <c r="FX234">
        <v>0</v>
      </c>
      <c r="FY234">
        <v>0</v>
      </c>
      <c r="GA234" t="s">
        <v>45</v>
      </c>
      <c r="GG234">
        <v>2</v>
      </c>
      <c r="GH234">
        <v>1</v>
      </c>
      <c r="GI234">
        <v>2</v>
      </c>
      <c r="GJ234">
        <v>0</v>
      </c>
      <c r="GK234">
        <f>ROUND(R234*(R12)/100,2)</f>
        <v>0</v>
      </c>
      <c r="GL234">
        <f t="shared" si="150"/>
        <v>0</v>
      </c>
      <c r="GM234">
        <f t="shared" si="151"/>
        <v>57879.57</v>
      </c>
      <c r="GN234">
        <f t="shared" si="152"/>
        <v>57879.57</v>
      </c>
      <c r="GO234">
        <f t="shared" si="153"/>
        <v>0</v>
      </c>
      <c r="GP234">
        <f t="shared" si="154"/>
        <v>0</v>
      </c>
      <c r="GR234">
        <v>0</v>
      </c>
    </row>
    <row r="235" spans="1:200">
      <c r="A235">
        <v>17</v>
      </c>
      <c r="B235">
        <v>0</v>
      </c>
      <c r="C235">
        <f>ROW(SmtRes!A166)</f>
        <v>166</v>
      </c>
      <c r="D235">
        <f>ROW(EtalonRes!A153)</f>
        <v>153</v>
      </c>
      <c r="E235" t="s">
        <v>77</v>
      </c>
      <c r="F235" t="s">
        <v>397</v>
      </c>
      <c r="G235" t="s">
        <v>398</v>
      </c>
      <c r="H235" t="s">
        <v>73</v>
      </c>
      <c r="I235">
        <f>I233</f>
        <v>34.79</v>
      </c>
      <c r="J235">
        <v>0</v>
      </c>
      <c r="O235">
        <f t="shared" si="122"/>
        <v>230459.58</v>
      </c>
      <c r="P235">
        <f t="shared" si="123"/>
        <v>46923.4</v>
      </c>
      <c r="Q235">
        <f t="shared" si="124"/>
        <v>1401.12</v>
      </c>
      <c r="R235">
        <f t="shared" si="125"/>
        <v>613.48</v>
      </c>
      <c r="S235">
        <f t="shared" si="126"/>
        <v>182135.06</v>
      </c>
      <c r="T235">
        <f t="shared" si="127"/>
        <v>0</v>
      </c>
      <c r="U235">
        <f t="shared" si="128"/>
        <v>991.34104999999988</v>
      </c>
      <c r="V235">
        <f t="shared" si="129"/>
        <v>0</v>
      </c>
      <c r="W235">
        <f t="shared" si="130"/>
        <v>0</v>
      </c>
      <c r="X235">
        <f t="shared" si="131"/>
        <v>152993.45000000001</v>
      </c>
      <c r="Y235">
        <f t="shared" si="131"/>
        <v>80139.429999999993</v>
      </c>
      <c r="AA235">
        <v>22950688</v>
      </c>
      <c r="AB235">
        <f t="shared" si="132"/>
        <v>480.12</v>
      </c>
      <c r="AC235">
        <f t="shared" si="133"/>
        <v>160.94999999999999</v>
      </c>
      <c r="AD235">
        <f t="shared" si="134"/>
        <v>4.47</v>
      </c>
      <c r="AE235">
        <f t="shared" si="135"/>
        <v>1.06</v>
      </c>
      <c r="AF235">
        <f t="shared" si="135"/>
        <v>314.7</v>
      </c>
      <c r="AG235">
        <f t="shared" si="136"/>
        <v>0</v>
      </c>
      <c r="AH235">
        <f t="shared" si="137"/>
        <v>27.8</v>
      </c>
      <c r="AI235">
        <f t="shared" si="137"/>
        <v>0</v>
      </c>
      <c r="AJ235">
        <f t="shared" si="138"/>
        <v>0</v>
      </c>
      <c r="AK235">
        <v>480.12</v>
      </c>
      <c r="AL235">
        <v>160.94999999999999</v>
      </c>
      <c r="AM235">
        <v>4.47</v>
      </c>
      <c r="AN235">
        <v>1.06</v>
      </c>
      <c r="AO235">
        <v>314.7</v>
      </c>
      <c r="AP235">
        <v>0</v>
      </c>
      <c r="AQ235">
        <v>27.8</v>
      </c>
      <c r="AR235">
        <v>0</v>
      </c>
      <c r="AS235">
        <v>0</v>
      </c>
      <c r="AT235">
        <v>84</v>
      </c>
      <c r="AU235">
        <v>44</v>
      </c>
      <c r="AV235">
        <v>1.0249999999999999</v>
      </c>
      <c r="AW235">
        <v>1</v>
      </c>
      <c r="AZ235">
        <v>1</v>
      </c>
      <c r="BA235">
        <v>16.23</v>
      </c>
      <c r="BB235">
        <v>8.7899999999999991</v>
      </c>
      <c r="BC235">
        <v>8.3800000000000008</v>
      </c>
      <c r="BD235" t="s">
        <v>45</v>
      </c>
      <c r="BE235" t="s">
        <v>45</v>
      </c>
      <c r="BF235" t="s">
        <v>45</v>
      </c>
      <c r="BG235" t="s">
        <v>45</v>
      </c>
      <c r="BH235">
        <v>0</v>
      </c>
      <c r="BI235">
        <v>1</v>
      </c>
      <c r="BJ235" t="s">
        <v>399</v>
      </c>
      <c r="BM235">
        <v>478</v>
      </c>
      <c r="BN235">
        <v>0</v>
      </c>
      <c r="BO235" t="s">
        <v>397</v>
      </c>
      <c r="BP235">
        <v>1</v>
      </c>
      <c r="BQ235">
        <v>60</v>
      </c>
      <c r="BS235">
        <v>16.23</v>
      </c>
      <c r="BT235">
        <v>1</v>
      </c>
      <c r="BU235">
        <v>1</v>
      </c>
      <c r="BV235">
        <v>1</v>
      </c>
      <c r="BW235">
        <v>1</v>
      </c>
      <c r="BX235">
        <v>1</v>
      </c>
      <c r="BY235" t="s">
        <v>45</v>
      </c>
      <c r="BZ235">
        <v>84</v>
      </c>
      <c r="CA235">
        <v>44</v>
      </c>
      <c r="CF235">
        <v>0</v>
      </c>
      <c r="CG235">
        <v>0</v>
      </c>
      <c r="CM235">
        <v>0</v>
      </c>
      <c r="CN235" t="s">
        <v>45</v>
      </c>
      <c r="CO235">
        <v>0</v>
      </c>
      <c r="CP235">
        <f t="shared" si="139"/>
        <v>230459.58000000002</v>
      </c>
      <c r="CQ235">
        <f t="shared" si="140"/>
        <v>1348.761</v>
      </c>
      <c r="CR235">
        <f t="shared" si="141"/>
        <v>40.273582499999989</v>
      </c>
      <c r="CS235">
        <f t="shared" si="142"/>
        <v>17.633894999999999</v>
      </c>
      <c r="CT235">
        <f t="shared" si="143"/>
        <v>5235.2705249999999</v>
      </c>
      <c r="CU235">
        <f t="shared" si="144"/>
        <v>0</v>
      </c>
      <c r="CV235">
        <f t="shared" si="145"/>
        <v>28.494999999999997</v>
      </c>
      <c r="CW235">
        <f t="shared" si="146"/>
        <v>0</v>
      </c>
      <c r="CX235">
        <f t="shared" si="146"/>
        <v>0</v>
      </c>
      <c r="CY235">
        <f t="shared" si="147"/>
        <v>152993.4504</v>
      </c>
      <c r="CZ235">
        <f t="shared" si="148"/>
        <v>80139.426399999997</v>
      </c>
      <c r="DC235" t="s">
        <v>45</v>
      </c>
      <c r="DD235" t="s">
        <v>45</v>
      </c>
      <c r="DE235" t="s">
        <v>45</v>
      </c>
      <c r="DF235" t="s">
        <v>45</v>
      </c>
      <c r="DG235" t="s">
        <v>45</v>
      </c>
      <c r="DH235" t="s">
        <v>45</v>
      </c>
      <c r="DI235" t="s">
        <v>45</v>
      </c>
      <c r="DJ235" t="s">
        <v>45</v>
      </c>
      <c r="DK235" t="s">
        <v>45</v>
      </c>
      <c r="DL235" t="s">
        <v>45</v>
      </c>
      <c r="DM235" t="s">
        <v>45</v>
      </c>
      <c r="DN235">
        <v>100</v>
      </c>
      <c r="DO235">
        <v>64</v>
      </c>
      <c r="DP235">
        <v>1.0249999999999999</v>
      </c>
      <c r="DQ235">
        <v>1</v>
      </c>
      <c r="DU235">
        <v>1005</v>
      </c>
      <c r="DV235" t="s">
        <v>73</v>
      </c>
      <c r="DW235" t="s">
        <v>73</v>
      </c>
      <c r="DX235">
        <v>100</v>
      </c>
      <c r="EE235">
        <v>21378193</v>
      </c>
      <c r="EF235">
        <v>60</v>
      </c>
      <c r="EG235" t="s">
        <v>87</v>
      </c>
      <c r="EH235">
        <v>0</v>
      </c>
      <c r="EI235" t="s">
        <v>45</v>
      </c>
      <c r="EJ235">
        <v>1</v>
      </c>
      <c r="EK235">
        <v>478</v>
      </c>
      <c r="EL235" t="s">
        <v>400</v>
      </c>
      <c r="EM235" t="s">
        <v>401</v>
      </c>
      <c r="EO235" t="s">
        <v>45</v>
      </c>
      <c r="EQ235">
        <v>0</v>
      </c>
      <c r="ER235">
        <v>480.12</v>
      </c>
      <c r="ES235">
        <v>160.94999999999999</v>
      </c>
      <c r="ET235">
        <v>4.47</v>
      </c>
      <c r="EU235">
        <v>1.06</v>
      </c>
      <c r="EV235">
        <v>314.7</v>
      </c>
      <c r="EW235">
        <v>27.8</v>
      </c>
      <c r="EX235">
        <v>0</v>
      </c>
      <c r="EY235">
        <v>0</v>
      </c>
      <c r="EZ235">
        <v>0</v>
      </c>
      <c r="FQ235">
        <v>0</v>
      </c>
      <c r="FR235">
        <f t="shared" si="149"/>
        <v>0</v>
      </c>
      <c r="FS235">
        <v>0</v>
      </c>
      <c r="FX235">
        <v>84</v>
      </c>
      <c r="FY235">
        <v>44</v>
      </c>
      <c r="GA235" t="s">
        <v>45</v>
      </c>
      <c r="GG235">
        <v>2</v>
      </c>
      <c r="GH235">
        <v>1</v>
      </c>
      <c r="GI235">
        <v>2</v>
      </c>
      <c r="GJ235">
        <v>0</v>
      </c>
      <c r="GK235">
        <f>ROUND(R235*(R12)/100,2)</f>
        <v>1024.51</v>
      </c>
      <c r="GL235">
        <f t="shared" si="150"/>
        <v>0</v>
      </c>
      <c r="GM235">
        <f t="shared" si="151"/>
        <v>464616.97000000003</v>
      </c>
      <c r="GN235">
        <f t="shared" si="152"/>
        <v>464616.97</v>
      </c>
      <c r="GO235">
        <f t="shared" si="153"/>
        <v>0</v>
      </c>
      <c r="GP235">
        <f t="shared" si="154"/>
        <v>0</v>
      </c>
      <c r="GR235">
        <v>0</v>
      </c>
    </row>
    <row r="236" spans="1:200">
      <c r="A236">
        <v>18</v>
      </c>
      <c r="B236">
        <v>0</v>
      </c>
      <c r="C236">
        <v>162</v>
      </c>
      <c r="E236" t="s">
        <v>402</v>
      </c>
      <c r="F236" t="s">
        <v>403</v>
      </c>
      <c r="G236" t="s">
        <v>404</v>
      </c>
      <c r="H236" t="s">
        <v>138</v>
      </c>
      <c r="I236">
        <f>I235*J236</f>
        <v>0.25048799999999999</v>
      </c>
      <c r="J236">
        <v>7.1999999999999998E-3</v>
      </c>
      <c r="O236">
        <f t="shared" si="122"/>
        <v>3881.59</v>
      </c>
      <c r="P236">
        <f t="shared" si="123"/>
        <v>3881.59</v>
      </c>
      <c r="Q236">
        <f t="shared" si="124"/>
        <v>0</v>
      </c>
      <c r="R236">
        <f t="shared" si="125"/>
        <v>0</v>
      </c>
      <c r="S236">
        <f t="shared" si="126"/>
        <v>0</v>
      </c>
      <c r="T236">
        <f t="shared" si="127"/>
        <v>0</v>
      </c>
      <c r="U236">
        <f t="shared" si="128"/>
        <v>0</v>
      </c>
      <c r="V236">
        <f t="shared" si="129"/>
        <v>0</v>
      </c>
      <c r="W236">
        <f t="shared" si="130"/>
        <v>0</v>
      </c>
      <c r="X236">
        <f t="shared" si="131"/>
        <v>0</v>
      </c>
      <c r="Y236">
        <f t="shared" si="131"/>
        <v>0</v>
      </c>
      <c r="AA236">
        <v>22950688</v>
      </c>
      <c r="AB236">
        <f t="shared" si="132"/>
        <v>2278.84</v>
      </c>
      <c r="AC236">
        <f t="shared" si="133"/>
        <v>2278.84</v>
      </c>
      <c r="AD236">
        <f t="shared" si="134"/>
        <v>0</v>
      </c>
      <c r="AE236">
        <f t="shared" si="135"/>
        <v>0</v>
      </c>
      <c r="AF236">
        <f t="shared" si="135"/>
        <v>0</v>
      </c>
      <c r="AG236">
        <f t="shared" si="136"/>
        <v>0</v>
      </c>
      <c r="AH236">
        <f t="shared" si="137"/>
        <v>0</v>
      </c>
      <c r="AI236">
        <f t="shared" si="137"/>
        <v>0</v>
      </c>
      <c r="AJ236">
        <f t="shared" si="138"/>
        <v>0</v>
      </c>
      <c r="AK236">
        <v>2278.84</v>
      </c>
      <c r="AL236">
        <v>2278.84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1</v>
      </c>
      <c r="AW236">
        <v>1</v>
      </c>
      <c r="AZ236">
        <v>1</v>
      </c>
      <c r="BA236">
        <v>1</v>
      </c>
      <c r="BB236">
        <v>1</v>
      </c>
      <c r="BC236">
        <v>6.8</v>
      </c>
      <c r="BD236" t="s">
        <v>45</v>
      </c>
      <c r="BE236" t="s">
        <v>45</v>
      </c>
      <c r="BF236" t="s">
        <v>45</v>
      </c>
      <c r="BG236" t="s">
        <v>45</v>
      </c>
      <c r="BH236">
        <v>3</v>
      </c>
      <c r="BI236">
        <v>1</v>
      </c>
      <c r="BJ236" t="s">
        <v>405</v>
      </c>
      <c r="BM236">
        <v>478</v>
      </c>
      <c r="BN236">
        <v>0</v>
      </c>
      <c r="BO236" t="s">
        <v>403</v>
      </c>
      <c r="BP236">
        <v>1</v>
      </c>
      <c r="BQ236">
        <v>60</v>
      </c>
      <c r="BS236">
        <v>1</v>
      </c>
      <c r="BT236">
        <v>1</v>
      </c>
      <c r="BU236">
        <v>1</v>
      </c>
      <c r="BV236">
        <v>1</v>
      </c>
      <c r="BW236">
        <v>1</v>
      </c>
      <c r="BX236">
        <v>1</v>
      </c>
      <c r="BY236" t="s">
        <v>45</v>
      </c>
      <c r="BZ236">
        <v>0</v>
      </c>
      <c r="CA236">
        <v>0</v>
      </c>
      <c r="CF236">
        <v>0</v>
      </c>
      <c r="CG236">
        <v>0</v>
      </c>
      <c r="CM236">
        <v>0</v>
      </c>
      <c r="CN236" t="s">
        <v>45</v>
      </c>
      <c r="CO236">
        <v>0</v>
      </c>
      <c r="CP236">
        <f t="shared" si="139"/>
        <v>3881.59</v>
      </c>
      <c r="CQ236">
        <f t="shared" si="140"/>
        <v>15496.112000000001</v>
      </c>
      <c r="CR236">
        <f t="shared" si="141"/>
        <v>0</v>
      </c>
      <c r="CS236">
        <f t="shared" si="142"/>
        <v>0</v>
      </c>
      <c r="CT236">
        <f t="shared" si="143"/>
        <v>0</v>
      </c>
      <c r="CU236">
        <f t="shared" si="144"/>
        <v>0</v>
      </c>
      <c r="CV236">
        <f t="shared" si="145"/>
        <v>0</v>
      </c>
      <c r="CW236">
        <f t="shared" si="146"/>
        <v>0</v>
      </c>
      <c r="CX236">
        <f t="shared" si="146"/>
        <v>0</v>
      </c>
      <c r="CY236">
        <f t="shared" si="147"/>
        <v>0</v>
      </c>
      <c r="CZ236">
        <f t="shared" si="148"/>
        <v>0</v>
      </c>
      <c r="DC236" t="s">
        <v>45</v>
      </c>
      <c r="DD236" t="s">
        <v>45</v>
      </c>
      <c r="DE236" t="s">
        <v>45</v>
      </c>
      <c r="DF236" t="s">
        <v>45</v>
      </c>
      <c r="DG236" t="s">
        <v>45</v>
      </c>
      <c r="DH236" t="s">
        <v>45</v>
      </c>
      <c r="DI236" t="s">
        <v>45</v>
      </c>
      <c r="DJ236" t="s">
        <v>45</v>
      </c>
      <c r="DK236" t="s">
        <v>45</v>
      </c>
      <c r="DL236" t="s">
        <v>45</v>
      </c>
      <c r="DM236" t="s">
        <v>45</v>
      </c>
      <c r="DN236">
        <v>100</v>
      </c>
      <c r="DO236">
        <v>64</v>
      </c>
      <c r="DP236">
        <v>1.0249999999999999</v>
      </c>
      <c r="DQ236">
        <v>1</v>
      </c>
      <c r="DU236">
        <v>1009</v>
      </c>
      <c r="DV236" t="s">
        <v>138</v>
      </c>
      <c r="DW236" t="s">
        <v>138</v>
      </c>
      <c r="DX236">
        <v>1000</v>
      </c>
      <c r="EE236">
        <v>21378193</v>
      </c>
      <c r="EF236">
        <v>60</v>
      </c>
      <c r="EG236" t="s">
        <v>87</v>
      </c>
      <c r="EH236">
        <v>0</v>
      </c>
      <c r="EI236" t="s">
        <v>45</v>
      </c>
      <c r="EJ236">
        <v>1</v>
      </c>
      <c r="EK236">
        <v>478</v>
      </c>
      <c r="EL236" t="s">
        <v>400</v>
      </c>
      <c r="EM236" t="s">
        <v>401</v>
      </c>
      <c r="EO236" t="s">
        <v>45</v>
      </c>
      <c r="EQ236">
        <v>0</v>
      </c>
      <c r="ER236">
        <v>2278.84</v>
      </c>
      <c r="ES236">
        <v>2278.84</v>
      </c>
      <c r="ET236">
        <v>0</v>
      </c>
      <c r="EU236">
        <v>0</v>
      </c>
      <c r="EV236">
        <v>0</v>
      </c>
      <c r="EW236">
        <v>0</v>
      </c>
      <c r="EX236">
        <v>0</v>
      </c>
      <c r="EZ236">
        <v>0</v>
      </c>
      <c r="FQ236">
        <v>0</v>
      </c>
      <c r="FR236">
        <f t="shared" si="149"/>
        <v>0</v>
      </c>
      <c r="FS236">
        <v>0</v>
      </c>
      <c r="FX236">
        <v>0</v>
      </c>
      <c r="FY236">
        <v>0</v>
      </c>
      <c r="GA236" t="s">
        <v>45</v>
      </c>
      <c r="GG236">
        <v>2</v>
      </c>
      <c r="GH236">
        <v>1</v>
      </c>
      <c r="GI236">
        <v>2</v>
      </c>
      <c r="GJ236">
        <v>0</v>
      </c>
      <c r="GK236">
        <f>ROUND(R236*(R12)/100,2)</f>
        <v>0</v>
      </c>
      <c r="GL236">
        <f t="shared" si="150"/>
        <v>0</v>
      </c>
      <c r="GM236">
        <f t="shared" si="151"/>
        <v>3881.59</v>
      </c>
      <c r="GN236">
        <f t="shared" si="152"/>
        <v>3881.59</v>
      </c>
      <c r="GO236">
        <f t="shared" si="153"/>
        <v>0</v>
      </c>
      <c r="GP236">
        <f t="shared" si="154"/>
        <v>0</v>
      </c>
      <c r="GR236">
        <v>0</v>
      </c>
    </row>
    <row r="237" spans="1:200">
      <c r="A237">
        <v>18</v>
      </c>
      <c r="B237">
        <v>0</v>
      </c>
      <c r="C237">
        <v>164</v>
      </c>
      <c r="E237" t="s">
        <v>406</v>
      </c>
      <c r="F237" t="s">
        <v>407</v>
      </c>
      <c r="G237" t="s">
        <v>408</v>
      </c>
      <c r="H237" t="s">
        <v>138</v>
      </c>
      <c r="I237">
        <f>I235*J237</f>
        <v>2.4700899999999999</v>
      </c>
      <c r="J237">
        <v>7.0999999999999994E-2</v>
      </c>
      <c r="O237">
        <f t="shared" si="122"/>
        <v>113024.66</v>
      </c>
      <c r="P237">
        <f t="shared" si="123"/>
        <v>113024.66</v>
      </c>
      <c r="Q237">
        <f t="shared" si="124"/>
        <v>0</v>
      </c>
      <c r="R237">
        <f t="shared" si="125"/>
        <v>0</v>
      </c>
      <c r="S237">
        <f t="shared" si="126"/>
        <v>0</v>
      </c>
      <c r="T237">
        <f t="shared" si="127"/>
        <v>0</v>
      </c>
      <c r="U237">
        <f t="shared" si="128"/>
        <v>0</v>
      </c>
      <c r="V237">
        <f t="shared" si="129"/>
        <v>0</v>
      </c>
      <c r="W237">
        <f t="shared" si="130"/>
        <v>0</v>
      </c>
      <c r="X237">
        <f t="shared" si="131"/>
        <v>0</v>
      </c>
      <c r="Y237">
        <f t="shared" si="131"/>
        <v>0</v>
      </c>
      <c r="AA237">
        <v>22950688</v>
      </c>
      <c r="AB237">
        <f t="shared" si="132"/>
        <v>22652.13</v>
      </c>
      <c r="AC237">
        <f t="shared" si="133"/>
        <v>22652.13</v>
      </c>
      <c r="AD237">
        <f t="shared" si="134"/>
        <v>0</v>
      </c>
      <c r="AE237">
        <f t="shared" si="135"/>
        <v>0</v>
      </c>
      <c r="AF237">
        <f t="shared" si="135"/>
        <v>0</v>
      </c>
      <c r="AG237">
        <f t="shared" si="136"/>
        <v>0</v>
      </c>
      <c r="AH237">
        <f t="shared" si="137"/>
        <v>0</v>
      </c>
      <c r="AI237">
        <f t="shared" si="137"/>
        <v>0</v>
      </c>
      <c r="AJ237">
        <f t="shared" si="138"/>
        <v>0</v>
      </c>
      <c r="AK237">
        <v>22652.13</v>
      </c>
      <c r="AL237">
        <v>22652.13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</v>
      </c>
      <c r="AW237">
        <v>1</v>
      </c>
      <c r="AZ237">
        <v>1</v>
      </c>
      <c r="BA237">
        <v>1</v>
      </c>
      <c r="BB237">
        <v>1</v>
      </c>
      <c r="BC237">
        <v>2.02</v>
      </c>
      <c r="BD237" t="s">
        <v>45</v>
      </c>
      <c r="BE237" t="s">
        <v>45</v>
      </c>
      <c r="BF237" t="s">
        <v>45</v>
      </c>
      <c r="BG237" t="s">
        <v>45</v>
      </c>
      <c r="BH237">
        <v>3</v>
      </c>
      <c r="BI237">
        <v>1</v>
      </c>
      <c r="BJ237" t="s">
        <v>409</v>
      </c>
      <c r="BM237">
        <v>478</v>
      </c>
      <c r="BN237">
        <v>0</v>
      </c>
      <c r="BO237" t="s">
        <v>407</v>
      </c>
      <c r="BP237">
        <v>1</v>
      </c>
      <c r="BQ237">
        <v>60</v>
      </c>
      <c r="BS237">
        <v>1</v>
      </c>
      <c r="BT237">
        <v>1</v>
      </c>
      <c r="BU237">
        <v>1</v>
      </c>
      <c r="BV237">
        <v>1</v>
      </c>
      <c r="BW237">
        <v>1</v>
      </c>
      <c r="BX237">
        <v>1</v>
      </c>
      <c r="BY237" t="s">
        <v>45</v>
      </c>
      <c r="BZ237">
        <v>0</v>
      </c>
      <c r="CA237">
        <v>0</v>
      </c>
      <c r="CF237">
        <v>0</v>
      </c>
      <c r="CG237">
        <v>0</v>
      </c>
      <c r="CM237">
        <v>0</v>
      </c>
      <c r="CN237" t="s">
        <v>45</v>
      </c>
      <c r="CO237">
        <v>0</v>
      </c>
      <c r="CP237">
        <f t="shared" si="139"/>
        <v>113024.66</v>
      </c>
      <c r="CQ237">
        <f t="shared" si="140"/>
        <v>45757.302600000003</v>
      </c>
      <c r="CR237">
        <f t="shared" si="141"/>
        <v>0</v>
      </c>
      <c r="CS237">
        <f t="shared" si="142"/>
        <v>0</v>
      </c>
      <c r="CT237">
        <f t="shared" si="143"/>
        <v>0</v>
      </c>
      <c r="CU237">
        <f t="shared" si="144"/>
        <v>0</v>
      </c>
      <c r="CV237">
        <f t="shared" si="145"/>
        <v>0</v>
      </c>
      <c r="CW237">
        <f t="shared" si="146"/>
        <v>0</v>
      </c>
      <c r="CX237">
        <f t="shared" si="146"/>
        <v>0</v>
      </c>
      <c r="CY237">
        <f t="shared" si="147"/>
        <v>0</v>
      </c>
      <c r="CZ237">
        <f t="shared" si="148"/>
        <v>0</v>
      </c>
      <c r="DC237" t="s">
        <v>45</v>
      </c>
      <c r="DD237" t="s">
        <v>45</v>
      </c>
      <c r="DE237" t="s">
        <v>45</v>
      </c>
      <c r="DF237" t="s">
        <v>45</v>
      </c>
      <c r="DG237" t="s">
        <v>45</v>
      </c>
      <c r="DH237" t="s">
        <v>45</v>
      </c>
      <c r="DI237" t="s">
        <v>45</v>
      </c>
      <c r="DJ237" t="s">
        <v>45</v>
      </c>
      <c r="DK237" t="s">
        <v>45</v>
      </c>
      <c r="DL237" t="s">
        <v>45</v>
      </c>
      <c r="DM237" t="s">
        <v>45</v>
      </c>
      <c r="DN237">
        <v>100</v>
      </c>
      <c r="DO237">
        <v>64</v>
      </c>
      <c r="DP237">
        <v>1.0249999999999999</v>
      </c>
      <c r="DQ237">
        <v>1</v>
      </c>
      <c r="DU237">
        <v>1009</v>
      </c>
      <c r="DV237" t="s">
        <v>138</v>
      </c>
      <c r="DW237" t="s">
        <v>138</v>
      </c>
      <c r="DX237">
        <v>1000</v>
      </c>
      <c r="EE237">
        <v>21378193</v>
      </c>
      <c r="EF237">
        <v>60</v>
      </c>
      <c r="EG237" t="s">
        <v>87</v>
      </c>
      <c r="EH237">
        <v>0</v>
      </c>
      <c r="EI237" t="s">
        <v>45</v>
      </c>
      <c r="EJ237">
        <v>1</v>
      </c>
      <c r="EK237">
        <v>478</v>
      </c>
      <c r="EL237" t="s">
        <v>400</v>
      </c>
      <c r="EM237" t="s">
        <v>401</v>
      </c>
      <c r="EO237" t="s">
        <v>45</v>
      </c>
      <c r="EQ237">
        <v>0</v>
      </c>
      <c r="ER237">
        <v>22652.13</v>
      </c>
      <c r="ES237">
        <v>22652.13</v>
      </c>
      <c r="ET237">
        <v>0</v>
      </c>
      <c r="EU237">
        <v>0</v>
      </c>
      <c r="EV237">
        <v>0</v>
      </c>
      <c r="EW237">
        <v>0</v>
      </c>
      <c r="EX237">
        <v>0</v>
      </c>
      <c r="EZ237">
        <v>0</v>
      </c>
      <c r="FQ237">
        <v>0</v>
      </c>
      <c r="FR237">
        <f t="shared" si="149"/>
        <v>0</v>
      </c>
      <c r="FS237">
        <v>0</v>
      </c>
      <c r="FX237">
        <v>0</v>
      </c>
      <c r="FY237">
        <v>0</v>
      </c>
      <c r="GA237" t="s">
        <v>45</v>
      </c>
      <c r="GG237">
        <v>2</v>
      </c>
      <c r="GH237">
        <v>1</v>
      </c>
      <c r="GI237">
        <v>2</v>
      </c>
      <c r="GJ237">
        <v>0</v>
      </c>
      <c r="GK237">
        <f>ROUND(R237*(R12)/100,2)</f>
        <v>0</v>
      </c>
      <c r="GL237">
        <f t="shared" si="150"/>
        <v>0</v>
      </c>
      <c r="GM237">
        <f t="shared" si="151"/>
        <v>113024.66</v>
      </c>
      <c r="GN237">
        <f t="shared" si="152"/>
        <v>113024.66</v>
      </c>
      <c r="GO237">
        <f t="shared" si="153"/>
        <v>0</v>
      </c>
      <c r="GP237">
        <f t="shared" si="154"/>
        <v>0</v>
      </c>
      <c r="GR237">
        <v>0</v>
      </c>
    </row>
    <row r="239" spans="1:200">
      <c r="A239" s="2">
        <v>51</v>
      </c>
      <c r="B239" s="2">
        <f>B227</f>
        <v>0</v>
      </c>
      <c r="C239" s="2">
        <f>A227</f>
        <v>4</v>
      </c>
      <c r="D239" s="2">
        <f>ROW(A227)</f>
        <v>227</v>
      </c>
      <c r="E239" s="2"/>
      <c r="F239" s="2" t="str">
        <f>IF(F227&lt;&gt;"",F227,"")</f>
        <v>Новый раздел</v>
      </c>
      <c r="G239" s="2" t="str">
        <f>IF(G227&lt;&gt;"",G227,"")</f>
        <v>Стены</v>
      </c>
      <c r="H239" s="2"/>
      <c r="I239" s="2"/>
      <c r="J239" s="2"/>
      <c r="K239" s="2"/>
      <c r="L239" s="2"/>
      <c r="M239" s="2"/>
      <c r="N239" s="2"/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>
        <f t="shared" ref="AO239:AU239" si="155">ROUND(BB239,2)</f>
        <v>0</v>
      </c>
      <c r="AP239" s="2">
        <f t="shared" si="155"/>
        <v>0</v>
      </c>
      <c r="AQ239" s="2">
        <f t="shared" si="155"/>
        <v>0</v>
      </c>
      <c r="AR239" s="2">
        <f t="shared" si="155"/>
        <v>0</v>
      </c>
      <c r="AS239" s="2">
        <f t="shared" si="155"/>
        <v>0</v>
      </c>
      <c r="AT239" s="2">
        <f t="shared" si="155"/>
        <v>0</v>
      </c>
      <c r="AU239" s="2">
        <f t="shared" si="155"/>
        <v>0</v>
      </c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>
        <v>0</v>
      </c>
    </row>
    <row r="241" spans="1:16">
      <c r="A241" s="4">
        <v>50</v>
      </c>
      <c r="B241" s="4">
        <v>0</v>
      </c>
      <c r="C241" s="4">
        <v>0</v>
      </c>
      <c r="D241" s="4">
        <v>1</v>
      </c>
      <c r="E241" s="4">
        <v>201</v>
      </c>
      <c r="F241" s="4">
        <f>ROUND(Source!O239,O241)</f>
        <v>0</v>
      </c>
      <c r="G241" s="4" t="s">
        <v>172</v>
      </c>
      <c r="H241" s="4" t="s">
        <v>173</v>
      </c>
      <c r="I241" s="4"/>
      <c r="J241" s="4"/>
      <c r="K241" s="4">
        <v>201</v>
      </c>
      <c r="L241" s="4">
        <v>1</v>
      </c>
      <c r="M241" s="4">
        <v>3</v>
      </c>
      <c r="N241" s="4" t="s">
        <v>45</v>
      </c>
      <c r="O241" s="4">
        <v>2</v>
      </c>
      <c r="P241" s="4"/>
    </row>
    <row r="242" spans="1:16">
      <c r="A242" s="4">
        <v>50</v>
      </c>
      <c r="B242" s="4">
        <v>0</v>
      </c>
      <c r="C242" s="4">
        <v>0</v>
      </c>
      <c r="D242" s="4">
        <v>1</v>
      </c>
      <c r="E242" s="4">
        <v>202</v>
      </c>
      <c r="F242" s="4">
        <f>ROUND(Source!P239,O242)</f>
        <v>0</v>
      </c>
      <c r="G242" s="4" t="s">
        <v>174</v>
      </c>
      <c r="H242" s="4" t="s">
        <v>175</v>
      </c>
      <c r="I242" s="4"/>
      <c r="J242" s="4"/>
      <c r="K242" s="4">
        <v>202</v>
      </c>
      <c r="L242" s="4">
        <v>2</v>
      </c>
      <c r="M242" s="4">
        <v>3</v>
      </c>
      <c r="N242" s="4" t="s">
        <v>45</v>
      </c>
      <c r="O242" s="4">
        <v>2</v>
      </c>
      <c r="P242" s="4"/>
    </row>
    <row r="243" spans="1:16">
      <c r="A243" s="4">
        <v>50</v>
      </c>
      <c r="B243" s="4">
        <v>0</v>
      </c>
      <c r="C243" s="4">
        <v>0</v>
      </c>
      <c r="D243" s="4">
        <v>1</v>
      </c>
      <c r="E243" s="4">
        <v>222</v>
      </c>
      <c r="F243" s="4">
        <f>ROUND(Source!AO239,O243)</f>
        <v>0</v>
      </c>
      <c r="G243" s="4" t="s">
        <v>176</v>
      </c>
      <c r="H243" s="4" t="s">
        <v>177</v>
      </c>
      <c r="I243" s="4"/>
      <c r="J243" s="4"/>
      <c r="K243" s="4">
        <v>222</v>
      </c>
      <c r="L243" s="4">
        <v>3</v>
      </c>
      <c r="M243" s="4">
        <v>3</v>
      </c>
      <c r="N243" s="4" t="s">
        <v>45</v>
      </c>
      <c r="O243" s="4">
        <v>2</v>
      </c>
      <c r="P243" s="4"/>
    </row>
    <row r="244" spans="1:16">
      <c r="A244" s="4">
        <v>50</v>
      </c>
      <c r="B244" s="4">
        <v>0</v>
      </c>
      <c r="C244" s="4">
        <v>0</v>
      </c>
      <c r="D244" s="4">
        <v>1</v>
      </c>
      <c r="E244" s="4">
        <v>216</v>
      </c>
      <c r="F244" s="4">
        <f>ROUND(Source!AP239,O244)</f>
        <v>0</v>
      </c>
      <c r="G244" s="4" t="s">
        <v>178</v>
      </c>
      <c r="H244" s="4" t="s">
        <v>179</v>
      </c>
      <c r="I244" s="4"/>
      <c r="J244" s="4"/>
      <c r="K244" s="4">
        <v>216</v>
      </c>
      <c r="L244" s="4">
        <v>4</v>
      </c>
      <c r="M244" s="4">
        <v>3</v>
      </c>
      <c r="N244" s="4" t="s">
        <v>45</v>
      </c>
      <c r="O244" s="4">
        <v>2</v>
      </c>
      <c r="P244" s="4"/>
    </row>
    <row r="245" spans="1:16">
      <c r="A245" s="4">
        <v>50</v>
      </c>
      <c r="B245" s="4">
        <v>0</v>
      </c>
      <c r="C245" s="4">
        <v>0</v>
      </c>
      <c r="D245" s="4">
        <v>1</v>
      </c>
      <c r="E245" s="4">
        <v>223</v>
      </c>
      <c r="F245" s="4">
        <f>ROUND(Source!AQ239,O245)</f>
        <v>0</v>
      </c>
      <c r="G245" s="4" t="s">
        <v>180</v>
      </c>
      <c r="H245" s="4" t="s">
        <v>181</v>
      </c>
      <c r="I245" s="4"/>
      <c r="J245" s="4"/>
      <c r="K245" s="4">
        <v>223</v>
      </c>
      <c r="L245" s="4">
        <v>5</v>
      </c>
      <c r="M245" s="4">
        <v>3</v>
      </c>
      <c r="N245" s="4" t="s">
        <v>45</v>
      </c>
      <c r="O245" s="4">
        <v>2</v>
      </c>
      <c r="P245" s="4"/>
    </row>
    <row r="246" spans="1:16">
      <c r="A246" s="4">
        <v>50</v>
      </c>
      <c r="B246" s="4">
        <v>0</v>
      </c>
      <c r="C246" s="4">
        <v>0</v>
      </c>
      <c r="D246" s="4">
        <v>1</v>
      </c>
      <c r="E246" s="4">
        <v>203</v>
      </c>
      <c r="F246" s="4">
        <f>ROUND(Source!Q239,O246)</f>
        <v>0</v>
      </c>
      <c r="G246" s="4" t="s">
        <v>182</v>
      </c>
      <c r="H246" s="4" t="s">
        <v>183</v>
      </c>
      <c r="I246" s="4"/>
      <c r="J246" s="4"/>
      <c r="K246" s="4">
        <v>203</v>
      </c>
      <c r="L246" s="4">
        <v>6</v>
      </c>
      <c r="M246" s="4">
        <v>3</v>
      </c>
      <c r="N246" s="4" t="s">
        <v>45</v>
      </c>
      <c r="O246" s="4">
        <v>2</v>
      </c>
      <c r="P246" s="4"/>
    </row>
    <row r="247" spans="1:16">
      <c r="A247" s="4">
        <v>50</v>
      </c>
      <c r="B247" s="4">
        <v>0</v>
      </c>
      <c r="C247" s="4">
        <v>0</v>
      </c>
      <c r="D247" s="4">
        <v>1</v>
      </c>
      <c r="E247" s="4">
        <v>204</v>
      </c>
      <c r="F247" s="4">
        <f>ROUND(Source!R239,O247)</f>
        <v>0</v>
      </c>
      <c r="G247" s="4" t="s">
        <v>184</v>
      </c>
      <c r="H247" s="4" t="s">
        <v>185</v>
      </c>
      <c r="I247" s="4"/>
      <c r="J247" s="4"/>
      <c r="K247" s="4">
        <v>204</v>
      </c>
      <c r="L247" s="4">
        <v>7</v>
      </c>
      <c r="M247" s="4">
        <v>3</v>
      </c>
      <c r="N247" s="4" t="s">
        <v>45</v>
      </c>
      <c r="O247" s="4">
        <v>2</v>
      </c>
      <c r="P247" s="4"/>
    </row>
    <row r="248" spans="1:16">
      <c r="A248" s="4">
        <v>50</v>
      </c>
      <c r="B248" s="4">
        <v>0</v>
      </c>
      <c r="C248" s="4">
        <v>0</v>
      </c>
      <c r="D248" s="4">
        <v>1</v>
      </c>
      <c r="E248" s="4">
        <v>205</v>
      </c>
      <c r="F248" s="4">
        <f>ROUND(Source!S239,O248)</f>
        <v>0</v>
      </c>
      <c r="G248" s="4" t="s">
        <v>186</v>
      </c>
      <c r="H248" s="4" t="s">
        <v>187</v>
      </c>
      <c r="I248" s="4"/>
      <c r="J248" s="4"/>
      <c r="K248" s="4">
        <v>205</v>
      </c>
      <c r="L248" s="4">
        <v>8</v>
      </c>
      <c r="M248" s="4">
        <v>3</v>
      </c>
      <c r="N248" s="4" t="s">
        <v>45</v>
      </c>
      <c r="O248" s="4">
        <v>2</v>
      </c>
      <c r="P248" s="4"/>
    </row>
    <row r="249" spans="1:16">
      <c r="A249" s="4">
        <v>50</v>
      </c>
      <c r="B249" s="4">
        <v>0</v>
      </c>
      <c r="C249" s="4">
        <v>0</v>
      </c>
      <c r="D249" s="4">
        <v>1</v>
      </c>
      <c r="E249" s="4">
        <v>214</v>
      </c>
      <c r="F249" s="4">
        <f>ROUND(Source!AS239,O249)</f>
        <v>0</v>
      </c>
      <c r="G249" s="4" t="s">
        <v>188</v>
      </c>
      <c r="H249" s="4" t="s">
        <v>189</v>
      </c>
      <c r="I249" s="4"/>
      <c r="J249" s="4"/>
      <c r="K249" s="4">
        <v>214</v>
      </c>
      <c r="L249" s="4">
        <v>9</v>
      </c>
      <c r="M249" s="4">
        <v>3</v>
      </c>
      <c r="N249" s="4" t="s">
        <v>45</v>
      </c>
      <c r="O249" s="4">
        <v>2</v>
      </c>
      <c r="P249" s="4"/>
    </row>
    <row r="250" spans="1:16">
      <c r="A250" s="4">
        <v>50</v>
      </c>
      <c r="B250" s="4">
        <v>0</v>
      </c>
      <c r="C250" s="4">
        <v>0</v>
      </c>
      <c r="D250" s="4">
        <v>1</v>
      </c>
      <c r="E250" s="4">
        <v>215</v>
      </c>
      <c r="F250" s="4">
        <f>ROUND(Source!AT239,O250)</f>
        <v>0</v>
      </c>
      <c r="G250" s="4" t="s">
        <v>190</v>
      </c>
      <c r="H250" s="4" t="s">
        <v>191</v>
      </c>
      <c r="I250" s="4"/>
      <c r="J250" s="4"/>
      <c r="K250" s="4">
        <v>215</v>
      </c>
      <c r="L250" s="4">
        <v>10</v>
      </c>
      <c r="M250" s="4">
        <v>3</v>
      </c>
      <c r="N250" s="4" t="s">
        <v>45</v>
      </c>
      <c r="O250" s="4">
        <v>2</v>
      </c>
      <c r="P250" s="4"/>
    </row>
    <row r="251" spans="1:16">
      <c r="A251" s="4">
        <v>50</v>
      </c>
      <c r="B251" s="4">
        <v>0</v>
      </c>
      <c r="C251" s="4">
        <v>0</v>
      </c>
      <c r="D251" s="4">
        <v>1</v>
      </c>
      <c r="E251" s="4">
        <v>217</v>
      </c>
      <c r="F251" s="4">
        <f>ROUND(Source!AU239,O251)</f>
        <v>0</v>
      </c>
      <c r="G251" s="4" t="s">
        <v>192</v>
      </c>
      <c r="H251" s="4" t="s">
        <v>193</v>
      </c>
      <c r="I251" s="4"/>
      <c r="J251" s="4"/>
      <c r="K251" s="4">
        <v>217</v>
      </c>
      <c r="L251" s="4">
        <v>11</v>
      </c>
      <c r="M251" s="4">
        <v>3</v>
      </c>
      <c r="N251" s="4" t="s">
        <v>45</v>
      </c>
      <c r="O251" s="4">
        <v>2</v>
      </c>
      <c r="P251" s="4"/>
    </row>
    <row r="252" spans="1:16">
      <c r="A252" s="4">
        <v>50</v>
      </c>
      <c r="B252" s="4">
        <v>0</v>
      </c>
      <c r="C252" s="4">
        <v>0</v>
      </c>
      <c r="D252" s="4">
        <v>1</v>
      </c>
      <c r="E252" s="4">
        <v>206</v>
      </c>
      <c r="F252" s="4">
        <f>ROUND(Source!T239,O252)</f>
        <v>0</v>
      </c>
      <c r="G252" s="4" t="s">
        <v>194</v>
      </c>
      <c r="H252" s="4" t="s">
        <v>195</v>
      </c>
      <c r="I252" s="4"/>
      <c r="J252" s="4"/>
      <c r="K252" s="4">
        <v>206</v>
      </c>
      <c r="L252" s="4">
        <v>12</v>
      </c>
      <c r="M252" s="4">
        <v>3</v>
      </c>
      <c r="N252" s="4" t="s">
        <v>45</v>
      </c>
      <c r="O252" s="4">
        <v>2</v>
      </c>
      <c r="P252" s="4"/>
    </row>
    <row r="253" spans="1:16">
      <c r="A253" s="4">
        <v>50</v>
      </c>
      <c r="B253" s="4">
        <v>0</v>
      </c>
      <c r="C253" s="4">
        <v>0</v>
      </c>
      <c r="D253" s="4">
        <v>1</v>
      </c>
      <c r="E253" s="4">
        <v>207</v>
      </c>
      <c r="F253" s="4">
        <f>Source!U239</f>
        <v>0</v>
      </c>
      <c r="G253" s="4" t="s">
        <v>196</v>
      </c>
      <c r="H253" s="4" t="s">
        <v>197</v>
      </c>
      <c r="I253" s="4"/>
      <c r="J253" s="4"/>
      <c r="K253" s="4">
        <v>207</v>
      </c>
      <c r="L253" s="4">
        <v>13</v>
      </c>
      <c r="M253" s="4">
        <v>3</v>
      </c>
      <c r="N253" s="4" t="s">
        <v>45</v>
      </c>
      <c r="O253" s="4">
        <v>-1</v>
      </c>
      <c r="P253" s="4"/>
    </row>
    <row r="254" spans="1:16">
      <c r="A254" s="4">
        <v>50</v>
      </c>
      <c r="B254" s="4">
        <v>0</v>
      </c>
      <c r="C254" s="4">
        <v>0</v>
      </c>
      <c r="D254" s="4">
        <v>1</v>
      </c>
      <c r="E254" s="4">
        <v>208</v>
      </c>
      <c r="F254" s="4">
        <f>Source!V239</f>
        <v>0</v>
      </c>
      <c r="G254" s="4" t="s">
        <v>198</v>
      </c>
      <c r="H254" s="4" t="s">
        <v>199</v>
      </c>
      <c r="I254" s="4"/>
      <c r="J254" s="4"/>
      <c r="K254" s="4">
        <v>208</v>
      </c>
      <c r="L254" s="4">
        <v>14</v>
      </c>
      <c r="M254" s="4">
        <v>3</v>
      </c>
      <c r="N254" s="4" t="s">
        <v>45</v>
      </c>
      <c r="O254" s="4">
        <v>-1</v>
      </c>
      <c r="P254" s="4"/>
    </row>
    <row r="255" spans="1:16">
      <c r="A255" s="4">
        <v>50</v>
      </c>
      <c r="B255" s="4">
        <v>0</v>
      </c>
      <c r="C255" s="4">
        <v>0</v>
      </c>
      <c r="D255" s="4">
        <v>1</v>
      </c>
      <c r="E255" s="4">
        <v>209</v>
      </c>
      <c r="F255" s="4">
        <f>ROUND(Source!W239,O255)</f>
        <v>0</v>
      </c>
      <c r="G255" s="4" t="s">
        <v>200</v>
      </c>
      <c r="H255" s="4" t="s">
        <v>201</v>
      </c>
      <c r="I255" s="4"/>
      <c r="J255" s="4"/>
      <c r="K255" s="4">
        <v>209</v>
      </c>
      <c r="L255" s="4">
        <v>15</v>
      </c>
      <c r="M255" s="4">
        <v>3</v>
      </c>
      <c r="N255" s="4" t="s">
        <v>45</v>
      </c>
      <c r="O255" s="4">
        <v>2</v>
      </c>
      <c r="P255" s="4"/>
    </row>
    <row r="256" spans="1:16">
      <c r="A256" s="4">
        <v>50</v>
      </c>
      <c r="B256" s="4">
        <v>0</v>
      </c>
      <c r="C256" s="4">
        <v>0</v>
      </c>
      <c r="D256" s="4">
        <v>1</v>
      </c>
      <c r="E256" s="4">
        <v>210</v>
      </c>
      <c r="F256" s="4">
        <f>ROUND(Source!X239,O256)</f>
        <v>0</v>
      </c>
      <c r="G256" s="4" t="s">
        <v>202</v>
      </c>
      <c r="H256" s="4" t="s">
        <v>203</v>
      </c>
      <c r="I256" s="4"/>
      <c r="J256" s="4"/>
      <c r="K256" s="4">
        <v>210</v>
      </c>
      <c r="L256" s="4">
        <v>16</v>
      </c>
      <c r="M256" s="4">
        <v>3</v>
      </c>
      <c r="N256" s="4" t="s">
        <v>45</v>
      </c>
      <c r="O256" s="4">
        <v>2</v>
      </c>
      <c r="P256" s="4"/>
    </row>
    <row r="257" spans="1:200">
      <c r="A257" s="4">
        <v>50</v>
      </c>
      <c r="B257" s="4">
        <v>0</v>
      </c>
      <c r="C257" s="4">
        <v>0</v>
      </c>
      <c r="D257" s="4">
        <v>1</v>
      </c>
      <c r="E257" s="4">
        <v>211</v>
      </c>
      <c r="F257" s="4">
        <f>ROUND(Source!Y239,O257)</f>
        <v>0</v>
      </c>
      <c r="G257" s="4" t="s">
        <v>204</v>
      </c>
      <c r="H257" s="4" t="s">
        <v>205</v>
      </c>
      <c r="I257" s="4"/>
      <c r="J257" s="4"/>
      <c r="K257" s="4">
        <v>211</v>
      </c>
      <c r="L257" s="4">
        <v>17</v>
      </c>
      <c r="M257" s="4">
        <v>3</v>
      </c>
      <c r="N257" s="4" t="s">
        <v>45</v>
      </c>
      <c r="O257" s="4">
        <v>2</v>
      </c>
      <c r="P257" s="4"/>
    </row>
    <row r="258" spans="1:200">
      <c r="A258" s="4">
        <v>50</v>
      </c>
      <c r="B258" s="4">
        <v>0</v>
      </c>
      <c r="C258" s="4">
        <v>0</v>
      </c>
      <c r="D258" s="4">
        <v>1</v>
      </c>
      <c r="E258" s="4">
        <v>224</v>
      </c>
      <c r="F258" s="4">
        <f>ROUND(Source!AR239,O258)</f>
        <v>0</v>
      </c>
      <c r="G258" s="4" t="s">
        <v>206</v>
      </c>
      <c r="H258" s="4" t="s">
        <v>207</v>
      </c>
      <c r="I258" s="4"/>
      <c r="J258" s="4"/>
      <c r="K258" s="4">
        <v>224</v>
      </c>
      <c r="L258" s="4">
        <v>18</v>
      </c>
      <c r="M258" s="4">
        <v>3</v>
      </c>
      <c r="N258" s="4" t="s">
        <v>45</v>
      </c>
      <c r="O258" s="4">
        <v>2</v>
      </c>
      <c r="P258" s="4"/>
    </row>
    <row r="260" spans="1:200">
      <c r="A260" s="1">
        <v>4</v>
      </c>
      <c r="B260" s="1">
        <v>0</v>
      </c>
      <c r="C260" s="1"/>
      <c r="D260" s="1">
        <f>ROW(A272)</f>
        <v>272</v>
      </c>
      <c r="E260" s="1"/>
      <c r="F260" s="1" t="s">
        <v>61</v>
      </c>
      <c r="G260" s="1" t="s">
        <v>410</v>
      </c>
      <c r="H260" s="1" t="s">
        <v>45</v>
      </c>
      <c r="I260" s="1">
        <v>0</v>
      </c>
      <c r="J260" s="1"/>
      <c r="K260" s="1">
        <v>0</v>
      </c>
      <c r="L260" s="1"/>
      <c r="M260" s="1"/>
      <c r="N260" s="1"/>
      <c r="O260" s="1"/>
      <c r="P260" s="1"/>
      <c r="Q260" s="1"/>
      <c r="R260" s="1"/>
      <c r="S260" s="1"/>
      <c r="T260" s="1"/>
      <c r="U260" s="1" t="s">
        <v>45</v>
      </c>
      <c r="V260" s="1">
        <v>0</v>
      </c>
      <c r="W260" s="1"/>
      <c r="X260" s="1"/>
      <c r="Y260" s="1"/>
      <c r="Z260" s="1"/>
      <c r="AA260" s="1"/>
      <c r="AB260" s="1" t="s">
        <v>45</v>
      </c>
      <c r="AC260" s="1" t="s">
        <v>45</v>
      </c>
      <c r="AD260" s="1" t="s">
        <v>45</v>
      </c>
      <c r="AE260" s="1" t="s">
        <v>45</v>
      </c>
      <c r="AF260" s="1" t="s">
        <v>45</v>
      </c>
      <c r="AG260" s="1" t="s">
        <v>45</v>
      </c>
      <c r="AH260" s="1"/>
      <c r="AI260" s="1"/>
      <c r="AJ260" s="1"/>
      <c r="AK260" s="1"/>
      <c r="AL260" s="1"/>
      <c r="AM260" s="1"/>
      <c r="AN260" s="1"/>
      <c r="AO260" s="1"/>
      <c r="AP260" s="1" t="s">
        <v>45</v>
      </c>
      <c r="AQ260" s="1" t="s">
        <v>45</v>
      </c>
      <c r="AR260" s="1" t="s">
        <v>45</v>
      </c>
      <c r="AS260" s="1"/>
      <c r="AT260" s="1"/>
      <c r="AU260" s="1"/>
      <c r="AV260" s="1"/>
      <c r="AW260" s="1"/>
      <c r="AX260" s="1"/>
      <c r="AY260" s="1"/>
      <c r="AZ260" s="1" t="s">
        <v>45</v>
      </c>
      <c r="BA260" s="1"/>
      <c r="BB260" s="1" t="s">
        <v>45</v>
      </c>
      <c r="BC260" s="1" t="s">
        <v>45</v>
      </c>
      <c r="BD260" s="1" t="s">
        <v>45</v>
      </c>
      <c r="BE260" s="1" t="s">
        <v>45</v>
      </c>
      <c r="BF260" s="1" t="s">
        <v>45</v>
      </c>
      <c r="BG260" s="1" t="s">
        <v>45</v>
      </c>
      <c r="BH260" s="1" t="s">
        <v>45</v>
      </c>
      <c r="BI260" s="1" t="s">
        <v>45</v>
      </c>
      <c r="BJ260" s="1" t="s">
        <v>45</v>
      </c>
      <c r="BK260" s="1" t="s">
        <v>45</v>
      </c>
      <c r="BL260" s="1" t="s">
        <v>45</v>
      </c>
      <c r="BM260" s="1" t="s">
        <v>45</v>
      </c>
      <c r="BN260" s="1" t="s">
        <v>45</v>
      </c>
      <c r="BO260" s="1" t="s">
        <v>45</v>
      </c>
      <c r="BP260" s="1" t="s">
        <v>45</v>
      </c>
      <c r="BQ260" s="1"/>
      <c r="BR260" s="1"/>
      <c r="BS260" s="1"/>
      <c r="BT260" s="1"/>
      <c r="BU260" s="1"/>
      <c r="BV260" s="1"/>
      <c r="BW260" s="1"/>
      <c r="BX260" s="1">
        <v>0</v>
      </c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>
        <v>0</v>
      </c>
    </row>
    <row r="262" spans="1:200">
      <c r="A262" s="2">
        <v>52</v>
      </c>
      <c r="B262" s="2">
        <f t="shared" ref="B262:G262" si="156">B272</f>
        <v>0</v>
      </c>
      <c r="C262" s="2">
        <f t="shared" si="156"/>
        <v>4</v>
      </c>
      <c r="D262" s="2">
        <f t="shared" si="156"/>
        <v>260</v>
      </c>
      <c r="E262" s="2">
        <f t="shared" si="156"/>
        <v>0</v>
      </c>
      <c r="F262" s="2" t="str">
        <f t="shared" si="156"/>
        <v>Новый раздел</v>
      </c>
      <c r="G262" s="2" t="str">
        <f t="shared" si="156"/>
        <v>Потолок</v>
      </c>
      <c r="H262" s="2"/>
      <c r="I262" s="2"/>
      <c r="J262" s="2"/>
      <c r="K262" s="2"/>
      <c r="L262" s="2"/>
      <c r="M262" s="2"/>
      <c r="N262" s="2"/>
      <c r="O262" s="2">
        <f t="shared" ref="O262:AT262" si="157">O272</f>
        <v>0</v>
      </c>
      <c r="P262" s="2">
        <f t="shared" si="157"/>
        <v>0</v>
      </c>
      <c r="Q262" s="2">
        <f t="shared" si="157"/>
        <v>0</v>
      </c>
      <c r="R262" s="2">
        <f t="shared" si="157"/>
        <v>0</v>
      </c>
      <c r="S262" s="2">
        <f t="shared" si="157"/>
        <v>0</v>
      </c>
      <c r="T262" s="2">
        <f t="shared" si="157"/>
        <v>0</v>
      </c>
      <c r="U262" s="2">
        <f t="shared" si="157"/>
        <v>0</v>
      </c>
      <c r="V262" s="2">
        <f t="shared" si="157"/>
        <v>0</v>
      </c>
      <c r="W262" s="2">
        <f t="shared" si="157"/>
        <v>0</v>
      </c>
      <c r="X262" s="2">
        <f t="shared" si="157"/>
        <v>0</v>
      </c>
      <c r="Y262" s="2">
        <f t="shared" si="157"/>
        <v>0</v>
      </c>
      <c r="Z262" s="2">
        <f t="shared" si="157"/>
        <v>0</v>
      </c>
      <c r="AA262" s="2">
        <f t="shared" si="157"/>
        <v>0</v>
      </c>
      <c r="AB262" s="2">
        <f t="shared" si="157"/>
        <v>0</v>
      </c>
      <c r="AC262" s="2">
        <f t="shared" si="157"/>
        <v>0</v>
      </c>
      <c r="AD262" s="2">
        <f t="shared" si="157"/>
        <v>0</v>
      </c>
      <c r="AE262" s="2">
        <f t="shared" si="157"/>
        <v>0</v>
      </c>
      <c r="AF262" s="2">
        <f t="shared" si="157"/>
        <v>0</v>
      </c>
      <c r="AG262" s="2">
        <f t="shared" si="157"/>
        <v>0</v>
      </c>
      <c r="AH262" s="2">
        <f t="shared" si="157"/>
        <v>0</v>
      </c>
      <c r="AI262" s="2">
        <f t="shared" si="157"/>
        <v>0</v>
      </c>
      <c r="AJ262" s="2">
        <f t="shared" si="157"/>
        <v>0</v>
      </c>
      <c r="AK262" s="2">
        <f t="shared" si="157"/>
        <v>0</v>
      </c>
      <c r="AL262" s="2">
        <f t="shared" si="157"/>
        <v>0</v>
      </c>
      <c r="AM262" s="2">
        <f t="shared" si="157"/>
        <v>0</v>
      </c>
      <c r="AN262" s="2">
        <f t="shared" si="157"/>
        <v>0</v>
      </c>
      <c r="AO262" s="2">
        <f t="shared" si="157"/>
        <v>0</v>
      </c>
      <c r="AP262" s="2">
        <f t="shared" si="157"/>
        <v>0</v>
      </c>
      <c r="AQ262" s="2">
        <f t="shared" si="157"/>
        <v>0</v>
      </c>
      <c r="AR262" s="2">
        <f t="shared" si="157"/>
        <v>0</v>
      </c>
      <c r="AS262" s="2">
        <f t="shared" si="157"/>
        <v>0</v>
      </c>
      <c r="AT262" s="2">
        <f t="shared" si="157"/>
        <v>0</v>
      </c>
      <c r="AU262" s="2">
        <f t="shared" ref="AU262:BZ262" si="158">AU272</f>
        <v>0</v>
      </c>
      <c r="AV262" s="2">
        <f t="shared" si="158"/>
        <v>0</v>
      </c>
      <c r="AW262" s="2">
        <f t="shared" si="158"/>
        <v>0</v>
      </c>
      <c r="AX262" s="2">
        <f t="shared" si="158"/>
        <v>0</v>
      </c>
      <c r="AY262" s="2">
        <f t="shared" si="158"/>
        <v>0</v>
      </c>
      <c r="AZ262" s="2">
        <f t="shared" si="158"/>
        <v>0</v>
      </c>
      <c r="BA262" s="2">
        <f t="shared" si="158"/>
        <v>0</v>
      </c>
      <c r="BB262" s="2">
        <f t="shared" si="158"/>
        <v>0</v>
      </c>
      <c r="BC262" s="2">
        <f t="shared" si="158"/>
        <v>0</v>
      </c>
      <c r="BD262" s="2">
        <f t="shared" si="158"/>
        <v>0</v>
      </c>
      <c r="BE262" s="2">
        <f t="shared" si="158"/>
        <v>0</v>
      </c>
      <c r="BF262" s="2">
        <f t="shared" si="158"/>
        <v>0</v>
      </c>
      <c r="BG262" s="2">
        <f t="shared" si="158"/>
        <v>0</v>
      </c>
      <c r="BH262" s="2">
        <f t="shared" si="158"/>
        <v>0</v>
      </c>
      <c r="BI262" s="2">
        <f t="shared" si="158"/>
        <v>0</v>
      </c>
      <c r="BJ262" s="2">
        <f t="shared" si="158"/>
        <v>0</v>
      </c>
      <c r="BK262" s="2">
        <f t="shared" si="158"/>
        <v>0</v>
      </c>
      <c r="BL262" s="2">
        <f t="shared" si="158"/>
        <v>0</v>
      </c>
      <c r="BM262" s="2">
        <f t="shared" si="158"/>
        <v>0</v>
      </c>
      <c r="BN262" s="2">
        <f t="shared" si="158"/>
        <v>0</v>
      </c>
      <c r="BO262" s="3">
        <f t="shared" si="158"/>
        <v>0</v>
      </c>
      <c r="BP262" s="3">
        <f t="shared" si="158"/>
        <v>0</v>
      </c>
      <c r="BQ262" s="3">
        <f t="shared" si="158"/>
        <v>0</v>
      </c>
      <c r="BR262" s="3">
        <f t="shared" si="158"/>
        <v>0</v>
      </c>
      <c r="BS262" s="3">
        <f t="shared" si="158"/>
        <v>0</v>
      </c>
      <c r="BT262" s="3">
        <f t="shared" si="158"/>
        <v>0</v>
      </c>
      <c r="BU262" s="3">
        <f t="shared" si="158"/>
        <v>0</v>
      </c>
      <c r="BV262" s="3">
        <f t="shared" si="158"/>
        <v>0</v>
      </c>
      <c r="BW262" s="3">
        <f t="shared" si="158"/>
        <v>0</v>
      </c>
      <c r="BX262" s="3">
        <f t="shared" si="158"/>
        <v>0</v>
      </c>
      <c r="BY262" s="3">
        <f t="shared" si="158"/>
        <v>0</v>
      </c>
      <c r="BZ262" s="3">
        <f t="shared" si="158"/>
        <v>0</v>
      </c>
      <c r="CA262" s="3">
        <f t="shared" ref="CA262:DF262" si="159">CA272</f>
        <v>0</v>
      </c>
      <c r="CB262" s="3">
        <f t="shared" si="159"/>
        <v>0</v>
      </c>
      <c r="CC262" s="3">
        <f t="shared" si="159"/>
        <v>0</v>
      </c>
      <c r="CD262" s="3">
        <f t="shared" si="159"/>
        <v>0</v>
      </c>
      <c r="CE262" s="3">
        <f t="shared" si="159"/>
        <v>0</v>
      </c>
      <c r="CF262" s="3">
        <f t="shared" si="159"/>
        <v>0</v>
      </c>
      <c r="CG262" s="3">
        <f t="shared" si="159"/>
        <v>0</v>
      </c>
      <c r="CH262" s="3">
        <f t="shared" si="159"/>
        <v>0</v>
      </c>
      <c r="CI262" s="3">
        <f t="shared" si="159"/>
        <v>0</v>
      </c>
      <c r="CJ262" s="3">
        <f t="shared" si="159"/>
        <v>0</v>
      </c>
      <c r="CK262" s="3">
        <f t="shared" si="159"/>
        <v>0</v>
      </c>
      <c r="CL262" s="3">
        <f t="shared" si="159"/>
        <v>0</v>
      </c>
      <c r="CM262" s="3">
        <f t="shared" si="159"/>
        <v>0</v>
      </c>
      <c r="CN262" s="3">
        <f t="shared" si="159"/>
        <v>0</v>
      </c>
      <c r="CO262" s="3">
        <f t="shared" si="159"/>
        <v>0</v>
      </c>
      <c r="CP262" s="3">
        <f t="shared" si="159"/>
        <v>0</v>
      </c>
      <c r="CQ262" s="3">
        <f t="shared" si="159"/>
        <v>0</v>
      </c>
      <c r="CR262" s="3">
        <f t="shared" si="159"/>
        <v>0</v>
      </c>
      <c r="CS262" s="3">
        <f t="shared" si="159"/>
        <v>0</v>
      </c>
      <c r="CT262" s="3">
        <f t="shared" si="159"/>
        <v>0</v>
      </c>
      <c r="CU262" s="3">
        <f t="shared" si="159"/>
        <v>0</v>
      </c>
      <c r="CV262" s="3">
        <f t="shared" si="159"/>
        <v>0</v>
      </c>
      <c r="CW262" s="3">
        <f t="shared" si="159"/>
        <v>0</v>
      </c>
      <c r="CX262" s="3">
        <f t="shared" si="159"/>
        <v>0</v>
      </c>
      <c r="CY262" s="3">
        <f t="shared" si="159"/>
        <v>0</v>
      </c>
      <c r="CZ262" s="3">
        <f t="shared" si="159"/>
        <v>0</v>
      </c>
      <c r="DA262" s="3">
        <f t="shared" si="159"/>
        <v>0</v>
      </c>
      <c r="DB262" s="3">
        <f t="shared" si="159"/>
        <v>0</v>
      </c>
      <c r="DC262" s="3">
        <f t="shared" si="159"/>
        <v>0</v>
      </c>
      <c r="DD262" s="3">
        <f t="shared" si="159"/>
        <v>0</v>
      </c>
      <c r="DE262" s="3">
        <f t="shared" si="159"/>
        <v>0</v>
      </c>
      <c r="DF262" s="3">
        <f t="shared" si="159"/>
        <v>0</v>
      </c>
      <c r="DG262" s="3">
        <f t="shared" ref="DG262:DN262" si="160">DG272</f>
        <v>0</v>
      </c>
      <c r="DH262" s="3">
        <f t="shared" si="160"/>
        <v>0</v>
      </c>
      <c r="DI262" s="3">
        <f t="shared" si="160"/>
        <v>0</v>
      </c>
      <c r="DJ262" s="3">
        <f t="shared" si="160"/>
        <v>0</v>
      </c>
      <c r="DK262" s="3">
        <f t="shared" si="160"/>
        <v>0</v>
      </c>
      <c r="DL262" s="3">
        <f t="shared" si="160"/>
        <v>0</v>
      </c>
      <c r="DM262" s="3">
        <f t="shared" si="160"/>
        <v>0</v>
      </c>
      <c r="DN262" s="3">
        <f t="shared" si="160"/>
        <v>0</v>
      </c>
    </row>
    <row r="264" spans="1:200">
      <c r="A264">
        <v>17</v>
      </c>
      <c r="B264">
        <v>0</v>
      </c>
      <c r="C264">
        <f>ROW(SmtRes!A169)</f>
        <v>169</v>
      </c>
      <c r="D264">
        <f>ROW(EtalonRes!A156)</f>
        <v>156</v>
      </c>
      <c r="E264" t="s">
        <v>63</v>
      </c>
      <c r="F264" t="s">
        <v>411</v>
      </c>
      <c r="G264" t="s">
        <v>412</v>
      </c>
      <c r="H264" t="s">
        <v>73</v>
      </c>
      <c r="I264">
        <f>15.41*0.05</f>
        <v>0.77050000000000007</v>
      </c>
      <c r="J264">
        <v>0</v>
      </c>
      <c r="O264">
        <f t="shared" ref="O264:O270" si="161">ROUND(CP264,2)</f>
        <v>26409.25</v>
      </c>
      <c r="P264">
        <f t="shared" ref="P264:P270" si="162">ROUND(CQ264*I264,2)</f>
        <v>0</v>
      </c>
      <c r="Q264">
        <f t="shared" ref="Q264:Q270" si="163">ROUND(CR264*I264,2)</f>
        <v>0</v>
      </c>
      <c r="R264">
        <f t="shared" ref="R264:R270" si="164">ROUND(CS264*I264,2)</f>
        <v>0</v>
      </c>
      <c r="S264">
        <f t="shared" ref="S264:S270" si="165">ROUND(CT264*I264,2)</f>
        <v>26409.25</v>
      </c>
      <c r="T264">
        <f t="shared" ref="T264:T270" si="166">ROUND(CU264*I264,2)</f>
        <v>0</v>
      </c>
      <c r="U264">
        <f t="shared" ref="U264:U270" si="167">CV264*I264</f>
        <v>138.36639</v>
      </c>
      <c r="V264">
        <f t="shared" ref="V264:V270" si="168">CW264*I264</f>
        <v>0</v>
      </c>
      <c r="W264">
        <f t="shared" ref="W264:W270" si="169">ROUND(CX264*I264,2)</f>
        <v>0</v>
      </c>
      <c r="X264">
        <f t="shared" ref="X264:Y270" si="170">ROUND(CY264,2)</f>
        <v>22183.77</v>
      </c>
      <c r="Y264">
        <f t="shared" si="170"/>
        <v>11620.07</v>
      </c>
      <c r="AA264">
        <v>22950688</v>
      </c>
      <c r="AB264">
        <f t="shared" ref="AB264:AB270" si="171">ROUND((AC264+AD264+AF264),6)</f>
        <v>2060.35</v>
      </c>
      <c r="AC264">
        <f t="shared" ref="AC264:AC270" si="172">ROUND((ES264),6)</f>
        <v>0</v>
      </c>
      <c r="AD264">
        <f t="shared" ref="AD264:AD270" si="173">ROUND((((ET264)-(EU264))+AE264),6)</f>
        <v>0</v>
      </c>
      <c r="AE264">
        <f t="shared" ref="AE264:AF270" si="174">ROUND((EU264),6)</f>
        <v>0</v>
      </c>
      <c r="AF264">
        <f t="shared" si="174"/>
        <v>2060.35</v>
      </c>
      <c r="AG264">
        <f t="shared" ref="AG264:AG270" si="175">ROUND((AP264),6)</f>
        <v>0</v>
      </c>
      <c r="AH264">
        <f t="shared" ref="AH264:AI270" si="176">(EW264)</f>
        <v>175.2</v>
      </c>
      <c r="AI264">
        <f t="shared" si="176"/>
        <v>0</v>
      </c>
      <c r="AJ264">
        <f t="shared" ref="AJ264:AJ270" si="177">ROUND((AS264),6)</f>
        <v>0</v>
      </c>
      <c r="AK264">
        <v>2060.35</v>
      </c>
      <c r="AL264">
        <v>0</v>
      </c>
      <c r="AM264">
        <v>0</v>
      </c>
      <c r="AN264">
        <v>0</v>
      </c>
      <c r="AO264">
        <v>2060.35</v>
      </c>
      <c r="AP264">
        <v>0</v>
      </c>
      <c r="AQ264">
        <v>175.2</v>
      </c>
      <c r="AR264">
        <v>0</v>
      </c>
      <c r="AS264">
        <v>0</v>
      </c>
      <c r="AT264">
        <v>84</v>
      </c>
      <c r="AU264">
        <v>44</v>
      </c>
      <c r="AV264">
        <v>1.0249999999999999</v>
      </c>
      <c r="AW264">
        <v>1</v>
      </c>
      <c r="AZ264">
        <v>1</v>
      </c>
      <c r="BA264">
        <v>16.23</v>
      </c>
      <c r="BB264">
        <v>1</v>
      </c>
      <c r="BC264">
        <v>1</v>
      </c>
      <c r="BD264" t="s">
        <v>45</v>
      </c>
      <c r="BE264" t="s">
        <v>45</v>
      </c>
      <c r="BF264" t="s">
        <v>45</v>
      </c>
      <c r="BG264" t="s">
        <v>45</v>
      </c>
      <c r="BH264">
        <v>0</v>
      </c>
      <c r="BI264">
        <v>1</v>
      </c>
      <c r="BJ264" t="s">
        <v>413</v>
      </c>
      <c r="BM264">
        <v>454</v>
      </c>
      <c r="BN264">
        <v>0</v>
      </c>
      <c r="BO264" t="s">
        <v>411</v>
      </c>
      <c r="BP264">
        <v>1</v>
      </c>
      <c r="BQ264">
        <v>60</v>
      </c>
      <c r="BS264">
        <v>16.23</v>
      </c>
      <c r="BT264">
        <v>1</v>
      </c>
      <c r="BU264">
        <v>1</v>
      </c>
      <c r="BV264">
        <v>1</v>
      </c>
      <c r="BW264">
        <v>1</v>
      </c>
      <c r="BX264">
        <v>1</v>
      </c>
      <c r="BY264" t="s">
        <v>45</v>
      </c>
      <c r="BZ264">
        <v>84</v>
      </c>
      <c r="CA264">
        <v>44</v>
      </c>
      <c r="CF264">
        <v>0</v>
      </c>
      <c r="CG264">
        <v>0</v>
      </c>
      <c r="CM264">
        <v>0</v>
      </c>
      <c r="CN264" t="s">
        <v>45</v>
      </c>
      <c r="CO264">
        <v>0</v>
      </c>
      <c r="CP264">
        <f t="shared" ref="CP264:CP270" si="178">(P264+Q264+S264)</f>
        <v>26409.25</v>
      </c>
      <c r="CQ264">
        <f t="shared" ref="CQ264:CQ270" si="179">(AC264*BC264*AW264)</f>
        <v>0</v>
      </c>
      <c r="CR264">
        <f t="shared" ref="CR264:CR270" si="180">(AD264*BB264*AV264)</f>
        <v>0</v>
      </c>
      <c r="CS264">
        <f t="shared" ref="CS264:CS270" si="181">(AE264*BS264*AV264)</f>
        <v>0</v>
      </c>
      <c r="CT264">
        <f t="shared" ref="CT264:CT270" si="182">(AF264*BA264*AV264)</f>
        <v>34275.467512499992</v>
      </c>
      <c r="CU264">
        <f t="shared" ref="CU264:CU270" si="183">AG264</f>
        <v>0</v>
      </c>
      <c r="CV264">
        <f t="shared" ref="CV264:CV270" si="184">(AH264*AV264)</f>
        <v>179.57999999999998</v>
      </c>
      <c r="CW264">
        <f t="shared" ref="CW264:CX270" si="185">AI264</f>
        <v>0</v>
      </c>
      <c r="CX264">
        <f t="shared" si="185"/>
        <v>0</v>
      </c>
      <c r="CY264">
        <f t="shared" ref="CY264:CY270" si="186">S264*(BZ264/100)</f>
        <v>22183.77</v>
      </c>
      <c r="CZ264">
        <f t="shared" ref="CZ264:CZ270" si="187">S264*(CA264/100)</f>
        <v>11620.07</v>
      </c>
      <c r="DC264" t="s">
        <v>45</v>
      </c>
      <c r="DD264" t="s">
        <v>45</v>
      </c>
      <c r="DE264" t="s">
        <v>45</v>
      </c>
      <c r="DF264" t="s">
        <v>45</v>
      </c>
      <c r="DG264" t="s">
        <v>45</v>
      </c>
      <c r="DH264" t="s">
        <v>45</v>
      </c>
      <c r="DI264" t="s">
        <v>45</v>
      </c>
      <c r="DJ264" t="s">
        <v>45</v>
      </c>
      <c r="DK264" t="s">
        <v>45</v>
      </c>
      <c r="DL264" t="s">
        <v>45</v>
      </c>
      <c r="DM264" t="s">
        <v>45</v>
      </c>
      <c r="DN264">
        <v>100</v>
      </c>
      <c r="DO264">
        <v>64</v>
      </c>
      <c r="DP264">
        <v>1.0249999999999999</v>
      </c>
      <c r="DQ264">
        <v>1</v>
      </c>
      <c r="DU264">
        <v>1005</v>
      </c>
      <c r="DV264" t="s">
        <v>73</v>
      </c>
      <c r="DW264" t="s">
        <v>73</v>
      </c>
      <c r="DX264">
        <v>100</v>
      </c>
      <c r="EE264">
        <v>21378169</v>
      </c>
      <c r="EF264">
        <v>60</v>
      </c>
      <c r="EG264" t="s">
        <v>87</v>
      </c>
      <c r="EH264">
        <v>0</v>
      </c>
      <c r="EI264" t="s">
        <v>45</v>
      </c>
      <c r="EJ264">
        <v>1</v>
      </c>
      <c r="EK264">
        <v>454</v>
      </c>
      <c r="EL264" t="s">
        <v>384</v>
      </c>
      <c r="EM264" t="s">
        <v>385</v>
      </c>
      <c r="EO264" t="s">
        <v>45</v>
      </c>
      <c r="EQ264">
        <v>0</v>
      </c>
      <c r="ER264">
        <v>2060.35</v>
      </c>
      <c r="ES264">
        <v>0</v>
      </c>
      <c r="ET264">
        <v>0</v>
      </c>
      <c r="EU264">
        <v>0</v>
      </c>
      <c r="EV264">
        <v>2060.35</v>
      </c>
      <c r="EW264">
        <v>175.2</v>
      </c>
      <c r="EX264">
        <v>0</v>
      </c>
      <c r="EY264">
        <v>0</v>
      </c>
      <c r="EZ264">
        <v>0</v>
      </c>
      <c r="FQ264">
        <v>0</v>
      </c>
      <c r="FR264">
        <f t="shared" ref="FR264:FR270" si="188">ROUND(IF(AND(BH264=3,BI264=3),P264,0),2)</f>
        <v>0</v>
      </c>
      <c r="FS264">
        <v>0</v>
      </c>
      <c r="FX264">
        <v>84</v>
      </c>
      <c r="FY264">
        <v>44</v>
      </c>
      <c r="GA264" t="s">
        <v>45</v>
      </c>
      <c r="GG264">
        <v>2</v>
      </c>
      <c r="GH264">
        <v>1</v>
      </c>
      <c r="GI264">
        <v>2</v>
      </c>
      <c r="GJ264">
        <v>0</v>
      </c>
      <c r="GK264">
        <f>ROUND(R264*(R12)/100,2)</f>
        <v>0</v>
      </c>
      <c r="GL264">
        <f t="shared" ref="GL264:GL270" si="189">ROUND(IF(AND(BH264=3,BI264=3,FS264&lt;&gt;0),P264,0),2)</f>
        <v>0</v>
      </c>
      <c r="GM264">
        <f t="shared" ref="GM264:GM270" si="190">O264+X264+Y264+GK264</f>
        <v>60213.090000000004</v>
      </c>
      <c r="GN264">
        <f t="shared" ref="GN264:GN270" si="191">ROUND(IF(OR(BI264=0,BI264=1),O264+X264+Y264+GK264,0),2)</f>
        <v>60213.09</v>
      </c>
      <c r="GO264">
        <f t="shared" ref="GO264:GO270" si="192">ROUND(IF(BI264=2,O264+X264+Y264+GK264,0),2)</f>
        <v>0</v>
      </c>
      <c r="GP264">
        <f t="shared" ref="GP264:GP270" si="193">ROUND(IF(BI264=4,O264+X264+Y264+GK264,0),2)</f>
        <v>0</v>
      </c>
      <c r="GR264">
        <v>0</v>
      </c>
    </row>
    <row r="265" spans="1:200">
      <c r="A265">
        <v>18</v>
      </c>
      <c r="B265">
        <v>0</v>
      </c>
      <c r="C265">
        <v>169</v>
      </c>
      <c r="E265" t="s">
        <v>386</v>
      </c>
      <c r="F265" t="s">
        <v>387</v>
      </c>
      <c r="G265" t="s">
        <v>388</v>
      </c>
      <c r="H265" t="s">
        <v>102</v>
      </c>
      <c r="I265">
        <f>I264*J265</f>
        <v>1.779855</v>
      </c>
      <c r="J265">
        <v>2.3099999999999996</v>
      </c>
      <c r="O265">
        <f t="shared" si="161"/>
        <v>5855.62</v>
      </c>
      <c r="P265">
        <f t="shared" si="162"/>
        <v>5855.62</v>
      </c>
      <c r="Q265">
        <f t="shared" si="163"/>
        <v>0</v>
      </c>
      <c r="R265">
        <f t="shared" si="164"/>
        <v>0</v>
      </c>
      <c r="S265">
        <f t="shared" si="165"/>
        <v>0</v>
      </c>
      <c r="T265">
        <f t="shared" si="166"/>
        <v>0</v>
      </c>
      <c r="U265">
        <f t="shared" si="167"/>
        <v>0</v>
      </c>
      <c r="V265">
        <f t="shared" si="168"/>
        <v>0</v>
      </c>
      <c r="W265">
        <f t="shared" si="169"/>
        <v>0</v>
      </c>
      <c r="X265">
        <f t="shared" si="170"/>
        <v>0</v>
      </c>
      <c r="Y265">
        <f t="shared" si="170"/>
        <v>0</v>
      </c>
      <c r="AA265">
        <v>22950688</v>
      </c>
      <c r="AB265">
        <f t="shared" si="171"/>
        <v>481.69</v>
      </c>
      <c r="AC265">
        <f t="shared" si="172"/>
        <v>481.69</v>
      </c>
      <c r="AD265">
        <f t="shared" si="173"/>
        <v>0</v>
      </c>
      <c r="AE265">
        <f t="shared" si="174"/>
        <v>0</v>
      </c>
      <c r="AF265">
        <f t="shared" si="174"/>
        <v>0</v>
      </c>
      <c r="AG265">
        <f t="shared" si="175"/>
        <v>0</v>
      </c>
      <c r="AH265">
        <f t="shared" si="176"/>
        <v>0</v>
      </c>
      <c r="AI265">
        <f t="shared" si="176"/>
        <v>0</v>
      </c>
      <c r="AJ265">
        <f t="shared" si="177"/>
        <v>0</v>
      </c>
      <c r="AK265">
        <v>481.69</v>
      </c>
      <c r="AL265">
        <v>481.69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1</v>
      </c>
      <c r="AW265">
        <v>1</v>
      </c>
      <c r="AZ265">
        <v>1</v>
      </c>
      <c r="BA265">
        <v>1</v>
      </c>
      <c r="BB265">
        <v>1</v>
      </c>
      <c r="BC265">
        <v>6.83</v>
      </c>
      <c r="BD265" t="s">
        <v>45</v>
      </c>
      <c r="BE265" t="s">
        <v>45</v>
      </c>
      <c r="BF265" t="s">
        <v>45</v>
      </c>
      <c r="BG265" t="s">
        <v>45</v>
      </c>
      <c r="BH265">
        <v>3</v>
      </c>
      <c r="BI265">
        <v>1</v>
      </c>
      <c r="BJ265" t="s">
        <v>389</v>
      </c>
      <c r="BM265">
        <v>454</v>
      </c>
      <c r="BN265">
        <v>0</v>
      </c>
      <c r="BO265" t="s">
        <v>387</v>
      </c>
      <c r="BP265">
        <v>1</v>
      </c>
      <c r="BQ265">
        <v>60</v>
      </c>
      <c r="BS265">
        <v>1</v>
      </c>
      <c r="BT265">
        <v>1</v>
      </c>
      <c r="BU265">
        <v>1</v>
      </c>
      <c r="BV265">
        <v>1</v>
      </c>
      <c r="BW265">
        <v>1</v>
      </c>
      <c r="BX265">
        <v>1</v>
      </c>
      <c r="BY265" t="s">
        <v>45</v>
      </c>
      <c r="BZ265">
        <v>0</v>
      </c>
      <c r="CA265">
        <v>0</v>
      </c>
      <c r="CF265">
        <v>0</v>
      </c>
      <c r="CG265">
        <v>0</v>
      </c>
      <c r="CM265">
        <v>0</v>
      </c>
      <c r="CN265" t="s">
        <v>45</v>
      </c>
      <c r="CO265">
        <v>0</v>
      </c>
      <c r="CP265">
        <f t="shared" si="178"/>
        <v>5855.62</v>
      </c>
      <c r="CQ265">
        <f t="shared" si="179"/>
        <v>3289.9427000000001</v>
      </c>
      <c r="CR265">
        <f t="shared" si="180"/>
        <v>0</v>
      </c>
      <c r="CS265">
        <f t="shared" si="181"/>
        <v>0</v>
      </c>
      <c r="CT265">
        <f t="shared" si="182"/>
        <v>0</v>
      </c>
      <c r="CU265">
        <f t="shared" si="183"/>
        <v>0</v>
      </c>
      <c r="CV265">
        <f t="shared" si="184"/>
        <v>0</v>
      </c>
      <c r="CW265">
        <f t="shared" si="185"/>
        <v>0</v>
      </c>
      <c r="CX265">
        <f t="shared" si="185"/>
        <v>0</v>
      </c>
      <c r="CY265">
        <f t="shared" si="186"/>
        <v>0</v>
      </c>
      <c r="CZ265">
        <f t="shared" si="187"/>
        <v>0</v>
      </c>
      <c r="DC265" t="s">
        <v>45</v>
      </c>
      <c r="DD265" t="s">
        <v>45</v>
      </c>
      <c r="DE265" t="s">
        <v>45</v>
      </c>
      <c r="DF265" t="s">
        <v>45</v>
      </c>
      <c r="DG265" t="s">
        <v>45</v>
      </c>
      <c r="DH265" t="s">
        <v>45</v>
      </c>
      <c r="DI265" t="s">
        <v>45</v>
      </c>
      <c r="DJ265" t="s">
        <v>45</v>
      </c>
      <c r="DK265" t="s">
        <v>45</v>
      </c>
      <c r="DL265" t="s">
        <v>45</v>
      </c>
      <c r="DM265" t="s">
        <v>45</v>
      </c>
      <c r="DN265">
        <v>100</v>
      </c>
      <c r="DO265">
        <v>64</v>
      </c>
      <c r="DP265">
        <v>1.0249999999999999</v>
      </c>
      <c r="DQ265">
        <v>1</v>
      </c>
      <c r="DU265">
        <v>1007</v>
      </c>
      <c r="DV265" t="s">
        <v>102</v>
      </c>
      <c r="DW265" t="s">
        <v>102</v>
      </c>
      <c r="DX265">
        <v>1</v>
      </c>
      <c r="EE265">
        <v>21378169</v>
      </c>
      <c r="EF265">
        <v>60</v>
      </c>
      <c r="EG265" t="s">
        <v>87</v>
      </c>
      <c r="EH265">
        <v>0</v>
      </c>
      <c r="EI265" t="s">
        <v>45</v>
      </c>
      <c r="EJ265">
        <v>1</v>
      </c>
      <c r="EK265">
        <v>454</v>
      </c>
      <c r="EL265" t="s">
        <v>384</v>
      </c>
      <c r="EM265" t="s">
        <v>385</v>
      </c>
      <c r="EO265" t="s">
        <v>45</v>
      </c>
      <c r="EQ265">
        <v>0</v>
      </c>
      <c r="ER265">
        <v>481.69</v>
      </c>
      <c r="ES265">
        <v>481.69</v>
      </c>
      <c r="ET265">
        <v>0</v>
      </c>
      <c r="EU265">
        <v>0</v>
      </c>
      <c r="EV265">
        <v>0</v>
      </c>
      <c r="EW265">
        <v>0</v>
      </c>
      <c r="EX265">
        <v>0</v>
      </c>
      <c r="EZ265">
        <v>0</v>
      </c>
      <c r="FQ265">
        <v>0</v>
      </c>
      <c r="FR265">
        <f t="shared" si="188"/>
        <v>0</v>
      </c>
      <c r="FS265">
        <v>0</v>
      </c>
      <c r="FX265">
        <v>0</v>
      </c>
      <c r="FY265">
        <v>0</v>
      </c>
      <c r="GA265" t="s">
        <v>45</v>
      </c>
      <c r="GG265">
        <v>2</v>
      </c>
      <c r="GH265">
        <v>1</v>
      </c>
      <c r="GI265">
        <v>2</v>
      </c>
      <c r="GJ265">
        <v>0</v>
      </c>
      <c r="GK265">
        <f>ROUND(R265*(R12)/100,2)</f>
        <v>0</v>
      </c>
      <c r="GL265">
        <f t="shared" si="189"/>
        <v>0</v>
      </c>
      <c r="GM265">
        <f t="shared" si="190"/>
        <v>5855.62</v>
      </c>
      <c r="GN265">
        <f t="shared" si="191"/>
        <v>5855.62</v>
      </c>
      <c r="GO265">
        <f t="shared" si="192"/>
        <v>0</v>
      </c>
      <c r="GP265">
        <f t="shared" si="193"/>
        <v>0</v>
      </c>
      <c r="GR265">
        <v>0</v>
      </c>
    </row>
    <row r="266" spans="1:200">
      <c r="A266">
        <v>17</v>
      </c>
      <c r="B266">
        <v>0</v>
      </c>
      <c r="C266">
        <f>ROW(SmtRes!A174)</f>
        <v>174</v>
      </c>
      <c r="D266">
        <f>ROW(EtalonRes!A161)</f>
        <v>161</v>
      </c>
      <c r="E266" t="s">
        <v>70</v>
      </c>
      <c r="F266" t="s">
        <v>390</v>
      </c>
      <c r="G266" t="s">
        <v>391</v>
      </c>
      <c r="H266" t="s">
        <v>73</v>
      </c>
      <c r="I266">
        <f>15.41</f>
        <v>15.41</v>
      </c>
      <c r="J266">
        <v>0</v>
      </c>
      <c r="O266">
        <f t="shared" si="161"/>
        <v>18738.14</v>
      </c>
      <c r="P266">
        <f t="shared" si="162"/>
        <v>95.2</v>
      </c>
      <c r="Q266">
        <f t="shared" si="163"/>
        <v>1402.13</v>
      </c>
      <c r="R266">
        <f t="shared" si="164"/>
        <v>565.62</v>
      </c>
      <c r="S266">
        <f t="shared" si="165"/>
        <v>17240.810000000001</v>
      </c>
      <c r="T266">
        <f t="shared" si="166"/>
        <v>0</v>
      </c>
      <c r="U266">
        <f t="shared" si="167"/>
        <v>92.610709800000009</v>
      </c>
      <c r="V266">
        <f t="shared" si="168"/>
        <v>0</v>
      </c>
      <c r="W266">
        <f t="shared" si="169"/>
        <v>0</v>
      </c>
      <c r="X266">
        <f t="shared" si="170"/>
        <v>15171.91</v>
      </c>
      <c r="Y266">
        <f t="shared" si="170"/>
        <v>7585.96</v>
      </c>
      <c r="AA266">
        <v>22950688</v>
      </c>
      <c r="AB266">
        <f t="shared" si="171"/>
        <v>81.069999999999993</v>
      </c>
      <c r="AC266">
        <f t="shared" si="172"/>
        <v>1.63</v>
      </c>
      <c r="AD266">
        <f t="shared" si="173"/>
        <v>13.6</v>
      </c>
      <c r="AE266">
        <f t="shared" si="174"/>
        <v>2.16</v>
      </c>
      <c r="AF266">
        <f t="shared" si="174"/>
        <v>65.84</v>
      </c>
      <c r="AG266">
        <f t="shared" si="175"/>
        <v>0</v>
      </c>
      <c r="AH266">
        <f t="shared" si="176"/>
        <v>5.74</v>
      </c>
      <c r="AI266">
        <f t="shared" si="176"/>
        <v>0</v>
      </c>
      <c r="AJ266">
        <f t="shared" si="177"/>
        <v>0</v>
      </c>
      <c r="AK266">
        <v>81.069999999999993</v>
      </c>
      <c r="AL266">
        <v>1.63</v>
      </c>
      <c r="AM266">
        <v>13.6</v>
      </c>
      <c r="AN266">
        <v>2.16</v>
      </c>
      <c r="AO266">
        <v>65.84</v>
      </c>
      <c r="AP266">
        <v>0</v>
      </c>
      <c r="AQ266">
        <v>5.74</v>
      </c>
      <c r="AR266">
        <v>0</v>
      </c>
      <c r="AS266">
        <v>0</v>
      </c>
      <c r="AT266">
        <v>88</v>
      </c>
      <c r="AU266">
        <v>44</v>
      </c>
      <c r="AV266">
        <v>1.0469999999999999</v>
      </c>
      <c r="AW266">
        <v>1</v>
      </c>
      <c r="AZ266">
        <v>1</v>
      </c>
      <c r="BA266">
        <v>16.23</v>
      </c>
      <c r="BB266">
        <v>6.39</v>
      </c>
      <c r="BC266">
        <v>3.79</v>
      </c>
      <c r="BD266" t="s">
        <v>45</v>
      </c>
      <c r="BE266" t="s">
        <v>45</v>
      </c>
      <c r="BF266" t="s">
        <v>45</v>
      </c>
      <c r="BG266" t="s">
        <v>45</v>
      </c>
      <c r="BH266">
        <v>0</v>
      </c>
      <c r="BI266">
        <v>1</v>
      </c>
      <c r="BJ266" t="s">
        <v>392</v>
      </c>
      <c r="BM266">
        <v>81</v>
      </c>
      <c r="BN266">
        <v>0</v>
      </c>
      <c r="BO266" t="s">
        <v>390</v>
      </c>
      <c r="BP266">
        <v>1</v>
      </c>
      <c r="BQ266">
        <v>30</v>
      </c>
      <c r="BS266">
        <v>16.23</v>
      </c>
      <c r="BT266">
        <v>1</v>
      </c>
      <c r="BU266">
        <v>1</v>
      </c>
      <c r="BV266">
        <v>1</v>
      </c>
      <c r="BW266">
        <v>1</v>
      </c>
      <c r="BX266">
        <v>1</v>
      </c>
      <c r="BY266" t="s">
        <v>45</v>
      </c>
      <c r="BZ266">
        <v>88</v>
      </c>
      <c r="CA266">
        <v>44</v>
      </c>
      <c r="CF266">
        <v>0</v>
      </c>
      <c r="CG266">
        <v>0</v>
      </c>
      <c r="CM266">
        <v>0</v>
      </c>
      <c r="CN266" t="s">
        <v>45</v>
      </c>
      <c r="CO266">
        <v>0</v>
      </c>
      <c r="CP266">
        <f t="shared" si="178"/>
        <v>18738.140000000003</v>
      </c>
      <c r="CQ266">
        <f t="shared" si="179"/>
        <v>6.1776999999999997</v>
      </c>
      <c r="CR266">
        <f t="shared" si="180"/>
        <v>90.98848799999999</v>
      </c>
      <c r="CS266">
        <f t="shared" si="181"/>
        <v>36.704469600000003</v>
      </c>
      <c r="CT266">
        <f t="shared" si="182"/>
        <v>1118.8066104</v>
      </c>
      <c r="CU266">
        <f t="shared" si="183"/>
        <v>0</v>
      </c>
      <c r="CV266">
        <f t="shared" si="184"/>
        <v>6.0097800000000001</v>
      </c>
      <c r="CW266">
        <f t="shared" si="185"/>
        <v>0</v>
      </c>
      <c r="CX266">
        <f t="shared" si="185"/>
        <v>0</v>
      </c>
      <c r="CY266">
        <f t="shared" si="186"/>
        <v>15171.912800000002</v>
      </c>
      <c r="CZ266">
        <f t="shared" si="187"/>
        <v>7585.9564000000009</v>
      </c>
      <c r="DC266" t="s">
        <v>45</v>
      </c>
      <c r="DD266" t="s">
        <v>45</v>
      </c>
      <c r="DE266" t="s">
        <v>45</v>
      </c>
      <c r="DF266" t="s">
        <v>45</v>
      </c>
      <c r="DG266" t="s">
        <v>45</v>
      </c>
      <c r="DH266" t="s">
        <v>45</v>
      </c>
      <c r="DI266" t="s">
        <v>45</v>
      </c>
      <c r="DJ266" t="s">
        <v>45</v>
      </c>
      <c r="DK266" t="s">
        <v>45</v>
      </c>
      <c r="DL266" t="s">
        <v>45</v>
      </c>
      <c r="DM266" t="s">
        <v>45</v>
      </c>
      <c r="DN266">
        <v>105</v>
      </c>
      <c r="DO266">
        <v>70</v>
      </c>
      <c r="DP266">
        <v>1.0469999999999999</v>
      </c>
      <c r="DQ266">
        <v>1</v>
      </c>
      <c r="DU266">
        <v>1005</v>
      </c>
      <c r="DV266" t="s">
        <v>73</v>
      </c>
      <c r="DW266" t="s">
        <v>73</v>
      </c>
      <c r="DX266">
        <v>100</v>
      </c>
      <c r="EE266">
        <v>21377796</v>
      </c>
      <c r="EF266">
        <v>30</v>
      </c>
      <c r="EG266" t="s">
        <v>20</v>
      </c>
      <c r="EH266">
        <v>0</v>
      </c>
      <c r="EI266" t="s">
        <v>45</v>
      </c>
      <c r="EJ266">
        <v>1</v>
      </c>
      <c r="EK266">
        <v>81</v>
      </c>
      <c r="EL266" t="s">
        <v>393</v>
      </c>
      <c r="EM266" t="s">
        <v>394</v>
      </c>
      <c r="EO266" t="s">
        <v>45</v>
      </c>
      <c r="EQ266">
        <v>0</v>
      </c>
      <c r="ER266">
        <v>81.069999999999993</v>
      </c>
      <c r="ES266">
        <v>1.63</v>
      </c>
      <c r="ET266">
        <v>13.6</v>
      </c>
      <c r="EU266">
        <v>2.16</v>
      </c>
      <c r="EV266">
        <v>65.84</v>
      </c>
      <c r="EW266">
        <v>5.74</v>
      </c>
      <c r="EX266">
        <v>0</v>
      </c>
      <c r="EY266">
        <v>0</v>
      </c>
      <c r="EZ266">
        <v>0</v>
      </c>
      <c r="FQ266">
        <v>0</v>
      </c>
      <c r="FR266">
        <f t="shared" si="188"/>
        <v>0</v>
      </c>
      <c r="FS266">
        <v>0</v>
      </c>
      <c r="FX266">
        <v>88</v>
      </c>
      <c r="FY266">
        <v>44</v>
      </c>
      <c r="GA266" t="s">
        <v>45</v>
      </c>
      <c r="GG266">
        <v>2</v>
      </c>
      <c r="GH266">
        <v>1</v>
      </c>
      <c r="GI266">
        <v>2</v>
      </c>
      <c r="GJ266">
        <v>0</v>
      </c>
      <c r="GK266">
        <f>ROUND(R266*(R12)/100,2)</f>
        <v>944.59</v>
      </c>
      <c r="GL266">
        <f t="shared" si="189"/>
        <v>0</v>
      </c>
      <c r="GM266">
        <f t="shared" si="190"/>
        <v>42440.6</v>
      </c>
      <c r="GN266">
        <f t="shared" si="191"/>
        <v>42440.6</v>
      </c>
      <c r="GO266">
        <f t="shared" si="192"/>
        <v>0</v>
      </c>
      <c r="GP266">
        <f t="shared" si="193"/>
        <v>0</v>
      </c>
      <c r="GR266">
        <v>0</v>
      </c>
    </row>
    <row r="267" spans="1:200">
      <c r="A267">
        <v>18</v>
      </c>
      <c r="B267">
        <v>0</v>
      </c>
      <c r="C267">
        <v>174</v>
      </c>
      <c r="E267" t="s">
        <v>215</v>
      </c>
      <c r="F267" t="s">
        <v>395</v>
      </c>
      <c r="G267" t="s">
        <v>396</v>
      </c>
      <c r="H267" t="s">
        <v>163</v>
      </c>
      <c r="I267">
        <f>I266*J267</f>
        <v>184.92</v>
      </c>
      <c r="J267">
        <v>11.999999999999998</v>
      </c>
      <c r="O267">
        <f t="shared" si="161"/>
        <v>25637.37</v>
      </c>
      <c r="P267">
        <f t="shared" si="162"/>
        <v>25637.37</v>
      </c>
      <c r="Q267">
        <f t="shared" si="163"/>
        <v>0</v>
      </c>
      <c r="R267">
        <f t="shared" si="164"/>
        <v>0</v>
      </c>
      <c r="S267">
        <f t="shared" si="165"/>
        <v>0</v>
      </c>
      <c r="T267">
        <f t="shared" si="166"/>
        <v>0</v>
      </c>
      <c r="U267">
        <f t="shared" si="167"/>
        <v>0</v>
      </c>
      <c r="V267">
        <f t="shared" si="168"/>
        <v>0</v>
      </c>
      <c r="W267">
        <f t="shared" si="169"/>
        <v>0</v>
      </c>
      <c r="X267">
        <f t="shared" si="170"/>
        <v>0</v>
      </c>
      <c r="Y267">
        <f t="shared" si="170"/>
        <v>0</v>
      </c>
      <c r="AA267">
        <v>22950688</v>
      </c>
      <c r="AB267">
        <f t="shared" si="171"/>
        <v>8.7304999999999993</v>
      </c>
      <c r="AC267">
        <f t="shared" si="172"/>
        <v>8.7304999999999993</v>
      </c>
      <c r="AD267">
        <f t="shared" si="173"/>
        <v>0</v>
      </c>
      <c r="AE267">
        <f t="shared" si="174"/>
        <v>0</v>
      </c>
      <c r="AF267">
        <f t="shared" si="174"/>
        <v>0</v>
      </c>
      <c r="AG267">
        <f t="shared" si="175"/>
        <v>0</v>
      </c>
      <c r="AH267">
        <f t="shared" si="176"/>
        <v>0</v>
      </c>
      <c r="AI267">
        <f t="shared" si="176"/>
        <v>0</v>
      </c>
      <c r="AJ267">
        <f t="shared" si="177"/>
        <v>0</v>
      </c>
      <c r="AK267">
        <v>8.7304999999999993</v>
      </c>
      <c r="AL267">
        <v>8.7304999999999993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1</v>
      </c>
      <c r="AW267">
        <v>1</v>
      </c>
      <c r="AZ267">
        <v>1</v>
      </c>
      <c r="BA267">
        <v>1</v>
      </c>
      <c r="BB267">
        <v>1</v>
      </c>
      <c r="BC267">
        <v>15.88</v>
      </c>
      <c r="BD267" t="s">
        <v>45</v>
      </c>
      <c r="BE267" t="s">
        <v>45</v>
      </c>
      <c r="BF267" t="s">
        <v>45</v>
      </c>
      <c r="BG267" t="s">
        <v>45</v>
      </c>
      <c r="BH267">
        <v>3</v>
      </c>
      <c r="BI267">
        <v>1</v>
      </c>
      <c r="BJ267" t="s">
        <v>45</v>
      </c>
      <c r="BM267">
        <v>81</v>
      </c>
      <c r="BN267">
        <v>0</v>
      </c>
      <c r="BO267" t="s">
        <v>395</v>
      </c>
      <c r="BP267">
        <v>1</v>
      </c>
      <c r="BQ267">
        <v>30</v>
      </c>
      <c r="BS267">
        <v>1</v>
      </c>
      <c r="BT267">
        <v>1</v>
      </c>
      <c r="BU267">
        <v>1</v>
      </c>
      <c r="BV267">
        <v>1</v>
      </c>
      <c r="BW267">
        <v>1</v>
      </c>
      <c r="BX267">
        <v>1</v>
      </c>
      <c r="BY267" t="s">
        <v>45</v>
      </c>
      <c r="BZ267">
        <v>0</v>
      </c>
      <c r="CA267">
        <v>0</v>
      </c>
      <c r="CF267">
        <v>0</v>
      </c>
      <c r="CG267">
        <v>0</v>
      </c>
      <c r="CM267">
        <v>0</v>
      </c>
      <c r="CN267" t="s">
        <v>45</v>
      </c>
      <c r="CO267">
        <v>0</v>
      </c>
      <c r="CP267">
        <f t="shared" si="178"/>
        <v>25637.37</v>
      </c>
      <c r="CQ267">
        <f t="shared" si="179"/>
        <v>138.64034000000001</v>
      </c>
      <c r="CR267">
        <f t="shared" si="180"/>
        <v>0</v>
      </c>
      <c r="CS267">
        <f t="shared" si="181"/>
        <v>0</v>
      </c>
      <c r="CT267">
        <f t="shared" si="182"/>
        <v>0</v>
      </c>
      <c r="CU267">
        <f t="shared" si="183"/>
        <v>0</v>
      </c>
      <c r="CV267">
        <f t="shared" si="184"/>
        <v>0</v>
      </c>
      <c r="CW267">
        <f t="shared" si="185"/>
        <v>0</v>
      </c>
      <c r="CX267">
        <f t="shared" si="185"/>
        <v>0</v>
      </c>
      <c r="CY267">
        <f t="shared" si="186"/>
        <v>0</v>
      </c>
      <c r="CZ267">
        <f t="shared" si="187"/>
        <v>0</v>
      </c>
      <c r="DC267" t="s">
        <v>45</v>
      </c>
      <c r="DD267" t="s">
        <v>45</v>
      </c>
      <c r="DE267" t="s">
        <v>45</v>
      </c>
      <c r="DF267" t="s">
        <v>45</v>
      </c>
      <c r="DG267" t="s">
        <v>45</v>
      </c>
      <c r="DH267" t="s">
        <v>45</v>
      </c>
      <c r="DI267" t="s">
        <v>45</v>
      </c>
      <c r="DJ267" t="s">
        <v>45</v>
      </c>
      <c r="DK267" t="s">
        <v>45</v>
      </c>
      <c r="DL267" t="s">
        <v>45</v>
      </c>
      <c r="DM267" t="s">
        <v>45</v>
      </c>
      <c r="DN267">
        <v>105</v>
      </c>
      <c r="DO267">
        <v>70</v>
      </c>
      <c r="DP267">
        <v>1.0469999999999999</v>
      </c>
      <c r="DQ267">
        <v>1</v>
      </c>
      <c r="DU267">
        <v>1009</v>
      </c>
      <c r="DV267" t="s">
        <v>163</v>
      </c>
      <c r="DW267" t="s">
        <v>163</v>
      </c>
      <c r="DX267">
        <v>1</v>
      </c>
      <c r="EE267">
        <v>21377796</v>
      </c>
      <c r="EF267">
        <v>30</v>
      </c>
      <c r="EG267" t="s">
        <v>20</v>
      </c>
      <c r="EH267">
        <v>0</v>
      </c>
      <c r="EI267" t="s">
        <v>45</v>
      </c>
      <c r="EJ267">
        <v>1</v>
      </c>
      <c r="EK267">
        <v>81</v>
      </c>
      <c r="EL267" t="s">
        <v>393</v>
      </c>
      <c r="EM267" t="s">
        <v>394</v>
      </c>
      <c r="EO267" t="s">
        <v>45</v>
      </c>
      <c r="EQ267">
        <v>0</v>
      </c>
      <c r="ER267">
        <v>8.7304999999999993</v>
      </c>
      <c r="ES267">
        <v>8.7304999999999993</v>
      </c>
      <c r="ET267">
        <v>0</v>
      </c>
      <c r="EU267">
        <v>0</v>
      </c>
      <c r="EV267">
        <v>0</v>
      </c>
      <c r="EW267">
        <v>0</v>
      </c>
      <c r="EX267">
        <v>0</v>
      </c>
      <c r="EZ267">
        <v>0</v>
      </c>
      <c r="FQ267">
        <v>0</v>
      </c>
      <c r="FR267">
        <f t="shared" si="188"/>
        <v>0</v>
      </c>
      <c r="FS267">
        <v>0</v>
      </c>
      <c r="FX267">
        <v>0</v>
      </c>
      <c r="FY267">
        <v>0</v>
      </c>
      <c r="GA267" t="s">
        <v>45</v>
      </c>
      <c r="GG267">
        <v>2</v>
      </c>
      <c r="GH267">
        <v>1</v>
      </c>
      <c r="GI267">
        <v>2</v>
      </c>
      <c r="GJ267">
        <v>0</v>
      </c>
      <c r="GK267">
        <f>ROUND(R267*(R12)/100,2)</f>
        <v>0</v>
      </c>
      <c r="GL267">
        <f t="shared" si="189"/>
        <v>0</v>
      </c>
      <c r="GM267">
        <f t="shared" si="190"/>
        <v>25637.37</v>
      </c>
      <c r="GN267">
        <f t="shared" si="191"/>
        <v>25637.37</v>
      </c>
      <c r="GO267">
        <f t="shared" si="192"/>
        <v>0</v>
      </c>
      <c r="GP267">
        <f t="shared" si="193"/>
        <v>0</v>
      </c>
      <c r="GR267">
        <v>0</v>
      </c>
    </row>
    <row r="268" spans="1:200">
      <c r="A268">
        <v>17</v>
      </c>
      <c r="B268">
        <v>0</v>
      </c>
      <c r="C268">
        <f>ROW(SmtRes!A183)</f>
        <v>183</v>
      </c>
      <c r="D268">
        <f>ROW(EtalonRes!A170)</f>
        <v>170</v>
      </c>
      <c r="E268" t="s">
        <v>77</v>
      </c>
      <c r="F268" t="s">
        <v>414</v>
      </c>
      <c r="G268" t="s">
        <v>415</v>
      </c>
      <c r="H268" t="s">
        <v>73</v>
      </c>
      <c r="I268">
        <f>I266</f>
        <v>15.41</v>
      </c>
      <c r="J268">
        <v>0</v>
      </c>
      <c r="O268">
        <f t="shared" si="161"/>
        <v>127665.3</v>
      </c>
      <c r="P268">
        <f t="shared" si="162"/>
        <v>22574.11</v>
      </c>
      <c r="Q268">
        <f t="shared" si="163"/>
        <v>620.62</v>
      </c>
      <c r="R268">
        <f t="shared" si="164"/>
        <v>271.74</v>
      </c>
      <c r="S268">
        <f t="shared" si="165"/>
        <v>104470.57</v>
      </c>
      <c r="T268">
        <f t="shared" si="166"/>
        <v>0</v>
      </c>
      <c r="U268">
        <f t="shared" si="167"/>
        <v>568.62900000000002</v>
      </c>
      <c r="V268">
        <f t="shared" si="168"/>
        <v>0</v>
      </c>
      <c r="W268">
        <f t="shared" si="169"/>
        <v>0</v>
      </c>
      <c r="X268">
        <f t="shared" si="170"/>
        <v>87755.28</v>
      </c>
      <c r="Y268">
        <f t="shared" si="170"/>
        <v>45967.05</v>
      </c>
      <c r="AA268">
        <v>22950688</v>
      </c>
      <c r="AB268">
        <f t="shared" si="171"/>
        <v>656.14</v>
      </c>
      <c r="AC268">
        <f t="shared" si="172"/>
        <v>244.15</v>
      </c>
      <c r="AD268">
        <f t="shared" si="173"/>
        <v>4.47</v>
      </c>
      <c r="AE268">
        <f t="shared" si="174"/>
        <v>1.06</v>
      </c>
      <c r="AF268">
        <f t="shared" si="174"/>
        <v>407.52</v>
      </c>
      <c r="AG268">
        <f t="shared" si="175"/>
        <v>0</v>
      </c>
      <c r="AH268">
        <f t="shared" si="176"/>
        <v>36</v>
      </c>
      <c r="AI268">
        <f t="shared" si="176"/>
        <v>0</v>
      </c>
      <c r="AJ268">
        <f t="shared" si="177"/>
        <v>0</v>
      </c>
      <c r="AK268">
        <v>656.14</v>
      </c>
      <c r="AL268">
        <v>244.15</v>
      </c>
      <c r="AM268">
        <v>4.47</v>
      </c>
      <c r="AN268">
        <v>1.06</v>
      </c>
      <c r="AO268">
        <v>407.52</v>
      </c>
      <c r="AP268">
        <v>0</v>
      </c>
      <c r="AQ268">
        <v>36</v>
      </c>
      <c r="AR268">
        <v>0</v>
      </c>
      <c r="AS268">
        <v>0</v>
      </c>
      <c r="AT268">
        <v>84</v>
      </c>
      <c r="AU268">
        <v>44</v>
      </c>
      <c r="AV268">
        <v>1.0249999999999999</v>
      </c>
      <c r="AW268">
        <v>1</v>
      </c>
      <c r="AZ268">
        <v>1</v>
      </c>
      <c r="BA268">
        <v>16.23</v>
      </c>
      <c r="BB268">
        <v>8.7899999999999991</v>
      </c>
      <c r="BC268">
        <v>6</v>
      </c>
      <c r="BD268" t="s">
        <v>45</v>
      </c>
      <c r="BE268" t="s">
        <v>45</v>
      </c>
      <c r="BF268" t="s">
        <v>45</v>
      </c>
      <c r="BG268" t="s">
        <v>45</v>
      </c>
      <c r="BH268">
        <v>0</v>
      </c>
      <c r="BI268">
        <v>1</v>
      </c>
      <c r="BJ268" t="s">
        <v>416</v>
      </c>
      <c r="BM268">
        <v>478</v>
      </c>
      <c r="BN268">
        <v>0</v>
      </c>
      <c r="BO268" t="s">
        <v>414</v>
      </c>
      <c r="BP268">
        <v>1</v>
      </c>
      <c r="BQ268">
        <v>60</v>
      </c>
      <c r="BS268">
        <v>16.23</v>
      </c>
      <c r="BT268">
        <v>1</v>
      </c>
      <c r="BU268">
        <v>1</v>
      </c>
      <c r="BV268">
        <v>1</v>
      </c>
      <c r="BW268">
        <v>1</v>
      </c>
      <c r="BX268">
        <v>1</v>
      </c>
      <c r="BY268" t="s">
        <v>45</v>
      </c>
      <c r="BZ268">
        <v>84</v>
      </c>
      <c r="CA268">
        <v>44</v>
      </c>
      <c r="CF268">
        <v>0</v>
      </c>
      <c r="CG268">
        <v>0</v>
      </c>
      <c r="CM268">
        <v>0</v>
      </c>
      <c r="CN268" t="s">
        <v>45</v>
      </c>
      <c r="CO268">
        <v>0</v>
      </c>
      <c r="CP268">
        <f t="shared" si="178"/>
        <v>127665.3</v>
      </c>
      <c r="CQ268">
        <f t="shared" si="179"/>
        <v>1464.9</v>
      </c>
      <c r="CR268">
        <f t="shared" si="180"/>
        <v>40.273582499999989</v>
      </c>
      <c r="CS268">
        <f t="shared" si="181"/>
        <v>17.633894999999999</v>
      </c>
      <c r="CT268">
        <f t="shared" si="182"/>
        <v>6779.4008399999993</v>
      </c>
      <c r="CU268">
        <f t="shared" si="183"/>
        <v>0</v>
      </c>
      <c r="CV268">
        <f t="shared" si="184"/>
        <v>36.9</v>
      </c>
      <c r="CW268">
        <f t="shared" si="185"/>
        <v>0</v>
      </c>
      <c r="CX268">
        <f t="shared" si="185"/>
        <v>0</v>
      </c>
      <c r="CY268">
        <f t="shared" si="186"/>
        <v>87755.2788</v>
      </c>
      <c r="CZ268">
        <f t="shared" si="187"/>
        <v>45967.050800000005</v>
      </c>
      <c r="DC268" t="s">
        <v>45</v>
      </c>
      <c r="DD268" t="s">
        <v>45</v>
      </c>
      <c r="DE268" t="s">
        <v>45</v>
      </c>
      <c r="DF268" t="s">
        <v>45</v>
      </c>
      <c r="DG268" t="s">
        <v>45</v>
      </c>
      <c r="DH268" t="s">
        <v>45</v>
      </c>
      <c r="DI268" t="s">
        <v>45</v>
      </c>
      <c r="DJ268" t="s">
        <v>45</v>
      </c>
      <c r="DK268" t="s">
        <v>45</v>
      </c>
      <c r="DL268" t="s">
        <v>45</v>
      </c>
      <c r="DM268" t="s">
        <v>45</v>
      </c>
      <c r="DN268">
        <v>100</v>
      </c>
      <c r="DO268">
        <v>64</v>
      </c>
      <c r="DP268">
        <v>1.0249999999999999</v>
      </c>
      <c r="DQ268">
        <v>1</v>
      </c>
      <c r="DU268">
        <v>1005</v>
      </c>
      <c r="DV268" t="s">
        <v>73</v>
      </c>
      <c r="DW268" t="s">
        <v>73</v>
      </c>
      <c r="DX268">
        <v>100</v>
      </c>
      <c r="EE268">
        <v>21378193</v>
      </c>
      <c r="EF268">
        <v>60</v>
      </c>
      <c r="EG268" t="s">
        <v>87</v>
      </c>
      <c r="EH268">
        <v>0</v>
      </c>
      <c r="EI268" t="s">
        <v>45</v>
      </c>
      <c r="EJ268">
        <v>1</v>
      </c>
      <c r="EK268">
        <v>478</v>
      </c>
      <c r="EL268" t="s">
        <v>400</v>
      </c>
      <c r="EM268" t="s">
        <v>401</v>
      </c>
      <c r="EO268" t="s">
        <v>45</v>
      </c>
      <c r="EQ268">
        <v>0</v>
      </c>
      <c r="ER268">
        <v>656.14</v>
      </c>
      <c r="ES268">
        <v>244.15</v>
      </c>
      <c r="ET268">
        <v>4.47</v>
      </c>
      <c r="EU268">
        <v>1.06</v>
      </c>
      <c r="EV268">
        <v>407.52</v>
      </c>
      <c r="EW268">
        <v>36</v>
      </c>
      <c r="EX268">
        <v>0</v>
      </c>
      <c r="EY268">
        <v>0</v>
      </c>
      <c r="EZ268">
        <v>0</v>
      </c>
      <c r="FQ268">
        <v>0</v>
      </c>
      <c r="FR268">
        <f t="shared" si="188"/>
        <v>0</v>
      </c>
      <c r="FS268">
        <v>0</v>
      </c>
      <c r="FX268">
        <v>84</v>
      </c>
      <c r="FY268">
        <v>44</v>
      </c>
      <c r="GA268" t="s">
        <v>45</v>
      </c>
      <c r="GG268">
        <v>2</v>
      </c>
      <c r="GH268">
        <v>1</v>
      </c>
      <c r="GI268">
        <v>2</v>
      </c>
      <c r="GJ268">
        <v>0</v>
      </c>
      <c r="GK268">
        <f>ROUND(R268*(R12)/100,2)</f>
        <v>453.81</v>
      </c>
      <c r="GL268">
        <f t="shared" si="189"/>
        <v>0</v>
      </c>
      <c r="GM268">
        <f t="shared" si="190"/>
        <v>261841.44</v>
      </c>
      <c r="GN268">
        <f t="shared" si="191"/>
        <v>261841.44</v>
      </c>
      <c r="GO268">
        <f t="shared" si="192"/>
        <v>0</v>
      </c>
      <c r="GP268">
        <f t="shared" si="193"/>
        <v>0</v>
      </c>
      <c r="GR268">
        <v>0</v>
      </c>
    </row>
    <row r="269" spans="1:200">
      <c r="A269">
        <v>18</v>
      </c>
      <c r="B269">
        <v>0</v>
      </c>
      <c r="C269">
        <v>179</v>
      </c>
      <c r="E269" t="s">
        <v>402</v>
      </c>
      <c r="F269" t="s">
        <v>417</v>
      </c>
      <c r="G269" t="s">
        <v>418</v>
      </c>
      <c r="H269" t="s">
        <v>138</v>
      </c>
      <c r="I269">
        <f>I268*J269</f>
        <v>0.117116</v>
      </c>
      <c r="J269">
        <v>7.6E-3</v>
      </c>
      <c r="O269">
        <f t="shared" si="161"/>
        <v>1889.5</v>
      </c>
      <c r="P269">
        <f t="shared" si="162"/>
        <v>1889.5</v>
      </c>
      <c r="Q269">
        <f t="shared" si="163"/>
        <v>0</v>
      </c>
      <c r="R269">
        <f t="shared" si="164"/>
        <v>0</v>
      </c>
      <c r="S269">
        <f t="shared" si="165"/>
        <v>0</v>
      </c>
      <c r="T269">
        <f t="shared" si="166"/>
        <v>0</v>
      </c>
      <c r="U269">
        <f t="shared" si="167"/>
        <v>0</v>
      </c>
      <c r="V269">
        <f t="shared" si="168"/>
        <v>0</v>
      </c>
      <c r="W269">
        <f t="shared" si="169"/>
        <v>0</v>
      </c>
      <c r="X269">
        <f t="shared" si="170"/>
        <v>0</v>
      </c>
      <c r="Y269">
        <f t="shared" si="170"/>
        <v>0</v>
      </c>
      <c r="AA269">
        <v>22950688</v>
      </c>
      <c r="AB269">
        <f t="shared" si="171"/>
        <v>3015.62</v>
      </c>
      <c r="AC269">
        <f t="shared" si="172"/>
        <v>3015.62</v>
      </c>
      <c r="AD269">
        <f t="shared" si="173"/>
        <v>0</v>
      </c>
      <c r="AE269">
        <f t="shared" si="174"/>
        <v>0</v>
      </c>
      <c r="AF269">
        <f t="shared" si="174"/>
        <v>0</v>
      </c>
      <c r="AG269">
        <f t="shared" si="175"/>
        <v>0</v>
      </c>
      <c r="AH269">
        <f t="shared" si="176"/>
        <v>0</v>
      </c>
      <c r="AI269">
        <f t="shared" si="176"/>
        <v>0</v>
      </c>
      <c r="AJ269">
        <f t="shared" si="177"/>
        <v>0</v>
      </c>
      <c r="AK269">
        <v>3015.62</v>
      </c>
      <c r="AL269">
        <v>3015.62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1</v>
      </c>
      <c r="AW269">
        <v>1</v>
      </c>
      <c r="AZ269">
        <v>1</v>
      </c>
      <c r="BA269">
        <v>1</v>
      </c>
      <c r="BB269">
        <v>1</v>
      </c>
      <c r="BC269">
        <v>5.35</v>
      </c>
      <c r="BD269" t="s">
        <v>45</v>
      </c>
      <c r="BE269" t="s">
        <v>45</v>
      </c>
      <c r="BF269" t="s">
        <v>45</v>
      </c>
      <c r="BG269" t="s">
        <v>45</v>
      </c>
      <c r="BH269">
        <v>3</v>
      </c>
      <c r="BI269">
        <v>1</v>
      </c>
      <c r="BJ269" t="s">
        <v>419</v>
      </c>
      <c r="BM269">
        <v>478</v>
      </c>
      <c r="BN269">
        <v>0</v>
      </c>
      <c r="BO269" t="s">
        <v>417</v>
      </c>
      <c r="BP269">
        <v>1</v>
      </c>
      <c r="BQ269">
        <v>60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 t="s">
        <v>45</v>
      </c>
      <c r="BZ269">
        <v>0</v>
      </c>
      <c r="CA269">
        <v>0</v>
      </c>
      <c r="CF269">
        <v>0</v>
      </c>
      <c r="CG269">
        <v>0</v>
      </c>
      <c r="CM269">
        <v>0</v>
      </c>
      <c r="CN269" t="s">
        <v>45</v>
      </c>
      <c r="CO269">
        <v>0</v>
      </c>
      <c r="CP269">
        <f t="shared" si="178"/>
        <v>1889.5</v>
      </c>
      <c r="CQ269">
        <f t="shared" si="179"/>
        <v>16133.566999999999</v>
      </c>
      <c r="CR269">
        <f t="shared" si="180"/>
        <v>0</v>
      </c>
      <c r="CS269">
        <f t="shared" si="181"/>
        <v>0</v>
      </c>
      <c r="CT269">
        <f t="shared" si="182"/>
        <v>0</v>
      </c>
      <c r="CU269">
        <f t="shared" si="183"/>
        <v>0</v>
      </c>
      <c r="CV269">
        <f t="shared" si="184"/>
        <v>0</v>
      </c>
      <c r="CW269">
        <f t="shared" si="185"/>
        <v>0</v>
      </c>
      <c r="CX269">
        <f t="shared" si="185"/>
        <v>0</v>
      </c>
      <c r="CY269">
        <f t="shared" si="186"/>
        <v>0</v>
      </c>
      <c r="CZ269">
        <f t="shared" si="187"/>
        <v>0</v>
      </c>
      <c r="DC269" t="s">
        <v>45</v>
      </c>
      <c r="DD269" t="s">
        <v>45</v>
      </c>
      <c r="DE269" t="s">
        <v>45</v>
      </c>
      <c r="DF269" t="s">
        <v>45</v>
      </c>
      <c r="DG269" t="s">
        <v>45</v>
      </c>
      <c r="DH269" t="s">
        <v>45</v>
      </c>
      <c r="DI269" t="s">
        <v>45</v>
      </c>
      <c r="DJ269" t="s">
        <v>45</v>
      </c>
      <c r="DK269" t="s">
        <v>45</v>
      </c>
      <c r="DL269" t="s">
        <v>45</v>
      </c>
      <c r="DM269" t="s">
        <v>45</v>
      </c>
      <c r="DN269">
        <v>100</v>
      </c>
      <c r="DO269">
        <v>64</v>
      </c>
      <c r="DP269">
        <v>1.0249999999999999</v>
      </c>
      <c r="DQ269">
        <v>1</v>
      </c>
      <c r="DU269">
        <v>1009</v>
      </c>
      <c r="DV269" t="s">
        <v>138</v>
      </c>
      <c r="DW269" t="s">
        <v>138</v>
      </c>
      <c r="DX269">
        <v>1000</v>
      </c>
      <c r="EE269">
        <v>21378193</v>
      </c>
      <c r="EF269">
        <v>60</v>
      </c>
      <c r="EG269" t="s">
        <v>87</v>
      </c>
      <c r="EH269">
        <v>0</v>
      </c>
      <c r="EI269" t="s">
        <v>45</v>
      </c>
      <c r="EJ269">
        <v>1</v>
      </c>
      <c r="EK269">
        <v>478</v>
      </c>
      <c r="EL269" t="s">
        <v>400</v>
      </c>
      <c r="EM269" t="s">
        <v>401</v>
      </c>
      <c r="EO269" t="s">
        <v>45</v>
      </c>
      <c r="EQ269">
        <v>0</v>
      </c>
      <c r="ER269">
        <v>3015.62</v>
      </c>
      <c r="ES269">
        <v>3015.62</v>
      </c>
      <c r="ET269">
        <v>0</v>
      </c>
      <c r="EU269">
        <v>0</v>
      </c>
      <c r="EV269">
        <v>0</v>
      </c>
      <c r="EW269">
        <v>0</v>
      </c>
      <c r="EX269">
        <v>0</v>
      </c>
      <c r="EZ269">
        <v>0</v>
      </c>
      <c r="FQ269">
        <v>0</v>
      </c>
      <c r="FR269">
        <f t="shared" si="188"/>
        <v>0</v>
      </c>
      <c r="FS269">
        <v>0</v>
      </c>
      <c r="FX269">
        <v>0</v>
      </c>
      <c r="FY269">
        <v>0</v>
      </c>
      <c r="GA269" t="s">
        <v>45</v>
      </c>
      <c r="GG269">
        <v>2</v>
      </c>
      <c r="GH269">
        <v>1</v>
      </c>
      <c r="GI269">
        <v>2</v>
      </c>
      <c r="GJ269">
        <v>0</v>
      </c>
      <c r="GK269">
        <f>ROUND(R269*(R12)/100,2)</f>
        <v>0</v>
      </c>
      <c r="GL269">
        <f t="shared" si="189"/>
        <v>0</v>
      </c>
      <c r="GM269">
        <f t="shared" si="190"/>
        <v>1889.5</v>
      </c>
      <c r="GN269">
        <f t="shared" si="191"/>
        <v>1889.5</v>
      </c>
      <c r="GO269">
        <f t="shared" si="192"/>
        <v>0</v>
      </c>
      <c r="GP269">
        <f t="shared" si="193"/>
        <v>0</v>
      </c>
      <c r="GR269">
        <v>0</v>
      </c>
    </row>
    <row r="270" spans="1:200">
      <c r="A270">
        <v>18</v>
      </c>
      <c r="B270">
        <v>0</v>
      </c>
      <c r="C270">
        <v>181</v>
      </c>
      <c r="E270" t="s">
        <v>406</v>
      </c>
      <c r="F270" t="s">
        <v>407</v>
      </c>
      <c r="G270" t="s">
        <v>408</v>
      </c>
      <c r="H270" t="s">
        <v>138</v>
      </c>
      <c r="I270">
        <f>I268*J270</f>
        <v>1.0941099999999999</v>
      </c>
      <c r="J270">
        <v>7.0999999999999994E-2</v>
      </c>
      <c r="O270">
        <f t="shared" si="161"/>
        <v>50063.519999999997</v>
      </c>
      <c r="P270">
        <f t="shared" si="162"/>
        <v>50063.519999999997</v>
      </c>
      <c r="Q270">
        <f t="shared" si="163"/>
        <v>0</v>
      </c>
      <c r="R270">
        <f t="shared" si="164"/>
        <v>0</v>
      </c>
      <c r="S270">
        <f t="shared" si="165"/>
        <v>0</v>
      </c>
      <c r="T270">
        <f t="shared" si="166"/>
        <v>0</v>
      </c>
      <c r="U270">
        <f t="shared" si="167"/>
        <v>0</v>
      </c>
      <c r="V270">
        <f t="shared" si="168"/>
        <v>0</v>
      </c>
      <c r="W270">
        <f t="shared" si="169"/>
        <v>0</v>
      </c>
      <c r="X270">
        <f t="shared" si="170"/>
        <v>0</v>
      </c>
      <c r="Y270">
        <f t="shared" si="170"/>
        <v>0</v>
      </c>
      <c r="AA270">
        <v>22950688</v>
      </c>
      <c r="AB270">
        <f t="shared" si="171"/>
        <v>22652.13</v>
      </c>
      <c r="AC270">
        <f t="shared" si="172"/>
        <v>22652.13</v>
      </c>
      <c r="AD270">
        <f t="shared" si="173"/>
        <v>0</v>
      </c>
      <c r="AE270">
        <f t="shared" si="174"/>
        <v>0</v>
      </c>
      <c r="AF270">
        <f t="shared" si="174"/>
        <v>0</v>
      </c>
      <c r="AG270">
        <f t="shared" si="175"/>
        <v>0</v>
      </c>
      <c r="AH270">
        <f t="shared" si="176"/>
        <v>0</v>
      </c>
      <c r="AI270">
        <f t="shared" si="176"/>
        <v>0</v>
      </c>
      <c r="AJ270">
        <f t="shared" si="177"/>
        <v>0</v>
      </c>
      <c r="AK270">
        <v>22652.13</v>
      </c>
      <c r="AL270">
        <v>22652.13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1</v>
      </c>
      <c r="AW270">
        <v>1</v>
      </c>
      <c r="AZ270">
        <v>1</v>
      </c>
      <c r="BA270">
        <v>1</v>
      </c>
      <c r="BB270">
        <v>1</v>
      </c>
      <c r="BC270">
        <v>2.02</v>
      </c>
      <c r="BD270" t="s">
        <v>45</v>
      </c>
      <c r="BE270" t="s">
        <v>45</v>
      </c>
      <c r="BF270" t="s">
        <v>45</v>
      </c>
      <c r="BG270" t="s">
        <v>45</v>
      </c>
      <c r="BH270">
        <v>3</v>
      </c>
      <c r="BI270">
        <v>1</v>
      </c>
      <c r="BJ270" t="s">
        <v>409</v>
      </c>
      <c r="BM270">
        <v>478</v>
      </c>
      <c r="BN270">
        <v>0</v>
      </c>
      <c r="BO270" t="s">
        <v>407</v>
      </c>
      <c r="BP270">
        <v>1</v>
      </c>
      <c r="BQ270">
        <v>60</v>
      </c>
      <c r="BS270">
        <v>1</v>
      </c>
      <c r="BT270">
        <v>1</v>
      </c>
      <c r="BU270">
        <v>1</v>
      </c>
      <c r="BV270">
        <v>1</v>
      </c>
      <c r="BW270">
        <v>1</v>
      </c>
      <c r="BX270">
        <v>1</v>
      </c>
      <c r="BY270" t="s">
        <v>45</v>
      </c>
      <c r="BZ270">
        <v>0</v>
      </c>
      <c r="CA270">
        <v>0</v>
      </c>
      <c r="CF270">
        <v>0</v>
      </c>
      <c r="CG270">
        <v>0</v>
      </c>
      <c r="CM270">
        <v>0</v>
      </c>
      <c r="CN270" t="s">
        <v>45</v>
      </c>
      <c r="CO270">
        <v>0</v>
      </c>
      <c r="CP270">
        <f t="shared" si="178"/>
        <v>50063.519999999997</v>
      </c>
      <c r="CQ270">
        <f t="shared" si="179"/>
        <v>45757.302600000003</v>
      </c>
      <c r="CR270">
        <f t="shared" si="180"/>
        <v>0</v>
      </c>
      <c r="CS270">
        <f t="shared" si="181"/>
        <v>0</v>
      </c>
      <c r="CT270">
        <f t="shared" si="182"/>
        <v>0</v>
      </c>
      <c r="CU270">
        <f t="shared" si="183"/>
        <v>0</v>
      </c>
      <c r="CV270">
        <f t="shared" si="184"/>
        <v>0</v>
      </c>
      <c r="CW270">
        <f t="shared" si="185"/>
        <v>0</v>
      </c>
      <c r="CX270">
        <f t="shared" si="185"/>
        <v>0</v>
      </c>
      <c r="CY270">
        <f t="shared" si="186"/>
        <v>0</v>
      </c>
      <c r="CZ270">
        <f t="shared" si="187"/>
        <v>0</v>
      </c>
      <c r="DC270" t="s">
        <v>45</v>
      </c>
      <c r="DD270" t="s">
        <v>45</v>
      </c>
      <c r="DE270" t="s">
        <v>45</v>
      </c>
      <c r="DF270" t="s">
        <v>45</v>
      </c>
      <c r="DG270" t="s">
        <v>45</v>
      </c>
      <c r="DH270" t="s">
        <v>45</v>
      </c>
      <c r="DI270" t="s">
        <v>45</v>
      </c>
      <c r="DJ270" t="s">
        <v>45</v>
      </c>
      <c r="DK270" t="s">
        <v>45</v>
      </c>
      <c r="DL270" t="s">
        <v>45</v>
      </c>
      <c r="DM270" t="s">
        <v>45</v>
      </c>
      <c r="DN270">
        <v>100</v>
      </c>
      <c r="DO270">
        <v>64</v>
      </c>
      <c r="DP270">
        <v>1.0249999999999999</v>
      </c>
      <c r="DQ270">
        <v>1</v>
      </c>
      <c r="DU270">
        <v>1009</v>
      </c>
      <c r="DV270" t="s">
        <v>138</v>
      </c>
      <c r="DW270" t="s">
        <v>138</v>
      </c>
      <c r="DX270">
        <v>1000</v>
      </c>
      <c r="EE270">
        <v>21378193</v>
      </c>
      <c r="EF270">
        <v>60</v>
      </c>
      <c r="EG270" t="s">
        <v>87</v>
      </c>
      <c r="EH270">
        <v>0</v>
      </c>
      <c r="EI270" t="s">
        <v>45</v>
      </c>
      <c r="EJ270">
        <v>1</v>
      </c>
      <c r="EK270">
        <v>478</v>
      </c>
      <c r="EL270" t="s">
        <v>400</v>
      </c>
      <c r="EM270" t="s">
        <v>401</v>
      </c>
      <c r="EO270" t="s">
        <v>45</v>
      </c>
      <c r="EQ270">
        <v>0</v>
      </c>
      <c r="ER270">
        <v>22652.13</v>
      </c>
      <c r="ES270">
        <v>22652.13</v>
      </c>
      <c r="ET270">
        <v>0</v>
      </c>
      <c r="EU270">
        <v>0</v>
      </c>
      <c r="EV270">
        <v>0</v>
      </c>
      <c r="EW270">
        <v>0</v>
      </c>
      <c r="EX270">
        <v>0</v>
      </c>
      <c r="EZ270">
        <v>0</v>
      </c>
      <c r="FQ270">
        <v>0</v>
      </c>
      <c r="FR270">
        <f t="shared" si="188"/>
        <v>0</v>
      </c>
      <c r="FS270">
        <v>0</v>
      </c>
      <c r="FX270">
        <v>0</v>
      </c>
      <c r="FY270">
        <v>0</v>
      </c>
      <c r="GA270" t="s">
        <v>45</v>
      </c>
      <c r="GG270">
        <v>2</v>
      </c>
      <c r="GH270">
        <v>1</v>
      </c>
      <c r="GI270">
        <v>2</v>
      </c>
      <c r="GJ270">
        <v>0</v>
      </c>
      <c r="GK270">
        <f>ROUND(R270*(R12)/100,2)</f>
        <v>0</v>
      </c>
      <c r="GL270">
        <f t="shared" si="189"/>
        <v>0</v>
      </c>
      <c r="GM270">
        <f t="shared" si="190"/>
        <v>50063.519999999997</v>
      </c>
      <c r="GN270">
        <f t="shared" si="191"/>
        <v>50063.519999999997</v>
      </c>
      <c r="GO270">
        <f t="shared" si="192"/>
        <v>0</v>
      </c>
      <c r="GP270">
        <f t="shared" si="193"/>
        <v>0</v>
      </c>
      <c r="GR270">
        <v>0</v>
      </c>
    </row>
    <row r="272" spans="1:200">
      <c r="A272" s="2">
        <v>51</v>
      </c>
      <c r="B272" s="2">
        <f>B260</f>
        <v>0</v>
      </c>
      <c r="C272" s="2">
        <f>A260</f>
        <v>4</v>
      </c>
      <c r="D272" s="2">
        <f>ROW(A260)</f>
        <v>260</v>
      </c>
      <c r="E272" s="2"/>
      <c r="F272" s="2" t="str">
        <f>IF(F260&lt;&gt;"",F260,"")</f>
        <v>Новый раздел</v>
      </c>
      <c r="G272" s="2" t="str">
        <f>IF(G260&lt;&gt;"",G260,"")</f>
        <v>Потолок</v>
      </c>
      <c r="H272" s="2"/>
      <c r="I272" s="2"/>
      <c r="J272" s="2"/>
      <c r="K272" s="2"/>
      <c r="L272" s="2"/>
      <c r="M272" s="2"/>
      <c r="N272" s="2"/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>
        <f t="shared" ref="AO272:AU272" si="194">ROUND(BB272,2)</f>
        <v>0</v>
      </c>
      <c r="AP272" s="2">
        <f t="shared" si="194"/>
        <v>0</v>
      </c>
      <c r="AQ272" s="2">
        <f t="shared" si="194"/>
        <v>0</v>
      </c>
      <c r="AR272" s="2">
        <f t="shared" si="194"/>
        <v>0</v>
      </c>
      <c r="AS272" s="2">
        <f t="shared" si="194"/>
        <v>0</v>
      </c>
      <c r="AT272" s="2">
        <f t="shared" si="194"/>
        <v>0</v>
      </c>
      <c r="AU272" s="2">
        <f t="shared" si="194"/>
        <v>0</v>
      </c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>
        <v>0</v>
      </c>
    </row>
    <row r="274" spans="1:16">
      <c r="A274" s="4">
        <v>50</v>
      </c>
      <c r="B274" s="4">
        <v>0</v>
      </c>
      <c r="C274" s="4">
        <v>0</v>
      </c>
      <c r="D274" s="4">
        <v>1</v>
      </c>
      <c r="E274" s="4">
        <v>201</v>
      </c>
      <c r="F274" s="4">
        <f>ROUND(Source!O272,O274)</f>
        <v>0</v>
      </c>
      <c r="G274" s="4" t="s">
        <v>172</v>
      </c>
      <c r="H274" s="4" t="s">
        <v>173</v>
      </c>
      <c r="I274" s="4"/>
      <c r="J274" s="4"/>
      <c r="K274" s="4">
        <v>201</v>
      </c>
      <c r="L274" s="4">
        <v>1</v>
      </c>
      <c r="M274" s="4">
        <v>3</v>
      </c>
      <c r="N274" s="4" t="s">
        <v>45</v>
      </c>
      <c r="O274" s="4">
        <v>2</v>
      </c>
      <c r="P274" s="4"/>
    </row>
    <row r="275" spans="1:16">
      <c r="A275" s="4">
        <v>50</v>
      </c>
      <c r="B275" s="4">
        <v>0</v>
      </c>
      <c r="C275" s="4">
        <v>0</v>
      </c>
      <c r="D275" s="4">
        <v>1</v>
      </c>
      <c r="E275" s="4">
        <v>202</v>
      </c>
      <c r="F275" s="4">
        <f>ROUND(Source!P272,O275)</f>
        <v>0</v>
      </c>
      <c r="G275" s="4" t="s">
        <v>174</v>
      </c>
      <c r="H275" s="4" t="s">
        <v>175</v>
      </c>
      <c r="I275" s="4"/>
      <c r="J275" s="4"/>
      <c r="K275" s="4">
        <v>202</v>
      </c>
      <c r="L275" s="4">
        <v>2</v>
      </c>
      <c r="M275" s="4">
        <v>3</v>
      </c>
      <c r="N275" s="4" t="s">
        <v>45</v>
      </c>
      <c r="O275" s="4">
        <v>2</v>
      </c>
      <c r="P275" s="4"/>
    </row>
    <row r="276" spans="1:16">
      <c r="A276" s="4">
        <v>50</v>
      </c>
      <c r="B276" s="4">
        <v>0</v>
      </c>
      <c r="C276" s="4">
        <v>0</v>
      </c>
      <c r="D276" s="4">
        <v>1</v>
      </c>
      <c r="E276" s="4">
        <v>222</v>
      </c>
      <c r="F276" s="4">
        <f>ROUND(Source!AO272,O276)</f>
        <v>0</v>
      </c>
      <c r="G276" s="4" t="s">
        <v>176</v>
      </c>
      <c r="H276" s="4" t="s">
        <v>177</v>
      </c>
      <c r="I276" s="4"/>
      <c r="J276" s="4"/>
      <c r="K276" s="4">
        <v>222</v>
      </c>
      <c r="L276" s="4">
        <v>3</v>
      </c>
      <c r="M276" s="4">
        <v>3</v>
      </c>
      <c r="N276" s="4" t="s">
        <v>45</v>
      </c>
      <c r="O276" s="4">
        <v>2</v>
      </c>
      <c r="P276" s="4"/>
    </row>
    <row r="277" spans="1:16">
      <c r="A277" s="4">
        <v>50</v>
      </c>
      <c r="B277" s="4">
        <v>0</v>
      </c>
      <c r="C277" s="4">
        <v>0</v>
      </c>
      <c r="D277" s="4">
        <v>1</v>
      </c>
      <c r="E277" s="4">
        <v>216</v>
      </c>
      <c r="F277" s="4">
        <f>ROUND(Source!AP272,O277)</f>
        <v>0</v>
      </c>
      <c r="G277" s="4" t="s">
        <v>178</v>
      </c>
      <c r="H277" s="4" t="s">
        <v>179</v>
      </c>
      <c r="I277" s="4"/>
      <c r="J277" s="4"/>
      <c r="K277" s="4">
        <v>216</v>
      </c>
      <c r="L277" s="4">
        <v>4</v>
      </c>
      <c r="M277" s="4">
        <v>3</v>
      </c>
      <c r="N277" s="4" t="s">
        <v>45</v>
      </c>
      <c r="O277" s="4">
        <v>2</v>
      </c>
      <c r="P277" s="4"/>
    </row>
    <row r="278" spans="1:16">
      <c r="A278" s="4">
        <v>50</v>
      </c>
      <c r="B278" s="4">
        <v>0</v>
      </c>
      <c r="C278" s="4">
        <v>0</v>
      </c>
      <c r="D278" s="4">
        <v>1</v>
      </c>
      <c r="E278" s="4">
        <v>223</v>
      </c>
      <c r="F278" s="4">
        <f>ROUND(Source!AQ272,O278)</f>
        <v>0</v>
      </c>
      <c r="G278" s="4" t="s">
        <v>180</v>
      </c>
      <c r="H278" s="4" t="s">
        <v>181</v>
      </c>
      <c r="I278" s="4"/>
      <c r="J278" s="4"/>
      <c r="K278" s="4">
        <v>223</v>
      </c>
      <c r="L278" s="4">
        <v>5</v>
      </c>
      <c r="M278" s="4">
        <v>3</v>
      </c>
      <c r="N278" s="4" t="s">
        <v>45</v>
      </c>
      <c r="O278" s="4">
        <v>2</v>
      </c>
      <c r="P278" s="4"/>
    </row>
    <row r="279" spans="1:16">
      <c r="A279" s="4">
        <v>50</v>
      </c>
      <c r="B279" s="4">
        <v>0</v>
      </c>
      <c r="C279" s="4">
        <v>0</v>
      </c>
      <c r="D279" s="4">
        <v>1</v>
      </c>
      <c r="E279" s="4">
        <v>203</v>
      </c>
      <c r="F279" s="4">
        <f>ROUND(Source!Q272,O279)</f>
        <v>0</v>
      </c>
      <c r="G279" s="4" t="s">
        <v>182</v>
      </c>
      <c r="H279" s="4" t="s">
        <v>183</v>
      </c>
      <c r="I279" s="4"/>
      <c r="J279" s="4"/>
      <c r="K279" s="4">
        <v>203</v>
      </c>
      <c r="L279" s="4">
        <v>6</v>
      </c>
      <c r="M279" s="4">
        <v>3</v>
      </c>
      <c r="N279" s="4" t="s">
        <v>45</v>
      </c>
      <c r="O279" s="4">
        <v>2</v>
      </c>
      <c r="P279" s="4"/>
    </row>
    <row r="280" spans="1:16">
      <c r="A280" s="4">
        <v>50</v>
      </c>
      <c r="B280" s="4">
        <v>0</v>
      </c>
      <c r="C280" s="4">
        <v>0</v>
      </c>
      <c r="D280" s="4">
        <v>1</v>
      </c>
      <c r="E280" s="4">
        <v>204</v>
      </c>
      <c r="F280" s="4">
        <f>ROUND(Source!R272,O280)</f>
        <v>0</v>
      </c>
      <c r="G280" s="4" t="s">
        <v>184</v>
      </c>
      <c r="H280" s="4" t="s">
        <v>185</v>
      </c>
      <c r="I280" s="4"/>
      <c r="J280" s="4"/>
      <c r="K280" s="4">
        <v>204</v>
      </c>
      <c r="L280" s="4">
        <v>7</v>
      </c>
      <c r="M280" s="4">
        <v>3</v>
      </c>
      <c r="N280" s="4" t="s">
        <v>45</v>
      </c>
      <c r="O280" s="4">
        <v>2</v>
      </c>
      <c r="P280" s="4"/>
    </row>
    <row r="281" spans="1:16">
      <c r="A281" s="4">
        <v>50</v>
      </c>
      <c r="B281" s="4">
        <v>0</v>
      </c>
      <c r="C281" s="4">
        <v>0</v>
      </c>
      <c r="D281" s="4">
        <v>1</v>
      </c>
      <c r="E281" s="4">
        <v>205</v>
      </c>
      <c r="F281" s="4">
        <f>ROUND(Source!S272,O281)</f>
        <v>0</v>
      </c>
      <c r="G281" s="4" t="s">
        <v>186</v>
      </c>
      <c r="H281" s="4" t="s">
        <v>187</v>
      </c>
      <c r="I281" s="4"/>
      <c r="J281" s="4"/>
      <c r="K281" s="4">
        <v>205</v>
      </c>
      <c r="L281" s="4">
        <v>8</v>
      </c>
      <c r="M281" s="4">
        <v>3</v>
      </c>
      <c r="N281" s="4" t="s">
        <v>45</v>
      </c>
      <c r="O281" s="4">
        <v>2</v>
      </c>
      <c r="P281" s="4"/>
    </row>
    <row r="282" spans="1:16">
      <c r="A282" s="4">
        <v>50</v>
      </c>
      <c r="B282" s="4">
        <v>0</v>
      </c>
      <c r="C282" s="4">
        <v>0</v>
      </c>
      <c r="D282" s="4">
        <v>1</v>
      </c>
      <c r="E282" s="4">
        <v>214</v>
      </c>
      <c r="F282" s="4">
        <f>ROUND(Source!AS272,O282)</f>
        <v>0</v>
      </c>
      <c r="G282" s="4" t="s">
        <v>188</v>
      </c>
      <c r="H282" s="4" t="s">
        <v>189</v>
      </c>
      <c r="I282" s="4"/>
      <c r="J282" s="4"/>
      <c r="K282" s="4">
        <v>214</v>
      </c>
      <c r="L282" s="4">
        <v>9</v>
      </c>
      <c r="M282" s="4">
        <v>3</v>
      </c>
      <c r="N282" s="4" t="s">
        <v>45</v>
      </c>
      <c r="O282" s="4">
        <v>2</v>
      </c>
      <c r="P282" s="4"/>
    </row>
    <row r="283" spans="1:16">
      <c r="A283" s="4">
        <v>50</v>
      </c>
      <c r="B283" s="4">
        <v>0</v>
      </c>
      <c r="C283" s="4">
        <v>0</v>
      </c>
      <c r="D283" s="4">
        <v>1</v>
      </c>
      <c r="E283" s="4">
        <v>215</v>
      </c>
      <c r="F283" s="4">
        <f>ROUND(Source!AT272,O283)</f>
        <v>0</v>
      </c>
      <c r="G283" s="4" t="s">
        <v>190</v>
      </c>
      <c r="H283" s="4" t="s">
        <v>191</v>
      </c>
      <c r="I283" s="4"/>
      <c r="J283" s="4"/>
      <c r="K283" s="4">
        <v>215</v>
      </c>
      <c r="L283" s="4">
        <v>10</v>
      </c>
      <c r="M283" s="4">
        <v>3</v>
      </c>
      <c r="N283" s="4" t="s">
        <v>45</v>
      </c>
      <c r="O283" s="4">
        <v>2</v>
      </c>
      <c r="P283" s="4"/>
    </row>
    <row r="284" spans="1:16">
      <c r="A284" s="4">
        <v>50</v>
      </c>
      <c r="B284" s="4">
        <v>0</v>
      </c>
      <c r="C284" s="4">
        <v>0</v>
      </c>
      <c r="D284" s="4">
        <v>1</v>
      </c>
      <c r="E284" s="4">
        <v>217</v>
      </c>
      <c r="F284" s="4">
        <f>ROUND(Source!AU272,O284)</f>
        <v>0</v>
      </c>
      <c r="G284" s="4" t="s">
        <v>192</v>
      </c>
      <c r="H284" s="4" t="s">
        <v>193</v>
      </c>
      <c r="I284" s="4"/>
      <c r="J284" s="4"/>
      <c r="K284" s="4">
        <v>217</v>
      </c>
      <c r="L284" s="4">
        <v>11</v>
      </c>
      <c r="M284" s="4">
        <v>3</v>
      </c>
      <c r="N284" s="4" t="s">
        <v>45</v>
      </c>
      <c r="O284" s="4">
        <v>2</v>
      </c>
      <c r="P284" s="4"/>
    </row>
    <row r="285" spans="1:16">
      <c r="A285" s="4">
        <v>50</v>
      </c>
      <c r="B285" s="4">
        <v>0</v>
      </c>
      <c r="C285" s="4">
        <v>0</v>
      </c>
      <c r="D285" s="4">
        <v>1</v>
      </c>
      <c r="E285" s="4">
        <v>206</v>
      </c>
      <c r="F285" s="4">
        <f>ROUND(Source!T272,O285)</f>
        <v>0</v>
      </c>
      <c r="G285" s="4" t="s">
        <v>194</v>
      </c>
      <c r="H285" s="4" t="s">
        <v>195</v>
      </c>
      <c r="I285" s="4"/>
      <c r="J285" s="4"/>
      <c r="K285" s="4">
        <v>206</v>
      </c>
      <c r="L285" s="4">
        <v>12</v>
      </c>
      <c r="M285" s="4">
        <v>3</v>
      </c>
      <c r="N285" s="4" t="s">
        <v>45</v>
      </c>
      <c r="O285" s="4">
        <v>2</v>
      </c>
      <c r="P285" s="4"/>
    </row>
    <row r="286" spans="1:16">
      <c r="A286" s="4">
        <v>50</v>
      </c>
      <c r="B286" s="4">
        <v>0</v>
      </c>
      <c r="C286" s="4">
        <v>0</v>
      </c>
      <c r="D286" s="4">
        <v>1</v>
      </c>
      <c r="E286" s="4">
        <v>207</v>
      </c>
      <c r="F286" s="4">
        <f>Source!U272</f>
        <v>0</v>
      </c>
      <c r="G286" s="4" t="s">
        <v>196</v>
      </c>
      <c r="H286" s="4" t="s">
        <v>197</v>
      </c>
      <c r="I286" s="4"/>
      <c r="J286" s="4"/>
      <c r="K286" s="4">
        <v>207</v>
      </c>
      <c r="L286" s="4">
        <v>13</v>
      </c>
      <c r="M286" s="4">
        <v>3</v>
      </c>
      <c r="N286" s="4" t="s">
        <v>45</v>
      </c>
      <c r="O286" s="4">
        <v>-1</v>
      </c>
      <c r="P286" s="4"/>
    </row>
    <row r="287" spans="1:16">
      <c r="A287" s="4">
        <v>50</v>
      </c>
      <c r="B287" s="4">
        <v>0</v>
      </c>
      <c r="C287" s="4">
        <v>0</v>
      </c>
      <c r="D287" s="4">
        <v>1</v>
      </c>
      <c r="E287" s="4">
        <v>208</v>
      </c>
      <c r="F287" s="4">
        <f>Source!V272</f>
        <v>0</v>
      </c>
      <c r="G287" s="4" t="s">
        <v>198</v>
      </c>
      <c r="H287" s="4" t="s">
        <v>199</v>
      </c>
      <c r="I287" s="4"/>
      <c r="J287" s="4"/>
      <c r="K287" s="4">
        <v>208</v>
      </c>
      <c r="L287" s="4">
        <v>14</v>
      </c>
      <c r="M287" s="4">
        <v>3</v>
      </c>
      <c r="N287" s="4" t="s">
        <v>45</v>
      </c>
      <c r="O287" s="4">
        <v>-1</v>
      </c>
      <c r="P287" s="4"/>
    </row>
    <row r="288" spans="1:16">
      <c r="A288" s="4">
        <v>50</v>
      </c>
      <c r="B288" s="4">
        <v>0</v>
      </c>
      <c r="C288" s="4">
        <v>0</v>
      </c>
      <c r="D288" s="4">
        <v>1</v>
      </c>
      <c r="E288" s="4">
        <v>209</v>
      </c>
      <c r="F288" s="4">
        <f>ROUND(Source!W272,O288)</f>
        <v>0</v>
      </c>
      <c r="G288" s="4" t="s">
        <v>200</v>
      </c>
      <c r="H288" s="4" t="s">
        <v>201</v>
      </c>
      <c r="I288" s="4"/>
      <c r="J288" s="4"/>
      <c r="K288" s="4">
        <v>209</v>
      </c>
      <c r="L288" s="4">
        <v>15</v>
      </c>
      <c r="M288" s="4">
        <v>3</v>
      </c>
      <c r="N288" s="4" t="s">
        <v>45</v>
      </c>
      <c r="O288" s="4">
        <v>2</v>
      </c>
      <c r="P288" s="4"/>
    </row>
    <row r="289" spans="1:118">
      <c r="A289" s="4">
        <v>50</v>
      </c>
      <c r="B289" s="4">
        <v>0</v>
      </c>
      <c r="C289" s="4">
        <v>0</v>
      </c>
      <c r="D289" s="4">
        <v>1</v>
      </c>
      <c r="E289" s="4">
        <v>210</v>
      </c>
      <c r="F289" s="4">
        <f>ROUND(Source!X272,O289)</f>
        <v>0</v>
      </c>
      <c r="G289" s="4" t="s">
        <v>202</v>
      </c>
      <c r="H289" s="4" t="s">
        <v>203</v>
      </c>
      <c r="I289" s="4"/>
      <c r="J289" s="4"/>
      <c r="K289" s="4">
        <v>210</v>
      </c>
      <c r="L289" s="4">
        <v>16</v>
      </c>
      <c r="M289" s="4">
        <v>3</v>
      </c>
      <c r="N289" s="4" t="s">
        <v>45</v>
      </c>
      <c r="O289" s="4">
        <v>2</v>
      </c>
      <c r="P289" s="4"/>
    </row>
    <row r="290" spans="1:118">
      <c r="A290" s="4">
        <v>50</v>
      </c>
      <c r="B290" s="4">
        <v>0</v>
      </c>
      <c r="C290" s="4">
        <v>0</v>
      </c>
      <c r="D290" s="4">
        <v>1</v>
      </c>
      <c r="E290" s="4">
        <v>211</v>
      </c>
      <c r="F290" s="4">
        <f>ROUND(Source!Y272,O290)</f>
        <v>0</v>
      </c>
      <c r="G290" s="4" t="s">
        <v>204</v>
      </c>
      <c r="H290" s="4" t="s">
        <v>205</v>
      </c>
      <c r="I290" s="4"/>
      <c r="J290" s="4"/>
      <c r="K290" s="4">
        <v>211</v>
      </c>
      <c r="L290" s="4">
        <v>17</v>
      </c>
      <c r="M290" s="4">
        <v>3</v>
      </c>
      <c r="N290" s="4" t="s">
        <v>45</v>
      </c>
      <c r="O290" s="4">
        <v>2</v>
      </c>
      <c r="P290" s="4"/>
    </row>
    <row r="291" spans="1:118">
      <c r="A291" s="4">
        <v>50</v>
      </c>
      <c r="B291" s="4">
        <v>0</v>
      </c>
      <c r="C291" s="4">
        <v>0</v>
      </c>
      <c r="D291" s="4">
        <v>1</v>
      </c>
      <c r="E291" s="4">
        <v>224</v>
      </c>
      <c r="F291" s="4">
        <f>ROUND(Source!AR272,O291)</f>
        <v>0</v>
      </c>
      <c r="G291" s="4" t="s">
        <v>206</v>
      </c>
      <c r="H291" s="4" t="s">
        <v>207</v>
      </c>
      <c r="I291" s="4"/>
      <c r="J291" s="4"/>
      <c r="K291" s="4">
        <v>224</v>
      </c>
      <c r="L291" s="4">
        <v>18</v>
      </c>
      <c r="M291" s="4">
        <v>3</v>
      </c>
      <c r="N291" s="4" t="s">
        <v>45</v>
      </c>
      <c r="O291" s="4">
        <v>2</v>
      </c>
      <c r="P291" s="4"/>
    </row>
    <row r="293" spans="1:118">
      <c r="A293" s="2">
        <v>51</v>
      </c>
      <c r="B293" s="2">
        <f>B223</f>
        <v>0</v>
      </c>
      <c r="C293" s="2">
        <f>A223</f>
        <v>3</v>
      </c>
      <c r="D293" s="2">
        <f>ROW(A223)</f>
        <v>223</v>
      </c>
      <c r="E293" s="2"/>
      <c r="F293" s="2" t="str">
        <f>IF(F223&lt;&gt;"",F223,"")</f>
        <v/>
      </c>
      <c r="G293" s="2" t="str">
        <f>IF(G223&lt;&gt;"",G223,"")</f>
        <v>ОБЩЕЖИТИЕ(помещенич общего пользования)</v>
      </c>
      <c r="H293" s="2"/>
      <c r="I293" s="2"/>
      <c r="J293" s="2"/>
      <c r="K293" s="2"/>
      <c r="L293" s="2"/>
      <c r="M293" s="2"/>
      <c r="N293" s="2"/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>
        <f t="shared" ref="AO293:AU293" si="195">ROUND(AO239+AO272+BB293,2)</f>
        <v>0</v>
      </c>
      <c r="AP293" s="2">
        <f t="shared" si="195"/>
        <v>0</v>
      </c>
      <c r="AQ293" s="2">
        <f t="shared" si="195"/>
        <v>0</v>
      </c>
      <c r="AR293" s="2">
        <f t="shared" si="195"/>
        <v>0</v>
      </c>
      <c r="AS293" s="2">
        <f t="shared" si="195"/>
        <v>0</v>
      </c>
      <c r="AT293" s="2">
        <f t="shared" si="195"/>
        <v>0</v>
      </c>
      <c r="AU293" s="2">
        <f t="shared" si="195"/>
        <v>0</v>
      </c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>
        <v>0</v>
      </c>
    </row>
    <row r="295" spans="1:118">
      <c r="A295" s="4">
        <v>50</v>
      </c>
      <c r="B295" s="4">
        <v>0</v>
      </c>
      <c r="C295" s="4">
        <v>0</v>
      </c>
      <c r="D295" s="4">
        <v>1</v>
      </c>
      <c r="E295" s="4">
        <v>201</v>
      </c>
      <c r="F295" s="4">
        <f>ROUND(Source!O293,O295)</f>
        <v>0</v>
      </c>
      <c r="G295" s="4" t="s">
        <v>172</v>
      </c>
      <c r="H295" s="4" t="s">
        <v>173</v>
      </c>
      <c r="I295" s="4"/>
      <c r="J295" s="4"/>
      <c r="K295" s="4">
        <v>201</v>
      </c>
      <c r="L295" s="4">
        <v>1</v>
      </c>
      <c r="M295" s="4">
        <v>3</v>
      </c>
      <c r="N295" s="4" t="s">
        <v>45</v>
      </c>
      <c r="O295" s="4">
        <v>2</v>
      </c>
      <c r="P295" s="4"/>
    </row>
    <row r="296" spans="1:118">
      <c r="A296" s="4">
        <v>50</v>
      </c>
      <c r="B296" s="4">
        <v>0</v>
      </c>
      <c r="C296" s="4">
        <v>0</v>
      </c>
      <c r="D296" s="4">
        <v>1</v>
      </c>
      <c r="E296" s="4">
        <v>202</v>
      </c>
      <c r="F296" s="4">
        <f>ROUND(Source!P293,O296)</f>
        <v>0</v>
      </c>
      <c r="G296" s="4" t="s">
        <v>174</v>
      </c>
      <c r="H296" s="4" t="s">
        <v>175</v>
      </c>
      <c r="I296" s="4"/>
      <c r="J296" s="4"/>
      <c r="K296" s="4">
        <v>202</v>
      </c>
      <c r="L296" s="4">
        <v>2</v>
      </c>
      <c r="M296" s="4">
        <v>3</v>
      </c>
      <c r="N296" s="4" t="s">
        <v>45</v>
      </c>
      <c r="O296" s="4">
        <v>2</v>
      </c>
      <c r="P296" s="4"/>
    </row>
    <row r="297" spans="1:118">
      <c r="A297" s="4">
        <v>50</v>
      </c>
      <c r="B297" s="4">
        <v>0</v>
      </c>
      <c r="C297" s="4">
        <v>0</v>
      </c>
      <c r="D297" s="4">
        <v>1</v>
      </c>
      <c r="E297" s="4">
        <v>222</v>
      </c>
      <c r="F297" s="4">
        <f>ROUND(Source!AO293,O297)</f>
        <v>0</v>
      </c>
      <c r="G297" s="4" t="s">
        <v>176</v>
      </c>
      <c r="H297" s="4" t="s">
        <v>177</v>
      </c>
      <c r="I297" s="4"/>
      <c r="J297" s="4"/>
      <c r="K297" s="4">
        <v>222</v>
      </c>
      <c r="L297" s="4">
        <v>3</v>
      </c>
      <c r="M297" s="4">
        <v>3</v>
      </c>
      <c r="N297" s="4" t="s">
        <v>45</v>
      </c>
      <c r="O297" s="4">
        <v>2</v>
      </c>
      <c r="P297" s="4"/>
    </row>
    <row r="298" spans="1:118">
      <c r="A298" s="4">
        <v>50</v>
      </c>
      <c r="B298" s="4">
        <v>0</v>
      </c>
      <c r="C298" s="4">
        <v>0</v>
      </c>
      <c r="D298" s="4">
        <v>1</v>
      </c>
      <c r="E298" s="4">
        <v>216</v>
      </c>
      <c r="F298" s="4">
        <f>ROUND(Source!AP293,O298)</f>
        <v>0</v>
      </c>
      <c r="G298" s="4" t="s">
        <v>178</v>
      </c>
      <c r="H298" s="4" t="s">
        <v>179</v>
      </c>
      <c r="I298" s="4"/>
      <c r="J298" s="4"/>
      <c r="K298" s="4">
        <v>216</v>
      </c>
      <c r="L298" s="4">
        <v>4</v>
      </c>
      <c r="M298" s="4">
        <v>3</v>
      </c>
      <c r="N298" s="4" t="s">
        <v>45</v>
      </c>
      <c r="O298" s="4">
        <v>2</v>
      </c>
      <c r="P298" s="4"/>
    </row>
    <row r="299" spans="1:118">
      <c r="A299" s="4">
        <v>50</v>
      </c>
      <c r="B299" s="4">
        <v>0</v>
      </c>
      <c r="C299" s="4">
        <v>0</v>
      </c>
      <c r="D299" s="4">
        <v>1</v>
      </c>
      <c r="E299" s="4">
        <v>223</v>
      </c>
      <c r="F299" s="4">
        <f>ROUND(Source!AQ293,O299)</f>
        <v>0</v>
      </c>
      <c r="G299" s="4" t="s">
        <v>180</v>
      </c>
      <c r="H299" s="4" t="s">
        <v>181</v>
      </c>
      <c r="I299" s="4"/>
      <c r="J299" s="4"/>
      <c r="K299" s="4">
        <v>223</v>
      </c>
      <c r="L299" s="4">
        <v>5</v>
      </c>
      <c r="M299" s="4">
        <v>3</v>
      </c>
      <c r="N299" s="4" t="s">
        <v>45</v>
      </c>
      <c r="O299" s="4">
        <v>2</v>
      </c>
      <c r="P299" s="4"/>
    </row>
    <row r="300" spans="1:118">
      <c r="A300" s="4">
        <v>50</v>
      </c>
      <c r="B300" s="4">
        <v>0</v>
      </c>
      <c r="C300" s="4">
        <v>0</v>
      </c>
      <c r="D300" s="4">
        <v>1</v>
      </c>
      <c r="E300" s="4">
        <v>203</v>
      </c>
      <c r="F300" s="4">
        <f>ROUND(Source!Q293,O300)</f>
        <v>0</v>
      </c>
      <c r="G300" s="4" t="s">
        <v>182</v>
      </c>
      <c r="H300" s="4" t="s">
        <v>183</v>
      </c>
      <c r="I300" s="4"/>
      <c r="J300" s="4"/>
      <c r="K300" s="4">
        <v>203</v>
      </c>
      <c r="L300" s="4">
        <v>6</v>
      </c>
      <c r="M300" s="4">
        <v>3</v>
      </c>
      <c r="N300" s="4" t="s">
        <v>45</v>
      </c>
      <c r="O300" s="4">
        <v>2</v>
      </c>
      <c r="P300" s="4"/>
    </row>
    <row r="301" spans="1:118">
      <c r="A301" s="4">
        <v>50</v>
      </c>
      <c r="B301" s="4">
        <v>0</v>
      </c>
      <c r="C301" s="4">
        <v>0</v>
      </c>
      <c r="D301" s="4">
        <v>1</v>
      </c>
      <c r="E301" s="4">
        <v>204</v>
      </c>
      <c r="F301" s="4">
        <f>ROUND(Source!R293,O301)</f>
        <v>0</v>
      </c>
      <c r="G301" s="4" t="s">
        <v>184</v>
      </c>
      <c r="H301" s="4" t="s">
        <v>185</v>
      </c>
      <c r="I301" s="4"/>
      <c r="J301" s="4"/>
      <c r="K301" s="4">
        <v>204</v>
      </c>
      <c r="L301" s="4">
        <v>7</v>
      </c>
      <c r="M301" s="4">
        <v>3</v>
      </c>
      <c r="N301" s="4" t="s">
        <v>45</v>
      </c>
      <c r="O301" s="4">
        <v>2</v>
      </c>
      <c r="P301" s="4"/>
    </row>
    <row r="302" spans="1:118">
      <c r="A302" s="4">
        <v>50</v>
      </c>
      <c r="B302" s="4">
        <v>0</v>
      </c>
      <c r="C302" s="4">
        <v>0</v>
      </c>
      <c r="D302" s="4">
        <v>1</v>
      </c>
      <c r="E302" s="4">
        <v>205</v>
      </c>
      <c r="F302" s="4">
        <f>ROUND(Source!S293,O302)</f>
        <v>0</v>
      </c>
      <c r="G302" s="4" t="s">
        <v>186</v>
      </c>
      <c r="H302" s="4" t="s">
        <v>187</v>
      </c>
      <c r="I302" s="4"/>
      <c r="J302" s="4"/>
      <c r="K302" s="4">
        <v>205</v>
      </c>
      <c r="L302" s="4">
        <v>8</v>
      </c>
      <c r="M302" s="4">
        <v>3</v>
      </c>
      <c r="N302" s="4" t="s">
        <v>45</v>
      </c>
      <c r="O302" s="4">
        <v>2</v>
      </c>
      <c r="P302" s="4"/>
    </row>
    <row r="303" spans="1:118">
      <c r="A303" s="4">
        <v>50</v>
      </c>
      <c r="B303" s="4">
        <v>0</v>
      </c>
      <c r="C303" s="4">
        <v>0</v>
      </c>
      <c r="D303" s="4">
        <v>1</v>
      </c>
      <c r="E303" s="4">
        <v>214</v>
      </c>
      <c r="F303" s="4">
        <f>ROUND(Source!AS293,O303)</f>
        <v>0</v>
      </c>
      <c r="G303" s="4" t="s">
        <v>188</v>
      </c>
      <c r="H303" s="4" t="s">
        <v>189</v>
      </c>
      <c r="I303" s="4"/>
      <c r="J303" s="4"/>
      <c r="K303" s="4">
        <v>214</v>
      </c>
      <c r="L303" s="4">
        <v>9</v>
      </c>
      <c r="M303" s="4">
        <v>3</v>
      </c>
      <c r="N303" s="4" t="s">
        <v>45</v>
      </c>
      <c r="O303" s="4">
        <v>2</v>
      </c>
      <c r="P303" s="4"/>
    </row>
    <row r="304" spans="1:118">
      <c r="A304" s="4">
        <v>50</v>
      </c>
      <c r="B304" s="4">
        <v>0</v>
      </c>
      <c r="C304" s="4">
        <v>0</v>
      </c>
      <c r="D304" s="4">
        <v>1</v>
      </c>
      <c r="E304" s="4">
        <v>215</v>
      </c>
      <c r="F304" s="4">
        <f>ROUND(Source!AT293,O304)</f>
        <v>0</v>
      </c>
      <c r="G304" s="4" t="s">
        <v>190</v>
      </c>
      <c r="H304" s="4" t="s">
        <v>191</v>
      </c>
      <c r="I304" s="4"/>
      <c r="J304" s="4"/>
      <c r="K304" s="4">
        <v>215</v>
      </c>
      <c r="L304" s="4">
        <v>10</v>
      </c>
      <c r="M304" s="4">
        <v>3</v>
      </c>
      <c r="N304" s="4" t="s">
        <v>45</v>
      </c>
      <c r="O304" s="4">
        <v>2</v>
      </c>
      <c r="P304" s="4"/>
    </row>
    <row r="305" spans="1:118">
      <c r="A305" s="4">
        <v>50</v>
      </c>
      <c r="B305" s="4">
        <v>0</v>
      </c>
      <c r="C305" s="4">
        <v>0</v>
      </c>
      <c r="D305" s="4">
        <v>1</v>
      </c>
      <c r="E305" s="4">
        <v>217</v>
      </c>
      <c r="F305" s="4">
        <f>ROUND(Source!AU293,O305)</f>
        <v>0</v>
      </c>
      <c r="G305" s="4" t="s">
        <v>192</v>
      </c>
      <c r="H305" s="4" t="s">
        <v>193</v>
      </c>
      <c r="I305" s="4"/>
      <c r="J305" s="4"/>
      <c r="K305" s="4">
        <v>217</v>
      </c>
      <c r="L305" s="4">
        <v>11</v>
      </c>
      <c r="M305" s="4">
        <v>3</v>
      </c>
      <c r="N305" s="4" t="s">
        <v>45</v>
      </c>
      <c r="O305" s="4">
        <v>2</v>
      </c>
      <c r="P305" s="4"/>
    </row>
    <row r="306" spans="1:118">
      <c r="A306" s="4">
        <v>50</v>
      </c>
      <c r="B306" s="4">
        <v>0</v>
      </c>
      <c r="C306" s="4">
        <v>0</v>
      </c>
      <c r="D306" s="4">
        <v>1</v>
      </c>
      <c r="E306" s="4">
        <v>206</v>
      </c>
      <c r="F306" s="4">
        <f>ROUND(Source!T293,O306)</f>
        <v>0</v>
      </c>
      <c r="G306" s="4" t="s">
        <v>194</v>
      </c>
      <c r="H306" s="4" t="s">
        <v>195</v>
      </c>
      <c r="I306" s="4"/>
      <c r="J306" s="4"/>
      <c r="K306" s="4">
        <v>206</v>
      </c>
      <c r="L306" s="4">
        <v>12</v>
      </c>
      <c r="M306" s="4">
        <v>3</v>
      </c>
      <c r="N306" s="4" t="s">
        <v>45</v>
      </c>
      <c r="O306" s="4">
        <v>2</v>
      </c>
      <c r="P306" s="4"/>
    </row>
    <row r="307" spans="1:118">
      <c r="A307" s="4">
        <v>50</v>
      </c>
      <c r="B307" s="4">
        <v>0</v>
      </c>
      <c r="C307" s="4">
        <v>0</v>
      </c>
      <c r="D307" s="4">
        <v>1</v>
      </c>
      <c r="E307" s="4">
        <v>207</v>
      </c>
      <c r="F307" s="4">
        <f>Source!U293</f>
        <v>0</v>
      </c>
      <c r="G307" s="4" t="s">
        <v>196</v>
      </c>
      <c r="H307" s="4" t="s">
        <v>197</v>
      </c>
      <c r="I307" s="4"/>
      <c r="J307" s="4"/>
      <c r="K307" s="4">
        <v>207</v>
      </c>
      <c r="L307" s="4">
        <v>13</v>
      </c>
      <c r="M307" s="4">
        <v>3</v>
      </c>
      <c r="N307" s="4" t="s">
        <v>45</v>
      </c>
      <c r="O307" s="4">
        <v>-1</v>
      </c>
      <c r="P307" s="4"/>
    </row>
    <row r="308" spans="1:118">
      <c r="A308" s="4">
        <v>50</v>
      </c>
      <c r="B308" s="4">
        <v>0</v>
      </c>
      <c r="C308" s="4">
        <v>0</v>
      </c>
      <c r="D308" s="4">
        <v>1</v>
      </c>
      <c r="E308" s="4">
        <v>208</v>
      </c>
      <c r="F308" s="4">
        <f>Source!V293</f>
        <v>0</v>
      </c>
      <c r="G308" s="4" t="s">
        <v>198</v>
      </c>
      <c r="H308" s="4" t="s">
        <v>199</v>
      </c>
      <c r="I308" s="4"/>
      <c r="J308" s="4"/>
      <c r="K308" s="4">
        <v>208</v>
      </c>
      <c r="L308" s="4">
        <v>14</v>
      </c>
      <c r="M308" s="4">
        <v>3</v>
      </c>
      <c r="N308" s="4" t="s">
        <v>45</v>
      </c>
      <c r="O308" s="4">
        <v>-1</v>
      </c>
      <c r="P308" s="4"/>
    </row>
    <row r="309" spans="1:118">
      <c r="A309" s="4">
        <v>50</v>
      </c>
      <c r="B309" s="4">
        <v>0</v>
      </c>
      <c r="C309" s="4">
        <v>0</v>
      </c>
      <c r="D309" s="4">
        <v>1</v>
      </c>
      <c r="E309" s="4">
        <v>209</v>
      </c>
      <c r="F309" s="4">
        <f>ROUND(Source!W293,O309)</f>
        <v>0</v>
      </c>
      <c r="G309" s="4" t="s">
        <v>200</v>
      </c>
      <c r="H309" s="4" t="s">
        <v>201</v>
      </c>
      <c r="I309" s="4"/>
      <c r="J309" s="4"/>
      <c r="K309" s="4">
        <v>209</v>
      </c>
      <c r="L309" s="4">
        <v>15</v>
      </c>
      <c r="M309" s="4">
        <v>3</v>
      </c>
      <c r="N309" s="4" t="s">
        <v>45</v>
      </c>
      <c r="O309" s="4">
        <v>2</v>
      </c>
      <c r="P309" s="4"/>
    </row>
    <row r="310" spans="1:118">
      <c r="A310" s="4">
        <v>50</v>
      </c>
      <c r="B310" s="4">
        <v>0</v>
      </c>
      <c r="C310" s="4">
        <v>0</v>
      </c>
      <c r="D310" s="4">
        <v>1</v>
      </c>
      <c r="E310" s="4">
        <v>210</v>
      </c>
      <c r="F310" s="4">
        <f>ROUND(Source!X293,O310)</f>
        <v>0</v>
      </c>
      <c r="G310" s="4" t="s">
        <v>202</v>
      </c>
      <c r="H310" s="4" t="s">
        <v>203</v>
      </c>
      <c r="I310" s="4"/>
      <c r="J310" s="4"/>
      <c r="K310" s="4">
        <v>210</v>
      </c>
      <c r="L310" s="4">
        <v>16</v>
      </c>
      <c r="M310" s="4">
        <v>3</v>
      </c>
      <c r="N310" s="4" t="s">
        <v>45</v>
      </c>
      <c r="O310" s="4">
        <v>2</v>
      </c>
      <c r="P310" s="4"/>
    </row>
    <row r="311" spans="1:118">
      <c r="A311" s="4">
        <v>50</v>
      </c>
      <c r="B311" s="4">
        <v>0</v>
      </c>
      <c r="C311" s="4">
        <v>0</v>
      </c>
      <c r="D311" s="4">
        <v>1</v>
      </c>
      <c r="E311" s="4">
        <v>211</v>
      </c>
      <c r="F311" s="4">
        <f>ROUND(Source!Y293,O311)</f>
        <v>0</v>
      </c>
      <c r="G311" s="4" t="s">
        <v>204</v>
      </c>
      <c r="H311" s="4" t="s">
        <v>205</v>
      </c>
      <c r="I311" s="4"/>
      <c r="J311" s="4"/>
      <c r="K311" s="4">
        <v>211</v>
      </c>
      <c r="L311" s="4">
        <v>17</v>
      </c>
      <c r="M311" s="4">
        <v>3</v>
      </c>
      <c r="N311" s="4" t="s">
        <v>45</v>
      </c>
      <c r="O311" s="4">
        <v>2</v>
      </c>
      <c r="P311" s="4"/>
    </row>
    <row r="312" spans="1:118">
      <c r="A312" s="4">
        <v>50</v>
      </c>
      <c r="B312" s="4">
        <v>0</v>
      </c>
      <c r="C312" s="4">
        <v>0</v>
      </c>
      <c r="D312" s="4">
        <v>1</v>
      </c>
      <c r="E312" s="4">
        <v>224</v>
      </c>
      <c r="F312" s="4">
        <f>ROUND(Source!AR293,O312)</f>
        <v>0</v>
      </c>
      <c r="G312" s="4" t="s">
        <v>206</v>
      </c>
      <c r="H312" s="4" t="s">
        <v>207</v>
      </c>
      <c r="I312" s="4"/>
      <c r="J312" s="4"/>
      <c r="K312" s="4">
        <v>224</v>
      </c>
      <c r="L312" s="4">
        <v>18</v>
      </c>
      <c r="M312" s="4">
        <v>3</v>
      </c>
      <c r="N312" s="4" t="s">
        <v>45</v>
      </c>
      <c r="O312" s="4">
        <v>2</v>
      </c>
      <c r="P312" s="4"/>
    </row>
    <row r="314" spans="1:118">
      <c r="A314" s="1">
        <v>3</v>
      </c>
      <c r="B314" s="1">
        <v>0</v>
      </c>
      <c r="C314" s="1"/>
      <c r="D314" s="1">
        <f>ROW(A458)</f>
        <v>458</v>
      </c>
      <c r="E314" s="1"/>
      <c r="F314" s="1" t="s">
        <v>45</v>
      </c>
      <c r="G314" s="1" t="s">
        <v>420</v>
      </c>
      <c r="H314" s="1" t="s">
        <v>45</v>
      </c>
      <c r="I314" s="1">
        <v>0</v>
      </c>
      <c r="J314" s="1" t="s">
        <v>45</v>
      </c>
      <c r="K314" s="1">
        <v>-1</v>
      </c>
      <c r="L314" s="1"/>
      <c r="M314" s="1"/>
      <c r="N314" s="1"/>
      <c r="O314" s="1"/>
      <c r="P314" s="1"/>
      <c r="Q314" s="1"/>
      <c r="R314" s="1"/>
      <c r="S314" s="1"/>
      <c r="T314" s="1"/>
      <c r="U314" s="1" t="s">
        <v>45</v>
      </c>
      <c r="V314" s="1">
        <v>0</v>
      </c>
      <c r="W314" s="1"/>
      <c r="X314" s="1"/>
      <c r="Y314" s="1"/>
      <c r="Z314" s="1"/>
      <c r="AA314" s="1"/>
      <c r="AB314" s="1" t="s">
        <v>45</v>
      </c>
      <c r="AC314" s="1" t="s">
        <v>45</v>
      </c>
      <c r="AD314" s="1" t="s">
        <v>45</v>
      </c>
      <c r="AE314" s="1" t="s">
        <v>45</v>
      </c>
      <c r="AF314" s="1" t="s">
        <v>45</v>
      </c>
      <c r="AG314" s="1" t="s">
        <v>45</v>
      </c>
      <c r="AH314" s="1"/>
      <c r="AI314" s="1"/>
      <c r="AJ314" s="1"/>
      <c r="AK314" s="1"/>
      <c r="AL314" s="1"/>
      <c r="AM314" s="1"/>
      <c r="AN314" s="1"/>
      <c r="AO314" s="1"/>
      <c r="AP314" s="1" t="s">
        <v>45</v>
      </c>
      <c r="AQ314" s="1" t="s">
        <v>45</v>
      </c>
      <c r="AR314" s="1" t="s">
        <v>45</v>
      </c>
      <c r="AS314" s="1"/>
      <c r="AT314" s="1"/>
      <c r="AU314" s="1"/>
      <c r="AV314" s="1"/>
      <c r="AW314" s="1"/>
      <c r="AX314" s="1"/>
      <c r="AY314" s="1"/>
      <c r="AZ314" s="1" t="s">
        <v>45</v>
      </c>
      <c r="BA314" s="1"/>
      <c r="BB314" s="1" t="s">
        <v>45</v>
      </c>
      <c r="BC314" s="1" t="s">
        <v>45</v>
      </c>
      <c r="BD314" s="1" t="s">
        <v>45</v>
      </c>
      <c r="BE314" s="1" t="s">
        <v>45</v>
      </c>
      <c r="BF314" s="1" t="s">
        <v>45</v>
      </c>
      <c r="BG314" s="1" t="s">
        <v>45</v>
      </c>
      <c r="BH314" s="1" t="s">
        <v>45</v>
      </c>
      <c r="BI314" s="1" t="s">
        <v>45</v>
      </c>
      <c r="BJ314" s="1" t="s">
        <v>45</v>
      </c>
      <c r="BK314" s="1" t="s">
        <v>45</v>
      </c>
      <c r="BL314" s="1" t="s">
        <v>45</v>
      </c>
      <c r="BM314" s="1" t="s">
        <v>45</v>
      </c>
      <c r="BN314" s="1" t="s">
        <v>45</v>
      </c>
      <c r="BO314" s="1" t="s">
        <v>45</v>
      </c>
      <c r="BP314" s="1" t="s">
        <v>45</v>
      </c>
      <c r="BQ314" s="1"/>
      <c r="BR314" s="1"/>
      <c r="BS314" s="1"/>
      <c r="BT314" s="1"/>
      <c r="BU314" s="1"/>
      <c r="BV314" s="1"/>
      <c r="BW314" s="1"/>
      <c r="BX314" s="1">
        <v>0</v>
      </c>
      <c r="BY314" s="1"/>
      <c r="BZ314" s="1"/>
      <c r="CA314" s="1"/>
      <c r="CB314" s="1"/>
      <c r="CC314" s="1"/>
      <c r="CD314" s="1"/>
      <c r="CE314" s="1"/>
      <c r="CF314" s="1">
        <v>0</v>
      </c>
      <c r="CG314" s="1">
        <v>0</v>
      </c>
      <c r="CH314" s="1"/>
      <c r="CI314" s="1" t="s">
        <v>45</v>
      </c>
      <c r="CJ314" s="1" t="s">
        <v>45</v>
      </c>
    </row>
    <row r="316" spans="1:118">
      <c r="A316" s="2">
        <v>52</v>
      </c>
      <c r="B316" s="2">
        <f t="shared" ref="B316:G316" si="196">B458</f>
        <v>0</v>
      </c>
      <c r="C316" s="2">
        <f t="shared" si="196"/>
        <v>3</v>
      </c>
      <c r="D316" s="2">
        <f t="shared" si="196"/>
        <v>314</v>
      </c>
      <c r="E316" s="2">
        <f t="shared" si="196"/>
        <v>0</v>
      </c>
      <c r="F316" s="2" t="str">
        <f t="shared" si="196"/>
        <v/>
      </c>
      <c r="G316" s="2" t="str">
        <f t="shared" si="196"/>
        <v>ОБЩЕЖИТИЕ( ремонт коырька)</v>
      </c>
      <c r="H316" s="2"/>
      <c r="I316" s="2"/>
      <c r="J316" s="2"/>
      <c r="K316" s="2"/>
      <c r="L316" s="2"/>
      <c r="M316" s="2"/>
      <c r="N316" s="2"/>
      <c r="O316" s="2">
        <f t="shared" ref="O316:AT316" si="197">O458</f>
        <v>0</v>
      </c>
      <c r="P316" s="2">
        <f t="shared" si="197"/>
        <v>0</v>
      </c>
      <c r="Q316" s="2">
        <f t="shared" si="197"/>
        <v>0</v>
      </c>
      <c r="R316" s="2">
        <f t="shared" si="197"/>
        <v>0</v>
      </c>
      <c r="S316" s="2">
        <f t="shared" si="197"/>
        <v>0</v>
      </c>
      <c r="T316" s="2">
        <f t="shared" si="197"/>
        <v>0</v>
      </c>
      <c r="U316" s="2">
        <f t="shared" si="197"/>
        <v>0</v>
      </c>
      <c r="V316" s="2">
        <f t="shared" si="197"/>
        <v>0</v>
      </c>
      <c r="W316" s="2">
        <f t="shared" si="197"/>
        <v>0</v>
      </c>
      <c r="X316" s="2">
        <f t="shared" si="197"/>
        <v>0</v>
      </c>
      <c r="Y316" s="2">
        <f t="shared" si="197"/>
        <v>0</v>
      </c>
      <c r="Z316" s="2">
        <f t="shared" si="197"/>
        <v>0</v>
      </c>
      <c r="AA316" s="2">
        <f t="shared" si="197"/>
        <v>0</v>
      </c>
      <c r="AB316" s="2">
        <f t="shared" si="197"/>
        <v>0</v>
      </c>
      <c r="AC316" s="2">
        <f t="shared" si="197"/>
        <v>0</v>
      </c>
      <c r="AD316" s="2">
        <f t="shared" si="197"/>
        <v>0</v>
      </c>
      <c r="AE316" s="2">
        <f t="shared" si="197"/>
        <v>0</v>
      </c>
      <c r="AF316" s="2">
        <f t="shared" si="197"/>
        <v>0</v>
      </c>
      <c r="AG316" s="2">
        <f t="shared" si="197"/>
        <v>0</v>
      </c>
      <c r="AH316" s="2">
        <f t="shared" si="197"/>
        <v>0</v>
      </c>
      <c r="AI316" s="2">
        <f t="shared" si="197"/>
        <v>0</v>
      </c>
      <c r="AJ316" s="2">
        <f t="shared" si="197"/>
        <v>0</v>
      </c>
      <c r="AK316" s="2">
        <f t="shared" si="197"/>
        <v>0</v>
      </c>
      <c r="AL316" s="2">
        <f t="shared" si="197"/>
        <v>0</v>
      </c>
      <c r="AM316" s="2">
        <f t="shared" si="197"/>
        <v>0</v>
      </c>
      <c r="AN316" s="2">
        <f t="shared" si="197"/>
        <v>0</v>
      </c>
      <c r="AO316" s="2">
        <f t="shared" si="197"/>
        <v>0</v>
      </c>
      <c r="AP316" s="2">
        <f t="shared" si="197"/>
        <v>0</v>
      </c>
      <c r="AQ316" s="2">
        <f t="shared" si="197"/>
        <v>0</v>
      </c>
      <c r="AR316" s="2">
        <f t="shared" si="197"/>
        <v>0</v>
      </c>
      <c r="AS316" s="2">
        <f t="shared" si="197"/>
        <v>0</v>
      </c>
      <c r="AT316" s="2">
        <f t="shared" si="197"/>
        <v>0</v>
      </c>
      <c r="AU316" s="2">
        <f t="shared" ref="AU316:BZ316" si="198">AU458</f>
        <v>0</v>
      </c>
      <c r="AV316" s="2">
        <f t="shared" si="198"/>
        <v>0</v>
      </c>
      <c r="AW316" s="2">
        <f t="shared" si="198"/>
        <v>0</v>
      </c>
      <c r="AX316" s="2">
        <f t="shared" si="198"/>
        <v>0</v>
      </c>
      <c r="AY316" s="2">
        <f t="shared" si="198"/>
        <v>0</v>
      </c>
      <c r="AZ316" s="2">
        <f t="shared" si="198"/>
        <v>0</v>
      </c>
      <c r="BA316" s="2">
        <f t="shared" si="198"/>
        <v>0</v>
      </c>
      <c r="BB316" s="2">
        <f t="shared" si="198"/>
        <v>0</v>
      </c>
      <c r="BC316" s="2">
        <f t="shared" si="198"/>
        <v>0</v>
      </c>
      <c r="BD316" s="2">
        <f t="shared" si="198"/>
        <v>0</v>
      </c>
      <c r="BE316" s="2">
        <f t="shared" si="198"/>
        <v>0</v>
      </c>
      <c r="BF316" s="2">
        <f t="shared" si="198"/>
        <v>0</v>
      </c>
      <c r="BG316" s="2">
        <f t="shared" si="198"/>
        <v>0</v>
      </c>
      <c r="BH316" s="2">
        <f t="shared" si="198"/>
        <v>0</v>
      </c>
      <c r="BI316" s="2">
        <f t="shared" si="198"/>
        <v>0</v>
      </c>
      <c r="BJ316" s="2">
        <f t="shared" si="198"/>
        <v>0</v>
      </c>
      <c r="BK316" s="2">
        <f t="shared" si="198"/>
        <v>0</v>
      </c>
      <c r="BL316" s="2">
        <f t="shared" si="198"/>
        <v>0</v>
      </c>
      <c r="BM316" s="2">
        <f t="shared" si="198"/>
        <v>0</v>
      </c>
      <c r="BN316" s="2">
        <f t="shared" si="198"/>
        <v>0</v>
      </c>
      <c r="BO316" s="3">
        <f t="shared" si="198"/>
        <v>0</v>
      </c>
      <c r="BP316" s="3">
        <f t="shared" si="198"/>
        <v>0</v>
      </c>
      <c r="BQ316" s="3">
        <f t="shared" si="198"/>
        <v>0</v>
      </c>
      <c r="BR316" s="3">
        <f t="shared" si="198"/>
        <v>0</v>
      </c>
      <c r="BS316" s="3">
        <f t="shared" si="198"/>
        <v>0</v>
      </c>
      <c r="BT316" s="3">
        <f t="shared" si="198"/>
        <v>0</v>
      </c>
      <c r="BU316" s="3">
        <f t="shared" si="198"/>
        <v>0</v>
      </c>
      <c r="BV316" s="3">
        <f t="shared" si="198"/>
        <v>0</v>
      </c>
      <c r="BW316" s="3">
        <f t="shared" si="198"/>
        <v>0</v>
      </c>
      <c r="BX316" s="3">
        <f t="shared" si="198"/>
        <v>0</v>
      </c>
      <c r="BY316" s="3">
        <f t="shared" si="198"/>
        <v>0</v>
      </c>
      <c r="BZ316" s="3">
        <f t="shared" si="198"/>
        <v>0</v>
      </c>
      <c r="CA316" s="3">
        <f t="shared" ref="CA316:DF316" si="199">CA458</f>
        <v>0</v>
      </c>
      <c r="CB316" s="3">
        <f t="shared" si="199"/>
        <v>0</v>
      </c>
      <c r="CC316" s="3">
        <f t="shared" si="199"/>
        <v>0</v>
      </c>
      <c r="CD316" s="3">
        <f t="shared" si="199"/>
        <v>0</v>
      </c>
      <c r="CE316" s="3">
        <f t="shared" si="199"/>
        <v>0</v>
      </c>
      <c r="CF316" s="3">
        <f t="shared" si="199"/>
        <v>0</v>
      </c>
      <c r="CG316" s="3">
        <f t="shared" si="199"/>
        <v>0</v>
      </c>
      <c r="CH316" s="3">
        <f t="shared" si="199"/>
        <v>0</v>
      </c>
      <c r="CI316" s="3">
        <f t="shared" si="199"/>
        <v>0</v>
      </c>
      <c r="CJ316" s="3">
        <f t="shared" si="199"/>
        <v>0</v>
      </c>
      <c r="CK316" s="3">
        <f t="shared" si="199"/>
        <v>0</v>
      </c>
      <c r="CL316" s="3">
        <f t="shared" si="199"/>
        <v>0</v>
      </c>
      <c r="CM316" s="3">
        <f t="shared" si="199"/>
        <v>0</v>
      </c>
      <c r="CN316" s="3">
        <f t="shared" si="199"/>
        <v>0</v>
      </c>
      <c r="CO316" s="3">
        <f t="shared" si="199"/>
        <v>0</v>
      </c>
      <c r="CP316" s="3">
        <f t="shared" si="199"/>
        <v>0</v>
      </c>
      <c r="CQ316" s="3">
        <f t="shared" si="199"/>
        <v>0</v>
      </c>
      <c r="CR316" s="3">
        <f t="shared" si="199"/>
        <v>0</v>
      </c>
      <c r="CS316" s="3">
        <f t="shared" si="199"/>
        <v>0</v>
      </c>
      <c r="CT316" s="3">
        <f t="shared" si="199"/>
        <v>0</v>
      </c>
      <c r="CU316" s="3">
        <f t="shared" si="199"/>
        <v>0</v>
      </c>
      <c r="CV316" s="3">
        <f t="shared" si="199"/>
        <v>0</v>
      </c>
      <c r="CW316" s="3">
        <f t="shared" si="199"/>
        <v>0</v>
      </c>
      <c r="CX316" s="3">
        <f t="shared" si="199"/>
        <v>0</v>
      </c>
      <c r="CY316" s="3">
        <f t="shared" si="199"/>
        <v>0</v>
      </c>
      <c r="CZ316" s="3">
        <f t="shared" si="199"/>
        <v>0</v>
      </c>
      <c r="DA316" s="3">
        <f t="shared" si="199"/>
        <v>0</v>
      </c>
      <c r="DB316" s="3">
        <f t="shared" si="199"/>
        <v>0</v>
      </c>
      <c r="DC316" s="3">
        <f t="shared" si="199"/>
        <v>0</v>
      </c>
      <c r="DD316" s="3">
        <f t="shared" si="199"/>
        <v>0</v>
      </c>
      <c r="DE316" s="3">
        <f t="shared" si="199"/>
        <v>0</v>
      </c>
      <c r="DF316" s="3">
        <f t="shared" si="199"/>
        <v>0</v>
      </c>
      <c r="DG316" s="3">
        <f t="shared" ref="DG316:DN316" si="200">DG458</f>
        <v>0</v>
      </c>
      <c r="DH316" s="3">
        <f t="shared" si="200"/>
        <v>0</v>
      </c>
      <c r="DI316" s="3">
        <f t="shared" si="200"/>
        <v>0</v>
      </c>
      <c r="DJ316" s="3">
        <f t="shared" si="200"/>
        <v>0</v>
      </c>
      <c r="DK316" s="3">
        <f t="shared" si="200"/>
        <v>0</v>
      </c>
      <c r="DL316" s="3">
        <f t="shared" si="200"/>
        <v>0</v>
      </c>
      <c r="DM316" s="3">
        <f t="shared" si="200"/>
        <v>0</v>
      </c>
      <c r="DN316" s="3">
        <f t="shared" si="200"/>
        <v>0</v>
      </c>
    </row>
    <row r="318" spans="1:118">
      <c r="A318" s="1">
        <v>4</v>
      </c>
      <c r="B318" s="1">
        <v>0</v>
      </c>
      <c r="C318" s="1"/>
      <c r="D318" s="1">
        <f>ROW(A325)</f>
        <v>325</v>
      </c>
      <c r="E318" s="1"/>
      <c r="F318" s="1" t="s">
        <v>61</v>
      </c>
      <c r="G318" s="1" t="s">
        <v>421</v>
      </c>
      <c r="H318" s="1" t="s">
        <v>45</v>
      </c>
      <c r="I318" s="1">
        <v>0</v>
      </c>
      <c r="J318" s="1"/>
      <c r="K318" s="1">
        <v>0</v>
      </c>
      <c r="L318" s="1"/>
      <c r="M318" s="1"/>
      <c r="N318" s="1"/>
      <c r="O318" s="1"/>
      <c r="P318" s="1"/>
      <c r="Q318" s="1"/>
      <c r="R318" s="1"/>
      <c r="S318" s="1"/>
      <c r="T318" s="1"/>
      <c r="U318" s="1" t="s">
        <v>45</v>
      </c>
      <c r="V318" s="1">
        <v>0</v>
      </c>
      <c r="W318" s="1"/>
      <c r="X318" s="1"/>
      <c r="Y318" s="1"/>
      <c r="Z318" s="1"/>
      <c r="AA318" s="1"/>
      <c r="AB318" s="1" t="s">
        <v>45</v>
      </c>
      <c r="AC318" s="1" t="s">
        <v>45</v>
      </c>
      <c r="AD318" s="1" t="s">
        <v>45</v>
      </c>
      <c r="AE318" s="1" t="s">
        <v>45</v>
      </c>
      <c r="AF318" s="1" t="s">
        <v>45</v>
      </c>
      <c r="AG318" s="1" t="s">
        <v>45</v>
      </c>
      <c r="AH318" s="1"/>
      <c r="AI318" s="1"/>
      <c r="AJ318" s="1"/>
      <c r="AK318" s="1"/>
      <c r="AL318" s="1"/>
      <c r="AM318" s="1"/>
      <c r="AN318" s="1"/>
      <c r="AO318" s="1"/>
      <c r="AP318" s="1" t="s">
        <v>45</v>
      </c>
      <c r="AQ318" s="1" t="s">
        <v>45</v>
      </c>
      <c r="AR318" s="1" t="s">
        <v>45</v>
      </c>
      <c r="AS318" s="1"/>
      <c r="AT318" s="1"/>
      <c r="AU318" s="1"/>
      <c r="AV318" s="1"/>
      <c r="AW318" s="1"/>
      <c r="AX318" s="1"/>
      <c r="AY318" s="1"/>
      <c r="AZ318" s="1" t="s">
        <v>45</v>
      </c>
      <c r="BA318" s="1"/>
      <c r="BB318" s="1" t="s">
        <v>45</v>
      </c>
      <c r="BC318" s="1" t="s">
        <v>45</v>
      </c>
      <c r="BD318" s="1" t="s">
        <v>45</v>
      </c>
      <c r="BE318" s="1" t="s">
        <v>45</v>
      </c>
      <c r="BF318" s="1" t="s">
        <v>45</v>
      </c>
      <c r="BG318" s="1" t="s">
        <v>45</v>
      </c>
      <c r="BH318" s="1" t="s">
        <v>45</v>
      </c>
      <c r="BI318" s="1" t="s">
        <v>45</v>
      </c>
      <c r="BJ318" s="1" t="s">
        <v>45</v>
      </c>
      <c r="BK318" s="1" t="s">
        <v>45</v>
      </c>
      <c r="BL318" s="1" t="s">
        <v>45</v>
      </c>
      <c r="BM318" s="1" t="s">
        <v>45</v>
      </c>
      <c r="BN318" s="1" t="s">
        <v>45</v>
      </c>
      <c r="BO318" s="1" t="s">
        <v>45</v>
      </c>
      <c r="BP318" s="1" t="s">
        <v>45</v>
      </c>
      <c r="BQ318" s="1"/>
      <c r="BR318" s="1"/>
      <c r="BS318" s="1"/>
      <c r="BT318" s="1"/>
      <c r="BU318" s="1"/>
      <c r="BV318" s="1"/>
      <c r="BW318" s="1"/>
      <c r="BX318" s="1">
        <v>0</v>
      </c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>
        <v>0</v>
      </c>
    </row>
    <row r="320" spans="1:118">
      <c r="A320" s="2">
        <v>52</v>
      </c>
      <c r="B320" s="2">
        <f t="shared" ref="B320:G320" si="201">B325</f>
        <v>0</v>
      </c>
      <c r="C320" s="2">
        <f t="shared" si="201"/>
        <v>4</v>
      </c>
      <c r="D320" s="2">
        <f t="shared" si="201"/>
        <v>318</v>
      </c>
      <c r="E320" s="2">
        <f t="shared" si="201"/>
        <v>0</v>
      </c>
      <c r="F320" s="2" t="str">
        <f t="shared" si="201"/>
        <v>Новый раздел</v>
      </c>
      <c r="G320" s="2" t="str">
        <f t="shared" si="201"/>
        <v>Демонтажные работы</v>
      </c>
      <c r="H320" s="2"/>
      <c r="I320" s="2"/>
      <c r="J320" s="2"/>
      <c r="K320" s="2"/>
      <c r="L320" s="2"/>
      <c r="M320" s="2"/>
      <c r="N320" s="2"/>
      <c r="O320" s="2">
        <f t="shared" ref="O320:AT320" si="202">O325</f>
        <v>0</v>
      </c>
      <c r="P320" s="2">
        <f t="shared" si="202"/>
        <v>0</v>
      </c>
      <c r="Q320" s="2">
        <f t="shared" si="202"/>
        <v>0</v>
      </c>
      <c r="R320" s="2">
        <f t="shared" si="202"/>
        <v>0</v>
      </c>
      <c r="S320" s="2">
        <f t="shared" si="202"/>
        <v>0</v>
      </c>
      <c r="T320" s="2">
        <f t="shared" si="202"/>
        <v>0</v>
      </c>
      <c r="U320" s="2">
        <f t="shared" si="202"/>
        <v>0</v>
      </c>
      <c r="V320" s="2">
        <f t="shared" si="202"/>
        <v>0</v>
      </c>
      <c r="W320" s="2">
        <f t="shared" si="202"/>
        <v>0</v>
      </c>
      <c r="X320" s="2">
        <f t="shared" si="202"/>
        <v>0</v>
      </c>
      <c r="Y320" s="2">
        <f t="shared" si="202"/>
        <v>0</v>
      </c>
      <c r="Z320" s="2">
        <f t="shared" si="202"/>
        <v>0</v>
      </c>
      <c r="AA320" s="2">
        <f t="shared" si="202"/>
        <v>0</v>
      </c>
      <c r="AB320" s="2">
        <f t="shared" si="202"/>
        <v>0</v>
      </c>
      <c r="AC320" s="2">
        <f t="shared" si="202"/>
        <v>0</v>
      </c>
      <c r="AD320" s="2">
        <f t="shared" si="202"/>
        <v>0</v>
      </c>
      <c r="AE320" s="2">
        <f t="shared" si="202"/>
        <v>0</v>
      </c>
      <c r="AF320" s="2">
        <f t="shared" si="202"/>
        <v>0</v>
      </c>
      <c r="AG320" s="2">
        <f t="shared" si="202"/>
        <v>0</v>
      </c>
      <c r="AH320" s="2">
        <f t="shared" si="202"/>
        <v>0</v>
      </c>
      <c r="AI320" s="2">
        <f t="shared" si="202"/>
        <v>0</v>
      </c>
      <c r="AJ320" s="2">
        <f t="shared" si="202"/>
        <v>0</v>
      </c>
      <c r="AK320" s="2">
        <f t="shared" si="202"/>
        <v>0</v>
      </c>
      <c r="AL320" s="2">
        <f t="shared" si="202"/>
        <v>0</v>
      </c>
      <c r="AM320" s="2">
        <f t="shared" si="202"/>
        <v>0</v>
      </c>
      <c r="AN320" s="2">
        <f t="shared" si="202"/>
        <v>0</v>
      </c>
      <c r="AO320" s="2">
        <f t="shared" si="202"/>
        <v>0</v>
      </c>
      <c r="AP320" s="2">
        <f t="shared" si="202"/>
        <v>0</v>
      </c>
      <c r="AQ320" s="2">
        <f t="shared" si="202"/>
        <v>0</v>
      </c>
      <c r="AR320" s="2">
        <f t="shared" si="202"/>
        <v>0</v>
      </c>
      <c r="AS320" s="2">
        <f t="shared" si="202"/>
        <v>0</v>
      </c>
      <c r="AT320" s="2">
        <f t="shared" si="202"/>
        <v>0</v>
      </c>
      <c r="AU320" s="2">
        <f t="shared" ref="AU320:BZ320" si="203">AU325</f>
        <v>0</v>
      </c>
      <c r="AV320" s="2">
        <f t="shared" si="203"/>
        <v>0</v>
      </c>
      <c r="AW320" s="2">
        <f t="shared" si="203"/>
        <v>0</v>
      </c>
      <c r="AX320" s="2">
        <f t="shared" si="203"/>
        <v>0</v>
      </c>
      <c r="AY320" s="2">
        <f t="shared" si="203"/>
        <v>0</v>
      </c>
      <c r="AZ320" s="2">
        <f t="shared" si="203"/>
        <v>0</v>
      </c>
      <c r="BA320" s="2">
        <f t="shared" si="203"/>
        <v>0</v>
      </c>
      <c r="BB320" s="2">
        <f t="shared" si="203"/>
        <v>0</v>
      </c>
      <c r="BC320" s="2">
        <f t="shared" si="203"/>
        <v>0</v>
      </c>
      <c r="BD320" s="2">
        <f t="shared" si="203"/>
        <v>0</v>
      </c>
      <c r="BE320" s="2">
        <f t="shared" si="203"/>
        <v>0</v>
      </c>
      <c r="BF320" s="2">
        <f t="shared" si="203"/>
        <v>0</v>
      </c>
      <c r="BG320" s="2">
        <f t="shared" si="203"/>
        <v>0</v>
      </c>
      <c r="BH320" s="2">
        <f t="shared" si="203"/>
        <v>0</v>
      </c>
      <c r="BI320" s="2">
        <f t="shared" si="203"/>
        <v>0</v>
      </c>
      <c r="BJ320" s="2">
        <f t="shared" si="203"/>
        <v>0</v>
      </c>
      <c r="BK320" s="2">
        <f t="shared" si="203"/>
        <v>0</v>
      </c>
      <c r="BL320" s="2">
        <f t="shared" si="203"/>
        <v>0</v>
      </c>
      <c r="BM320" s="2">
        <f t="shared" si="203"/>
        <v>0</v>
      </c>
      <c r="BN320" s="2">
        <f t="shared" si="203"/>
        <v>0</v>
      </c>
      <c r="BO320" s="3">
        <f t="shared" si="203"/>
        <v>0</v>
      </c>
      <c r="BP320" s="3">
        <f t="shared" si="203"/>
        <v>0</v>
      </c>
      <c r="BQ320" s="3">
        <f t="shared" si="203"/>
        <v>0</v>
      </c>
      <c r="BR320" s="3">
        <f t="shared" si="203"/>
        <v>0</v>
      </c>
      <c r="BS320" s="3">
        <f t="shared" si="203"/>
        <v>0</v>
      </c>
      <c r="BT320" s="3">
        <f t="shared" si="203"/>
        <v>0</v>
      </c>
      <c r="BU320" s="3">
        <f t="shared" si="203"/>
        <v>0</v>
      </c>
      <c r="BV320" s="3">
        <f t="shared" si="203"/>
        <v>0</v>
      </c>
      <c r="BW320" s="3">
        <f t="shared" si="203"/>
        <v>0</v>
      </c>
      <c r="BX320" s="3">
        <f t="shared" si="203"/>
        <v>0</v>
      </c>
      <c r="BY320" s="3">
        <f t="shared" si="203"/>
        <v>0</v>
      </c>
      <c r="BZ320" s="3">
        <f t="shared" si="203"/>
        <v>0</v>
      </c>
      <c r="CA320" s="3">
        <f t="shared" ref="CA320:DF320" si="204">CA325</f>
        <v>0</v>
      </c>
      <c r="CB320" s="3">
        <f t="shared" si="204"/>
        <v>0</v>
      </c>
      <c r="CC320" s="3">
        <f t="shared" si="204"/>
        <v>0</v>
      </c>
      <c r="CD320" s="3">
        <f t="shared" si="204"/>
        <v>0</v>
      </c>
      <c r="CE320" s="3">
        <f t="shared" si="204"/>
        <v>0</v>
      </c>
      <c r="CF320" s="3">
        <f t="shared" si="204"/>
        <v>0</v>
      </c>
      <c r="CG320" s="3">
        <f t="shared" si="204"/>
        <v>0</v>
      </c>
      <c r="CH320" s="3">
        <f t="shared" si="204"/>
        <v>0</v>
      </c>
      <c r="CI320" s="3">
        <f t="shared" si="204"/>
        <v>0</v>
      </c>
      <c r="CJ320" s="3">
        <f t="shared" si="204"/>
        <v>0</v>
      </c>
      <c r="CK320" s="3">
        <f t="shared" si="204"/>
        <v>0</v>
      </c>
      <c r="CL320" s="3">
        <f t="shared" si="204"/>
        <v>0</v>
      </c>
      <c r="CM320" s="3">
        <f t="shared" si="204"/>
        <v>0</v>
      </c>
      <c r="CN320" s="3">
        <f t="shared" si="204"/>
        <v>0</v>
      </c>
      <c r="CO320" s="3">
        <f t="shared" si="204"/>
        <v>0</v>
      </c>
      <c r="CP320" s="3">
        <f t="shared" si="204"/>
        <v>0</v>
      </c>
      <c r="CQ320" s="3">
        <f t="shared" si="204"/>
        <v>0</v>
      </c>
      <c r="CR320" s="3">
        <f t="shared" si="204"/>
        <v>0</v>
      </c>
      <c r="CS320" s="3">
        <f t="shared" si="204"/>
        <v>0</v>
      </c>
      <c r="CT320" s="3">
        <f t="shared" si="204"/>
        <v>0</v>
      </c>
      <c r="CU320" s="3">
        <f t="shared" si="204"/>
        <v>0</v>
      </c>
      <c r="CV320" s="3">
        <f t="shared" si="204"/>
        <v>0</v>
      </c>
      <c r="CW320" s="3">
        <f t="shared" si="204"/>
        <v>0</v>
      </c>
      <c r="CX320" s="3">
        <f t="shared" si="204"/>
        <v>0</v>
      </c>
      <c r="CY320" s="3">
        <f t="shared" si="204"/>
        <v>0</v>
      </c>
      <c r="CZ320" s="3">
        <f t="shared" si="204"/>
        <v>0</v>
      </c>
      <c r="DA320" s="3">
        <f t="shared" si="204"/>
        <v>0</v>
      </c>
      <c r="DB320" s="3">
        <f t="shared" si="204"/>
        <v>0</v>
      </c>
      <c r="DC320" s="3">
        <f t="shared" si="204"/>
        <v>0</v>
      </c>
      <c r="DD320" s="3">
        <f t="shared" si="204"/>
        <v>0</v>
      </c>
      <c r="DE320" s="3">
        <f t="shared" si="204"/>
        <v>0</v>
      </c>
      <c r="DF320" s="3">
        <f t="shared" si="204"/>
        <v>0</v>
      </c>
      <c r="DG320" s="3">
        <f t="shared" ref="DG320:DN320" si="205">DG325</f>
        <v>0</v>
      </c>
      <c r="DH320" s="3">
        <f t="shared" si="205"/>
        <v>0</v>
      </c>
      <c r="DI320" s="3">
        <f t="shared" si="205"/>
        <v>0</v>
      </c>
      <c r="DJ320" s="3">
        <f t="shared" si="205"/>
        <v>0</v>
      </c>
      <c r="DK320" s="3">
        <f t="shared" si="205"/>
        <v>0</v>
      </c>
      <c r="DL320" s="3">
        <f t="shared" si="205"/>
        <v>0</v>
      </c>
      <c r="DM320" s="3">
        <f t="shared" si="205"/>
        <v>0</v>
      </c>
      <c r="DN320" s="3">
        <f t="shared" si="205"/>
        <v>0</v>
      </c>
    </row>
    <row r="322" spans="1:200">
      <c r="A322">
        <v>17</v>
      </c>
      <c r="B322">
        <v>0</v>
      </c>
      <c r="C322">
        <f>ROW(SmtRes!A187)</f>
        <v>187</v>
      </c>
      <c r="D322">
        <f>ROW(EtalonRes!A174)</f>
        <v>174</v>
      </c>
      <c r="E322" t="s">
        <v>63</v>
      </c>
      <c r="F322" t="s">
        <v>422</v>
      </c>
      <c r="G322" t="s">
        <v>423</v>
      </c>
      <c r="H322" t="s">
        <v>73</v>
      </c>
      <c r="I322">
        <f>11.5*3.1/100</f>
        <v>0.35649999999999998</v>
      </c>
      <c r="J322">
        <v>0</v>
      </c>
      <c r="O322">
        <f>ROUND(CP322,2)</f>
        <v>4695.12</v>
      </c>
      <c r="P322">
        <f>ROUND(CQ322*I322,2)</f>
        <v>0</v>
      </c>
      <c r="Q322">
        <f>ROUND(CR322*I322,2)</f>
        <v>175.39</v>
      </c>
      <c r="R322">
        <f>ROUND(CS322*I322,2)</f>
        <v>111.38</v>
      </c>
      <c r="S322">
        <f>ROUND(CT322*I322,2)</f>
        <v>4519.7299999999996</v>
      </c>
      <c r="T322">
        <f>ROUND(CU322*I322,2)</f>
        <v>0</v>
      </c>
      <c r="U322">
        <f>CV322*I322</f>
        <v>24.908655</v>
      </c>
      <c r="V322">
        <f>CW322*I322</f>
        <v>0</v>
      </c>
      <c r="W322">
        <f>ROUND(CX322*I322,2)</f>
        <v>0</v>
      </c>
      <c r="X322">
        <f>ROUND(CY322,2)</f>
        <v>3209.01</v>
      </c>
      <c r="Y322">
        <f>ROUND(CZ322,2)</f>
        <v>1988.68</v>
      </c>
      <c r="AA322">
        <v>22950688</v>
      </c>
      <c r="AB322">
        <f>ROUND((AC322+AD322+AF322),6)</f>
        <v>845.63</v>
      </c>
      <c r="AC322">
        <f>ROUND((ES322),6)</f>
        <v>0</v>
      </c>
      <c r="AD322">
        <f>ROUND((((ET322)-(EU322))+AE322),6)</f>
        <v>64.48</v>
      </c>
      <c r="AE322">
        <f>ROUND((EU322),6)</f>
        <v>19.25</v>
      </c>
      <c r="AF322">
        <f>ROUND((EV322),6)</f>
        <v>781.15</v>
      </c>
      <c r="AG322">
        <f>ROUND((AP322),6)</f>
        <v>0</v>
      </c>
      <c r="AH322">
        <f>(EW322)</f>
        <v>69.87</v>
      </c>
      <c r="AI322">
        <f>(EX322)</f>
        <v>0</v>
      </c>
      <c r="AJ322">
        <f>ROUND((AS322),6)</f>
        <v>0</v>
      </c>
      <c r="AK322">
        <v>845.63</v>
      </c>
      <c r="AL322">
        <v>0</v>
      </c>
      <c r="AM322">
        <v>64.48</v>
      </c>
      <c r="AN322">
        <v>19.25</v>
      </c>
      <c r="AO322">
        <v>781.15</v>
      </c>
      <c r="AP322">
        <v>0</v>
      </c>
      <c r="AQ322">
        <v>69.87</v>
      </c>
      <c r="AR322">
        <v>0</v>
      </c>
      <c r="AS322">
        <v>0</v>
      </c>
      <c r="AT322">
        <v>71</v>
      </c>
      <c r="AU322">
        <v>44</v>
      </c>
      <c r="AV322">
        <v>1</v>
      </c>
      <c r="AW322">
        <v>1</v>
      </c>
      <c r="AZ322">
        <v>1</v>
      </c>
      <c r="BA322">
        <v>16.23</v>
      </c>
      <c r="BB322">
        <v>7.63</v>
      </c>
      <c r="BC322">
        <v>1</v>
      </c>
      <c r="BD322" t="s">
        <v>45</v>
      </c>
      <c r="BE322" t="s">
        <v>45</v>
      </c>
      <c r="BF322" t="s">
        <v>45</v>
      </c>
      <c r="BG322" t="s">
        <v>45</v>
      </c>
      <c r="BH322">
        <v>0</v>
      </c>
      <c r="BI322">
        <v>1</v>
      </c>
      <c r="BJ322" t="s">
        <v>424</v>
      </c>
      <c r="BM322">
        <v>439</v>
      </c>
      <c r="BN322">
        <v>0</v>
      </c>
      <c r="BO322" t="s">
        <v>422</v>
      </c>
      <c r="BP322">
        <v>1</v>
      </c>
      <c r="BQ322">
        <v>60</v>
      </c>
      <c r="BS322">
        <v>16.23</v>
      </c>
      <c r="BT322">
        <v>1</v>
      </c>
      <c r="BU322">
        <v>1</v>
      </c>
      <c r="BV322">
        <v>1</v>
      </c>
      <c r="BW322">
        <v>1</v>
      </c>
      <c r="BX322">
        <v>1</v>
      </c>
      <c r="BY322" t="s">
        <v>45</v>
      </c>
      <c r="BZ322">
        <v>71</v>
      </c>
      <c r="CA322">
        <v>44</v>
      </c>
      <c r="CF322">
        <v>0</v>
      </c>
      <c r="CG322">
        <v>0</v>
      </c>
      <c r="CM322">
        <v>0</v>
      </c>
      <c r="CN322" t="s">
        <v>45</v>
      </c>
      <c r="CO322">
        <v>0</v>
      </c>
      <c r="CP322">
        <f>(P322+Q322+S322)</f>
        <v>4695.12</v>
      </c>
      <c r="CQ322">
        <f>(AC322*BC322*AW322)</f>
        <v>0</v>
      </c>
      <c r="CR322">
        <f>(AD322*BB322*AV322)</f>
        <v>491.98240000000004</v>
      </c>
      <c r="CS322">
        <f>(AE322*BS322*AV322)</f>
        <v>312.42750000000001</v>
      </c>
      <c r="CT322">
        <f>(AF322*BA322*AV322)</f>
        <v>12678.0645</v>
      </c>
      <c r="CU322">
        <f>AG322</f>
        <v>0</v>
      </c>
      <c r="CV322">
        <f>(AH322*AV322)</f>
        <v>69.87</v>
      </c>
      <c r="CW322">
        <f>AI322</f>
        <v>0</v>
      </c>
      <c r="CX322">
        <f>AJ322</f>
        <v>0</v>
      </c>
      <c r="CY322">
        <f>S322*(BZ322/100)</f>
        <v>3209.0082999999995</v>
      </c>
      <c r="CZ322">
        <f>S322*(CA322/100)</f>
        <v>1988.6811999999998</v>
      </c>
      <c r="DC322" t="s">
        <v>45</v>
      </c>
      <c r="DD322" t="s">
        <v>45</v>
      </c>
      <c r="DE322" t="s">
        <v>45</v>
      </c>
      <c r="DF322" t="s">
        <v>45</v>
      </c>
      <c r="DG322" t="s">
        <v>45</v>
      </c>
      <c r="DH322" t="s">
        <v>45</v>
      </c>
      <c r="DI322" t="s">
        <v>45</v>
      </c>
      <c r="DJ322" t="s">
        <v>45</v>
      </c>
      <c r="DK322" t="s">
        <v>45</v>
      </c>
      <c r="DL322" t="s">
        <v>45</v>
      </c>
      <c r="DM322" t="s">
        <v>45</v>
      </c>
      <c r="DN322">
        <v>80</v>
      </c>
      <c r="DO322">
        <v>55</v>
      </c>
      <c r="DP322">
        <v>1.0469999999999999</v>
      </c>
      <c r="DQ322">
        <v>1</v>
      </c>
      <c r="DU322">
        <v>1005</v>
      </c>
      <c r="DV322" t="s">
        <v>73</v>
      </c>
      <c r="DW322" t="s">
        <v>73</v>
      </c>
      <c r="DX322">
        <v>100</v>
      </c>
      <c r="EE322">
        <v>21378154</v>
      </c>
      <c r="EF322">
        <v>60</v>
      </c>
      <c r="EG322" t="s">
        <v>87</v>
      </c>
      <c r="EH322">
        <v>0</v>
      </c>
      <c r="EI322" t="s">
        <v>45</v>
      </c>
      <c r="EJ322">
        <v>1</v>
      </c>
      <c r="EK322">
        <v>439</v>
      </c>
      <c r="EL322" t="s">
        <v>425</v>
      </c>
      <c r="EM322" t="s">
        <v>426</v>
      </c>
      <c r="EO322" t="s">
        <v>45</v>
      </c>
      <c r="EQ322">
        <v>0</v>
      </c>
      <c r="ER322">
        <v>845.63</v>
      </c>
      <c r="ES322">
        <v>0</v>
      </c>
      <c r="ET322">
        <v>64.48</v>
      </c>
      <c r="EU322">
        <v>19.25</v>
      </c>
      <c r="EV322">
        <v>781.15</v>
      </c>
      <c r="EW322">
        <v>69.87</v>
      </c>
      <c r="EX322">
        <v>0</v>
      </c>
      <c r="EY322">
        <v>0</v>
      </c>
      <c r="EZ322">
        <v>0</v>
      </c>
      <c r="FQ322">
        <v>0</v>
      </c>
      <c r="FR322">
        <f>ROUND(IF(AND(BH322=3,BI322=3),P322,0),2)</f>
        <v>0</v>
      </c>
      <c r="FS322">
        <v>0</v>
      </c>
      <c r="FX322">
        <v>71</v>
      </c>
      <c r="FY322">
        <v>44</v>
      </c>
      <c r="GA322" t="s">
        <v>45</v>
      </c>
      <c r="GG322">
        <v>2</v>
      </c>
      <c r="GH322">
        <v>1</v>
      </c>
      <c r="GI322">
        <v>2</v>
      </c>
      <c r="GJ322">
        <v>0</v>
      </c>
      <c r="GK322">
        <f>ROUND(R322*(R12)/100,2)</f>
        <v>186</v>
      </c>
      <c r="GL322">
        <f>ROUND(IF(AND(BH322=3,BI322=3,FS322&lt;&gt;0),P322,0),2)</f>
        <v>0</v>
      </c>
      <c r="GM322">
        <f>O322+X322+Y322+GK322</f>
        <v>10078.81</v>
      </c>
      <c r="GN322">
        <f>ROUND(IF(OR(BI322=0,BI322=1),O322+X322+Y322+GK322,0),2)</f>
        <v>10078.81</v>
      </c>
      <c r="GO322">
        <f>ROUND(IF(BI322=2,O322+X322+Y322+GK322,0),2)</f>
        <v>0</v>
      </c>
      <c r="GP322">
        <f>ROUND(IF(BI322=4,O322+X322+Y322+GK322,0),2)</f>
        <v>0</v>
      </c>
      <c r="GR322">
        <v>0</v>
      </c>
    </row>
    <row r="323" spans="1:200">
      <c r="A323">
        <v>17</v>
      </c>
      <c r="B323">
        <v>0</v>
      </c>
      <c r="C323">
        <f>ROW(SmtRes!A191)</f>
        <v>191</v>
      </c>
      <c r="D323">
        <f>ROW(EtalonRes!A178)</f>
        <v>178</v>
      </c>
      <c r="E323" t="s">
        <v>70</v>
      </c>
      <c r="F323" t="s">
        <v>427</v>
      </c>
      <c r="G323" t="s">
        <v>428</v>
      </c>
      <c r="H323" t="s">
        <v>73</v>
      </c>
      <c r="I323">
        <f>I322</f>
        <v>0.35649999999999998</v>
      </c>
      <c r="J323">
        <v>0</v>
      </c>
      <c r="O323">
        <f>ROUND(CP323,2)</f>
        <v>2858.1</v>
      </c>
      <c r="P323">
        <f>ROUND(CQ323*I323,2)</f>
        <v>0</v>
      </c>
      <c r="Q323">
        <f>ROUND(CR323*I323,2)</f>
        <v>1266.78</v>
      </c>
      <c r="R323">
        <f>ROUND(CS323*I323,2)</f>
        <v>804.54</v>
      </c>
      <c r="S323">
        <f>ROUND(CT323*I323,2)</f>
        <v>1591.32</v>
      </c>
      <c r="T323">
        <f>ROUND(CU323*I323,2)</f>
        <v>0</v>
      </c>
      <c r="U323">
        <f>CV323*I323</f>
        <v>8.7698999999999998</v>
      </c>
      <c r="V323">
        <f>CW323*I323</f>
        <v>0</v>
      </c>
      <c r="W323">
        <f>ROUND(CX323*I323,2)</f>
        <v>0</v>
      </c>
      <c r="X323">
        <f>ROUND(CY323,2)</f>
        <v>1129.8399999999999</v>
      </c>
      <c r="Y323">
        <f>ROUND(CZ323,2)</f>
        <v>700.18</v>
      </c>
      <c r="AA323">
        <v>22950688</v>
      </c>
      <c r="AB323">
        <f>ROUND((AC323+AD323+AF323),6)</f>
        <v>740.74</v>
      </c>
      <c r="AC323">
        <f>ROUND((ES323),6)</f>
        <v>0</v>
      </c>
      <c r="AD323">
        <f>ROUND((((ET323)-(EU323))+AE323),6)</f>
        <v>465.71</v>
      </c>
      <c r="AE323">
        <f>ROUND((EU323),6)</f>
        <v>139.05000000000001</v>
      </c>
      <c r="AF323">
        <f>ROUND((EV323),6)</f>
        <v>275.02999999999997</v>
      </c>
      <c r="AG323">
        <f>ROUND((AP323),6)</f>
        <v>0</v>
      </c>
      <c r="AH323">
        <f>(EW323)</f>
        <v>24.6</v>
      </c>
      <c r="AI323">
        <f>(EX323)</f>
        <v>0</v>
      </c>
      <c r="AJ323">
        <f>ROUND((AS323),6)</f>
        <v>0</v>
      </c>
      <c r="AK323">
        <v>740.74</v>
      </c>
      <c r="AL323">
        <v>0</v>
      </c>
      <c r="AM323">
        <v>465.71</v>
      </c>
      <c r="AN323">
        <v>139.05000000000001</v>
      </c>
      <c r="AO323">
        <v>275.02999999999997</v>
      </c>
      <c r="AP323">
        <v>0</v>
      </c>
      <c r="AQ323">
        <v>24.6</v>
      </c>
      <c r="AR323">
        <v>0</v>
      </c>
      <c r="AS323">
        <v>0</v>
      </c>
      <c r="AT323">
        <v>71</v>
      </c>
      <c r="AU323">
        <v>44</v>
      </c>
      <c r="AV323">
        <v>1</v>
      </c>
      <c r="AW323">
        <v>1</v>
      </c>
      <c r="AZ323">
        <v>1</v>
      </c>
      <c r="BA323">
        <v>16.23</v>
      </c>
      <c r="BB323">
        <v>7.63</v>
      </c>
      <c r="BC323">
        <v>1</v>
      </c>
      <c r="BD323" t="s">
        <v>45</v>
      </c>
      <c r="BE323" t="s">
        <v>45</v>
      </c>
      <c r="BF323" t="s">
        <v>45</v>
      </c>
      <c r="BG323" t="s">
        <v>45</v>
      </c>
      <c r="BH323">
        <v>0</v>
      </c>
      <c r="BI323">
        <v>1</v>
      </c>
      <c r="BJ323" t="s">
        <v>429</v>
      </c>
      <c r="BM323">
        <v>439</v>
      </c>
      <c r="BN323">
        <v>0</v>
      </c>
      <c r="BO323" t="s">
        <v>427</v>
      </c>
      <c r="BP323">
        <v>1</v>
      </c>
      <c r="BQ323">
        <v>60</v>
      </c>
      <c r="BS323">
        <v>16.23</v>
      </c>
      <c r="BT323">
        <v>1</v>
      </c>
      <c r="BU323">
        <v>1</v>
      </c>
      <c r="BV323">
        <v>1</v>
      </c>
      <c r="BW323">
        <v>1</v>
      </c>
      <c r="BX323">
        <v>1</v>
      </c>
      <c r="BY323" t="s">
        <v>45</v>
      </c>
      <c r="BZ323">
        <v>71</v>
      </c>
      <c r="CA323">
        <v>44</v>
      </c>
      <c r="CF323">
        <v>0</v>
      </c>
      <c r="CG323">
        <v>0</v>
      </c>
      <c r="CM323">
        <v>0</v>
      </c>
      <c r="CN323" t="s">
        <v>45</v>
      </c>
      <c r="CO323">
        <v>0</v>
      </c>
      <c r="CP323">
        <f>(P323+Q323+S323)</f>
        <v>2858.1</v>
      </c>
      <c r="CQ323">
        <f>(AC323*BC323*AW323)</f>
        <v>0</v>
      </c>
      <c r="CR323">
        <f>(AD323*BB323*AV323)</f>
        <v>3553.3672999999999</v>
      </c>
      <c r="CS323">
        <f>(AE323*BS323*AV323)</f>
        <v>2256.7815000000001</v>
      </c>
      <c r="CT323">
        <f>(AF323*BA323*AV323)</f>
        <v>4463.7368999999999</v>
      </c>
      <c r="CU323">
        <f>AG323</f>
        <v>0</v>
      </c>
      <c r="CV323">
        <f>(AH323*AV323)</f>
        <v>24.6</v>
      </c>
      <c r="CW323">
        <f>AI323</f>
        <v>0</v>
      </c>
      <c r="CX323">
        <f>AJ323</f>
        <v>0</v>
      </c>
      <c r="CY323">
        <f>S323*(BZ323/100)</f>
        <v>1129.8371999999999</v>
      </c>
      <c r="CZ323">
        <f>S323*(CA323/100)</f>
        <v>700.18079999999998</v>
      </c>
      <c r="DC323" t="s">
        <v>45</v>
      </c>
      <c r="DD323" t="s">
        <v>45</v>
      </c>
      <c r="DE323" t="s">
        <v>45</v>
      </c>
      <c r="DF323" t="s">
        <v>45</v>
      </c>
      <c r="DG323" t="s">
        <v>45</v>
      </c>
      <c r="DH323" t="s">
        <v>45</v>
      </c>
      <c r="DI323" t="s">
        <v>45</v>
      </c>
      <c r="DJ323" t="s">
        <v>45</v>
      </c>
      <c r="DK323" t="s">
        <v>45</v>
      </c>
      <c r="DL323" t="s">
        <v>45</v>
      </c>
      <c r="DM323" t="s">
        <v>45</v>
      </c>
      <c r="DN323">
        <v>80</v>
      </c>
      <c r="DO323">
        <v>55</v>
      </c>
      <c r="DP323">
        <v>1.0469999999999999</v>
      </c>
      <c r="DQ323">
        <v>1</v>
      </c>
      <c r="DU323">
        <v>1005</v>
      </c>
      <c r="DV323" t="s">
        <v>73</v>
      </c>
      <c r="DW323" t="s">
        <v>73</v>
      </c>
      <c r="DX323">
        <v>100</v>
      </c>
      <c r="EE323">
        <v>21378154</v>
      </c>
      <c r="EF323">
        <v>60</v>
      </c>
      <c r="EG323" t="s">
        <v>87</v>
      </c>
      <c r="EH323">
        <v>0</v>
      </c>
      <c r="EI323" t="s">
        <v>45</v>
      </c>
      <c r="EJ323">
        <v>1</v>
      </c>
      <c r="EK323">
        <v>439</v>
      </c>
      <c r="EL323" t="s">
        <v>425</v>
      </c>
      <c r="EM323" t="s">
        <v>426</v>
      </c>
      <c r="EO323" t="s">
        <v>45</v>
      </c>
      <c r="EQ323">
        <v>0</v>
      </c>
      <c r="ER323">
        <v>740.74</v>
      </c>
      <c r="ES323">
        <v>0</v>
      </c>
      <c r="ET323">
        <v>465.71</v>
      </c>
      <c r="EU323">
        <v>139.05000000000001</v>
      </c>
      <c r="EV323">
        <v>275.02999999999997</v>
      </c>
      <c r="EW323">
        <v>24.6</v>
      </c>
      <c r="EX323">
        <v>0</v>
      </c>
      <c r="EY323">
        <v>0</v>
      </c>
      <c r="EZ323">
        <v>0</v>
      </c>
      <c r="FQ323">
        <v>0</v>
      </c>
      <c r="FR323">
        <f>ROUND(IF(AND(BH323=3,BI323=3),P323,0),2)</f>
        <v>0</v>
      </c>
      <c r="FS323">
        <v>0</v>
      </c>
      <c r="FX323">
        <v>71</v>
      </c>
      <c r="FY323">
        <v>44</v>
      </c>
      <c r="GA323" t="s">
        <v>45</v>
      </c>
      <c r="GG323">
        <v>2</v>
      </c>
      <c r="GH323">
        <v>1</v>
      </c>
      <c r="GI323">
        <v>2</v>
      </c>
      <c r="GJ323">
        <v>0</v>
      </c>
      <c r="GK323">
        <f>ROUND(R323*(R12)/100,2)</f>
        <v>1343.58</v>
      </c>
      <c r="GL323">
        <f>ROUND(IF(AND(BH323=3,BI323=3,FS323&lt;&gt;0),P323,0),2)</f>
        <v>0</v>
      </c>
      <c r="GM323">
        <f>O323+X323+Y323+GK323</f>
        <v>6031.7</v>
      </c>
      <c r="GN323">
        <f>ROUND(IF(OR(BI323=0,BI323=1),O323+X323+Y323+GK323,0),2)</f>
        <v>6031.7</v>
      </c>
      <c r="GO323">
        <f>ROUND(IF(BI323=2,O323+X323+Y323+GK323,0),2)</f>
        <v>0</v>
      </c>
      <c r="GP323">
        <f>ROUND(IF(BI323=4,O323+X323+Y323+GK323,0),2)</f>
        <v>0</v>
      </c>
      <c r="GR323">
        <v>0</v>
      </c>
    </row>
    <row r="325" spans="1:200">
      <c r="A325" s="2">
        <v>51</v>
      </c>
      <c r="B325" s="2">
        <f>B318</f>
        <v>0</v>
      </c>
      <c r="C325" s="2">
        <f>A318</f>
        <v>4</v>
      </c>
      <c r="D325" s="2">
        <f>ROW(A318)</f>
        <v>318</v>
      </c>
      <c r="E325" s="2"/>
      <c r="F325" s="2" t="str">
        <f>IF(F318&lt;&gt;"",F318,"")</f>
        <v>Новый раздел</v>
      </c>
      <c r="G325" s="2" t="str">
        <f>IF(G318&lt;&gt;"",G318,"")</f>
        <v>Демонтажные работы</v>
      </c>
      <c r="H325" s="2"/>
      <c r="I325" s="2"/>
      <c r="J325" s="2"/>
      <c r="K325" s="2"/>
      <c r="L325" s="2"/>
      <c r="M325" s="2"/>
      <c r="N325" s="2"/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>
        <f t="shared" ref="AO325:AU325" si="206">ROUND(BB325,2)</f>
        <v>0</v>
      </c>
      <c r="AP325" s="2">
        <f t="shared" si="206"/>
        <v>0</v>
      </c>
      <c r="AQ325" s="2">
        <f t="shared" si="206"/>
        <v>0</v>
      </c>
      <c r="AR325" s="2">
        <f t="shared" si="206"/>
        <v>0</v>
      </c>
      <c r="AS325" s="2">
        <f t="shared" si="206"/>
        <v>0</v>
      </c>
      <c r="AT325" s="2">
        <f t="shared" si="206"/>
        <v>0</v>
      </c>
      <c r="AU325" s="2">
        <f t="shared" si="206"/>
        <v>0</v>
      </c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>
        <v>0</v>
      </c>
    </row>
    <row r="327" spans="1:200">
      <c r="A327" s="4">
        <v>50</v>
      </c>
      <c r="B327" s="4">
        <v>0</v>
      </c>
      <c r="C327" s="4">
        <v>0</v>
      </c>
      <c r="D327" s="4">
        <v>1</v>
      </c>
      <c r="E327" s="4">
        <v>201</v>
      </c>
      <c r="F327" s="4">
        <f>ROUND(Source!O325,O327)</f>
        <v>0</v>
      </c>
      <c r="G327" s="4" t="s">
        <v>172</v>
      </c>
      <c r="H327" s="4" t="s">
        <v>173</v>
      </c>
      <c r="I327" s="4"/>
      <c r="J327" s="4"/>
      <c r="K327" s="4">
        <v>201</v>
      </c>
      <c r="L327" s="4">
        <v>1</v>
      </c>
      <c r="M327" s="4">
        <v>3</v>
      </c>
      <c r="N327" s="4" t="s">
        <v>45</v>
      </c>
      <c r="O327" s="4">
        <v>2</v>
      </c>
      <c r="P327" s="4"/>
    </row>
    <row r="328" spans="1:200">
      <c r="A328" s="4">
        <v>50</v>
      </c>
      <c r="B328" s="4">
        <v>0</v>
      </c>
      <c r="C328" s="4">
        <v>0</v>
      </c>
      <c r="D328" s="4">
        <v>1</v>
      </c>
      <c r="E328" s="4">
        <v>202</v>
      </c>
      <c r="F328" s="4">
        <f>ROUND(Source!P325,O328)</f>
        <v>0</v>
      </c>
      <c r="G328" s="4" t="s">
        <v>174</v>
      </c>
      <c r="H328" s="4" t="s">
        <v>175</v>
      </c>
      <c r="I328" s="4"/>
      <c r="J328" s="4"/>
      <c r="K328" s="4">
        <v>202</v>
      </c>
      <c r="L328" s="4">
        <v>2</v>
      </c>
      <c r="M328" s="4">
        <v>3</v>
      </c>
      <c r="N328" s="4" t="s">
        <v>45</v>
      </c>
      <c r="O328" s="4">
        <v>2</v>
      </c>
      <c r="P328" s="4"/>
    </row>
    <row r="329" spans="1:200">
      <c r="A329" s="4">
        <v>50</v>
      </c>
      <c r="B329" s="4">
        <v>0</v>
      </c>
      <c r="C329" s="4">
        <v>0</v>
      </c>
      <c r="D329" s="4">
        <v>1</v>
      </c>
      <c r="E329" s="4">
        <v>222</v>
      </c>
      <c r="F329" s="4">
        <f>ROUND(Source!AO325,O329)</f>
        <v>0</v>
      </c>
      <c r="G329" s="4" t="s">
        <v>176</v>
      </c>
      <c r="H329" s="4" t="s">
        <v>177</v>
      </c>
      <c r="I329" s="4"/>
      <c r="J329" s="4"/>
      <c r="K329" s="4">
        <v>222</v>
      </c>
      <c r="L329" s="4">
        <v>3</v>
      </c>
      <c r="M329" s="4">
        <v>3</v>
      </c>
      <c r="N329" s="4" t="s">
        <v>45</v>
      </c>
      <c r="O329" s="4">
        <v>2</v>
      </c>
      <c r="P329" s="4"/>
    </row>
    <row r="330" spans="1:200">
      <c r="A330" s="4">
        <v>50</v>
      </c>
      <c r="B330" s="4">
        <v>0</v>
      </c>
      <c r="C330" s="4">
        <v>0</v>
      </c>
      <c r="D330" s="4">
        <v>1</v>
      </c>
      <c r="E330" s="4">
        <v>216</v>
      </c>
      <c r="F330" s="4">
        <f>ROUND(Source!AP325,O330)</f>
        <v>0</v>
      </c>
      <c r="G330" s="4" t="s">
        <v>178</v>
      </c>
      <c r="H330" s="4" t="s">
        <v>179</v>
      </c>
      <c r="I330" s="4"/>
      <c r="J330" s="4"/>
      <c r="K330" s="4">
        <v>216</v>
      </c>
      <c r="L330" s="4">
        <v>4</v>
      </c>
      <c r="M330" s="4">
        <v>3</v>
      </c>
      <c r="N330" s="4" t="s">
        <v>45</v>
      </c>
      <c r="O330" s="4">
        <v>2</v>
      </c>
      <c r="P330" s="4"/>
    </row>
    <row r="331" spans="1:200">
      <c r="A331" s="4">
        <v>50</v>
      </c>
      <c r="B331" s="4">
        <v>0</v>
      </c>
      <c r="C331" s="4">
        <v>0</v>
      </c>
      <c r="D331" s="4">
        <v>1</v>
      </c>
      <c r="E331" s="4">
        <v>223</v>
      </c>
      <c r="F331" s="4">
        <f>ROUND(Source!AQ325,O331)</f>
        <v>0</v>
      </c>
      <c r="G331" s="4" t="s">
        <v>180</v>
      </c>
      <c r="H331" s="4" t="s">
        <v>181</v>
      </c>
      <c r="I331" s="4"/>
      <c r="J331" s="4"/>
      <c r="K331" s="4">
        <v>223</v>
      </c>
      <c r="L331" s="4">
        <v>5</v>
      </c>
      <c r="M331" s="4">
        <v>3</v>
      </c>
      <c r="N331" s="4" t="s">
        <v>45</v>
      </c>
      <c r="O331" s="4">
        <v>2</v>
      </c>
      <c r="P331" s="4"/>
    </row>
    <row r="332" spans="1:200">
      <c r="A332" s="4">
        <v>50</v>
      </c>
      <c r="B332" s="4">
        <v>0</v>
      </c>
      <c r="C332" s="4">
        <v>0</v>
      </c>
      <c r="D332" s="4">
        <v>1</v>
      </c>
      <c r="E332" s="4">
        <v>203</v>
      </c>
      <c r="F332" s="4">
        <f>ROUND(Source!Q325,O332)</f>
        <v>0</v>
      </c>
      <c r="G332" s="4" t="s">
        <v>182</v>
      </c>
      <c r="H332" s="4" t="s">
        <v>183</v>
      </c>
      <c r="I332" s="4"/>
      <c r="J332" s="4"/>
      <c r="K332" s="4">
        <v>203</v>
      </c>
      <c r="L332" s="4">
        <v>6</v>
      </c>
      <c r="M332" s="4">
        <v>3</v>
      </c>
      <c r="N332" s="4" t="s">
        <v>45</v>
      </c>
      <c r="O332" s="4">
        <v>2</v>
      </c>
      <c r="P332" s="4"/>
    </row>
    <row r="333" spans="1:200">
      <c r="A333" s="4">
        <v>50</v>
      </c>
      <c r="B333" s="4">
        <v>0</v>
      </c>
      <c r="C333" s="4">
        <v>0</v>
      </c>
      <c r="D333" s="4">
        <v>1</v>
      </c>
      <c r="E333" s="4">
        <v>204</v>
      </c>
      <c r="F333" s="4">
        <f>ROUND(Source!R325,O333)</f>
        <v>0</v>
      </c>
      <c r="G333" s="4" t="s">
        <v>184</v>
      </c>
      <c r="H333" s="4" t="s">
        <v>185</v>
      </c>
      <c r="I333" s="4"/>
      <c r="J333" s="4"/>
      <c r="K333" s="4">
        <v>204</v>
      </c>
      <c r="L333" s="4">
        <v>7</v>
      </c>
      <c r="M333" s="4">
        <v>3</v>
      </c>
      <c r="N333" s="4" t="s">
        <v>45</v>
      </c>
      <c r="O333" s="4">
        <v>2</v>
      </c>
      <c r="P333" s="4"/>
    </row>
    <row r="334" spans="1:200">
      <c r="A334" s="4">
        <v>50</v>
      </c>
      <c r="B334" s="4">
        <v>0</v>
      </c>
      <c r="C334" s="4">
        <v>0</v>
      </c>
      <c r="D334" s="4">
        <v>1</v>
      </c>
      <c r="E334" s="4">
        <v>205</v>
      </c>
      <c r="F334" s="4">
        <f>ROUND(Source!S325,O334)</f>
        <v>0</v>
      </c>
      <c r="G334" s="4" t="s">
        <v>186</v>
      </c>
      <c r="H334" s="4" t="s">
        <v>187</v>
      </c>
      <c r="I334" s="4"/>
      <c r="J334" s="4"/>
      <c r="K334" s="4">
        <v>205</v>
      </c>
      <c r="L334" s="4">
        <v>8</v>
      </c>
      <c r="M334" s="4">
        <v>3</v>
      </c>
      <c r="N334" s="4" t="s">
        <v>45</v>
      </c>
      <c r="O334" s="4">
        <v>2</v>
      </c>
      <c r="P334" s="4"/>
    </row>
    <row r="335" spans="1:200">
      <c r="A335" s="4">
        <v>50</v>
      </c>
      <c r="B335" s="4">
        <v>0</v>
      </c>
      <c r="C335" s="4">
        <v>0</v>
      </c>
      <c r="D335" s="4">
        <v>1</v>
      </c>
      <c r="E335" s="4">
        <v>214</v>
      </c>
      <c r="F335" s="4">
        <f>ROUND(Source!AS325,O335)</f>
        <v>0</v>
      </c>
      <c r="G335" s="4" t="s">
        <v>188</v>
      </c>
      <c r="H335" s="4" t="s">
        <v>189</v>
      </c>
      <c r="I335" s="4"/>
      <c r="J335" s="4"/>
      <c r="K335" s="4">
        <v>214</v>
      </c>
      <c r="L335" s="4">
        <v>9</v>
      </c>
      <c r="M335" s="4">
        <v>3</v>
      </c>
      <c r="N335" s="4" t="s">
        <v>45</v>
      </c>
      <c r="O335" s="4">
        <v>2</v>
      </c>
      <c r="P335" s="4"/>
    </row>
    <row r="336" spans="1:200">
      <c r="A336" s="4">
        <v>50</v>
      </c>
      <c r="B336" s="4">
        <v>0</v>
      </c>
      <c r="C336" s="4">
        <v>0</v>
      </c>
      <c r="D336" s="4">
        <v>1</v>
      </c>
      <c r="E336" s="4">
        <v>215</v>
      </c>
      <c r="F336" s="4">
        <f>ROUND(Source!AT325,O336)</f>
        <v>0</v>
      </c>
      <c r="G336" s="4" t="s">
        <v>190</v>
      </c>
      <c r="H336" s="4" t="s">
        <v>191</v>
      </c>
      <c r="I336" s="4"/>
      <c r="J336" s="4"/>
      <c r="K336" s="4">
        <v>215</v>
      </c>
      <c r="L336" s="4">
        <v>10</v>
      </c>
      <c r="M336" s="4">
        <v>3</v>
      </c>
      <c r="N336" s="4" t="s">
        <v>45</v>
      </c>
      <c r="O336" s="4">
        <v>2</v>
      </c>
      <c r="P336" s="4"/>
    </row>
    <row r="337" spans="1:200">
      <c r="A337" s="4">
        <v>50</v>
      </c>
      <c r="B337" s="4">
        <v>0</v>
      </c>
      <c r="C337" s="4">
        <v>0</v>
      </c>
      <c r="D337" s="4">
        <v>1</v>
      </c>
      <c r="E337" s="4">
        <v>217</v>
      </c>
      <c r="F337" s="4">
        <f>ROUND(Source!AU325,O337)</f>
        <v>0</v>
      </c>
      <c r="G337" s="4" t="s">
        <v>192</v>
      </c>
      <c r="H337" s="4" t="s">
        <v>193</v>
      </c>
      <c r="I337" s="4"/>
      <c r="J337" s="4"/>
      <c r="K337" s="4">
        <v>217</v>
      </c>
      <c r="L337" s="4">
        <v>11</v>
      </c>
      <c r="M337" s="4">
        <v>3</v>
      </c>
      <c r="N337" s="4" t="s">
        <v>45</v>
      </c>
      <c r="O337" s="4">
        <v>2</v>
      </c>
      <c r="P337" s="4"/>
    </row>
    <row r="338" spans="1:200">
      <c r="A338" s="4">
        <v>50</v>
      </c>
      <c r="B338" s="4">
        <v>0</v>
      </c>
      <c r="C338" s="4">
        <v>0</v>
      </c>
      <c r="D338" s="4">
        <v>1</v>
      </c>
      <c r="E338" s="4">
        <v>206</v>
      </c>
      <c r="F338" s="4">
        <f>ROUND(Source!T325,O338)</f>
        <v>0</v>
      </c>
      <c r="G338" s="4" t="s">
        <v>194</v>
      </c>
      <c r="H338" s="4" t="s">
        <v>195</v>
      </c>
      <c r="I338" s="4"/>
      <c r="J338" s="4"/>
      <c r="K338" s="4">
        <v>206</v>
      </c>
      <c r="L338" s="4">
        <v>12</v>
      </c>
      <c r="M338" s="4">
        <v>3</v>
      </c>
      <c r="N338" s="4" t="s">
        <v>45</v>
      </c>
      <c r="O338" s="4">
        <v>2</v>
      </c>
      <c r="P338" s="4"/>
    </row>
    <row r="339" spans="1:200">
      <c r="A339" s="4">
        <v>50</v>
      </c>
      <c r="B339" s="4">
        <v>0</v>
      </c>
      <c r="C339" s="4">
        <v>0</v>
      </c>
      <c r="D339" s="4">
        <v>1</v>
      </c>
      <c r="E339" s="4">
        <v>207</v>
      </c>
      <c r="F339" s="4">
        <f>Source!U325</f>
        <v>0</v>
      </c>
      <c r="G339" s="4" t="s">
        <v>196</v>
      </c>
      <c r="H339" s="4" t="s">
        <v>197</v>
      </c>
      <c r="I339" s="4"/>
      <c r="J339" s="4"/>
      <c r="K339" s="4">
        <v>207</v>
      </c>
      <c r="L339" s="4">
        <v>13</v>
      </c>
      <c r="M339" s="4">
        <v>3</v>
      </c>
      <c r="N339" s="4" t="s">
        <v>45</v>
      </c>
      <c r="O339" s="4">
        <v>-1</v>
      </c>
      <c r="P339" s="4"/>
    </row>
    <row r="340" spans="1:200">
      <c r="A340" s="4">
        <v>50</v>
      </c>
      <c r="B340" s="4">
        <v>0</v>
      </c>
      <c r="C340" s="4">
        <v>0</v>
      </c>
      <c r="D340" s="4">
        <v>1</v>
      </c>
      <c r="E340" s="4">
        <v>208</v>
      </c>
      <c r="F340" s="4">
        <f>Source!V325</f>
        <v>0</v>
      </c>
      <c r="G340" s="4" t="s">
        <v>198</v>
      </c>
      <c r="H340" s="4" t="s">
        <v>199</v>
      </c>
      <c r="I340" s="4"/>
      <c r="J340" s="4"/>
      <c r="K340" s="4">
        <v>208</v>
      </c>
      <c r="L340" s="4">
        <v>14</v>
      </c>
      <c r="M340" s="4">
        <v>3</v>
      </c>
      <c r="N340" s="4" t="s">
        <v>45</v>
      </c>
      <c r="O340" s="4">
        <v>-1</v>
      </c>
      <c r="P340" s="4"/>
    </row>
    <row r="341" spans="1:200">
      <c r="A341" s="4">
        <v>50</v>
      </c>
      <c r="B341" s="4">
        <v>0</v>
      </c>
      <c r="C341" s="4">
        <v>0</v>
      </c>
      <c r="D341" s="4">
        <v>1</v>
      </c>
      <c r="E341" s="4">
        <v>209</v>
      </c>
      <c r="F341" s="4">
        <f>ROUND(Source!W325,O341)</f>
        <v>0</v>
      </c>
      <c r="G341" s="4" t="s">
        <v>200</v>
      </c>
      <c r="H341" s="4" t="s">
        <v>201</v>
      </c>
      <c r="I341" s="4"/>
      <c r="J341" s="4"/>
      <c r="K341" s="4">
        <v>209</v>
      </c>
      <c r="L341" s="4">
        <v>15</v>
      </c>
      <c r="M341" s="4">
        <v>3</v>
      </c>
      <c r="N341" s="4" t="s">
        <v>45</v>
      </c>
      <c r="O341" s="4">
        <v>2</v>
      </c>
      <c r="P341" s="4"/>
    </row>
    <row r="342" spans="1:200">
      <c r="A342" s="4">
        <v>50</v>
      </c>
      <c r="B342" s="4">
        <v>0</v>
      </c>
      <c r="C342" s="4">
        <v>0</v>
      </c>
      <c r="D342" s="4">
        <v>1</v>
      </c>
      <c r="E342" s="4">
        <v>210</v>
      </c>
      <c r="F342" s="4">
        <f>ROUND(Source!X325,O342)</f>
        <v>0</v>
      </c>
      <c r="G342" s="4" t="s">
        <v>202</v>
      </c>
      <c r="H342" s="4" t="s">
        <v>203</v>
      </c>
      <c r="I342" s="4"/>
      <c r="J342" s="4"/>
      <c r="K342" s="4">
        <v>210</v>
      </c>
      <c r="L342" s="4">
        <v>16</v>
      </c>
      <c r="M342" s="4">
        <v>3</v>
      </c>
      <c r="N342" s="4" t="s">
        <v>45</v>
      </c>
      <c r="O342" s="4">
        <v>2</v>
      </c>
      <c r="P342" s="4"/>
    </row>
    <row r="343" spans="1:200">
      <c r="A343" s="4">
        <v>50</v>
      </c>
      <c r="B343" s="4">
        <v>0</v>
      </c>
      <c r="C343" s="4">
        <v>0</v>
      </c>
      <c r="D343" s="4">
        <v>1</v>
      </c>
      <c r="E343" s="4">
        <v>211</v>
      </c>
      <c r="F343" s="4">
        <f>ROUND(Source!Y325,O343)</f>
        <v>0</v>
      </c>
      <c r="G343" s="4" t="s">
        <v>204</v>
      </c>
      <c r="H343" s="4" t="s">
        <v>205</v>
      </c>
      <c r="I343" s="4"/>
      <c r="J343" s="4"/>
      <c r="K343" s="4">
        <v>211</v>
      </c>
      <c r="L343" s="4">
        <v>17</v>
      </c>
      <c r="M343" s="4">
        <v>3</v>
      </c>
      <c r="N343" s="4" t="s">
        <v>45</v>
      </c>
      <c r="O343" s="4">
        <v>2</v>
      </c>
      <c r="P343" s="4"/>
    </row>
    <row r="344" spans="1:200">
      <c r="A344" s="4">
        <v>50</v>
      </c>
      <c r="B344" s="4">
        <v>0</v>
      </c>
      <c r="C344" s="4">
        <v>0</v>
      </c>
      <c r="D344" s="4">
        <v>1</v>
      </c>
      <c r="E344" s="4">
        <v>224</v>
      </c>
      <c r="F344" s="4">
        <f>ROUND(Source!AR325,O344)</f>
        <v>0</v>
      </c>
      <c r="G344" s="4" t="s">
        <v>206</v>
      </c>
      <c r="H344" s="4" t="s">
        <v>207</v>
      </c>
      <c r="I344" s="4"/>
      <c r="J344" s="4"/>
      <c r="K344" s="4">
        <v>224</v>
      </c>
      <c r="L344" s="4">
        <v>18</v>
      </c>
      <c r="M344" s="4">
        <v>3</v>
      </c>
      <c r="N344" s="4" t="s">
        <v>45</v>
      </c>
      <c r="O344" s="4">
        <v>2</v>
      </c>
      <c r="P344" s="4"/>
    </row>
    <row r="346" spans="1:200">
      <c r="A346" s="1">
        <v>4</v>
      </c>
      <c r="B346" s="1">
        <v>0</v>
      </c>
      <c r="C346" s="1"/>
      <c r="D346" s="1">
        <f>ROW(A369)</f>
        <v>369</v>
      </c>
      <c r="E346" s="1"/>
      <c r="F346" s="1" t="s">
        <v>61</v>
      </c>
      <c r="G346" s="1" t="s">
        <v>20</v>
      </c>
      <c r="H346" s="1" t="s">
        <v>45</v>
      </c>
      <c r="I346" s="1">
        <v>0</v>
      </c>
      <c r="J346" s="1"/>
      <c r="K346" s="1">
        <v>0</v>
      </c>
      <c r="L346" s="1"/>
      <c r="M346" s="1"/>
      <c r="N346" s="1"/>
      <c r="O346" s="1"/>
      <c r="P346" s="1"/>
      <c r="Q346" s="1"/>
      <c r="R346" s="1"/>
      <c r="S346" s="1"/>
      <c r="T346" s="1"/>
      <c r="U346" s="1" t="s">
        <v>45</v>
      </c>
      <c r="V346" s="1">
        <v>0</v>
      </c>
      <c r="W346" s="1"/>
      <c r="X346" s="1"/>
      <c r="Y346" s="1"/>
      <c r="Z346" s="1"/>
      <c r="AA346" s="1"/>
      <c r="AB346" s="1" t="s">
        <v>45</v>
      </c>
      <c r="AC346" s="1" t="s">
        <v>45</v>
      </c>
      <c r="AD346" s="1" t="s">
        <v>45</v>
      </c>
      <c r="AE346" s="1" t="s">
        <v>45</v>
      </c>
      <c r="AF346" s="1" t="s">
        <v>45</v>
      </c>
      <c r="AG346" s="1" t="s">
        <v>45</v>
      </c>
      <c r="AH346" s="1"/>
      <c r="AI346" s="1"/>
      <c r="AJ346" s="1"/>
      <c r="AK346" s="1"/>
      <c r="AL346" s="1"/>
      <c r="AM346" s="1"/>
      <c r="AN346" s="1"/>
      <c r="AO346" s="1"/>
      <c r="AP346" s="1" t="s">
        <v>45</v>
      </c>
      <c r="AQ346" s="1" t="s">
        <v>45</v>
      </c>
      <c r="AR346" s="1" t="s">
        <v>45</v>
      </c>
      <c r="AS346" s="1"/>
      <c r="AT346" s="1"/>
      <c r="AU346" s="1"/>
      <c r="AV346" s="1"/>
      <c r="AW346" s="1"/>
      <c r="AX346" s="1"/>
      <c r="AY346" s="1"/>
      <c r="AZ346" s="1" t="s">
        <v>45</v>
      </c>
      <c r="BA346" s="1"/>
      <c r="BB346" s="1" t="s">
        <v>45</v>
      </c>
      <c r="BC346" s="1" t="s">
        <v>45</v>
      </c>
      <c r="BD346" s="1" t="s">
        <v>45</v>
      </c>
      <c r="BE346" s="1" t="s">
        <v>45</v>
      </c>
      <c r="BF346" s="1" t="s">
        <v>45</v>
      </c>
      <c r="BG346" s="1" t="s">
        <v>45</v>
      </c>
      <c r="BH346" s="1" t="s">
        <v>45</v>
      </c>
      <c r="BI346" s="1" t="s">
        <v>45</v>
      </c>
      <c r="BJ346" s="1" t="s">
        <v>45</v>
      </c>
      <c r="BK346" s="1" t="s">
        <v>45</v>
      </c>
      <c r="BL346" s="1" t="s">
        <v>45</v>
      </c>
      <c r="BM346" s="1" t="s">
        <v>45</v>
      </c>
      <c r="BN346" s="1" t="s">
        <v>45</v>
      </c>
      <c r="BO346" s="1" t="s">
        <v>45</v>
      </c>
      <c r="BP346" s="1" t="s">
        <v>45</v>
      </c>
      <c r="BQ346" s="1"/>
      <c r="BR346" s="1"/>
      <c r="BS346" s="1"/>
      <c r="BT346" s="1"/>
      <c r="BU346" s="1"/>
      <c r="BV346" s="1"/>
      <c r="BW346" s="1"/>
      <c r="BX346" s="1">
        <v>0</v>
      </c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>
        <v>0</v>
      </c>
    </row>
    <row r="348" spans="1:200">
      <c r="A348" s="2">
        <v>52</v>
      </c>
      <c r="B348" s="2">
        <f t="shared" ref="B348:G348" si="207">B369</f>
        <v>0</v>
      </c>
      <c r="C348" s="2">
        <f t="shared" si="207"/>
        <v>4</v>
      </c>
      <c r="D348" s="2">
        <f t="shared" si="207"/>
        <v>346</v>
      </c>
      <c r="E348" s="2">
        <f t="shared" si="207"/>
        <v>0</v>
      </c>
      <c r="F348" s="2" t="str">
        <f t="shared" si="207"/>
        <v>Новый раздел</v>
      </c>
      <c r="G348" s="2" t="str">
        <f t="shared" si="207"/>
        <v>Строительные работы</v>
      </c>
      <c r="H348" s="2"/>
      <c r="I348" s="2"/>
      <c r="J348" s="2"/>
      <c r="K348" s="2"/>
      <c r="L348" s="2"/>
      <c r="M348" s="2"/>
      <c r="N348" s="2"/>
      <c r="O348" s="2">
        <f t="shared" ref="O348:AT348" si="208">O369</f>
        <v>0</v>
      </c>
      <c r="P348" s="2">
        <f t="shared" si="208"/>
        <v>0</v>
      </c>
      <c r="Q348" s="2">
        <f t="shared" si="208"/>
        <v>0</v>
      </c>
      <c r="R348" s="2">
        <f t="shared" si="208"/>
        <v>0</v>
      </c>
      <c r="S348" s="2">
        <f t="shared" si="208"/>
        <v>0</v>
      </c>
      <c r="T348" s="2">
        <f t="shared" si="208"/>
        <v>0</v>
      </c>
      <c r="U348" s="2">
        <f t="shared" si="208"/>
        <v>0</v>
      </c>
      <c r="V348" s="2">
        <f t="shared" si="208"/>
        <v>0</v>
      </c>
      <c r="W348" s="2">
        <f t="shared" si="208"/>
        <v>0</v>
      </c>
      <c r="X348" s="2">
        <f t="shared" si="208"/>
        <v>0</v>
      </c>
      <c r="Y348" s="2">
        <f t="shared" si="208"/>
        <v>0</v>
      </c>
      <c r="Z348" s="2">
        <f t="shared" si="208"/>
        <v>0</v>
      </c>
      <c r="AA348" s="2">
        <f t="shared" si="208"/>
        <v>0</v>
      </c>
      <c r="AB348" s="2">
        <f t="shared" si="208"/>
        <v>0</v>
      </c>
      <c r="AC348" s="2">
        <f t="shared" si="208"/>
        <v>0</v>
      </c>
      <c r="AD348" s="2">
        <f t="shared" si="208"/>
        <v>0</v>
      </c>
      <c r="AE348" s="2">
        <f t="shared" si="208"/>
        <v>0</v>
      </c>
      <c r="AF348" s="2">
        <f t="shared" si="208"/>
        <v>0</v>
      </c>
      <c r="AG348" s="2">
        <f t="shared" si="208"/>
        <v>0</v>
      </c>
      <c r="AH348" s="2">
        <f t="shared" si="208"/>
        <v>0</v>
      </c>
      <c r="AI348" s="2">
        <f t="shared" si="208"/>
        <v>0</v>
      </c>
      <c r="AJ348" s="2">
        <f t="shared" si="208"/>
        <v>0</v>
      </c>
      <c r="AK348" s="2">
        <f t="shared" si="208"/>
        <v>0</v>
      </c>
      <c r="AL348" s="2">
        <f t="shared" si="208"/>
        <v>0</v>
      </c>
      <c r="AM348" s="2">
        <f t="shared" si="208"/>
        <v>0</v>
      </c>
      <c r="AN348" s="2">
        <f t="shared" si="208"/>
        <v>0</v>
      </c>
      <c r="AO348" s="2">
        <f t="shared" si="208"/>
        <v>0</v>
      </c>
      <c r="AP348" s="2">
        <f t="shared" si="208"/>
        <v>0</v>
      </c>
      <c r="AQ348" s="2">
        <f t="shared" si="208"/>
        <v>0</v>
      </c>
      <c r="AR348" s="2">
        <f t="shared" si="208"/>
        <v>0</v>
      </c>
      <c r="AS348" s="2">
        <f t="shared" si="208"/>
        <v>0</v>
      </c>
      <c r="AT348" s="2">
        <f t="shared" si="208"/>
        <v>0</v>
      </c>
      <c r="AU348" s="2">
        <f t="shared" ref="AU348:BZ348" si="209">AU369</f>
        <v>0</v>
      </c>
      <c r="AV348" s="2">
        <f t="shared" si="209"/>
        <v>0</v>
      </c>
      <c r="AW348" s="2">
        <f t="shared" si="209"/>
        <v>0</v>
      </c>
      <c r="AX348" s="2">
        <f t="shared" si="209"/>
        <v>0</v>
      </c>
      <c r="AY348" s="2">
        <f t="shared" si="209"/>
        <v>0</v>
      </c>
      <c r="AZ348" s="2">
        <f t="shared" si="209"/>
        <v>0</v>
      </c>
      <c r="BA348" s="2">
        <f t="shared" si="209"/>
        <v>0</v>
      </c>
      <c r="BB348" s="2">
        <f t="shared" si="209"/>
        <v>0</v>
      </c>
      <c r="BC348" s="2">
        <f t="shared" si="209"/>
        <v>0</v>
      </c>
      <c r="BD348" s="2">
        <f t="shared" si="209"/>
        <v>0</v>
      </c>
      <c r="BE348" s="2">
        <f t="shared" si="209"/>
        <v>0</v>
      </c>
      <c r="BF348" s="2">
        <f t="shared" si="209"/>
        <v>0</v>
      </c>
      <c r="BG348" s="2">
        <f t="shared" si="209"/>
        <v>0</v>
      </c>
      <c r="BH348" s="2">
        <f t="shared" si="209"/>
        <v>0</v>
      </c>
      <c r="BI348" s="2">
        <f t="shared" si="209"/>
        <v>0</v>
      </c>
      <c r="BJ348" s="2">
        <f t="shared" si="209"/>
        <v>0</v>
      </c>
      <c r="BK348" s="2">
        <f t="shared" si="209"/>
        <v>0</v>
      </c>
      <c r="BL348" s="2">
        <f t="shared" si="209"/>
        <v>0</v>
      </c>
      <c r="BM348" s="2">
        <f t="shared" si="209"/>
        <v>0</v>
      </c>
      <c r="BN348" s="2">
        <f t="shared" si="209"/>
        <v>0</v>
      </c>
      <c r="BO348" s="3">
        <f t="shared" si="209"/>
        <v>0</v>
      </c>
      <c r="BP348" s="3">
        <f t="shared" si="209"/>
        <v>0</v>
      </c>
      <c r="BQ348" s="3">
        <f t="shared" si="209"/>
        <v>0</v>
      </c>
      <c r="BR348" s="3">
        <f t="shared" si="209"/>
        <v>0</v>
      </c>
      <c r="BS348" s="3">
        <f t="shared" si="209"/>
        <v>0</v>
      </c>
      <c r="BT348" s="3">
        <f t="shared" si="209"/>
        <v>0</v>
      </c>
      <c r="BU348" s="3">
        <f t="shared" si="209"/>
        <v>0</v>
      </c>
      <c r="BV348" s="3">
        <f t="shared" si="209"/>
        <v>0</v>
      </c>
      <c r="BW348" s="3">
        <f t="shared" si="209"/>
        <v>0</v>
      </c>
      <c r="BX348" s="3">
        <f t="shared" si="209"/>
        <v>0</v>
      </c>
      <c r="BY348" s="3">
        <f t="shared" si="209"/>
        <v>0</v>
      </c>
      <c r="BZ348" s="3">
        <f t="shared" si="209"/>
        <v>0</v>
      </c>
      <c r="CA348" s="3">
        <f t="shared" ref="CA348:DF348" si="210">CA369</f>
        <v>0</v>
      </c>
      <c r="CB348" s="3">
        <f t="shared" si="210"/>
        <v>0</v>
      </c>
      <c r="CC348" s="3">
        <f t="shared" si="210"/>
        <v>0</v>
      </c>
      <c r="CD348" s="3">
        <f t="shared" si="210"/>
        <v>0</v>
      </c>
      <c r="CE348" s="3">
        <f t="shared" si="210"/>
        <v>0</v>
      </c>
      <c r="CF348" s="3">
        <f t="shared" si="210"/>
        <v>0</v>
      </c>
      <c r="CG348" s="3">
        <f t="shared" si="210"/>
        <v>0</v>
      </c>
      <c r="CH348" s="3">
        <f t="shared" si="210"/>
        <v>0</v>
      </c>
      <c r="CI348" s="3">
        <f t="shared" si="210"/>
        <v>0</v>
      </c>
      <c r="CJ348" s="3">
        <f t="shared" si="210"/>
        <v>0</v>
      </c>
      <c r="CK348" s="3">
        <f t="shared" si="210"/>
        <v>0</v>
      </c>
      <c r="CL348" s="3">
        <f t="shared" si="210"/>
        <v>0</v>
      </c>
      <c r="CM348" s="3">
        <f t="shared" si="210"/>
        <v>0</v>
      </c>
      <c r="CN348" s="3">
        <f t="shared" si="210"/>
        <v>0</v>
      </c>
      <c r="CO348" s="3">
        <f t="shared" si="210"/>
        <v>0</v>
      </c>
      <c r="CP348" s="3">
        <f t="shared" si="210"/>
        <v>0</v>
      </c>
      <c r="CQ348" s="3">
        <f t="shared" si="210"/>
        <v>0</v>
      </c>
      <c r="CR348" s="3">
        <f t="shared" si="210"/>
        <v>0</v>
      </c>
      <c r="CS348" s="3">
        <f t="shared" si="210"/>
        <v>0</v>
      </c>
      <c r="CT348" s="3">
        <f t="shared" si="210"/>
        <v>0</v>
      </c>
      <c r="CU348" s="3">
        <f t="shared" si="210"/>
        <v>0</v>
      </c>
      <c r="CV348" s="3">
        <f t="shared" si="210"/>
        <v>0</v>
      </c>
      <c r="CW348" s="3">
        <f t="shared" si="210"/>
        <v>0</v>
      </c>
      <c r="CX348" s="3">
        <f t="shared" si="210"/>
        <v>0</v>
      </c>
      <c r="CY348" s="3">
        <f t="shared" si="210"/>
        <v>0</v>
      </c>
      <c r="CZ348" s="3">
        <f t="shared" si="210"/>
        <v>0</v>
      </c>
      <c r="DA348" s="3">
        <f t="shared" si="210"/>
        <v>0</v>
      </c>
      <c r="DB348" s="3">
        <f t="shared" si="210"/>
        <v>0</v>
      </c>
      <c r="DC348" s="3">
        <f t="shared" si="210"/>
        <v>0</v>
      </c>
      <c r="DD348" s="3">
        <f t="shared" si="210"/>
        <v>0</v>
      </c>
      <c r="DE348" s="3">
        <f t="shared" si="210"/>
        <v>0</v>
      </c>
      <c r="DF348" s="3">
        <f t="shared" si="210"/>
        <v>0</v>
      </c>
      <c r="DG348" s="3">
        <f t="shared" ref="DG348:DN348" si="211">DG369</f>
        <v>0</v>
      </c>
      <c r="DH348" s="3">
        <f t="shared" si="211"/>
        <v>0</v>
      </c>
      <c r="DI348" s="3">
        <f t="shared" si="211"/>
        <v>0</v>
      </c>
      <c r="DJ348" s="3">
        <f t="shared" si="211"/>
        <v>0</v>
      </c>
      <c r="DK348" s="3">
        <f t="shared" si="211"/>
        <v>0</v>
      </c>
      <c r="DL348" s="3">
        <f t="shared" si="211"/>
        <v>0</v>
      </c>
      <c r="DM348" s="3">
        <f t="shared" si="211"/>
        <v>0</v>
      </c>
      <c r="DN348" s="3">
        <f t="shared" si="211"/>
        <v>0</v>
      </c>
    </row>
    <row r="350" spans="1:200">
      <c r="A350">
        <v>17</v>
      </c>
      <c r="B350">
        <v>0</v>
      </c>
      <c r="C350">
        <f>ROW(SmtRes!A195)</f>
        <v>195</v>
      </c>
      <c r="D350">
        <f>ROW(EtalonRes!A182)</f>
        <v>182</v>
      </c>
      <c r="E350" t="s">
        <v>63</v>
      </c>
      <c r="F350" t="s">
        <v>430</v>
      </c>
      <c r="G350" t="s">
        <v>431</v>
      </c>
      <c r="H350" t="s">
        <v>73</v>
      </c>
      <c r="I350">
        <f>I322</f>
        <v>0.35649999999999998</v>
      </c>
      <c r="J350">
        <v>0</v>
      </c>
      <c r="O350">
        <f t="shared" ref="O350:O367" si="212">ROUND(CP350,2)</f>
        <v>1559.92</v>
      </c>
      <c r="P350">
        <f t="shared" ref="P350:P367" si="213">ROUND(CQ350*I350,2)</f>
        <v>37.07</v>
      </c>
      <c r="Q350">
        <f t="shared" ref="Q350:Q367" si="214">ROUND(CR350*I350,2)</f>
        <v>59.22</v>
      </c>
      <c r="R350">
        <f t="shared" ref="R350:R367" si="215">ROUND(CS350*I350,2)</f>
        <v>7.17</v>
      </c>
      <c r="S350">
        <f t="shared" ref="S350:S367" si="216">ROUND(CT350*I350,2)</f>
        <v>1463.63</v>
      </c>
      <c r="T350">
        <f t="shared" ref="T350:T367" si="217">ROUND(CU350*I350,2)</f>
        <v>0</v>
      </c>
      <c r="U350">
        <f t="shared" ref="U350:U367" si="218">CV350*I350</f>
        <v>8.6629500000000004</v>
      </c>
      <c r="V350">
        <f t="shared" ref="V350:V367" si="219">CW350*I350</f>
        <v>0</v>
      </c>
      <c r="W350">
        <f t="shared" ref="W350:W367" si="220">ROUND(CX350*I350,2)</f>
        <v>0</v>
      </c>
      <c r="X350">
        <f t="shared" ref="X350:X367" si="221">ROUND(CY350,2)</f>
        <v>1287.99</v>
      </c>
      <c r="Y350">
        <f t="shared" ref="Y350:Y367" si="222">ROUND(CZ350,2)</f>
        <v>644</v>
      </c>
      <c r="AA350">
        <v>22950688</v>
      </c>
      <c r="AB350">
        <f t="shared" ref="AB350:AB367" si="223">ROUND((AC350+AD350+AF350),6)</f>
        <v>311</v>
      </c>
      <c r="AC350">
        <f t="shared" ref="AC350:AC367" si="224">ROUND((ES350),6)</f>
        <v>27.22</v>
      </c>
      <c r="AD350">
        <f>ROUND((((ET350)-(EU350))+AE350),6)</f>
        <v>30.82</v>
      </c>
      <c r="AE350">
        <f>ROUND((EU350),6)</f>
        <v>1.24</v>
      </c>
      <c r="AF350">
        <f>ROUND((EV350),6)</f>
        <v>252.96</v>
      </c>
      <c r="AG350">
        <f t="shared" ref="AG350:AG367" si="225">ROUND((AP350),6)</f>
        <v>0</v>
      </c>
      <c r="AH350">
        <f>(EW350)</f>
        <v>24.3</v>
      </c>
      <c r="AI350">
        <f>(EX350)</f>
        <v>0</v>
      </c>
      <c r="AJ350">
        <f t="shared" ref="AJ350:AJ367" si="226">ROUND((AS350),6)</f>
        <v>0</v>
      </c>
      <c r="AK350">
        <v>311</v>
      </c>
      <c r="AL350">
        <v>27.22</v>
      </c>
      <c r="AM350">
        <v>30.82</v>
      </c>
      <c r="AN350">
        <v>1.24</v>
      </c>
      <c r="AO350">
        <v>252.96</v>
      </c>
      <c r="AP350">
        <v>0</v>
      </c>
      <c r="AQ350">
        <v>24.3</v>
      </c>
      <c r="AR350">
        <v>0</v>
      </c>
      <c r="AS350">
        <v>0</v>
      </c>
      <c r="AT350">
        <v>88</v>
      </c>
      <c r="AU350">
        <v>44</v>
      </c>
      <c r="AV350">
        <v>1</v>
      </c>
      <c r="AW350">
        <v>1</v>
      </c>
      <c r="AZ350">
        <v>1</v>
      </c>
      <c r="BA350">
        <v>16.23</v>
      </c>
      <c r="BB350">
        <v>5.39</v>
      </c>
      <c r="BC350">
        <v>3.82</v>
      </c>
      <c r="BD350" t="s">
        <v>45</v>
      </c>
      <c r="BE350" t="s">
        <v>45</v>
      </c>
      <c r="BF350" t="s">
        <v>45</v>
      </c>
      <c r="BG350" t="s">
        <v>45</v>
      </c>
      <c r="BH350">
        <v>0</v>
      </c>
      <c r="BI350">
        <v>1</v>
      </c>
      <c r="BJ350" t="s">
        <v>432</v>
      </c>
      <c r="BM350">
        <v>96</v>
      </c>
      <c r="BN350">
        <v>0</v>
      </c>
      <c r="BO350" t="s">
        <v>430</v>
      </c>
      <c r="BP350">
        <v>1</v>
      </c>
      <c r="BQ350">
        <v>30</v>
      </c>
      <c r="BS350">
        <v>16.23</v>
      </c>
      <c r="BT350">
        <v>1</v>
      </c>
      <c r="BU350">
        <v>1</v>
      </c>
      <c r="BV350">
        <v>1</v>
      </c>
      <c r="BW350">
        <v>1</v>
      </c>
      <c r="BX350">
        <v>1</v>
      </c>
      <c r="BY350" t="s">
        <v>45</v>
      </c>
      <c r="BZ350">
        <v>88</v>
      </c>
      <c r="CA350">
        <v>44</v>
      </c>
      <c r="CF350">
        <v>0</v>
      </c>
      <c r="CG350">
        <v>0</v>
      </c>
      <c r="CM350">
        <v>0</v>
      </c>
      <c r="CN350" t="s">
        <v>45</v>
      </c>
      <c r="CO350">
        <v>0</v>
      </c>
      <c r="CP350">
        <f t="shared" ref="CP350:CP367" si="227">(P350+Q350+S350)</f>
        <v>1559.92</v>
      </c>
      <c r="CQ350">
        <f t="shared" ref="CQ350:CQ367" si="228">(AC350*BC350*AW350)</f>
        <v>103.98039999999999</v>
      </c>
      <c r="CR350">
        <f t="shared" ref="CR350:CR367" si="229">(AD350*BB350*AV350)</f>
        <v>166.1198</v>
      </c>
      <c r="CS350">
        <f t="shared" ref="CS350:CS367" si="230">(AE350*BS350*AV350)</f>
        <v>20.1252</v>
      </c>
      <c r="CT350">
        <f t="shared" ref="CT350:CT367" si="231">(AF350*BA350*AV350)</f>
        <v>4105.5408000000007</v>
      </c>
      <c r="CU350">
        <f t="shared" ref="CU350:CU367" si="232">AG350</f>
        <v>0</v>
      </c>
      <c r="CV350">
        <f t="shared" ref="CV350:CV367" si="233">(AH350*AV350)</f>
        <v>24.3</v>
      </c>
      <c r="CW350">
        <f t="shared" ref="CW350:CW367" si="234">AI350</f>
        <v>0</v>
      </c>
      <c r="CX350">
        <f t="shared" ref="CX350:CX367" si="235">AJ350</f>
        <v>0</v>
      </c>
      <c r="CY350">
        <f t="shared" ref="CY350:CY367" si="236">S350*(BZ350/100)</f>
        <v>1287.9944</v>
      </c>
      <c r="CZ350">
        <f t="shared" ref="CZ350:CZ367" si="237">S350*(CA350/100)</f>
        <v>643.99720000000002</v>
      </c>
      <c r="DC350" t="s">
        <v>45</v>
      </c>
      <c r="DD350" t="s">
        <v>45</v>
      </c>
      <c r="DE350" t="s">
        <v>45</v>
      </c>
      <c r="DF350" t="s">
        <v>45</v>
      </c>
      <c r="DG350" t="s">
        <v>45</v>
      </c>
      <c r="DH350" t="s">
        <v>45</v>
      </c>
      <c r="DI350" t="s">
        <v>45</v>
      </c>
      <c r="DJ350" t="s">
        <v>45</v>
      </c>
      <c r="DK350" t="s">
        <v>45</v>
      </c>
      <c r="DL350" t="s">
        <v>45</v>
      </c>
      <c r="DM350" t="s">
        <v>45</v>
      </c>
      <c r="DN350">
        <v>104</v>
      </c>
      <c r="DO350">
        <v>79</v>
      </c>
      <c r="DP350">
        <v>1.087</v>
      </c>
      <c r="DQ350">
        <v>1.0009999999999999</v>
      </c>
      <c r="DU350">
        <v>1005</v>
      </c>
      <c r="DV350" t="s">
        <v>73</v>
      </c>
      <c r="DW350" t="s">
        <v>73</v>
      </c>
      <c r="DX350">
        <v>100</v>
      </c>
      <c r="EE350">
        <v>21377811</v>
      </c>
      <c r="EF350">
        <v>30</v>
      </c>
      <c r="EG350" t="s">
        <v>20</v>
      </c>
      <c r="EH350">
        <v>0</v>
      </c>
      <c r="EI350" t="s">
        <v>45</v>
      </c>
      <c r="EJ350">
        <v>1</v>
      </c>
      <c r="EK350">
        <v>96</v>
      </c>
      <c r="EL350" t="s">
        <v>433</v>
      </c>
      <c r="EM350" t="s">
        <v>434</v>
      </c>
      <c r="EO350" t="s">
        <v>45</v>
      </c>
      <c r="EQ350">
        <v>0</v>
      </c>
      <c r="ER350">
        <v>311</v>
      </c>
      <c r="ES350">
        <v>27.22</v>
      </c>
      <c r="ET350">
        <v>30.82</v>
      </c>
      <c r="EU350">
        <v>1.24</v>
      </c>
      <c r="EV350">
        <v>252.96</v>
      </c>
      <c r="EW350">
        <v>24.3</v>
      </c>
      <c r="EX350">
        <v>0</v>
      </c>
      <c r="EY350">
        <v>0</v>
      </c>
      <c r="EZ350">
        <v>0</v>
      </c>
      <c r="FQ350">
        <v>0</v>
      </c>
      <c r="FR350">
        <f t="shared" ref="FR350:FR367" si="238">ROUND(IF(AND(BH350=3,BI350=3),P350,0),2)</f>
        <v>0</v>
      </c>
      <c r="FS350">
        <v>0</v>
      </c>
      <c r="FX350">
        <v>88</v>
      </c>
      <c r="FY350">
        <v>44</v>
      </c>
      <c r="GA350" t="s">
        <v>45</v>
      </c>
      <c r="GG350">
        <v>2</v>
      </c>
      <c r="GH350">
        <v>1</v>
      </c>
      <c r="GI350">
        <v>2</v>
      </c>
      <c r="GJ350">
        <v>0</v>
      </c>
      <c r="GK350">
        <f>ROUND(R350*(R12)/100,2)</f>
        <v>11.97</v>
      </c>
      <c r="GL350">
        <f t="shared" ref="GL350:GL367" si="239">ROUND(IF(AND(BH350=3,BI350=3,FS350&lt;&gt;0),P350,0),2)</f>
        <v>0</v>
      </c>
      <c r="GM350">
        <f t="shared" ref="GM350:GM367" si="240">O350+X350+Y350+GK350</f>
        <v>3503.8799999999997</v>
      </c>
      <c r="GN350">
        <f t="shared" ref="GN350:GN367" si="241">ROUND(IF(OR(BI350=0,BI350=1),O350+X350+Y350+GK350,0),2)</f>
        <v>3503.88</v>
      </c>
      <c r="GO350">
        <f t="shared" ref="GO350:GO367" si="242">ROUND(IF(BI350=2,O350+X350+Y350+GK350,0),2)</f>
        <v>0</v>
      </c>
      <c r="GP350">
        <f t="shared" ref="GP350:GP367" si="243">ROUND(IF(BI350=4,O350+X350+Y350+GK350,0),2)</f>
        <v>0</v>
      </c>
      <c r="GR350">
        <v>0</v>
      </c>
    </row>
    <row r="351" spans="1:200">
      <c r="A351">
        <v>18</v>
      </c>
      <c r="B351">
        <v>0</v>
      </c>
      <c r="C351">
        <v>195</v>
      </c>
      <c r="E351" t="s">
        <v>386</v>
      </c>
      <c r="F351" t="s">
        <v>435</v>
      </c>
      <c r="G351" t="s">
        <v>436</v>
      </c>
      <c r="H351" t="s">
        <v>102</v>
      </c>
      <c r="I351">
        <f>I350*J351</f>
        <v>0.54544499999999996</v>
      </c>
      <c r="J351">
        <v>1.53</v>
      </c>
      <c r="O351">
        <f t="shared" si="212"/>
        <v>1235.69</v>
      </c>
      <c r="P351">
        <f t="shared" si="213"/>
        <v>1235.69</v>
      </c>
      <c r="Q351">
        <f t="shared" si="214"/>
        <v>0</v>
      </c>
      <c r="R351">
        <f t="shared" si="215"/>
        <v>0</v>
      </c>
      <c r="S351">
        <f t="shared" si="216"/>
        <v>0</v>
      </c>
      <c r="T351">
        <f t="shared" si="217"/>
        <v>0</v>
      </c>
      <c r="U351">
        <f t="shared" si="218"/>
        <v>0</v>
      </c>
      <c r="V351">
        <f t="shared" si="219"/>
        <v>0</v>
      </c>
      <c r="W351">
        <f t="shared" si="220"/>
        <v>0</v>
      </c>
      <c r="X351">
        <f t="shared" si="221"/>
        <v>0</v>
      </c>
      <c r="Y351">
        <f t="shared" si="222"/>
        <v>0</v>
      </c>
      <c r="AA351">
        <v>22950688</v>
      </c>
      <c r="AB351">
        <f t="shared" si="223"/>
        <v>396.06</v>
      </c>
      <c r="AC351">
        <f t="shared" si="224"/>
        <v>396.06</v>
      </c>
      <c r="AD351">
        <f>ROUND((((ET351)-(EU351))+AE351),6)</f>
        <v>0</v>
      </c>
      <c r="AE351">
        <f>ROUND((EU351),6)</f>
        <v>0</v>
      </c>
      <c r="AF351">
        <f>ROUND((EV351),6)</f>
        <v>0</v>
      </c>
      <c r="AG351">
        <f t="shared" si="225"/>
        <v>0</v>
      </c>
      <c r="AH351">
        <f>(EW351)</f>
        <v>0</v>
      </c>
      <c r="AI351">
        <f>(EX351)</f>
        <v>0</v>
      </c>
      <c r="AJ351">
        <f t="shared" si="226"/>
        <v>0</v>
      </c>
      <c r="AK351">
        <v>396.06</v>
      </c>
      <c r="AL351">
        <v>396.06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1</v>
      </c>
      <c r="AW351">
        <v>1</v>
      </c>
      <c r="AZ351">
        <v>1</v>
      </c>
      <c r="BA351">
        <v>1</v>
      </c>
      <c r="BB351">
        <v>1</v>
      </c>
      <c r="BC351">
        <v>5.72</v>
      </c>
      <c r="BD351" t="s">
        <v>45</v>
      </c>
      <c r="BE351" t="s">
        <v>45</v>
      </c>
      <c r="BF351" t="s">
        <v>45</v>
      </c>
      <c r="BG351" t="s">
        <v>45</v>
      </c>
      <c r="BH351">
        <v>3</v>
      </c>
      <c r="BI351">
        <v>1</v>
      </c>
      <c r="BJ351" t="s">
        <v>437</v>
      </c>
      <c r="BM351">
        <v>96</v>
      </c>
      <c r="BN351">
        <v>0</v>
      </c>
      <c r="BO351" t="s">
        <v>435</v>
      </c>
      <c r="BP351">
        <v>1</v>
      </c>
      <c r="BQ351">
        <v>30</v>
      </c>
      <c r="BS351">
        <v>1</v>
      </c>
      <c r="BT351">
        <v>1</v>
      </c>
      <c r="BU351">
        <v>1</v>
      </c>
      <c r="BV351">
        <v>1</v>
      </c>
      <c r="BW351">
        <v>1</v>
      </c>
      <c r="BX351">
        <v>1</v>
      </c>
      <c r="BY351" t="s">
        <v>45</v>
      </c>
      <c r="BZ351">
        <v>0</v>
      </c>
      <c r="CA351">
        <v>0</v>
      </c>
      <c r="CF351">
        <v>0</v>
      </c>
      <c r="CG351">
        <v>0</v>
      </c>
      <c r="CM351">
        <v>0</v>
      </c>
      <c r="CN351" t="s">
        <v>45</v>
      </c>
      <c r="CO351">
        <v>0</v>
      </c>
      <c r="CP351">
        <f t="shared" si="227"/>
        <v>1235.69</v>
      </c>
      <c r="CQ351">
        <f t="shared" si="228"/>
        <v>2265.4631999999997</v>
      </c>
      <c r="CR351">
        <f t="shared" si="229"/>
        <v>0</v>
      </c>
      <c r="CS351">
        <f t="shared" si="230"/>
        <v>0</v>
      </c>
      <c r="CT351">
        <f t="shared" si="231"/>
        <v>0</v>
      </c>
      <c r="CU351">
        <f t="shared" si="232"/>
        <v>0</v>
      </c>
      <c r="CV351">
        <f t="shared" si="233"/>
        <v>0</v>
      </c>
      <c r="CW351">
        <f t="shared" si="234"/>
        <v>0</v>
      </c>
      <c r="CX351">
        <f t="shared" si="235"/>
        <v>0</v>
      </c>
      <c r="CY351">
        <f t="shared" si="236"/>
        <v>0</v>
      </c>
      <c r="CZ351">
        <f t="shared" si="237"/>
        <v>0</v>
      </c>
      <c r="DC351" t="s">
        <v>45</v>
      </c>
      <c r="DD351" t="s">
        <v>45</v>
      </c>
      <c r="DE351" t="s">
        <v>45</v>
      </c>
      <c r="DF351" t="s">
        <v>45</v>
      </c>
      <c r="DG351" t="s">
        <v>45</v>
      </c>
      <c r="DH351" t="s">
        <v>45</v>
      </c>
      <c r="DI351" t="s">
        <v>45</v>
      </c>
      <c r="DJ351" t="s">
        <v>45</v>
      </c>
      <c r="DK351" t="s">
        <v>45</v>
      </c>
      <c r="DL351" t="s">
        <v>45</v>
      </c>
      <c r="DM351" t="s">
        <v>45</v>
      </c>
      <c r="DN351">
        <v>104</v>
      </c>
      <c r="DO351">
        <v>79</v>
      </c>
      <c r="DP351">
        <v>1.087</v>
      </c>
      <c r="DQ351">
        <v>1.0009999999999999</v>
      </c>
      <c r="DU351">
        <v>1007</v>
      </c>
      <c r="DV351" t="s">
        <v>102</v>
      </c>
      <c r="DW351" t="s">
        <v>102</v>
      </c>
      <c r="DX351">
        <v>1</v>
      </c>
      <c r="EE351">
        <v>21377811</v>
      </c>
      <c r="EF351">
        <v>30</v>
      </c>
      <c r="EG351" t="s">
        <v>20</v>
      </c>
      <c r="EH351">
        <v>0</v>
      </c>
      <c r="EI351" t="s">
        <v>45</v>
      </c>
      <c r="EJ351">
        <v>1</v>
      </c>
      <c r="EK351">
        <v>96</v>
      </c>
      <c r="EL351" t="s">
        <v>433</v>
      </c>
      <c r="EM351" t="s">
        <v>434</v>
      </c>
      <c r="EO351" t="s">
        <v>45</v>
      </c>
      <c r="EQ351">
        <v>0</v>
      </c>
      <c r="ER351">
        <v>396.06</v>
      </c>
      <c r="ES351">
        <v>396.06</v>
      </c>
      <c r="ET351">
        <v>0</v>
      </c>
      <c r="EU351">
        <v>0</v>
      </c>
      <c r="EV351">
        <v>0</v>
      </c>
      <c r="EW351">
        <v>0</v>
      </c>
      <c r="EX351">
        <v>0</v>
      </c>
      <c r="EZ351">
        <v>0</v>
      </c>
      <c r="FQ351">
        <v>0</v>
      </c>
      <c r="FR351">
        <f t="shared" si="238"/>
        <v>0</v>
      </c>
      <c r="FS351">
        <v>0</v>
      </c>
      <c r="FX351">
        <v>0</v>
      </c>
      <c r="FY351">
        <v>0</v>
      </c>
      <c r="GA351" t="s">
        <v>45</v>
      </c>
      <c r="GG351">
        <v>2</v>
      </c>
      <c r="GH351">
        <v>1</v>
      </c>
      <c r="GI351">
        <v>2</v>
      </c>
      <c r="GJ351">
        <v>0</v>
      </c>
      <c r="GK351">
        <f>ROUND(R351*(R12)/100,2)</f>
        <v>0</v>
      </c>
      <c r="GL351">
        <f t="shared" si="239"/>
        <v>0</v>
      </c>
      <c r="GM351">
        <f t="shared" si="240"/>
        <v>1235.69</v>
      </c>
      <c r="GN351">
        <f t="shared" si="241"/>
        <v>1235.69</v>
      </c>
      <c r="GO351">
        <f t="shared" si="242"/>
        <v>0</v>
      </c>
      <c r="GP351">
        <f t="shared" si="243"/>
        <v>0</v>
      </c>
      <c r="GR351">
        <v>0</v>
      </c>
    </row>
    <row r="352" spans="1:200">
      <c r="A352">
        <v>17</v>
      </c>
      <c r="B352">
        <v>0</v>
      </c>
      <c r="C352">
        <f>ROW(SmtRes!A197)</f>
        <v>197</v>
      </c>
      <c r="D352">
        <f>ROW(EtalonRes!A184)</f>
        <v>184</v>
      </c>
      <c r="E352" t="s">
        <v>70</v>
      </c>
      <c r="F352" t="s">
        <v>438</v>
      </c>
      <c r="G352" t="s">
        <v>439</v>
      </c>
      <c r="H352" t="s">
        <v>73</v>
      </c>
      <c r="I352">
        <f>I350</f>
        <v>0.35649999999999998</v>
      </c>
      <c r="J352">
        <v>0</v>
      </c>
      <c r="O352">
        <f t="shared" si="212"/>
        <v>79.849999999999994</v>
      </c>
      <c r="P352">
        <f t="shared" si="213"/>
        <v>0</v>
      </c>
      <c r="Q352">
        <f t="shared" si="214"/>
        <v>0</v>
      </c>
      <c r="R352">
        <f t="shared" si="215"/>
        <v>0</v>
      </c>
      <c r="S352">
        <f t="shared" si="216"/>
        <v>79.849999999999994</v>
      </c>
      <c r="T352">
        <f t="shared" si="217"/>
        <v>0</v>
      </c>
      <c r="U352">
        <f t="shared" si="218"/>
        <v>0.48127499999999995</v>
      </c>
      <c r="V352">
        <f t="shared" si="219"/>
        <v>0</v>
      </c>
      <c r="W352">
        <f t="shared" si="220"/>
        <v>0</v>
      </c>
      <c r="X352">
        <f t="shared" si="221"/>
        <v>70.27</v>
      </c>
      <c r="Y352">
        <f t="shared" si="222"/>
        <v>35.130000000000003</v>
      </c>
      <c r="AA352">
        <v>22950688</v>
      </c>
      <c r="AB352">
        <f t="shared" si="223"/>
        <v>13.8</v>
      </c>
      <c r="AC352">
        <f t="shared" si="224"/>
        <v>0</v>
      </c>
      <c r="AD352">
        <f>ROUND(((((ET352*15))-((EU352*15)))+AE352),6)</f>
        <v>0</v>
      </c>
      <c r="AE352">
        <f>ROUND(((EU352*15)),6)</f>
        <v>0</v>
      </c>
      <c r="AF352">
        <f>ROUND(((EV352*15)),6)</f>
        <v>13.8</v>
      </c>
      <c r="AG352">
        <f t="shared" si="225"/>
        <v>0</v>
      </c>
      <c r="AH352">
        <f>((EW352*15))</f>
        <v>1.3499999999999999</v>
      </c>
      <c r="AI352">
        <f>((EX352*15))</f>
        <v>0</v>
      </c>
      <c r="AJ352">
        <f t="shared" si="226"/>
        <v>0</v>
      </c>
      <c r="AK352">
        <v>0.92</v>
      </c>
      <c r="AL352">
        <v>0</v>
      </c>
      <c r="AM352">
        <v>0</v>
      </c>
      <c r="AN352">
        <v>0</v>
      </c>
      <c r="AO352">
        <v>0.92</v>
      </c>
      <c r="AP352">
        <v>0</v>
      </c>
      <c r="AQ352">
        <v>0.09</v>
      </c>
      <c r="AR352">
        <v>0</v>
      </c>
      <c r="AS352">
        <v>0</v>
      </c>
      <c r="AT352">
        <v>88</v>
      </c>
      <c r="AU352">
        <v>44</v>
      </c>
      <c r="AV352">
        <v>1</v>
      </c>
      <c r="AW352">
        <v>1</v>
      </c>
      <c r="AZ352">
        <v>1</v>
      </c>
      <c r="BA352">
        <v>16.23</v>
      </c>
      <c r="BB352">
        <v>1</v>
      </c>
      <c r="BC352">
        <v>1</v>
      </c>
      <c r="BD352" t="s">
        <v>45</v>
      </c>
      <c r="BE352" t="s">
        <v>45</v>
      </c>
      <c r="BF352" t="s">
        <v>45</v>
      </c>
      <c r="BG352" t="s">
        <v>45</v>
      </c>
      <c r="BH352">
        <v>0</v>
      </c>
      <c r="BI352">
        <v>1</v>
      </c>
      <c r="BJ352" t="s">
        <v>440</v>
      </c>
      <c r="BM352">
        <v>96</v>
      </c>
      <c r="BN352">
        <v>0</v>
      </c>
      <c r="BO352" t="s">
        <v>438</v>
      </c>
      <c r="BP352">
        <v>1</v>
      </c>
      <c r="BQ352">
        <v>30</v>
      </c>
      <c r="BS352">
        <v>16.23</v>
      </c>
      <c r="BT352">
        <v>1</v>
      </c>
      <c r="BU352">
        <v>1</v>
      </c>
      <c r="BV352">
        <v>1</v>
      </c>
      <c r="BW352">
        <v>1</v>
      </c>
      <c r="BX352">
        <v>1</v>
      </c>
      <c r="BY352" t="s">
        <v>45</v>
      </c>
      <c r="BZ352">
        <v>88</v>
      </c>
      <c r="CA352">
        <v>44</v>
      </c>
      <c r="CF352">
        <v>0</v>
      </c>
      <c r="CG352">
        <v>0</v>
      </c>
      <c r="CM352">
        <v>0</v>
      </c>
      <c r="CN352" t="s">
        <v>45</v>
      </c>
      <c r="CO352">
        <v>0</v>
      </c>
      <c r="CP352">
        <f t="shared" si="227"/>
        <v>79.849999999999994</v>
      </c>
      <c r="CQ352">
        <f t="shared" si="228"/>
        <v>0</v>
      </c>
      <c r="CR352">
        <f t="shared" si="229"/>
        <v>0</v>
      </c>
      <c r="CS352">
        <f t="shared" si="230"/>
        <v>0</v>
      </c>
      <c r="CT352">
        <f t="shared" si="231"/>
        <v>223.97400000000002</v>
      </c>
      <c r="CU352">
        <f t="shared" si="232"/>
        <v>0</v>
      </c>
      <c r="CV352">
        <f t="shared" si="233"/>
        <v>1.3499999999999999</v>
      </c>
      <c r="CW352">
        <f t="shared" si="234"/>
        <v>0</v>
      </c>
      <c r="CX352">
        <f t="shared" si="235"/>
        <v>0</v>
      </c>
      <c r="CY352">
        <f t="shared" si="236"/>
        <v>70.268000000000001</v>
      </c>
      <c r="CZ352">
        <f t="shared" si="237"/>
        <v>35.134</v>
      </c>
      <c r="DC352" t="s">
        <v>45</v>
      </c>
      <c r="DD352" t="s">
        <v>45</v>
      </c>
      <c r="DE352" t="s">
        <v>441</v>
      </c>
      <c r="DF352" t="s">
        <v>441</v>
      </c>
      <c r="DG352" t="s">
        <v>441</v>
      </c>
      <c r="DH352" t="s">
        <v>45</v>
      </c>
      <c r="DI352" t="s">
        <v>441</v>
      </c>
      <c r="DJ352" t="s">
        <v>441</v>
      </c>
      <c r="DK352" t="s">
        <v>45</v>
      </c>
      <c r="DL352" t="s">
        <v>45</v>
      </c>
      <c r="DM352" t="s">
        <v>45</v>
      </c>
      <c r="DN352">
        <v>104</v>
      </c>
      <c r="DO352">
        <v>79</v>
      </c>
      <c r="DP352">
        <v>1.087</v>
      </c>
      <c r="DQ352">
        <v>1.0009999999999999</v>
      </c>
      <c r="DU352">
        <v>1005</v>
      </c>
      <c r="DV352" t="s">
        <v>73</v>
      </c>
      <c r="DW352" t="s">
        <v>73</v>
      </c>
      <c r="DX352">
        <v>100</v>
      </c>
      <c r="EE352">
        <v>21377811</v>
      </c>
      <c r="EF352">
        <v>30</v>
      </c>
      <c r="EG352" t="s">
        <v>20</v>
      </c>
      <c r="EH352">
        <v>0</v>
      </c>
      <c r="EI352" t="s">
        <v>45</v>
      </c>
      <c r="EJ352">
        <v>1</v>
      </c>
      <c r="EK352">
        <v>96</v>
      </c>
      <c r="EL352" t="s">
        <v>433</v>
      </c>
      <c r="EM352" t="s">
        <v>434</v>
      </c>
      <c r="EO352" t="s">
        <v>45</v>
      </c>
      <c r="EQ352">
        <v>0</v>
      </c>
      <c r="ER352">
        <v>0.92</v>
      </c>
      <c r="ES352">
        <v>0</v>
      </c>
      <c r="ET352">
        <v>0</v>
      </c>
      <c r="EU352">
        <v>0</v>
      </c>
      <c r="EV352">
        <v>0.92</v>
      </c>
      <c r="EW352">
        <v>0.09</v>
      </c>
      <c r="EX352">
        <v>0</v>
      </c>
      <c r="EY352">
        <v>0</v>
      </c>
      <c r="EZ352">
        <v>0</v>
      </c>
      <c r="FQ352">
        <v>0</v>
      </c>
      <c r="FR352">
        <f t="shared" si="238"/>
        <v>0</v>
      </c>
      <c r="FS352">
        <v>0</v>
      </c>
      <c r="FX352">
        <v>88</v>
      </c>
      <c r="FY352">
        <v>44</v>
      </c>
      <c r="GA352" t="s">
        <v>45</v>
      </c>
      <c r="GG352">
        <v>2</v>
      </c>
      <c r="GH352">
        <v>1</v>
      </c>
      <c r="GI352">
        <v>2</v>
      </c>
      <c r="GJ352">
        <v>0</v>
      </c>
      <c r="GK352">
        <f>ROUND(R352*(R12)/100,2)</f>
        <v>0</v>
      </c>
      <c r="GL352">
        <f t="shared" si="239"/>
        <v>0</v>
      </c>
      <c r="GM352">
        <f t="shared" si="240"/>
        <v>185.25</v>
      </c>
      <c r="GN352">
        <f t="shared" si="241"/>
        <v>185.25</v>
      </c>
      <c r="GO352">
        <f t="shared" si="242"/>
        <v>0</v>
      </c>
      <c r="GP352">
        <f t="shared" si="243"/>
        <v>0</v>
      </c>
      <c r="GR352">
        <v>0</v>
      </c>
    </row>
    <row r="353" spans="1:200">
      <c r="A353">
        <v>18</v>
      </c>
      <c r="B353">
        <v>0</v>
      </c>
      <c r="C353">
        <v>197</v>
      </c>
      <c r="E353" t="s">
        <v>215</v>
      </c>
      <c r="F353" t="s">
        <v>435</v>
      </c>
      <c r="G353" t="s">
        <v>436</v>
      </c>
      <c r="H353" t="s">
        <v>102</v>
      </c>
      <c r="I353">
        <f>I352*J353</f>
        <v>3.6362999999999999E-2</v>
      </c>
      <c r="J353">
        <v>0.10200000000000001</v>
      </c>
      <c r="O353">
        <f t="shared" si="212"/>
        <v>82.38</v>
      </c>
      <c r="P353">
        <f t="shared" si="213"/>
        <v>82.38</v>
      </c>
      <c r="Q353">
        <f t="shared" si="214"/>
        <v>0</v>
      </c>
      <c r="R353">
        <f t="shared" si="215"/>
        <v>0</v>
      </c>
      <c r="S353">
        <f t="shared" si="216"/>
        <v>0</v>
      </c>
      <c r="T353">
        <f t="shared" si="217"/>
        <v>0</v>
      </c>
      <c r="U353">
        <f t="shared" si="218"/>
        <v>0</v>
      </c>
      <c r="V353">
        <f t="shared" si="219"/>
        <v>0</v>
      </c>
      <c r="W353">
        <f t="shared" si="220"/>
        <v>0</v>
      </c>
      <c r="X353">
        <f t="shared" si="221"/>
        <v>0</v>
      </c>
      <c r="Y353">
        <f t="shared" si="222"/>
        <v>0</v>
      </c>
      <c r="AA353">
        <v>22950688</v>
      </c>
      <c r="AB353">
        <f t="shared" si="223"/>
        <v>396.06</v>
      </c>
      <c r="AC353">
        <f t="shared" si="224"/>
        <v>396.06</v>
      </c>
      <c r="AD353">
        <f t="shared" ref="AD353:AD367" si="244">ROUND((((ET353)-(EU353))+AE353),6)</f>
        <v>0</v>
      </c>
      <c r="AE353">
        <f t="shared" ref="AE353:AE367" si="245">ROUND((EU353),6)</f>
        <v>0</v>
      </c>
      <c r="AF353">
        <f t="shared" ref="AF353:AF367" si="246">ROUND((EV353),6)</f>
        <v>0</v>
      </c>
      <c r="AG353">
        <f t="shared" si="225"/>
        <v>0</v>
      </c>
      <c r="AH353">
        <f t="shared" ref="AH353:AH367" si="247">(EW353)</f>
        <v>0</v>
      </c>
      <c r="AI353">
        <f t="shared" ref="AI353:AI367" si="248">(EX353)</f>
        <v>0</v>
      </c>
      <c r="AJ353">
        <f t="shared" si="226"/>
        <v>0</v>
      </c>
      <c r="AK353">
        <v>396.06</v>
      </c>
      <c r="AL353">
        <v>396.06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1</v>
      </c>
      <c r="AW353">
        <v>1</v>
      </c>
      <c r="AZ353">
        <v>1</v>
      </c>
      <c r="BA353">
        <v>1</v>
      </c>
      <c r="BB353">
        <v>1</v>
      </c>
      <c r="BC353">
        <v>5.72</v>
      </c>
      <c r="BD353" t="s">
        <v>45</v>
      </c>
      <c r="BE353" t="s">
        <v>45</v>
      </c>
      <c r="BF353" t="s">
        <v>45</v>
      </c>
      <c r="BG353" t="s">
        <v>45</v>
      </c>
      <c r="BH353">
        <v>3</v>
      </c>
      <c r="BI353">
        <v>1</v>
      </c>
      <c r="BJ353" t="s">
        <v>437</v>
      </c>
      <c r="BM353">
        <v>96</v>
      </c>
      <c r="BN353">
        <v>0</v>
      </c>
      <c r="BO353" t="s">
        <v>435</v>
      </c>
      <c r="BP353">
        <v>1</v>
      </c>
      <c r="BQ353">
        <v>30</v>
      </c>
      <c r="BS353">
        <v>1</v>
      </c>
      <c r="BT353">
        <v>1</v>
      </c>
      <c r="BU353">
        <v>1</v>
      </c>
      <c r="BV353">
        <v>1</v>
      </c>
      <c r="BW353">
        <v>1</v>
      </c>
      <c r="BX353">
        <v>1</v>
      </c>
      <c r="BY353" t="s">
        <v>45</v>
      </c>
      <c r="BZ353">
        <v>0</v>
      </c>
      <c r="CA353">
        <v>0</v>
      </c>
      <c r="CF353">
        <v>0</v>
      </c>
      <c r="CG353">
        <v>0</v>
      </c>
      <c r="CM353">
        <v>0</v>
      </c>
      <c r="CN353" t="s">
        <v>45</v>
      </c>
      <c r="CO353">
        <v>0</v>
      </c>
      <c r="CP353">
        <f t="shared" si="227"/>
        <v>82.38</v>
      </c>
      <c r="CQ353">
        <f t="shared" si="228"/>
        <v>2265.4631999999997</v>
      </c>
      <c r="CR353">
        <f t="shared" si="229"/>
        <v>0</v>
      </c>
      <c r="CS353">
        <f t="shared" si="230"/>
        <v>0</v>
      </c>
      <c r="CT353">
        <f t="shared" si="231"/>
        <v>0</v>
      </c>
      <c r="CU353">
        <f t="shared" si="232"/>
        <v>0</v>
      </c>
      <c r="CV353">
        <f t="shared" si="233"/>
        <v>0</v>
      </c>
      <c r="CW353">
        <f t="shared" si="234"/>
        <v>0</v>
      </c>
      <c r="CX353">
        <f t="shared" si="235"/>
        <v>0</v>
      </c>
      <c r="CY353">
        <f t="shared" si="236"/>
        <v>0</v>
      </c>
      <c r="CZ353">
        <f t="shared" si="237"/>
        <v>0</v>
      </c>
      <c r="DC353" t="s">
        <v>45</v>
      </c>
      <c r="DD353" t="s">
        <v>45</v>
      </c>
      <c r="DE353" t="s">
        <v>45</v>
      </c>
      <c r="DF353" t="s">
        <v>45</v>
      </c>
      <c r="DG353" t="s">
        <v>45</v>
      </c>
      <c r="DH353" t="s">
        <v>45</v>
      </c>
      <c r="DI353" t="s">
        <v>45</v>
      </c>
      <c r="DJ353" t="s">
        <v>45</v>
      </c>
      <c r="DK353" t="s">
        <v>45</v>
      </c>
      <c r="DL353" t="s">
        <v>45</v>
      </c>
      <c r="DM353" t="s">
        <v>45</v>
      </c>
      <c r="DN353">
        <v>104</v>
      </c>
      <c r="DO353">
        <v>79</v>
      </c>
      <c r="DP353">
        <v>1.087</v>
      </c>
      <c r="DQ353">
        <v>1.0009999999999999</v>
      </c>
      <c r="DU353">
        <v>1007</v>
      </c>
      <c r="DV353" t="s">
        <v>102</v>
      </c>
      <c r="DW353" t="s">
        <v>102</v>
      </c>
      <c r="DX353">
        <v>1</v>
      </c>
      <c r="EE353">
        <v>21377811</v>
      </c>
      <c r="EF353">
        <v>30</v>
      </c>
      <c r="EG353" t="s">
        <v>20</v>
      </c>
      <c r="EH353">
        <v>0</v>
      </c>
      <c r="EI353" t="s">
        <v>45</v>
      </c>
      <c r="EJ353">
        <v>1</v>
      </c>
      <c r="EK353">
        <v>96</v>
      </c>
      <c r="EL353" t="s">
        <v>433</v>
      </c>
      <c r="EM353" t="s">
        <v>434</v>
      </c>
      <c r="EO353" t="s">
        <v>45</v>
      </c>
      <c r="EQ353">
        <v>0</v>
      </c>
      <c r="ER353">
        <v>396.06</v>
      </c>
      <c r="ES353">
        <v>396.06</v>
      </c>
      <c r="ET353">
        <v>0</v>
      </c>
      <c r="EU353">
        <v>0</v>
      </c>
      <c r="EV353">
        <v>0</v>
      </c>
      <c r="EW353">
        <v>0</v>
      </c>
      <c r="EX353">
        <v>0</v>
      </c>
      <c r="EZ353">
        <v>0</v>
      </c>
      <c r="FQ353">
        <v>0</v>
      </c>
      <c r="FR353">
        <f t="shared" si="238"/>
        <v>0</v>
      </c>
      <c r="FS353">
        <v>0</v>
      </c>
      <c r="FX353">
        <v>0</v>
      </c>
      <c r="FY353">
        <v>0</v>
      </c>
      <c r="GA353" t="s">
        <v>45</v>
      </c>
      <c r="GG353">
        <v>2</v>
      </c>
      <c r="GH353">
        <v>1</v>
      </c>
      <c r="GI353">
        <v>2</v>
      </c>
      <c r="GJ353">
        <v>0</v>
      </c>
      <c r="GK353">
        <f>ROUND(R353*(R12)/100,2)</f>
        <v>0</v>
      </c>
      <c r="GL353">
        <f t="shared" si="239"/>
        <v>0</v>
      </c>
      <c r="GM353">
        <f t="shared" si="240"/>
        <v>82.38</v>
      </c>
      <c r="GN353">
        <f t="shared" si="241"/>
        <v>82.38</v>
      </c>
      <c r="GO353">
        <f t="shared" si="242"/>
        <v>0</v>
      </c>
      <c r="GP353">
        <f t="shared" si="243"/>
        <v>0</v>
      </c>
      <c r="GR353">
        <v>0</v>
      </c>
    </row>
    <row r="354" spans="1:200">
      <c r="A354">
        <v>17</v>
      </c>
      <c r="B354">
        <v>0</v>
      </c>
      <c r="C354">
        <f>ROW(SmtRes!A203)</f>
        <v>203</v>
      </c>
      <c r="D354">
        <f>ROW(EtalonRes!A190)</f>
        <v>190</v>
      </c>
      <c r="E354" t="s">
        <v>77</v>
      </c>
      <c r="F354" t="s">
        <v>442</v>
      </c>
      <c r="G354" t="s">
        <v>443</v>
      </c>
      <c r="H354" t="s">
        <v>66</v>
      </c>
      <c r="I354">
        <f>I350*0.1</f>
        <v>3.5650000000000001E-2</v>
      </c>
      <c r="J354">
        <v>0</v>
      </c>
      <c r="O354">
        <f t="shared" si="212"/>
        <v>1399.34</v>
      </c>
      <c r="P354">
        <f t="shared" si="213"/>
        <v>597.4</v>
      </c>
      <c r="Q354">
        <f t="shared" si="214"/>
        <v>3.65</v>
      </c>
      <c r="R354">
        <f t="shared" si="215"/>
        <v>1.5</v>
      </c>
      <c r="S354">
        <f t="shared" si="216"/>
        <v>798.29</v>
      </c>
      <c r="T354">
        <f t="shared" si="217"/>
        <v>0</v>
      </c>
      <c r="U354">
        <f t="shared" si="218"/>
        <v>4.8127500000000003</v>
      </c>
      <c r="V354">
        <f t="shared" si="219"/>
        <v>0</v>
      </c>
      <c r="W354">
        <f t="shared" si="220"/>
        <v>0</v>
      </c>
      <c r="X354">
        <f t="shared" si="221"/>
        <v>566.79</v>
      </c>
      <c r="Y354">
        <f t="shared" si="222"/>
        <v>351.25</v>
      </c>
      <c r="AA354">
        <v>22950688</v>
      </c>
      <c r="AB354">
        <f t="shared" si="223"/>
        <v>3259.28</v>
      </c>
      <c r="AC354">
        <f t="shared" si="224"/>
        <v>1859.87</v>
      </c>
      <c r="AD354">
        <f t="shared" si="244"/>
        <v>19.71</v>
      </c>
      <c r="AE354">
        <f t="shared" si="245"/>
        <v>2.6</v>
      </c>
      <c r="AF354">
        <f t="shared" si="246"/>
        <v>1379.7</v>
      </c>
      <c r="AG354">
        <f t="shared" si="225"/>
        <v>0</v>
      </c>
      <c r="AH354">
        <f t="shared" si="247"/>
        <v>135</v>
      </c>
      <c r="AI354">
        <f t="shared" si="248"/>
        <v>0</v>
      </c>
      <c r="AJ354">
        <f t="shared" si="226"/>
        <v>0</v>
      </c>
      <c r="AK354">
        <v>3259.28</v>
      </c>
      <c r="AL354">
        <v>1859.87</v>
      </c>
      <c r="AM354">
        <v>19.71</v>
      </c>
      <c r="AN354">
        <v>2.6</v>
      </c>
      <c r="AO354">
        <v>1379.7</v>
      </c>
      <c r="AP354">
        <v>0</v>
      </c>
      <c r="AQ354">
        <v>135</v>
      </c>
      <c r="AR354">
        <v>0</v>
      </c>
      <c r="AS354">
        <v>0</v>
      </c>
      <c r="AT354">
        <v>71</v>
      </c>
      <c r="AU354">
        <v>44</v>
      </c>
      <c r="AV354">
        <v>1</v>
      </c>
      <c r="AW354">
        <v>1</v>
      </c>
      <c r="AZ354">
        <v>1</v>
      </c>
      <c r="BA354">
        <v>16.23</v>
      </c>
      <c r="BB354">
        <v>5.2</v>
      </c>
      <c r="BC354">
        <v>9.01</v>
      </c>
      <c r="BD354" t="s">
        <v>45</v>
      </c>
      <c r="BE354" t="s">
        <v>45</v>
      </c>
      <c r="BF354" t="s">
        <v>45</v>
      </c>
      <c r="BG354" t="s">
        <v>45</v>
      </c>
      <c r="BH354">
        <v>0</v>
      </c>
      <c r="BI354">
        <v>1</v>
      </c>
      <c r="BJ354" t="s">
        <v>444</v>
      </c>
      <c r="BM354">
        <v>47</v>
      </c>
      <c r="BN354">
        <v>0</v>
      </c>
      <c r="BO354" t="s">
        <v>442</v>
      </c>
      <c r="BP354">
        <v>1</v>
      </c>
      <c r="BQ354">
        <v>30</v>
      </c>
      <c r="BS354">
        <v>16.23</v>
      </c>
      <c r="BT354">
        <v>1</v>
      </c>
      <c r="BU354">
        <v>1</v>
      </c>
      <c r="BV354">
        <v>1</v>
      </c>
      <c r="BW354">
        <v>1</v>
      </c>
      <c r="BX354">
        <v>1</v>
      </c>
      <c r="BY354" t="s">
        <v>45</v>
      </c>
      <c r="BZ354">
        <v>71</v>
      </c>
      <c r="CA354">
        <v>44</v>
      </c>
      <c r="CF354">
        <v>0</v>
      </c>
      <c r="CG354">
        <v>0</v>
      </c>
      <c r="CM354">
        <v>0</v>
      </c>
      <c r="CN354" t="s">
        <v>45</v>
      </c>
      <c r="CO354">
        <v>0</v>
      </c>
      <c r="CP354">
        <f t="shared" si="227"/>
        <v>1399.34</v>
      </c>
      <c r="CQ354">
        <f t="shared" si="228"/>
        <v>16757.4287</v>
      </c>
      <c r="CR354">
        <f t="shared" si="229"/>
        <v>102.492</v>
      </c>
      <c r="CS354">
        <f t="shared" si="230"/>
        <v>42.198</v>
      </c>
      <c r="CT354">
        <f t="shared" si="231"/>
        <v>22392.531000000003</v>
      </c>
      <c r="CU354">
        <f t="shared" si="232"/>
        <v>0</v>
      </c>
      <c r="CV354">
        <f t="shared" si="233"/>
        <v>135</v>
      </c>
      <c r="CW354">
        <f t="shared" si="234"/>
        <v>0</v>
      </c>
      <c r="CX354">
        <f t="shared" si="235"/>
        <v>0</v>
      </c>
      <c r="CY354">
        <f t="shared" si="236"/>
        <v>566.78589999999997</v>
      </c>
      <c r="CZ354">
        <f t="shared" si="237"/>
        <v>351.24759999999998</v>
      </c>
      <c r="DC354" t="s">
        <v>45</v>
      </c>
      <c r="DD354" t="s">
        <v>45</v>
      </c>
      <c r="DE354" t="s">
        <v>45</v>
      </c>
      <c r="DF354" t="s">
        <v>45</v>
      </c>
      <c r="DG354" t="s">
        <v>45</v>
      </c>
      <c r="DH354" t="s">
        <v>45</v>
      </c>
      <c r="DI354" t="s">
        <v>45</v>
      </c>
      <c r="DJ354" t="s">
        <v>45</v>
      </c>
      <c r="DK354" t="s">
        <v>45</v>
      </c>
      <c r="DL354" t="s">
        <v>45</v>
      </c>
      <c r="DM354" t="s">
        <v>45</v>
      </c>
      <c r="DN354">
        <v>85</v>
      </c>
      <c r="DO354">
        <v>70</v>
      </c>
      <c r="DP354">
        <v>1.0469999999999999</v>
      </c>
      <c r="DQ354">
        <v>1.022</v>
      </c>
      <c r="DU354">
        <v>1007</v>
      </c>
      <c r="DV354" t="s">
        <v>66</v>
      </c>
      <c r="DW354" t="s">
        <v>66</v>
      </c>
      <c r="DX354">
        <v>100</v>
      </c>
      <c r="EE354">
        <v>21377762</v>
      </c>
      <c r="EF354">
        <v>30</v>
      </c>
      <c r="EG354" t="s">
        <v>20</v>
      </c>
      <c r="EH354">
        <v>0</v>
      </c>
      <c r="EI354" t="s">
        <v>45</v>
      </c>
      <c r="EJ354">
        <v>1</v>
      </c>
      <c r="EK354">
        <v>47</v>
      </c>
      <c r="EL354" t="s">
        <v>445</v>
      </c>
      <c r="EM354" t="s">
        <v>446</v>
      </c>
      <c r="EO354" t="s">
        <v>45</v>
      </c>
      <c r="EQ354">
        <v>0</v>
      </c>
      <c r="ER354">
        <v>3259.28</v>
      </c>
      <c r="ES354">
        <v>1859.87</v>
      </c>
      <c r="ET354">
        <v>19.71</v>
      </c>
      <c r="EU354">
        <v>2.6</v>
      </c>
      <c r="EV354">
        <v>1379.7</v>
      </c>
      <c r="EW354">
        <v>135</v>
      </c>
      <c r="EX354">
        <v>0</v>
      </c>
      <c r="EY354">
        <v>0</v>
      </c>
      <c r="EZ354">
        <v>0</v>
      </c>
      <c r="FQ354">
        <v>0</v>
      </c>
      <c r="FR354">
        <f t="shared" si="238"/>
        <v>0</v>
      </c>
      <c r="FS354">
        <v>0</v>
      </c>
      <c r="FX354">
        <v>71</v>
      </c>
      <c r="FY354">
        <v>44</v>
      </c>
      <c r="GA354" t="s">
        <v>45</v>
      </c>
      <c r="GG354">
        <v>2</v>
      </c>
      <c r="GH354">
        <v>1</v>
      </c>
      <c r="GI354">
        <v>2</v>
      </c>
      <c r="GJ354">
        <v>0</v>
      </c>
      <c r="GK354">
        <f>ROUND(R354*(R12)/100,2)</f>
        <v>2.5099999999999998</v>
      </c>
      <c r="GL354">
        <f t="shared" si="239"/>
        <v>0</v>
      </c>
      <c r="GM354">
        <f t="shared" si="240"/>
        <v>2319.8900000000003</v>
      </c>
      <c r="GN354">
        <f t="shared" si="241"/>
        <v>2319.89</v>
      </c>
      <c r="GO354">
        <f t="shared" si="242"/>
        <v>0</v>
      </c>
      <c r="GP354">
        <f t="shared" si="243"/>
        <v>0</v>
      </c>
      <c r="GR354">
        <v>0</v>
      </c>
    </row>
    <row r="355" spans="1:200">
      <c r="A355">
        <v>18</v>
      </c>
      <c r="B355">
        <v>0</v>
      </c>
      <c r="C355">
        <v>203</v>
      </c>
      <c r="E355" t="s">
        <v>402</v>
      </c>
      <c r="F355" t="s">
        <v>447</v>
      </c>
      <c r="G355" t="s">
        <v>448</v>
      </c>
      <c r="H355" t="s">
        <v>102</v>
      </c>
      <c r="I355">
        <f>I354*J355</f>
        <v>3.6363000000000003</v>
      </c>
      <c r="J355">
        <v>102</v>
      </c>
      <c r="O355">
        <f t="shared" si="212"/>
        <v>12851.65</v>
      </c>
      <c r="P355">
        <f t="shared" si="213"/>
        <v>12851.65</v>
      </c>
      <c r="Q355">
        <f t="shared" si="214"/>
        <v>0</v>
      </c>
      <c r="R355">
        <f t="shared" si="215"/>
        <v>0</v>
      </c>
      <c r="S355">
        <f t="shared" si="216"/>
        <v>0</v>
      </c>
      <c r="T355">
        <f t="shared" si="217"/>
        <v>0</v>
      </c>
      <c r="U355">
        <f t="shared" si="218"/>
        <v>0</v>
      </c>
      <c r="V355">
        <f t="shared" si="219"/>
        <v>0</v>
      </c>
      <c r="W355">
        <f t="shared" si="220"/>
        <v>0</v>
      </c>
      <c r="X355">
        <f t="shared" si="221"/>
        <v>0</v>
      </c>
      <c r="Y355">
        <f t="shared" si="222"/>
        <v>0</v>
      </c>
      <c r="AA355">
        <v>22950688</v>
      </c>
      <c r="AB355">
        <f t="shared" si="223"/>
        <v>711.12</v>
      </c>
      <c r="AC355">
        <f t="shared" si="224"/>
        <v>711.12</v>
      </c>
      <c r="AD355">
        <f t="shared" si="244"/>
        <v>0</v>
      </c>
      <c r="AE355">
        <f t="shared" si="245"/>
        <v>0</v>
      </c>
      <c r="AF355">
        <f t="shared" si="246"/>
        <v>0</v>
      </c>
      <c r="AG355">
        <f t="shared" si="225"/>
        <v>0</v>
      </c>
      <c r="AH355">
        <f t="shared" si="247"/>
        <v>0</v>
      </c>
      <c r="AI355">
        <f t="shared" si="248"/>
        <v>0</v>
      </c>
      <c r="AJ355">
        <f t="shared" si="226"/>
        <v>0</v>
      </c>
      <c r="AK355">
        <v>711.12</v>
      </c>
      <c r="AL355">
        <v>711.12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1</v>
      </c>
      <c r="AW355">
        <v>1</v>
      </c>
      <c r="AZ355">
        <v>1</v>
      </c>
      <c r="BA355">
        <v>1</v>
      </c>
      <c r="BB355">
        <v>1</v>
      </c>
      <c r="BC355">
        <v>4.97</v>
      </c>
      <c r="BD355" t="s">
        <v>45</v>
      </c>
      <c r="BE355" t="s">
        <v>45</v>
      </c>
      <c r="BF355" t="s">
        <v>45</v>
      </c>
      <c r="BG355" t="s">
        <v>45</v>
      </c>
      <c r="BH355">
        <v>3</v>
      </c>
      <c r="BI355">
        <v>1</v>
      </c>
      <c r="BJ355" t="s">
        <v>449</v>
      </c>
      <c r="BM355">
        <v>47</v>
      </c>
      <c r="BN355">
        <v>0</v>
      </c>
      <c r="BO355" t="s">
        <v>447</v>
      </c>
      <c r="BP355">
        <v>1</v>
      </c>
      <c r="BQ355">
        <v>30</v>
      </c>
      <c r="BS355">
        <v>1</v>
      </c>
      <c r="BT355">
        <v>1</v>
      </c>
      <c r="BU355">
        <v>1</v>
      </c>
      <c r="BV355">
        <v>1</v>
      </c>
      <c r="BW355">
        <v>1</v>
      </c>
      <c r="BX355">
        <v>1</v>
      </c>
      <c r="BY355" t="s">
        <v>45</v>
      </c>
      <c r="BZ355">
        <v>0</v>
      </c>
      <c r="CA355">
        <v>0</v>
      </c>
      <c r="CF355">
        <v>0</v>
      </c>
      <c r="CG355">
        <v>0</v>
      </c>
      <c r="CM355">
        <v>0</v>
      </c>
      <c r="CN355" t="s">
        <v>45</v>
      </c>
      <c r="CO355">
        <v>0</v>
      </c>
      <c r="CP355">
        <f t="shared" si="227"/>
        <v>12851.65</v>
      </c>
      <c r="CQ355">
        <f t="shared" si="228"/>
        <v>3534.2664</v>
      </c>
      <c r="CR355">
        <f t="shared" si="229"/>
        <v>0</v>
      </c>
      <c r="CS355">
        <f t="shared" si="230"/>
        <v>0</v>
      </c>
      <c r="CT355">
        <f t="shared" si="231"/>
        <v>0</v>
      </c>
      <c r="CU355">
        <f t="shared" si="232"/>
        <v>0</v>
      </c>
      <c r="CV355">
        <f t="shared" si="233"/>
        <v>0</v>
      </c>
      <c r="CW355">
        <f t="shared" si="234"/>
        <v>0</v>
      </c>
      <c r="CX355">
        <f t="shared" si="235"/>
        <v>0</v>
      </c>
      <c r="CY355">
        <f t="shared" si="236"/>
        <v>0</v>
      </c>
      <c r="CZ355">
        <f t="shared" si="237"/>
        <v>0</v>
      </c>
      <c r="DC355" t="s">
        <v>45</v>
      </c>
      <c r="DD355" t="s">
        <v>45</v>
      </c>
      <c r="DE355" t="s">
        <v>45</v>
      </c>
      <c r="DF355" t="s">
        <v>45</v>
      </c>
      <c r="DG355" t="s">
        <v>45</v>
      </c>
      <c r="DH355" t="s">
        <v>45</v>
      </c>
      <c r="DI355" t="s">
        <v>45</v>
      </c>
      <c r="DJ355" t="s">
        <v>45</v>
      </c>
      <c r="DK355" t="s">
        <v>45</v>
      </c>
      <c r="DL355" t="s">
        <v>45</v>
      </c>
      <c r="DM355" t="s">
        <v>45</v>
      </c>
      <c r="DN355">
        <v>85</v>
      </c>
      <c r="DO355">
        <v>70</v>
      </c>
      <c r="DP355">
        <v>1.0469999999999999</v>
      </c>
      <c r="DQ355">
        <v>1.022</v>
      </c>
      <c r="DU355">
        <v>1007</v>
      </c>
      <c r="DV355" t="s">
        <v>102</v>
      </c>
      <c r="DW355" t="s">
        <v>102</v>
      </c>
      <c r="DX355">
        <v>1</v>
      </c>
      <c r="EE355">
        <v>21377762</v>
      </c>
      <c r="EF355">
        <v>30</v>
      </c>
      <c r="EG355" t="s">
        <v>20</v>
      </c>
      <c r="EH355">
        <v>0</v>
      </c>
      <c r="EI355" t="s">
        <v>45</v>
      </c>
      <c r="EJ355">
        <v>1</v>
      </c>
      <c r="EK355">
        <v>47</v>
      </c>
      <c r="EL355" t="s">
        <v>445</v>
      </c>
      <c r="EM355" t="s">
        <v>446</v>
      </c>
      <c r="EO355" t="s">
        <v>45</v>
      </c>
      <c r="EQ355">
        <v>0</v>
      </c>
      <c r="ER355">
        <v>711.12</v>
      </c>
      <c r="ES355">
        <v>711.12</v>
      </c>
      <c r="ET355">
        <v>0</v>
      </c>
      <c r="EU355">
        <v>0</v>
      </c>
      <c r="EV355">
        <v>0</v>
      </c>
      <c r="EW355">
        <v>0</v>
      </c>
      <c r="EX355">
        <v>0</v>
      </c>
      <c r="EZ355">
        <v>0</v>
      </c>
      <c r="FQ355">
        <v>0</v>
      </c>
      <c r="FR355">
        <f t="shared" si="238"/>
        <v>0</v>
      </c>
      <c r="FS355">
        <v>0</v>
      </c>
      <c r="FX355">
        <v>0</v>
      </c>
      <c r="FY355">
        <v>0</v>
      </c>
      <c r="GA355" t="s">
        <v>45</v>
      </c>
      <c r="GG355">
        <v>2</v>
      </c>
      <c r="GH355">
        <v>1</v>
      </c>
      <c r="GI355">
        <v>2</v>
      </c>
      <c r="GJ355">
        <v>0</v>
      </c>
      <c r="GK355">
        <f>ROUND(R355*(R12)/100,2)</f>
        <v>0</v>
      </c>
      <c r="GL355">
        <f t="shared" si="239"/>
        <v>0</v>
      </c>
      <c r="GM355">
        <f t="shared" si="240"/>
        <v>12851.65</v>
      </c>
      <c r="GN355">
        <f t="shared" si="241"/>
        <v>12851.65</v>
      </c>
      <c r="GO355">
        <f t="shared" si="242"/>
        <v>0</v>
      </c>
      <c r="GP355">
        <f t="shared" si="243"/>
        <v>0</v>
      </c>
      <c r="GR355">
        <v>0</v>
      </c>
    </row>
    <row r="356" spans="1:200">
      <c r="A356">
        <v>17</v>
      </c>
      <c r="B356">
        <v>0</v>
      </c>
      <c r="C356">
        <f>ROW(SmtRes!A208)</f>
        <v>208</v>
      </c>
      <c r="D356">
        <f>ROW(EtalonRes!A195)</f>
        <v>195</v>
      </c>
      <c r="E356" t="s">
        <v>83</v>
      </c>
      <c r="F356" t="s">
        <v>450</v>
      </c>
      <c r="G356" t="s">
        <v>451</v>
      </c>
      <c r="H356" t="s">
        <v>138</v>
      </c>
      <c r="I356">
        <f>I350*1.1/10</f>
        <v>3.9215E-2</v>
      </c>
      <c r="J356">
        <v>0</v>
      </c>
      <c r="O356">
        <f t="shared" si="212"/>
        <v>133.71</v>
      </c>
      <c r="P356">
        <f t="shared" si="213"/>
        <v>38.28</v>
      </c>
      <c r="Q356">
        <f t="shared" si="214"/>
        <v>9.7100000000000009</v>
      </c>
      <c r="R356">
        <f t="shared" si="215"/>
        <v>5.0999999999999996</v>
      </c>
      <c r="S356">
        <f t="shared" si="216"/>
        <v>85.72</v>
      </c>
      <c r="T356">
        <f t="shared" si="217"/>
        <v>0</v>
      </c>
      <c r="U356">
        <f t="shared" si="218"/>
        <v>0.45489399999999997</v>
      </c>
      <c r="V356">
        <f t="shared" si="219"/>
        <v>0</v>
      </c>
      <c r="W356">
        <f t="shared" si="220"/>
        <v>0</v>
      </c>
      <c r="X356">
        <f t="shared" si="221"/>
        <v>60.86</v>
      </c>
      <c r="Y356">
        <f t="shared" si="222"/>
        <v>37.72</v>
      </c>
      <c r="AA356">
        <v>22950688</v>
      </c>
      <c r="AB356">
        <f t="shared" si="223"/>
        <v>423.79</v>
      </c>
      <c r="AC356">
        <f t="shared" si="224"/>
        <v>258.91000000000003</v>
      </c>
      <c r="AD356">
        <f t="shared" si="244"/>
        <v>30.2</v>
      </c>
      <c r="AE356">
        <f t="shared" si="245"/>
        <v>8.02</v>
      </c>
      <c r="AF356">
        <f t="shared" si="246"/>
        <v>134.68</v>
      </c>
      <c r="AG356">
        <f t="shared" si="225"/>
        <v>0</v>
      </c>
      <c r="AH356">
        <f t="shared" si="247"/>
        <v>11.6</v>
      </c>
      <c r="AI356">
        <f t="shared" si="248"/>
        <v>0</v>
      </c>
      <c r="AJ356">
        <f t="shared" si="226"/>
        <v>0</v>
      </c>
      <c r="AK356">
        <v>423.79</v>
      </c>
      <c r="AL356">
        <v>258.91000000000003</v>
      </c>
      <c r="AM356">
        <v>30.2</v>
      </c>
      <c r="AN356">
        <v>8.02</v>
      </c>
      <c r="AO356">
        <v>134.68</v>
      </c>
      <c r="AP356">
        <v>0</v>
      </c>
      <c r="AQ356">
        <v>11.6</v>
      </c>
      <c r="AR356">
        <v>0</v>
      </c>
      <c r="AS356">
        <v>0</v>
      </c>
      <c r="AT356">
        <v>71</v>
      </c>
      <c r="AU356">
        <v>44</v>
      </c>
      <c r="AV356">
        <v>1</v>
      </c>
      <c r="AW356">
        <v>1</v>
      </c>
      <c r="AZ356">
        <v>1</v>
      </c>
      <c r="BA356">
        <v>16.23</v>
      </c>
      <c r="BB356">
        <v>8.1999999999999993</v>
      </c>
      <c r="BC356">
        <v>3.77</v>
      </c>
      <c r="BD356" t="s">
        <v>45</v>
      </c>
      <c r="BE356" t="s">
        <v>45</v>
      </c>
      <c r="BF356" t="s">
        <v>45</v>
      </c>
      <c r="BG356" t="s">
        <v>45</v>
      </c>
      <c r="BH356">
        <v>0</v>
      </c>
      <c r="BI356">
        <v>1</v>
      </c>
      <c r="BJ356" t="s">
        <v>452</v>
      </c>
      <c r="BM356">
        <v>47</v>
      </c>
      <c r="BN356">
        <v>0</v>
      </c>
      <c r="BO356" t="s">
        <v>450</v>
      </c>
      <c r="BP356">
        <v>1</v>
      </c>
      <c r="BQ356">
        <v>30</v>
      </c>
      <c r="BS356">
        <v>16.23</v>
      </c>
      <c r="BT356">
        <v>1</v>
      </c>
      <c r="BU356">
        <v>1</v>
      </c>
      <c r="BV356">
        <v>1</v>
      </c>
      <c r="BW356">
        <v>1</v>
      </c>
      <c r="BX356">
        <v>1</v>
      </c>
      <c r="BY356" t="s">
        <v>45</v>
      </c>
      <c r="BZ356">
        <v>71</v>
      </c>
      <c r="CA356">
        <v>44</v>
      </c>
      <c r="CF356">
        <v>0</v>
      </c>
      <c r="CG356">
        <v>0</v>
      </c>
      <c r="CM356">
        <v>0</v>
      </c>
      <c r="CN356" t="s">
        <v>45</v>
      </c>
      <c r="CO356">
        <v>0</v>
      </c>
      <c r="CP356">
        <f t="shared" si="227"/>
        <v>133.71</v>
      </c>
      <c r="CQ356">
        <f t="shared" si="228"/>
        <v>976.09070000000008</v>
      </c>
      <c r="CR356">
        <f t="shared" si="229"/>
        <v>247.64</v>
      </c>
      <c r="CS356">
        <f t="shared" si="230"/>
        <v>130.16460000000001</v>
      </c>
      <c r="CT356">
        <f t="shared" si="231"/>
        <v>2185.8564000000001</v>
      </c>
      <c r="CU356">
        <f t="shared" si="232"/>
        <v>0</v>
      </c>
      <c r="CV356">
        <f t="shared" si="233"/>
        <v>11.6</v>
      </c>
      <c r="CW356">
        <f t="shared" si="234"/>
        <v>0</v>
      </c>
      <c r="CX356">
        <f t="shared" si="235"/>
        <v>0</v>
      </c>
      <c r="CY356">
        <f t="shared" si="236"/>
        <v>60.861199999999997</v>
      </c>
      <c r="CZ356">
        <f t="shared" si="237"/>
        <v>37.716799999999999</v>
      </c>
      <c r="DC356" t="s">
        <v>45</v>
      </c>
      <c r="DD356" t="s">
        <v>45</v>
      </c>
      <c r="DE356" t="s">
        <v>45</v>
      </c>
      <c r="DF356" t="s">
        <v>45</v>
      </c>
      <c r="DG356" t="s">
        <v>45</v>
      </c>
      <c r="DH356" t="s">
        <v>45</v>
      </c>
      <c r="DI356" t="s">
        <v>45</v>
      </c>
      <c r="DJ356" t="s">
        <v>45</v>
      </c>
      <c r="DK356" t="s">
        <v>45</v>
      </c>
      <c r="DL356" t="s">
        <v>45</v>
      </c>
      <c r="DM356" t="s">
        <v>45</v>
      </c>
      <c r="DN356">
        <v>85</v>
      </c>
      <c r="DO356">
        <v>70</v>
      </c>
      <c r="DP356">
        <v>1.0469999999999999</v>
      </c>
      <c r="DQ356">
        <v>1.022</v>
      </c>
      <c r="DU356">
        <v>1009</v>
      </c>
      <c r="DV356" t="s">
        <v>138</v>
      </c>
      <c r="DW356" t="s">
        <v>138</v>
      </c>
      <c r="DX356">
        <v>1000</v>
      </c>
      <c r="EE356">
        <v>21377762</v>
      </c>
      <c r="EF356">
        <v>30</v>
      </c>
      <c r="EG356" t="s">
        <v>20</v>
      </c>
      <c r="EH356">
        <v>0</v>
      </c>
      <c r="EI356" t="s">
        <v>45</v>
      </c>
      <c r="EJ356">
        <v>1</v>
      </c>
      <c r="EK356">
        <v>47</v>
      </c>
      <c r="EL356" t="s">
        <v>445</v>
      </c>
      <c r="EM356" t="s">
        <v>446</v>
      </c>
      <c r="EO356" t="s">
        <v>45</v>
      </c>
      <c r="EQ356">
        <v>0</v>
      </c>
      <c r="ER356">
        <v>423.79</v>
      </c>
      <c r="ES356">
        <v>258.91000000000003</v>
      </c>
      <c r="ET356">
        <v>30.2</v>
      </c>
      <c r="EU356">
        <v>8.02</v>
      </c>
      <c r="EV356">
        <v>134.68</v>
      </c>
      <c r="EW356">
        <v>11.6</v>
      </c>
      <c r="EX356">
        <v>0</v>
      </c>
      <c r="EY356">
        <v>0</v>
      </c>
      <c r="EZ356">
        <v>0</v>
      </c>
      <c r="FQ356">
        <v>0</v>
      </c>
      <c r="FR356">
        <f t="shared" si="238"/>
        <v>0</v>
      </c>
      <c r="FS356">
        <v>0</v>
      </c>
      <c r="FX356">
        <v>71</v>
      </c>
      <c r="FY356">
        <v>44</v>
      </c>
      <c r="GA356" t="s">
        <v>45</v>
      </c>
      <c r="GG356">
        <v>2</v>
      </c>
      <c r="GH356">
        <v>1</v>
      </c>
      <c r="GI356">
        <v>2</v>
      </c>
      <c r="GJ356">
        <v>0</v>
      </c>
      <c r="GK356">
        <f>ROUND(R356*(R12)/100,2)</f>
        <v>8.52</v>
      </c>
      <c r="GL356">
        <f t="shared" si="239"/>
        <v>0</v>
      </c>
      <c r="GM356">
        <f t="shared" si="240"/>
        <v>240.81</v>
      </c>
      <c r="GN356">
        <f t="shared" si="241"/>
        <v>240.81</v>
      </c>
      <c r="GO356">
        <f t="shared" si="242"/>
        <v>0</v>
      </c>
      <c r="GP356">
        <f t="shared" si="243"/>
        <v>0</v>
      </c>
      <c r="GR356">
        <v>0</v>
      </c>
    </row>
    <row r="357" spans="1:200">
      <c r="A357">
        <v>18</v>
      </c>
      <c r="B357">
        <v>0</v>
      </c>
      <c r="C357">
        <v>208</v>
      </c>
      <c r="E357" t="s">
        <v>453</v>
      </c>
      <c r="F357" t="s">
        <v>454</v>
      </c>
      <c r="G357" t="s">
        <v>455</v>
      </c>
      <c r="H357" t="s">
        <v>138</v>
      </c>
      <c r="I357">
        <f>I356*J357</f>
        <v>3.9215E-2</v>
      </c>
      <c r="J357">
        <v>1</v>
      </c>
      <c r="O357">
        <f t="shared" si="212"/>
        <v>1324.6</v>
      </c>
      <c r="P357">
        <f t="shared" si="213"/>
        <v>1324.6</v>
      </c>
      <c r="Q357">
        <f t="shared" si="214"/>
        <v>0</v>
      </c>
      <c r="R357">
        <f t="shared" si="215"/>
        <v>0</v>
      </c>
      <c r="S357">
        <f t="shared" si="216"/>
        <v>0</v>
      </c>
      <c r="T357">
        <f t="shared" si="217"/>
        <v>0</v>
      </c>
      <c r="U357">
        <f t="shared" si="218"/>
        <v>0</v>
      </c>
      <c r="V357">
        <f t="shared" si="219"/>
        <v>0</v>
      </c>
      <c r="W357">
        <f t="shared" si="220"/>
        <v>0</v>
      </c>
      <c r="X357">
        <f t="shared" si="221"/>
        <v>0</v>
      </c>
      <c r="Y357">
        <f t="shared" si="222"/>
        <v>0</v>
      </c>
      <c r="AA357">
        <v>22950688</v>
      </c>
      <c r="AB357">
        <f t="shared" si="223"/>
        <v>6385.24</v>
      </c>
      <c r="AC357">
        <f t="shared" si="224"/>
        <v>6385.24</v>
      </c>
      <c r="AD357">
        <f t="shared" si="244"/>
        <v>0</v>
      </c>
      <c r="AE357">
        <f t="shared" si="245"/>
        <v>0</v>
      </c>
      <c r="AF357">
        <f t="shared" si="246"/>
        <v>0</v>
      </c>
      <c r="AG357">
        <f t="shared" si="225"/>
        <v>0</v>
      </c>
      <c r="AH357">
        <f t="shared" si="247"/>
        <v>0</v>
      </c>
      <c r="AI357">
        <f t="shared" si="248"/>
        <v>0</v>
      </c>
      <c r="AJ357">
        <f t="shared" si="226"/>
        <v>0</v>
      </c>
      <c r="AK357">
        <v>6385.24</v>
      </c>
      <c r="AL357">
        <v>6385.24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1</v>
      </c>
      <c r="AW357">
        <v>1</v>
      </c>
      <c r="AZ357">
        <v>1</v>
      </c>
      <c r="BA357">
        <v>1</v>
      </c>
      <c r="BB357">
        <v>1</v>
      </c>
      <c r="BC357">
        <v>5.29</v>
      </c>
      <c r="BD357" t="s">
        <v>45</v>
      </c>
      <c r="BE357" t="s">
        <v>45</v>
      </c>
      <c r="BF357" t="s">
        <v>45</v>
      </c>
      <c r="BG357" t="s">
        <v>45</v>
      </c>
      <c r="BH357">
        <v>3</v>
      </c>
      <c r="BI357">
        <v>1</v>
      </c>
      <c r="BJ357" t="s">
        <v>456</v>
      </c>
      <c r="BM357">
        <v>47</v>
      </c>
      <c r="BN357">
        <v>0</v>
      </c>
      <c r="BO357" t="s">
        <v>454</v>
      </c>
      <c r="BP357">
        <v>1</v>
      </c>
      <c r="BQ357">
        <v>30</v>
      </c>
      <c r="BS357">
        <v>1</v>
      </c>
      <c r="BT357">
        <v>1</v>
      </c>
      <c r="BU357">
        <v>1</v>
      </c>
      <c r="BV357">
        <v>1</v>
      </c>
      <c r="BW357">
        <v>1</v>
      </c>
      <c r="BX357">
        <v>1</v>
      </c>
      <c r="BY357" t="s">
        <v>45</v>
      </c>
      <c r="BZ357">
        <v>0</v>
      </c>
      <c r="CA357">
        <v>0</v>
      </c>
      <c r="CF357">
        <v>0</v>
      </c>
      <c r="CG357">
        <v>0</v>
      </c>
      <c r="CM357">
        <v>0</v>
      </c>
      <c r="CN357" t="s">
        <v>45</v>
      </c>
      <c r="CO357">
        <v>0</v>
      </c>
      <c r="CP357">
        <f t="shared" si="227"/>
        <v>1324.6</v>
      </c>
      <c r="CQ357">
        <f t="shared" si="228"/>
        <v>33777.919600000001</v>
      </c>
      <c r="CR357">
        <f t="shared" si="229"/>
        <v>0</v>
      </c>
      <c r="CS357">
        <f t="shared" si="230"/>
        <v>0</v>
      </c>
      <c r="CT357">
        <f t="shared" si="231"/>
        <v>0</v>
      </c>
      <c r="CU357">
        <f t="shared" si="232"/>
        <v>0</v>
      </c>
      <c r="CV357">
        <f t="shared" si="233"/>
        <v>0</v>
      </c>
      <c r="CW357">
        <f t="shared" si="234"/>
        <v>0</v>
      </c>
      <c r="CX357">
        <f t="shared" si="235"/>
        <v>0</v>
      </c>
      <c r="CY357">
        <f t="shared" si="236"/>
        <v>0</v>
      </c>
      <c r="CZ357">
        <f t="shared" si="237"/>
        <v>0</v>
      </c>
      <c r="DC357" t="s">
        <v>45</v>
      </c>
      <c r="DD357" t="s">
        <v>45</v>
      </c>
      <c r="DE357" t="s">
        <v>45</v>
      </c>
      <c r="DF357" t="s">
        <v>45</v>
      </c>
      <c r="DG357" t="s">
        <v>45</v>
      </c>
      <c r="DH357" t="s">
        <v>45</v>
      </c>
      <c r="DI357" t="s">
        <v>45</v>
      </c>
      <c r="DJ357" t="s">
        <v>45</v>
      </c>
      <c r="DK357" t="s">
        <v>45</v>
      </c>
      <c r="DL357" t="s">
        <v>45</v>
      </c>
      <c r="DM357" t="s">
        <v>45</v>
      </c>
      <c r="DN357">
        <v>85</v>
      </c>
      <c r="DO357">
        <v>70</v>
      </c>
      <c r="DP357">
        <v>1.0469999999999999</v>
      </c>
      <c r="DQ357">
        <v>1.022</v>
      </c>
      <c r="DU357">
        <v>1009</v>
      </c>
      <c r="DV357" t="s">
        <v>138</v>
      </c>
      <c r="DW357" t="s">
        <v>138</v>
      </c>
      <c r="DX357">
        <v>1000</v>
      </c>
      <c r="EE357">
        <v>21377762</v>
      </c>
      <c r="EF357">
        <v>30</v>
      </c>
      <c r="EG357" t="s">
        <v>20</v>
      </c>
      <c r="EH357">
        <v>0</v>
      </c>
      <c r="EI357" t="s">
        <v>45</v>
      </c>
      <c r="EJ357">
        <v>1</v>
      </c>
      <c r="EK357">
        <v>47</v>
      </c>
      <c r="EL357" t="s">
        <v>445</v>
      </c>
      <c r="EM357" t="s">
        <v>446</v>
      </c>
      <c r="EO357" t="s">
        <v>45</v>
      </c>
      <c r="EQ357">
        <v>0</v>
      </c>
      <c r="ER357">
        <v>6385.24</v>
      </c>
      <c r="ES357">
        <v>6385.24</v>
      </c>
      <c r="ET357">
        <v>0</v>
      </c>
      <c r="EU357">
        <v>0</v>
      </c>
      <c r="EV357">
        <v>0</v>
      </c>
      <c r="EW357">
        <v>0</v>
      </c>
      <c r="EX357">
        <v>0</v>
      </c>
      <c r="EZ357">
        <v>0</v>
      </c>
      <c r="FQ357">
        <v>0</v>
      </c>
      <c r="FR357">
        <f t="shared" si="238"/>
        <v>0</v>
      </c>
      <c r="FS357">
        <v>0</v>
      </c>
      <c r="FX357">
        <v>0</v>
      </c>
      <c r="FY357">
        <v>0</v>
      </c>
      <c r="GA357" t="s">
        <v>45</v>
      </c>
      <c r="GG357">
        <v>2</v>
      </c>
      <c r="GH357">
        <v>1</v>
      </c>
      <c r="GI357">
        <v>2</v>
      </c>
      <c r="GJ357">
        <v>0</v>
      </c>
      <c r="GK357">
        <f>ROUND(R357*(R12)/100,2)</f>
        <v>0</v>
      </c>
      <c r="GL357">
        <f t="shared" si="239"/>
        <v>0</v>
      </c>
      <c r="GM357">
        <f t="shared" si="240"/>
        <v>1324.6</v>
      </c>
      <c r="GN357">
        <f t="shared" si="241"/>
        <v>1324.6</v>
      </c>
      <c r="GO357">
        <f t="shared" si="242"/>
        <v>0</v>
      </c>
      <c r="GP357">
        <f t="shared" si="243"/>
        <v>0</v>
      </c>
      <c r="GR357">
        <v>0</v>
      </c>
    </row>
    <row r="358" spans="1:200">
      <c r="A358">
        <v>17</v>
      </c>
      <c r="B358">
        <v>0</v>
      </c>
      <c r="C358">
        <f>ROW(SmtRes!A214)</f>
        <v>214</v>
      </c>
      <c r="D358">
        <f>ROW(EtalonRes!A201)</f>
        <v>201</v>
      </c>
      <c r="E358" t="s">
        <v>90</v>
      </c>
      <c r="F358" t="s">
        <v>457</v>
      </c>
      <c r="G358" t="s">
        <v>458</v>
      </c>
      <c r="H358" t="s">
        <v>73</v>
      </c>
      <c r="I358">
        <f>I350</f>
        <v>0.35649999999999998</v>
      </c>
      <c r="J358">
        <v>0</v>
      </c>
      <c r="O358">
        <f t="shared" si="212"/>
        <v>6421.86</v>
      </c>
      <c r="P358">
        <f t="shared" si="213"/>
        <v>1666.67</v>
      </c>
      <c r="Q358">
        <f t="shared" si="214"/>
        <v>768.64</v>
      </c>
      <c r="R358">
        <f t="shared" si="215"/>
        <v>411.21</v>
      </c>
      <c r="S358">
        <f t="shared" si="216"/>
        <v>3986.55</v>
      </c>
      <c r="T358">
        <f t="shared" si="217"/>
        <v>0</v>
      </c>
      <c r="U358">
        <f t="shared" si="218"/>
        <v>18.894500000000001</v>
      </c>
      <c r="V358">
        <f t="shared" si="219"/>
        <v>0</v>
      </c>
      <c r="W358">
        <f t="shared" si="220"/>
        <v>0</v>
      </c>
      <c r="X358">
        <f t="shared" si="221"/>
        <v>3508.16</v>
      </c>
      <c r="Y358">
        <f t="shared" si="222"/>
        <v>1754.08</v>
      </c>
      <c r="AA358">
        <v>22950688</v>
      </c>
      <c r="AB358">
        <f t="shared" si="223"/>
        <v>1661.31</v>
      </c>
      <c r="AC358">
        <f t="shared" si="224"/>
        <v>705.14</v>
      </c>
      <c r="AD358">
        <f t="shared" si="244"/>
        <v>267.17</v>
      </c>
      <c r="AE358">
        <f t="shared" si="245"/>
        <v>71.069999999999993</v>
      </c>
      <c r="AF358">
        <f t="shared" si="246"/>
        <v>689</v>
      </c>
      <c r="AG358">
        <f t="shared" si="225"/>
        <v>0</v>
      </c>
      <c r="AH358">
        <f t="shared" si="247"/>
        <v>53</v>
      </c>
      <c r="AI358">
        <f t="shared" si="248"/>
        <v>0</v>
      </c>
      <c r="AJ358">
        <f t="shared" si="226"/>
        <v>0</v>
      </c>
      <c r="AK358">
        <v>1661.31</v>
      </c>
      <c r="AL358">
        <v>705.14</v>
      </c>
      <c r="AM358">
        <v>267.17</v>
      </c>
      <c r="AN358">
        <v>71.069999999999993</v>
      </c>
      <c r="AO358">
        <v>689</v>
      </c>
      <c r="AP358">
        <v>0</v>
      </c>
      <c r="AQ358">
        <v>53</v>
      </c>
      <c r="AR358">
        <v>0</v>
      </c>
      <c r="AS358">
        <v>0</v>
      </c>
      <c r="AT358">
        <v>88</v>
      </c>
      <c r="AU358">
        <v>44</v>
      </c>
      <c r="AV358">
        <v>1</v>
      </c>
      <c r="AW358">
        <v>1</v>
      </c>
      <c r="AZ358">
        <v>1</v>
      </c>
      <c r="BA358">
        <v>16.23</v>
      </c>
      <c r="BB358">
        <v>8.07</v>
      </c>
      <c r="BC358">
        <v>6.63</v>
      </c>
      <c r="BD358" t="s">
        <v>45</v>
      </c>
      <c r="BE358" t="s">
        <v>45</v>
      </c>
      <c r="BF358" t="s">
        <v>45</v>
      </c>
      <c r="BG358" t="s">
        <v>45</v>
      </c>
      <c r="BH358">
        <v>0</v>
      </c>
      <c r="BI358">
        <v>1</v>
      </c>
      <c r="BJ358" t="s">
        <v>459</v>
      </c>
      <c r="BM358">
        <v>96</v>
      </c>
      <c r="BN358">
        <v>0</v>
      </c>
      <c r="BO358" t="s">
        <v>457</v>
      </c>
      <c r="BP358">
        <v>1</v>
      </c>
      <c r="BQ358">
        <v>30</v>
      </c>
      <c r="BS358">
        <v>16.23</v>
      </c>
      <c r="BT358">
        <v>1</v>
      </c>
      <c r="BU358">
        <v>1</v>
      </c>
      <c r="BV358">
        <v>1</v>
      </c>
      <c r="BW358">
        <v>1</v>
      </c>
      <c r="BX358">
        <v>1</v>
      </c>
      <c r="BY358" t="s">
        <v>45</v>
      </c>
      <c r="BZ358">
        <v>88</v>
      </c>
      <c r="CA358">
        <v>44</v>
      </c>
      <c r="CF358">
        <v>0</v>
      </c>
      <c r="CG358">
        <v>0</v>
      </c>
      <c r="CM358">
        <v>0</v>
      </c>
      <c r="CN358" t="s">
        <v>45</v>
      </c>
      <c r="CO358">
        <v>0</v>
      </c>
      <c r="CP358">
        <f t="shared" si="227"/>
        <v>6421.8600000000006</v>
      </c>
      <c r="CQ358">
        <f t="shared" si="228"/>
        <v>4675.0781999999999</v>
      </c>
      <c r="CR358">
        <f t="shared" si="229"/>
        <v>2156.0619000000002</v>
      </c>
      <c r="CS358">
        <f t="shared" si="230"/>
        <v>1153.4660999999999</v>
      </c>
      <c r="CT358">
        <f t="shared" si="231"/>
        <v>11182.470000000001</v>
      </c>
      <c r="CU358">
        <f t="shared" si="232"/>
        <v>0</v>
      </c>
      <c r="CV358">
        <f t="shared" si="233"/>
        <v>53</v>
      </c>
      <c r="CW358">
        <f t="shared" si="234"/>
        <v>0</v>
      </c>
      <c r="CX358">
        <f t="shared" si="235"/>
        <v>0</v>
      </c>
      <c r="CY358">
        <f t="shared" si="236"/>
        <v>3508.1640000000002</v>
      </c>
      <c r="CZ358">
        <f t="shared" si="237"/>
        <v>1754.0820000000001</v>
      </c>
      <c r="DC358" t="s">
        <v>45</v>
      </c>
      <c r="DD358" t="s">
        <v>45</v>
      </c>
      <c r="DE358" t="s">
        <v>45</v>
      </c>
      <c r="DF358" t="s">
        <v>45</v>
      </c>
      <c r="DG358" t="s">
        <v>45</v>
      </c>
      <c r="DH358" t="s">
        <v>45</v>
      </c>
      <c r="DI358" t="s">
        <v>45</v>
      </c>
      <c r="DJ358" t="s">
        <v>45</v>
      </c>
      <c r="DK358" t="s">
        <v>45</v>
      </c>
      <c r="DL358" t="s">
        <v>45</v>
      </c>
      <c r="DM358" t="s">
        <v>45</v>
      </c>
      <c r="DN358">
        <v>104</v>
      </c>
      <c r="DO358">
        <v>79</v>
      </c>
      <c r="DP358">
        <v>1.087</v>
      </c>
      <c r="DQ358">
        <v>1.0009999999999999</v>
      </c>
      <c r="DU358">
        <v>1005</v>
      </c>
      <c r="DV358" t="s">
        <v>73</v>
      </c>
      <c r="DW358" t="s">
        <v>73</v>
      </c>
      <c r="DX358">
        <v>100</v>
      </c>
      <c r="EE358">
        <v>21377811</v>
      </c>
      <c r="EF358">
        <v>30</v>
      </c>
      <c r="EG358" t="s">
        <v>20</v>
      </c>
      <c r="EH358">
        <v>0</v>
      </c>
      <c r="EI358" t="s">
        <v>45</v>
      </c>
      <c r="EJ358">
        <v>1</v>
      </c>
      <c r="EK358">
        <v>96</v>
      </c>
      <c r="EL358" t="s">
        <v>433</v>
      </c>
      <c r="EM358" t="s">
        <v>434</v>
      </c>
      <c r="EO358" t="s">
        <v>45</v>
      </c>
      <c r="EQ358">
        <v>0</v>
      </c>
      <c r="ER358">
        <v>1661.31</v>
      </c>
      <c r="ES358">
        <v>705.14</v>
      </c>
      <c r="ET358">
        <v>267.17</v>
      </c>
      <c r="EU358">
        <v>71.069999999999993</v>
      </c>
      <c r="EV358">
        <v>689</v>
      </c>
      <c r="EW358">
        <v>53</v>
      </c>
      <c r="EX358">
        <v>0</v>
      </c>
      <c r="EY358">
        <v>0</v>
      </c>
      <c r="EZ358">
        <v>0</v>
      </c>
      <c r="FQ358">
        <v>0</v>
      </c>
      <c r="FR358">
        <f t="shared" si="238"/>
        <v>0</v>
      </c>
      <c r="FS358">
        <v>0</v>
      </c>
      <c r="FX358">
        <v>88</v>
      </c>
      <c r="FY358">
        <v>44</v>
      </c>
      <c r="GA358" t="s">
        <v>45</v>
      </c>
      <c r="GG358">
        <v>2</v>
      </c>
      <c r="GH358">
        <v>1</v>
      </c>
      <c r="GI358">
        <v>2</v>
      </c>
      <c r="GJ358">
        <v>0</v>
      </c>
      <c r="GK358">
        <f>ROUND(R358*(R12)/100,2)</f>
        <v>686.72</v>
      </c>
      <c r="GL358">
        <f t="shared" si="239"/>
        <v>0</v>
      </c>
      <c r="GM358">
        <f t="shared" si="240"/>
        <v>12370.82</v>
      </c>
      <c r="GN358">
        <f t="shared" si="241"/>
        <v>12370.82</v>
      </c>
      <c r="GO358">
        <f t="shared" si="242"/>
        <v>0</v>
      </c>
      <c r="GP358">
        <f t="shared" si="243"/>
        <v>0</v>
      </c>
      <c r="GR358">
        <v>0</v>
      </c>
    </row>
    <row r="359" spans="1:200">
      <c r="A359">
        <v>18</v>
      </c>
      <c r="B359">
        <v>0</v>
      </c>
      <c r="C359">
        <v>211</v>
      </c>
      <c r="E359" t="s">
        <v>267</v>
      </c>
      <c r="F359" t="s">
        <v>460</v>
      </c>
      <c r="G359" t="s">
        <v>461</v>
      </c>
      <c r="H359" t="s">
        <v>462</v>
      </c>
      <c r="I359">
        <f>I358*J359</f>
        <v>48.127499999999998</v>
      </c>
      <c r="J359">
        <v>135</v>
      </c>
      <c r="O359">
        <f t="shared" si="212"/>
        <v>7390.02</v>
      </c>
      <c r="P359">
        <f t="shared" si="213"/>
        <v>7390.02</v>
      </c>
      <c r="Q359">
        <f t="shared" si="214"/>
        <v>0</v>
      </c>
      <c r="R359">
        <f t="shared" si="215"/>
        <v>0</v>
      </c>
      <c r="S359">
        <f t="shared" si="216"/>
        <v>0</v>
      </c>
      <c r="T359">
        <f t="shared" si="217"/>
        <v>0</v>
      </c>
      <c r="U359">
        <f t="shared" si="218"/>
        <v>0</v>
      </c>
      <c r="V359">
        <f t="shared" si="219"/>
        <v>0</v>
      </c>
      <c r="W359">
        <f t="shared" si="220"/>
        <v>0</v>
      </c>
      <c r="X359">
        <f t="shared" si="221"/>
        <v>0</v>
      </c>
      <c r="Y359">
        <f t="shared" si="222"/>
        <v>0</v>
      </c>
      <c r="AA359">
        <v>22950688</v>
      </c>
      <c r="AB359">
        <f t="shared" si="223"/>
        <v>25.09</v>
      </c>
      <c r="AC359">
        <f t="shared" si="224"/>
        <v>25.09</v>
      </c>
      <c r="AD359">
        <f t="shared" si="244"/>
        <v>0</v>
      </c>
      <c r="AE359">
        <f t="shared" si="245"/>
        <v>0</v>
      </c>
      <c r="AF359">
        <f t="shared" si="246"/>
        <v>0</v>
      </c>
      <c r="AG359">
        <f t="shared" si="225"/>
        <v>0</v>
      </c>
      <c r="AH359">
        <f t="shared" si="247"/>
        <v>0</v>
      </c>
      <c r="AI359">
        <f t="shared" si="248"/>
        <v>0</v>
      </c>
      <c r="AJ359">
        <f t="shared" si="226"/>
        <v>0</v>
      </c>
      <c r="AK359">
        <v>25.09</v>
      </c>
      <c r="AL359">
        <v>25.09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1</v>
      </c>
      <c r="AW359">
        <v>1</v>
      </c>
      <c r="AZ359">
        <v>1</v>
      </c>
      <c r="BA359">
        <v>1</v>
      </c>
      <c r="BB359">
        <v>1</v>
      </c>
      <c r="BC359">
        <v>6.12</v>
      </c>
      <c r="BD359" t="s">
        <v>45</v>
      </c>
      <c r="BE359" t="s">
        <v>45</v>
      </c>
      <c r="BF359" t="s">
        <v>45</v>
      </c>
      <c r="BG359" t="s">
        <v>45</v>
      </c>
      <c r="BH359">
        <v>3</v>
      </c>
      <c r="BI359">
        <v>1</v>
      </c>
      <c r="BJ359" t="s">
        <v>463</v>
      </c>
      <c r="BM359">
        <v>96</v>
      </c>
      <c r="BN359">
        <v>0</v>
      </c>
      <c r="BO359" t="s">
        <v>460</v>
      </c>
      <c r="BP359">
        <v>1</v>
      </c>
      <c r="BQ359">
        <v>30</v>
      </c>
      <c r="BS359">
        <v>1</v>
      </c>
      <c r="BT359">
        <v>1</v>
      </c>
      <c r="BU359">
        <v>1</v>
      </c>
      <c r="BV359">
        <v>1</v>
      </c>
      <c r="BW359">
        <v>1</v>
      </c>
      <c r="BX359">
        <v>1</v>
      </c>
      <c r="BY359" t="s">
        <v>45</v>
      </c>
      <c r="BZ359">
        <v>0</v>
      </c>
      <c r="CA359">
        <v>0</v>
      </c>
      <c r="CF359">
        <v>0</v>
      </c>
      <c r="CG359">
        <v>0</v>
      </c>
      <c r="CM359">
        <v>0</v>
      </c>
      <c r="CN359" t="s">
        <v>45</v>
      </c>
      <c r="CO359">
        <v>0</v>
      </c>
      <c r="CP359">
        <f t="shared" si="227"/>
        <v>7390.02</v>
      </c>
      <c r="CQ359">
        <f t="shared" si="228"/>
        <v>153.55080000000001</v>
      </c>
      <c r="CR359">
        <f t="shared" si="229"/>
        <v>0</v>
      </c>
      <c r="CS359">
        <f t="shared" si="230"/>
        <v>0</v>
      </c>
      <c r="CT359">
        <f t="shared" si="231"/>
        <v>0</v>
      </c>
      <c r="CU359">
        <f t="shared" si="232"/>
        <v>0</v>
      </c>
      <c r="CV359">
        <f t="shared" si="233"/>
        <v>0</v>
      </c>
      <c r="CW359">
        <f t="shared" si="234"/>
        <v>0</v>
      </c>
      <c r="CX359">
        <f t="shared" si="235"/>
        <v>0</v>
      </c>
      <c r="CY359">
        <f t="shared" si="236"/>
        <v>0</v>
      </c>
      <c r="CZ359">
        <f t="shared" si="237"/>
        <v>0</v>
      </c>
      <c r="DC359" t="s">
        <v>45</v>
      </c>
      <c r="DD359" t="s">
        <v>45</v>
      </c>
      <c r="DE359" t="s">
        <v>45</v>
      </c>
      <c r="DF359" t="s">
        <v>45</v>
      </c>
      <c r="DG359" t="s">
        <v>45</v>
      </c>
      <c r="DH359" t="s">
        <v>45</v>
      </c>
      <c r="DI359" t="s">
        <v>45</v>
      </c>
      <c r="DJ359" t="s">
        <v>45</v>
      </c>
      <c r="DK359" t="s">
        <v>45</v>
      </c>
      <c r="DL359" t="s">
        <v>45</v>
      </c>
      <c r="DM359" t="s">
        <v>45</v>
      </c>
      <c r="DN359">
        <v>104</v>
      </c>
      <c r="DO359">
        <v>79</v>
      </c>
      <c r="DP359">
        <v>1.087</v>
      </c>
      <c r="DQ359">
        <v>1.0009999999999999</v>
      </c>
      <c r="DU359">
        <v>1005</v>
      </c>
      <c r="DV359" t="s">
        <v>462</v>
      </c>
      <c r="DW359" t="s">
        <v>462</v>
      </c>
      <c r="DX359">
        <v>1</v>
      </c>
      <c r="EE359">
        <v>21377811</v>
      </c>
      <c r="EF359">
        <v>30</v>
      </c>
      <c r="EG359" t="s">
        <v>20</v>
      </c>
      <c r="EH359">
        <v>0</v>
      </c>
      <c r="EI359" t="s">
        <v>45</v>
      </c>
      <c r="EJ359">
        <v>1</v>
      </c>
      <c r="EK359">
        <v>96</v>
      </c>
      <c r="EL359" t="s">
        <v>433</v>
      </c>
      <c r="EM359" t="s">
        <v>434</v>
      </c>
      <c r="EO359" t="s">
        <v>45</v>
      </c>
      <c r="EQ359">
        <v>0</v>
      </c>
      <c r="ER359">
        <v>25.09</v>
      </c>
      <c r="ES359">
        <v>25.09</v>
      </c>
      <c r="ET359">
        <v>0</v>
      </c>
      <c r="EU359">
        <v>0</v>
      </c>
      <c r="EV359">
        <v>0</v>
      </c>
      <c r="EW359">
        <v>0</v>
      </c>
      <c r="EX359">
        <v>0</v>
      </c>
      <c r="EZ359">
        <v>0</v>
      </c>
      <c r="FQ359">
        <v>0</v>
      </c>
      <c r="FR359">
        <f t="shared" si="238"/>
        <v>0</v>
      </c>
      <c r="FS359">
        <v>0</v>
      </c>
      <c r="FX359">
        <v>0</v>
      </c>
      <c r="FY359">
        <v>0</v>
      </c>
      <c r="GA359" t="s">
        <v>45</v>
      </c>
      <c r="GG359">
        <v>2</v>
      </c>
      <c r="GH359">
        <v>1</v>
      </c>
      <c r="GI359">
        <v>2</v>
      </c>
      <c r="GJ359">
        <v>0</v>
      </c>
      <c r="GK359">
        <f>ROUND(R359*(R12)/100,2)</f>
        <v>0</v>
      </c>
      <c r="GL359">
        <f t="shared" si="239"/>
        <v>0</v>
      </c>
      <c r="GM359">
        <f t="shared" si="240"/>
        <v>7390.02</v>
      </c>
      <c r="GN359">
        <f t="shared" si="241"/>
        <v>7390.02</v>
      </c>
      <c r="GO359">
        <f t="shared" si="242"/>
        <v>0</v>
      </c>
      <c r="GP359">
        <f t="shared" si="243"/>
        <v>0</v>
      </c>
      <c r="GR359">
        <v>0</v>
      </c>
    </row>
    <row r="360" spans="1:200">
      <c r="A360">
        <v>18</v>
      </c>
      <c r="B360">
        <v>0</v>
      </c>
      <c r="C360">
        <v>212</v>
      </c>
      <c r="E360" t="s">
        <v>272</v>
      </c>
      <c r="F360" t="s">
        <v>464</v>
      </c>
      <c r="G360" t="s">
        <v>465</v>
      </c>
      <c r="H360" t="s">
        <v>462</v>
      </c>
      <c r="I360">
        <f>I358*J360</f>
        <v>47.164950000000005</v>
      </c>
      <c r="J360">
        <v>132.30000000000001</v>
      </c>
      <c r="O360">
        <f t="shared" si="212"/>
        <v>6710.64</v>
      </c>
      <c r="P360">
        <f t="shared" si="213"/>
        <v>6710.64</v>
      </c>
      <c r="Q360">
        <f t="shared" si="214"/>
        <v>0</v>
      </c>
      <c r="R360">
        <f t="shared" si="215"/>
        <v>0</v>
      </c>
      <c r="S360">
        <f t="shared" si="216"/>
        <v>0</v>
      </c>
      <c r="T360">
        <f t="shared" si="217"/>
        <v>0</v>
      </c>
      <c r="U360">
        <f t="shared" si="218"/>
        <v>0</v>
      </c>
      <c r="V360">
        <f t="shared" si="219"/>
        <v>0</v>
      </c>
      <c r="W360">
        <f t="shared" si="220"/>
        <v>0</v>
      </c>
      <c r="X360">
        <f t="shared" si="221"/>
        <v>0</v>
      </c>
      <c r="Y360">
        <f t="shared" si="222"/>
        <v>0</v>
      </c>
      <c r="AA360">
        <v>22950688</v>
      </c>
      <c r="AB360">
        <f t="shared" si="223"/>
        <v>23.06</v>
      </c>
      <c r="AC360">
        <f t="shared" si="224"/>
        <v>23.06</v>
      </c>
      <c r="AD360">
        <f t="shared" si="244"/>
        <v>0</v>
      </c>
      <c r="AE360">
        <f t="shared" si="245"/>
        <v>0</v>
      </c>
      <c r="AF360">
        <f t="shared" si="246"/>
        <v>0</v>
      </c>
      <c r="AG360">
        <f t="shared" si="225"/>
        <v>0</v>
      </c>
      <c r="AH360">
        <f t="shared" si="247"/>
        <v>0</v>
      </c>
      <c r="AI360">
        <f t="shared" si="248"/>
        <v>0</v>
      </c>
      <c r="AJ360">
        <f t="shared" si="226"/>
        <v>0</v>
      </c>
      <c r="AK360">
        <v>23.06</v>
      </c>
      <c r="AL360">
        <v>23.06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1</v>
      </c>
      <c r="AW360">
        <v>1</v>
      </c>
      <c r="AZ360">
        <v>1</v>
      </c>
      <c r="BA360">
        <v>1</v>
      </c>
      <c r="BB360">
        <v>1</v>
      </c>
      <c r="BC360">
        <v>6.17</v>
      </c>
      <c r="BD360" t="s">
        <v>45</v>
      </c>
      <c r="BE360" t="s">
        <v>45</v>
      </c>
      <c r="BF360" t="s">
        <v>45</v>
      </c>
      <c r="BG360" t="s">
        <v>45</v>
      </c>
      <c r="BH360">
        <v>3</v>
      </c>
      <c r="BI360">
        <v>1</v>
      </c>
      <c r="BJ360" t="s">
        <v>466</v>
      </c>
      <c r="BM360">
        <v>96</v>
      </c>
      <c r="BN360">
        <v>0</v>
      </c>
      <c r="BO360" t="s">
        <v>464</v>
      </c>
      <c r="BP360">
        <v>1</v>
      </c>
      <c r="BQ360">
        <v>30</v>
      </c>
      <c r="BS360">
        <v>1</v>
      </c>
      <c r="BT360">
        <v>1</v>
      </c>
      <c r="BU360">
        <v>1</v>
      </c>
      <c r="BV360">
        <v>1</v>
      </c>
      <c r="BW360">
        <v>1</v>
      </c>
      <c r="BX360">
        <v>1</v>
      </c>
      <c r="BY360" t="s">
        <v>45</v>
      </c>
      <c r="BZ360">
        <v>0</v>
      </c>
      <c r="CA360">
        <v>0</v>
      </c>
      <c r="CF360">
        <v>0</v>
      </c>
      <c r="CG360">
        <v>0</v>
      </c>
      <c r="CM360">
        <v>0</v>
      </c>
      <c r="CN360" t="s">
        <v>45</v>
      </c>
      <c r="CO360">
        <v>0</v>
      </c>
      <c r="CP360">
        <f t="shared" si="227"/>
        <v>6710.64</v>
      </c>
      <c r="CQ360">
        <f t="shared" si="228"/>
        <v>142.28019999999998</v>
      </c>
      <c r="CR360">
        <f t="shared" si="229"/>
        <v>0</v>
      </c>
      <c r="CS360">
        <f t="shared" si="230"/>
        <v>0</v>
      </c>
      <c r="CT360">
        <f t="shared" si="231"/>
        <v>0</v>
      </c>
      <c r="CU360">
        <f t="shared" si="232"/>
        <v>0</v>
      </c>
      <c r="CV360">
        <f t="shared" si="233"/>
        <v>0</v>
      </c>
      <c r="CW360">
        <f t="shared" si="234"/>
        <v>0</v>
      </c>
      <c r="CX360">
        <f t="shared" si="235"/>
        <v>0</v>
      </c>
      <c r="CY360">
        <f t="shared" si="236"/>
        <v>0</v>
      </c>
      <c r="CZ360">
        <f t="shared" si="237"/>
        <v>0</v>
      </c>
      <c r="DC360" t="s">
        <v>45</v>
      </c>
      <c r="DD360" t="s">
        <v>45</v>
      </c>
      <c r="DE360" t="s">
        <v>45</v>
      </c>
      <c r="DF360" t="s">
        <v>45</v>
      </c>
      <c r="DG360" t="s">
        <v>45</v>
      </c>
      <c r="DH360" t="s">
        <v>45</v>
      </c>
      <c r="DI360" t="s">
        <v>45</v>
      </c>
      <c r="DJ360" t="s">
        <v>45</v>
      </c>
      <c r="DK360" t="s">
        <v>45</v>
      </c>
      <c r="DL360" t="s">
        <v>45</v>
      </c>
      <c r="DM360" t="s">
        <v>45</v>
      </c>
      <c r="DN360">
        <v>104</v>
      </c>
      <c r="DO360">
        <v>79</v>
      </c>
      <c r="DP360">
        <v>1.087</v>
      </c>
      <c r="DQ360">
        <v>1.0009999999999999</v>
      </c>
      <c r="DU360">
        <v>1005</v>
      </c>
      <c r="DV360" t="s">
        <v>462</v>
      </c>
      <c r="DW360" t="s">
        <v>462</v>
      </c>
      <c r="DX360">
        <v>1</v>
      </c>
      <c r="EE360">
        <v>21377811</v>
      </c>
      <c r="EF360">
        <v>30</v>
      </c>
      <c r="EG360" t="s">
        <v>20</v>
      </c>
      <c r="EH360">
        <v>0</v>
      </c>
      <c r="EI360" t="s">
        <v>45</v>
      </c>
      <c r="EJ360">
        <v>1</v>
      </c>
      <c r="EK360">
        <v>96</v>
      </c>
      <c r="EL360" t="s">
        <v>433</v>
      </c>
      <c r="EM360" t="s">
        <v>434</v>
      </c>
      <c r="EO360" t="s">
        <v>45</v>
      </c>
      <c r="EQ360">
        <v>0</v>
      </c>
      <c r="ER360">
        <v>23.06</v>
      </c>
      <c r="ES360">
        <v>23.06</v>
      </c>
      <c r="ET360">
        <v>0</v>
      </c>
      <c r="EU360">
        <v>0</v>
      </c>
      <c r="EV360">
        <v>0</v>
      </c>
      <c r="EW360">
        <v>0</v>
      </c>
      <c r="EX360">
        <v>0</v>
      </c>
      <c r="EZ360">
        <v>0</v>
      </c>
      <c r="FQ360">
        <v>0</v>
      </c>
      <c r="FR360">
        <f t="shared" si="238"/>
        <v>0</v>
      </c>
      <c r="FS360">
        <v>0</v>
      </c>
      <c r="FX360">
        <v>0</v>
      </c>
      <c r="FY360">
        <v>0</v>
      </c>
      <c r="GA360" t="s">
        <v>45</v>
      </c>
      <c r="GG360">
        <v>2</v>
      </c>
      <c r="GH360">
        <v>1</v>
      </c>
      <c r="GI360">
        <v>2</v>
      </c>
      <c r="GJ360">
        <v>0</v>
      </c>
      <c r="GK360">
        <f>ROUND(R360*(R12)/100,2)</f>
        <v>0</v>
      </c>
      <c r="GL360">
        <f t="shared" si="239"/>
        <v>0</v>
      </c>
      <c r="GM360">
        <f t="shared" si="240"/>
        <v>6710.64</v>
      </c>
      <c r="GN360">
        <f t="shared" si="241"/>
        <v>6710.64</v>
      </c>
      <c r="GO360">
        <f t="shared" si="242"/>
        <v>0</v>
      </c>
      <c r="GP360">
        <f t="shared" si="243"/>
        <v>0</v>
      </c>
      <c r="GR360">
        <v>0</v>
      </c>
    </row>
    <row r="361" spans="1:200">
      <c r="A361">
        <v>17</v>
      </c>
      <c r="B361">
        <v>0</v>
      </c>
      <c r="C361">
        <f>ROW(SmtRes!A223)</f>
        <v>223</v>
      </c>
      <c r="D361">
        <f>ROW(EtalonRes!A210)</f>
        <v>210</v>
      </c>
      <c r="E361" t="s">
        <v>95</v>
      </c>
      <c r="F361" t="s">
        <v>467</v>
      </c>
      <c r="G361" t="s">
        <v>468</v>
      </c>
      <c r="H361" t="s">
        <v>93</v>
      </c>
      <c r="I361">
        <f>(3.1+3.1+12)/100</f>
        <v>0.182</v>
      </c>
      <c r="J361">
        <v>0</v>
      </c>
      <c r="O361">
        <f t="shared" si="212"/>
        <v>4460.32</v>
      </c>
      <c r="P361">
        <f t="shared" si="213"/>
        <v>2925.91</v>
      </c>
      <c r="Q361">
        <f t="shared" si="214"/>
        <v>75.44</v>
      </c>
      <c r="R361">
        <f t="shared" si="215"/>
        <v>30.9</v>
      </c>
      <c r="S361">
        <f t="shared" si="216"/>
        <v>1458.97</v>
      </c>
      <c r="T361">
        <f t="shared" si="217"/>
        <v>0</v>
      </c>
      <c r="U361">
        <f t="shared" si="218"/>
        <v>7.6440000000000001</v>
      </c>
      <c r="V361">
        <f t="shared" si="219"/>
        <v>0</v>
      </c>
      <c r="W361">
        <f t="shared" si="220"/>
        <v>0</v>
      </c>
      <c r="X361">
        <f t="shared" si="221"/>
        <v>1283.8900000000001</v>
      </c>
      <c r="Y361">
        <f t="shared" si="222"/>
        <v>641.95000000000005</v>
      </c>
      <c r="AA361">
        <v>22950688</v>
      </c>
      <c r="AB361">
        <f t="shared" si="223"/>
        <v>2679.77</v>
      </c>
      <c r="AC361">
        <f t="shared" si="224"/>
        <v>2137.8200000000002</v>
      </c>
      <c r="AD361">
        <f t="shared" si="244"/>
        <v>48.03</v>
      </c>
      <c r="AE361">
        <f t="shared" si="245"/>
        <v>10.46</v>
      </c>
      <c r="AF361">
        <f t="shared" si="246"/>
        <v>493.92</v>
      </c>
      <c r="AG361">
        <f t="shared" si="225"/>
        <v>0</v>
      </c>
      <c r="AH361">
        <f t="shared" si="247"/>
        <v>42</v>
      </c>
      <c r="AI361">
        <f t="shared" si="248"/>
        <v>0</v>
      </c>
      <c r="AJ361">
        <f t="shared" si="226"/>
        <v>0</v>
      </c>
      <c r="AK361">
        <v>2679.77</v>
      </c>
      <c r="AL361">
        <v>2137.8200000000002</v>
      </c>
      <c r="AM361">
        <v>48.03</v>
      </c>
      <c r="AN361">
        <v>10.46</v>
      </c>
      <c r="AO361">
        <v>493.92</v>
      </c>
      <c r="AP361">
        <v>0</v>
      </c>
      <c r="AQ361">
        <v>42</v>
      </c>
      <c r="AR361">
        <v>0</v>
      </c>
      <c r="AS361">
        <v>0</v>
      </c>
      <c r="AT361">
        <v>88</v>
      </c>
      <c r="AU361">
        <v>44</v>
      </c>
      <c r="AV361">
        <v>1</v>
      </c>
      <c r="AW361">
        <v>1</v>
      </c>
      <c r="AZ361">
        <v>1</v>
      </c>
      <c r="BA361">
        <v>16.23</v>
      </c>
      <c r="BB361">
        <v>8.6300000000000008</v>
      </c>
      <c r="BC361">
        <v>7.52</v>
      </c>
      <c r="BD361" t="s">
        <v>45</v>
      </c>
      <c r="BE361" t="s">
        <v>45</v>
      </c>
      <c r="BF361" t="s">
        <v>45</v>
      </c>
      <c r="BG361" t="s">
        <v>45</v>
      </c>
      <c r="BH361">
        <v>0</v>
      </c>
      <c r="BI361">
        <v>1</v>
      </c>
      <c r="BJ361" t="s">
        <v>469</v>
      </c>
      <c r="BM361">
        <v>96</v>
      </c>
      <c r="BN361">
        <v>0</v>
      </c>
      <c r="BO361" t="s">
        <v>467</v>
      </c>
      <c r="BP361">
        <v>1</v>
      </c>
      <c r="BQ361">
        <v>30</v>
      </c>
      <c r="BS361">
        <v>16.23</v>
      </c>
      <c r="BT361">
        <v>1</v>
      </c>
      <c r="BU361">
        <v>1</v>
      </c>
      <c r="BV361">
        <v>1</v>
      </c>
      <c r="BW361">
        <v>1</v>
      </c>
      <c r="BX361">
        <v>1</v>
      </c>
      <c r="BY361" t="s">
        <v>45</v>
      </c>
      <c r="BZ361">
        <v>88</v>
      </c>
      <c r="CA361">
        <v>44</v>
      </c>
      <c r="CF361">
        <v>0</v>
      </c>
      <c r="CG361">
        <v>0</v>
      </c>
      <c r="CM361">
        <v>0</v>
      </c>
      <c r="CN361" t="s">
        <v>45</v>
      </c>
      <c r="CO361">
        <v>0</v>
      </c>
      <c r="CP361">
        <f t="shared" si="227"/>
        <v>4460.32</v>
      </c>
      <c r="CQ361">
        <f t="shared" si="228"/>
        <v>16076.4064</v>
      </c>
      <c r="CR361">
        <f t="shared" si="229"/>
        <v>414.49890000000005</v>
      </c>
      <c r="CS361">
        <f t="shared" si="230"/>
        <v>169.76580000000001</v>
      </c>
      <c r="CT361">
        <f t="shared" si="231"/>
        <v>8016.3216000000002</v>
      </c>
      <c r="CU361">
        <f t="shared" si="232"/>
        <v>0</v>
      </c>
      <c r="CV361">
        <f t="shared" si="233"/>
        <v>42</v>
      </c>
      <c r="CW361">
        <f t="shared" si="234"/>
        <v>0</v>
      </c>
      <c r="CX361">
        <f t="shared" si="235"/>
        <v>0</v>
      </c>
      <c r="CY361">
        <f t="shared" si="236"/>
        <v>1283.8936000000001</v>
      </c>
      <c r="CZ361">
        <f t="shared" si="237"/>
        <v>641.94680000000005</v>
      </c>
      <c r="DC361" t="s">
        <v>45</v>
      </c>
      <c r="DD361" t="s">
        <v>45</v>
      </c>
      <c r="DE361" t="s">
        <v>45</v>
      </c>
      <c r="DF361" t="s">
        <v>45</v>
      </c>
      <c r="DG361" t="s">
        <v>45</v>
      </c>
      <c r="DH361" t="s">
        <v>45</v>
      </c>
      <c r="DI361" t="s">
        <v>45</v>
      </c>
      <c r="DJ361" t="s">
        <v>45</v>
      </c>
      <c r="DK361" t="s">
        <v>45</v>
      </c>
      <c r="DL361" t="s">
        <v>45</v>
      </c>
      <c r="DM361" t="s">
        <v>45</v>
      </c>
      <c r="DN361">
        <v>104</v>
      </c>
      <c r="DO361">
        <v>79</v>
      </c>
      <c r="DP361">
        <v>1.087</v>
      </c>
      <c r="DQ361">
        <v>1.0009999999999999</v>
      </c>
      <c r="DU361">
        <v>1003</v>
      </c>
      <c r="DV361" t="s">
        <v>93</v>
      </c>
      <c r="DW361" t="s">
        <v>93</v>
      </c>
      <c r="DX361">
        <v>100</v>
      </c>
      <c r="EE361">
        <v>21377811</v>
      </c>
      <c r="EF361">
        <v>30</v>
      </c>
      <c r="EG361" t="s">
        <v>20</v>
      </c>
      <c r="EH361">
        <v>0</v>
      </c>
      <c r="EI361" t="s">
        <v>45</v>
      </c>
      <c r="EJ361">
        <v>1</v>
      </c>
      <c r="EK361">
        <v>96</v>
      </c>
      <c r="EL361" t="s">
        <v>433</v>
      </c>
      <c r="EM361" t="s">
        <v>434</v>
      </c>
      <c r="EO361" t="s">
        <v>45</v>
      </c>
      <c r="EQ361">
        <v>0</v>
      </c>
      <c r="ER361">
        <v>2679.77</v>
      </c>
      <c r="ES361">
        <v>2137.8200000000002</v>
      </c>
      <c r="ET361">
        <v>48.03</v>
      </c>
      <c r="EU361">
        <v>10.46</v>
      </c>
      <c r="EV361">
        <v>493.92</v>
      </c>
      <c r="EW361">
        <v>42</v>
      </c>
      <c r="EX361">
        <v>0</v>
      </c>
      <c r="EY361">
        <v>0</v>
      </c>
      <c r="EZ361">
        <v>0</v>
      </c>
      <c r="FQ361">
        <v>0</v>
      </c>
      <c r="FR361">
        <f t="shared" si="238"/>
        <v>0</v>
      </c>
      <c r="FS361">
        <v>0</v>
      </c>
      <c r="FX361">
        <v>88</v>
      </c>
      <c r="FY361">
        <v>44</v>
      </c>
      <c r="GA361" t="s">
        <v>45</v>
      </c>
      <c r="GG361">
        <v>2</v>
      </c>
      <c r="GH361">
        <v>1</v>
      </c>
      <c r="GI361">
        <v>2</v>
      </c>
      <c r="GJ361">
        <v>0</v>
      </c>
      <c r="GK361">
        <f>ROUND(R361*(R12)/100,2)</f>
        <v>51.6</v>
      </c>
      <c r="GL361">
        <f t="shared" si="239"/>
        <v>0</v>
      </c>
      <c r="GM361">
        <f t="shared" si="240"/>
        <v>6437.76</v>
      </c>
      <c r="GN361">
        <f t="shared" si="241"/>
        <v>6437.76</v>
      </c>
      <c r="GO361">
        <f t="shared" si="242"/>
        <v>0</v>
      </c>
      <c r="GP361">
        <f t="shared" si="243"/>
        <v>0</v>
      </c>
      <c r="GR361">
        <v>0</v>
      </c>
    </row>
    <row r="362" spans="1:200">
      <c r="A362">
        <v>18</v>
      </c>
      <c r="B362">
        <v>0</v>
      </c>
      <c r="C362">
        <v>219</v>
      </c>
      <c r="E362" t="s">
        <v>99</v>
      </c>
      <c r="F362" t="s">
        <v>470</v>
      </c>
      <c r="G362" t="s">
        <v>471</v>
      </c>
      <c r="H362" t="s">
        <v>138</v>
      </c>
      <c r="I362">
        <f>I361*J362</f>
        <v>2.366E-2</v>
      </c>
      <c r="J362">
        <v>0.13</v>
      </c>
      <c r="O362">
        <f t="shared" si="212"/>
        <v>621.37</v>
      </c>
      <c r="P362">
        <f t="shared" si="213"/>
        <v>621.37</v>
      </c>
      <c r="Q362">
        <f t="shared" si="214"/>
        <v>0</v>
      </c>
      <c r="R362">
        <f t="shared" si="215"/>
        <v>0</v>
      </c>
      <c r="S362">
        <f t="shared" si="216"/>
        <v>0</v>
      </c>
      <c r="T362">
        <f t="shared" si="217"/>
        <v>0</v>
      </c>
      <c r="U362">
        <f t="shared" si="218"/>
        <v>0</v>
      </c>
      <c r="V362">
        <f t="shared" si="219"/>
        <v>0</v>
      </c>
      <c r="W362">
        <f t="shared" si="220"/>
        <v>0</v>
      </c>
      <c r="X362">
        <f t="shared" si="221"/>
        <v>0</v>
      </c>
      <c r="Y362">
        <f t="shared" si="222"/>
        <v>0</v>
      </c>
      <c r="AA362">
        <v>22950688</v>
      </c>
      <c r="AB362">
        <f t="shared" si="223"/>
        <v>7254.88</v>
      </c>
      <c r="AC362">
        <f t="shared" si="224"/>
        <v>7254.88</v>
      </c>
      <c r="AD362">
        <f t="shared" si="244"/>
        <v>0</v>
      </c>
      <c r="AE362">
        <f t="shared" si="245"/>
        <v>0</v>
      </c>
      <c r="AF362">
        <f t="shared" si="246"/>
        <v>0</v>
      </c>
      <c r="AG362">
        <f t="shared" si="225"/>
        <v>0</v>
      </c>
      <c r="AH362">
        <f t="shared" si="247"/>
        <v>0</v>
      </c>
      <c r="AI362">
        <f t="shared" si="248"/>
        <v>0</v>
      </c>
      <c r="AJ362">
        <f t="shared" si="226"/>
        <v>0</v>
      </c>
      <c r="AK362">
        <v>7254.88</v>
      </c>
      <c r="AL362">
        <v>7254.88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1</v>
      </c>
      <c r="AW362">
        <v>1</v>
      </c>
      <c r="AZ362">
        <v>1</v>
      </c>
      <c r="BA362">
        <v>1</v>
      </c>
      <c r="BB362">
        <v>1</v>
      </c>
      <c r="BC362">
        <v>3.62</v>
      </c>
      <c r="BD362" t="s">
        <v>45</v>
      </c>
      <c r="BE362" t="s">
        <v>45</v>
      </c>
      <c r="BF362" t="s">
        <v>45</v>
      </c>
      <c r="BG362" t="s">
        <v>45</v>
      </c>
      <c r="BH362">
        <v>3</v>
      </c>
      <c r="BI362">
        <v>1</v>
      </c>
      <c r="BJ362" t="s">
        <v>472</v>
      </c>
      <c r="BM362">
        <v>96</v>
      </c>
      <c r="BN362">
        <v>0</v>
      </c>
      <c r="BO362" t="s">
        <v>470</v>
      </c>
      <c r="BP362">
        <v>1</v>
      </c>
      <c r="BQ362">
        <v>30</v>
      </c>
      <c r="BS362">
        <v>1</v>
      </c>
      <c r="BT362">
        <v>1</v>
      </c>
      <c r="BU362">
        <v>1</v>
      </c>
      <c r="BV362">
        <v>1</v>
      </c>
      <c r="BW362">
        <v>1</v>
      </c>
      <c r="BX362">
        <v>1</v>
      </c>
      <c r="BY362" t="s">
        <v>45</v>
      </c>
      <c r="BZ362">
        <v>0</v>
      </c>
      <c r="CA362">
        <v>0</v>
      </c>
      <c r="CF362">
        <v>0</v>
      </c>
      <c r="CG362">
        <v>0</v>
      </c>
      <c r="CM362">
        <v>0</v>
      </c>
      <c r="CN362" t="s">
        <v>45</v>
      </c>
      <c r="CO362">
        <v>0</v>
      </c>
      <c r="CP362">
        <f t="shared" si="227"/>
        <v>621.37</v>
      </c>
      <c r="CQ362">
        <f t="shared" si="228"/>
        <v>26262.6656</v>
      </c>
      <c r="CR362">
        <f t="shared" si="229"/>
        <v>0</v>
      </c>
      <c r="CS362">
        <f t="shared" si="230"/>
        <v>0</v>
      </c>
      <c r="CT362">
        <f t="shared" si="231"/>
        <v>0</v>
      </c>
      <c r="CU362">
        <f t="shared" si="232"/>
        <v>0</v>
      </c>
      <c r="CV362">
        <f t="shared" si="233"/>
        <v>0</v>
      </c>
      <c r="CW362">
        <f t="shared" si="234"/>
        <v>0</v>
      </c>
      <c r="CX362">
        <f t="shared" si="235"/>
        <v>0</v>
      </c>
      <c r="CY362">
        <f t="shared" si="236"/>
        <v>0</v>
      </c>
      <c r="CZ362">
        <f t="shared" si="237"/>
        <v>0</v>
      </c>
      <c r="DC362" t="s">
        <v>45</v>
      </c>
      <c r="DD362" t="s">
        <v>45</v>
      </c>
      <c r="DE362" t="s">
        <v>45</v>
      </c>
      <c r="DF362" t="s">
        <v>45</v>
      </c>
      <c r="DG362" t="s">
        <v>45</v>
      </c>
      <c r="DH362" t="s">
        <v>45</v>
      </c>
      <c r="DI362" t="s">
        <v>45</v>
      </c>
      <c r="DJ362" t="s">
        <v>45</v>
      </c>
      <c r="DK362" t="s">
        <v>45</v>
      </c>
      <c r="DL362" t="s">
        <v>45</v>
      </c>
      <c r="DM362" t="s">
        <v>45</v>
      </c>
      <c r="DN362">
        <v>104</v>
      </c>
      <c r="DO362">
        <v>79</v>
      </c>
      <c r="DP362">
        <v>1.087</v>
      </c>
      <c r="DQ362">
        <v>1.0009999999999999</v>
      </c>
      <c r="DU362">
        <v>1009</v>
      </c>
      <c r="DV362" t="s">
        <v>138</v>
      </c>
      <c r="DW362" t="s">
        <v>138</v>
      </c>
      <c r="DX362">
        <v>1000</v>
      </c>
      <c r="EE362">
        <v>21377811</v>
      </c>
      <c r="EF362">
        <v>30</v>
      </c>
      <c r="EG362" t="s">
        <v>20</v>
      </c>
      <c r="EH362">
        <v>0</v>
      </c>
      <c r="EI362" t="s">
        <v>45</v>
      </c>
      <c r="EJ362">
        <v>1</v>
      </c>
      <c r="EK362">
        <v>96</v>
      </c>
      <c r="EL362" t="s">
        <v>433</v>
      </c>
      <c r="EM362" t="s">
        <v>434</v>
      </c>
      <c r="EO362" t="s">
        <v>45</v>
      </c>
      <c r="EQ362">
        <v>0</v>
      </c>
      <c r="ER362">
        <v>7254.88</v>
      </c>
      <c r="ES362">
        <v>7254.88</v>
      </c>
      <c r="ET362">
        <v>0</v>
      </c>
      <c r="EU362">
        <v>0</v>
      </c>
      <c r="EV362">
        <v>0</v>
      </c>
      <c r="EW362">
        <v>0</v>
      </c>
      <c r="EX362">
        <v>0</v>
      </c>
      <c r="EZ362">
        <v>0</v>
      </c>
      <c r="FQ362">
        <v>0</v>
      </c>
      <c r="FR362">
        <f t="shared" si="238"/>
        <v>0</v>
      </c>
      <c r="FS362">
        <v>0</v>
      </c>
      <c r="FX362">
        <v>0</v>
      </c>
      <c r="FY362">
        <v>0</v>
      </c>
      <c r="GA362" t="s">
        <v>45</v>
      </c>
      <c r="GG362">
        <v>2</v>
      </c>
      <c r="GH362">
        <v>1</v>
      </c>
      <c r="GI362">
        <v>2</v>
      </c>
      <c r="GJ362">
        <v>0</v>
      </c>
      <c r="GK362">
        <f>ROUND(R362*(R12)/100,2)</f>
        <v>0</v>
      </c>
      <c r="GL362">
        <f t="shared" si="239"/>
        <v>0</v>
      </c>
      <c r="GM362">
        <f t="shared" si="240"/>
        <v>621.37</v>
      </c>
      <c r="GN362">
        <f t="shared" si="241"/>
        <v>621.37</v>
      </c>
      <c r="GO362">
        <f t="shared" si="242"/>
        <v>0</v>
      </c>
      <c r="GP362">
        <f t="shared" si="243"/>
        <v>0</v>
      </c>
      <c r="GR362">
        <v>0</v>
      </c>
    </row>
    <row r="363" spans="1:200">
      <c r="A363">
        <v>18</v>
      </c>
      <c r="B363">
        <v>0</v>
      </c>
      <c r="C363">
        <v>218</v>
      </c>
      <c r="E363" t="s">
        <v>290</v>
      </c>
      <c r="F363" t="s">
        <v>473</v>
      </c>
      <c r="G363" t="s">
        <v>474</v>
      </c>
      <c r="H363" t="s">
        <v>138</v>
      </c>
      <c r="I363">
        <f>I361*J363</f>
        <v>3.6400000000000002E-2</v>
      </c>
      <c r="J363">
        <v>0.2</v>
      </c>
      <c r="O363">
        <f t="shared" si="212"/>
        <v>1166.1300000000001</v>
      </c>
      <c r="P363">
        <f t="shared" si="213"/>
        <v>1166.1300000000001</v>
      </c>
      <c r="Q363">
        <f t="shared" si="214"/>
        <v>0</v>
      </c>
      <c r="R363">
        <f t="shared" si="215"/>
        <v>0</v>
      </c>
      <c r="S363">
        <f t="shared" si="216"/>
        <v>0</v>
      </c>
      <c r="T363">
        <f t="shared" si="217"/>
        <v>0</v>
      </c>
      <c r="U363">
        <f t="shared" si="218"/>
        <v>0</v>
      </c>
      <c r="V363">
        <f t="shared" si="219"/>
        <v>0</v>
      </c>
      <c r="W363">
        <f t="shared" si="220"/>
        <v>0</v>
      </c>
      <c r="X363">
        <f t="shared" si="221"/>
        <v>0</v>
      </c>
      <c r="Y363">
        <f t="shared" si="222"/>
        <v>0</v>
      </c>
      <c r="AA363">
        <v>22950688</v>
      </c>
      <c r="AB363">
        <f t="shared" si="223"/>
        <v>15328.48</v>
      </c>
      <c r="AC363">
        <f t="shared" si="224"/>
        <v>15328.48</v>
      </c>
      <c r="AD363">
        <f t="shared" si="244"/>
        <v>0</v>
      </c>
      <c r="AE363">
        <f t="shared" si="245"/>
        <v>0</v>
      </c>
      <c r="AF363">
        <f t="shared" si="246"/>
        <v>0</v>
      </c>
      <c r="AG363">
        <f t="shared" si="225"/>
        <v>0</v>
      </c>
      <c r="AH363">
        <f t="shared" si="247"/>
        <v>0</v>
      </c>
      <c r="AI363">
        <f t="shared" si="248"/>
        <v>0</v>
      </c>
      <c r="AJ363">
        <f t="shared" si="226"/>
        <v>0</v>
      </c>
      <c r="AK363">
        <v>15328.48</v>
      </c>
      <c r="AL363">
        <v>15328.48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1</v>
      </c>
      <c r="AW363">
        <v>1</v>
      </c>
      <c r="AZ363">
        <v>1</v>
      </c>
      <c r="BA363">
        <v>1</v>
      </c>
      <c r="BB363">
        <v>1</v>
      </c>
      <c r="BC363">
        <v>2.09</v>
      </c>
      <c r="BD363" t="s">
        <v>45</v>
      </c>
      <c r="BE363" t="s">
        <v>45</v>
      </c>
      <c r="BF363" t="s">
        <v>45</v>
      </c>
      <c r="BG363" t="s">
        <v>45</v>
      </c>
      <c r="BH363">
        <v>3</v>
      </c>
      <c r="BI363">
        <v>1</v>
      </c>
      <c r="BJ363" t="s">
        <v>475</v>
      </c>
      <c r="BM363">
        <v>96</v>
      </c>
      <c r="BN363">
        <v>0</v>
      </c>
      <c r="BO363" t="s">
        <v>473</v>
      </c>
      <c r="BP363">
        <v>1</v>
      </c>
      <c r="BQ363">
        <v>30</v>
      </c>
      <c r="BS363">
        <v>1</v>
      </c>
      <c r="BT363">
        <v>1</v>
      </c>
      <c r="BU363">
        <v>1</v>
      </c>
      <c r="BV363">
        <v>1</v>
      </c>
      <c r="BW363">
        <v>1</v>
      </c>
      <c r="BX363">
        <v>1</v>
      </c>
      <c r="BY363" t="s">
        <v>45</v>
      </c>
      <c r="BZ363">
        <v>0</v>
      </c>
      <c r="CA363">
        <v>0</v>
      </c>
      <c r="CF363">
        <v>0</v>
      </c>
      <c r="CG363">
        <v>0</v>
      </c>
      <c r="CM363">
        <v>0</v>
      </c>
      <c r="CN363" t="s">
        <v>45</v>
      </c>
      <c r="CO363">
        <v>0</v>
      </c>
      <c r="CP363">
        <f t="shared" si="227"/>
        <v>1166.1300000000001</v>
      </c>
      <c r="CQ363">
        <f t="shared" si="228"/>
        <v>32036.523199999996</v>
      </c>
      <c r="CR363">
        <f t="shared" si="229"/>
        <v>0</v>
      </c>
      <c r="CS363">
        <f t="shared" si="230"/>
        <v>0</v>
      </c>
      <c r="CT363">
        <f t="shared" si="231"/>
        <v>0</v>
      </c>
      <c r="CU363">
        <f t="shared" si="232"/>
        <v>0</v>
      </c>
      <c r="CV363">
        <f t="shared" si="233"/>
        <v>0</v>
      </c>
      <c r="CW363">
        <f t="shared" si="234"/>
        <v>0</v>
      </c>
      <c r="CX363">
        <f t="shared" si="235"/>
        <v>0</v>
      </c>
      <c r="CY363">
        <f t="shared" si="236"/>
        <v>0</v>
      </c>
      <c r="CZ363">
        <f t="shared" si="237"/>
        <v>0</v>
      </c>
      <c r="DC363" t="s">
        <v>45</v>
      </c>
      <c r="DD363" t="s">
        <v>45</v>
      </c>
      <c r="DE363" t="s">
        <v>45</v>
      </c>
      <c r="DF363" t="s">
        <v>45</v>
      </c>
      <c r="DG363" t="s">
        <v>45</v>
      </c>
      <c r="DH363" t="s">
        <v>45</v>
      </c>
      <c r="DI363" t="s">
        <v>45</v>
      </c>
      <c r="DJ363" t="s">
        <v>45</v>
      </c>
      <c r="DK363" t="s">
        <v>45</v>
      </c>
      <c r="DL363" t="s">
        <v>45</v>
      </c>
      <c r="DM363" t="s">
        <v>45</v>
      </c>
      <c r="DN363">
        <v>104</v>
      </c>
      <c r="DO363">
        <v>79</v>
      </c>
      <c r="DP363">
        <v>1.087</v>
      </c>
      <c r="DQ363">
        <v>1.0009999999999999</v>
      </c>
      <c r="DU363">
        <v>1009</v>
      </c>
      <c r="DV363" t="s">
        <v>138</v>
      </c>
      <c r="DW363" t="s">
        <v>138</v>
      </c>
      <c r="DX363">
        <v>1000</v>
      </c>
      <c r="EE363">
        <v>21377811</v>
      </c>
      <c r="EF363">
        <v>30</v>
      </c>
      <c r="EG363" t="s">
        <v>20</v>
      </c>
      <c r="EH363">
        <v>0</v>
      </c>
      <c r="EI363" t="s">
        <v>45</v>
      </c>
      <c r="EJ363">
        <v>1</v>
      </c>
      <c r="EK363">
        <v>96</v>
      </c>
      <c r="EL363" t="s">
        <v>433</v>
      </c>
      <c r="EM363" t="s">
        <v>434</v>
      </c>
      <c r="EO363" t="s">
        <v>45</v>
      </c>
      <c r="EQ363">
        <v>0</v>
      </c>
      <c r="ER363">
        <v>15328.48</v>
      </c>
      <c r="ES363">
        <v>15328.48</v>
      </c>
      <c r="ET363">
        <v>0</v>
      </c>
      <c r="EU363">
        <v>0</v>
      </c>
      <c r="EV363">
        <v>0</v>
      </c>
      <c r="EW363">
        <v>0</v>
      </c>
      <c r="EX363">
        <v>0</v>
      </c>
      <c r="EZ363">
        <v>0</v>
      </c>
      <c r="FQ363">
        <v>0</v>
      </c>
      <c r="FR363">
        <f t="shared" si="238"/>
        <v>0</v>
      </c>
      <c r="FS363">
        <v>0</v>
      </c>
      <c r="FX363">
        <v>0</v>
      </c>
      <c r="FY363">
        <v>0</v>
      </c>
      <c r="GA363" t="s">
        <v>45</v>
      </c>
      <c r="GG363">
        <v>2</v>
      </c>
      <c r="GH363">
        <v>1</v>
      </c>
      <c r="GI363">
        <v>2</v>
      </c>
      <c r="GJ363">
        <v>0</v>
      </c>
      <c r="GK363">
        <f>ROUND(R363*(R12)/100,2)</f>
        <v>0</v>
      </c>
      <c r="GL363">
        <f t="shared" si="239"/>
        <v>0</v>
      </c>
      <c r="GM363">
        <f t="shared" si="240"/>
        <v>1166.1300000000001</v>
      </c>
      <c r="GN363">
        <f t="shared" si="241"/>
        <v>1166.1300000000001</v>
      </c>
      <c r="GO363">
        <f t="shared" si="242"/>
        <v>0</v>
      </c>
      <c r="GP363">
        <f t="shared" si="243"/>
        <v>0</v>
      </c>
      <c r="GR363">
        <v>0</v>
      </c>
    </row>
    <row r="364" spans="1:200">
      <c r="A364">
        <v>18</v>
      </c>
      <c r="B364">
        <v>0</v>
      </c>
      <c r="C364">
        <v>223</v>
      </c>
      <c r="E364" t="s">
        <v>294</v>
      </c>
      <c r="F364" t="s">
        <v>476</v>
      </c>
      <c r="G364" t="s">
        <v>477</v>
      </c>
      <c r="H364" t="s">
        <v>102</v>
      </c>
      <c r="I364">
        <f>I361*J364</f>
        <v>9.282E-2</v>
      </c>
      <c r="J364">
        <v>0.51</v>
      </c>
      <c r="O364">
        <f t="shared" si="212"/>
        <v>258.3</v>
      </c>
      <c r="P364">
        <f t="shared" si="213"/>
        <v>258.3</v>
      </c>
      <c r="Q364">
        <f t="shared" si="214"/>
        <v>0</v>
      </c>
      <c r="R364">
        <f t="shared" si="215"/>
        <v>0</v>
      </c>
      <c r="S364">
        <f t="shared" si="216"/>
        <v>0</v>
      </c>
      <c r="T364">
        <f t="shared" si="217"/>
        <v>0</v>
      </c>
      <c r="U364">
        <f t="shared" si="218"/>
        <v>0</v>
      </c>
      <c r="V364">
        <f t="shared" si="219"/>
        <v>0</v>
      </c>
      <c r="W364">
        <f t="shared" si="220"/>
        <v>0</v>
      </c>
      <c r="X364">
        <f t="shared" si="221"/>
        <v>0</v>
      </c>
      <c r="Y364">
        <f t="shared" si="222"/>
        <v>0</v>
      </c>
      <c r="AA364">
        <v>22950688</v>
      </c>
      <c r="AB364">
        <f t="shared" si="223"/>
        <v>478.96</v>
      </c>
      <c r="AC364">
        <f t="shared" si="224"/>
        <v>478.96</v>
      </c>
      <c r="AD364">
        <f t="shared" si="244"/>
        <v>0</v>
      </c>
      <c r="AE364">
        <f t="shared" si="245"/>
        <v>0</v>
      </c>
      <c r="AF364">
        <f t="shared" si="246"/>
        <v>0</v>
      </c>
      <c r="AG364">
        <f t="shared" si="225"/>
        <v>0</v>
      </c>
      <c r="AH364">
        <f t="shared" si="247"/>
        <v>0</v>
      </c>
      <c r="AI364">
        <f t="shared" si="248"/>
        <v>0</v>
      </c>
      <c r="AJ364">
        <f t="shared" si="226"/>
        <v>0</v>
      </c>
      <c r="AK364">
        <v>478.96</v>
      </c>
      <c r="AL364">
        <v>478.96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1</v>
      </c>
      <c r="AW364">
        <v>1</v>
      </c>
      <c r="AZ364">
        <v>1</v>
      </c>
      <c r="BA364">
        <v>1</v>
      </c>
      <c r="BB364">
        <v>1</v>
      </c>
      <c r="BC364">
        <v>5.81</v>
      </c>
      <c r="BD364" t="s">
        <v>45</v>
      </c>
      <c r="BE364" t="s">
        <v>45</v>
      </c>
      <c r="BF364" t="s">
        <v>45</v>
      </c>
      <c r="BG364" t="s">
        <v>45</v>
      </c>
      <c r="BH364">
        <v>3</v>
      </c>
      <c r="BI364">
        <v>1</v>
      </c>
      <c r="BJ364" t="s">
        <v>478</v>
      </c>
      <c r="BM364">
        <v>96</v>
      </c>
      <c r="BN364">
        <v>0</v>
      </c>
      <c r="BO364" t="s">
        <v>476</v>
      </c>
      <c r="BP364">
        <v>1</v>
      </c>
      <c r="BQ364">
        <v>30</v>
      </c>
      <c r="BS364">
        <v>1</v>
      </c>
      <c r="BT364">
        <v>1</v>
      </c>
      <c r="BU364">
        <v>1</v>
      </c>
      <c r="BV364">
        <v>1</v>
      </c>
      <c r="BW364">
        <v>1</v>
      </c>
      <c r="BX364">
        <v>1</v>
      </c>
      <c r="BY364" t="s">
        <v>45</v>
      </c>
      <c r="BZ364">
        <v>0</v>
      </c>
      <c r="CA364">
        <v>0</v>
      </c>
      <c r="CF364">
        <v>0</v>
      </c>
      <c r="CG364">
        <v>0</v>
      </c>
      <c r="CM364">
        <v>0</v>
      </c>
      <c r="CN364" t="s">
        <v>45</v>
      </c>
      <c r="CO364">
        <v>0</v>
      </c>
      <c r="CP364">
        <f t="shared" si="227"/>
        <v>258.3</v>
      </c>
      <c r="CQ364">
        <f t="shared" si="228"/>
        <v>2782.7575999999999</v>
      </c>
      <c r="CR364">
        <f t="shared" si="229"/>
        <v>0</v>
      </c>
      <c r="CS364">
        <f t="shared" si="230"/>
        <v>0</v>
      </c>
      <c r="CT364">
        <f t="shared" si="231"/>
        <v>0</v>
      </c>
      <c r="CU364">
        <f t="shared" si="232"/>
        <v>0</v>
      </c>
      <c r="CV364">
        <f t="shared" si="233"/>
        <v>0</v>
      </c>
      <c r="CW364">
        <f t="shared" si="234"/>
        <v>0</v>
      </c>
      <c r="CX364">
        <f t="shared" si="235"/>
        <v>0</v>
      </c>
      <c r="CY364">
        <f t="shared" si="236"/>
        <v>0</v>
      </c>
      <c r="CZ364">
        <f t="shared" si="237"/>
        <v>0</v>
      </c>
      <c r="DC364" t="s">
        <v>45</v>
      </c>
      <c r="DD364" t="s">
        <v>45</v>
      </c>
      <c r="DE364" t="s">
        <v>45</v>
      </c>
      <c r="DF364" t="s">
        <v>45</v>
      </c>
      <c r="DG364" t="s">
        <v>45</v>
      </c>
      <c r="DH364" t="s">
        <v>45</v>
      </c>
      <c r="DI364" t="s">
        <v>45</v>
      </c>
      <c r="DJ364" t="s">
        <v>45</v>
      </c>
      <c r="DK364" t="s">
        <v>45</v>
      </c>
      <c r="DL364" t="s">
        <v>45</v>
      </c>
      <c r="DM364" t="s">
        <v>45</v>
      </c>
      <c r="DN364">
        <v>104</v>
      </c>
      <c r="DO364">
        <v>79</v>
      </c>
      <c r="DP364">
        <v>1.087</v>
      </c>
      <c r="DQ364">
        <v>1.0009999999999999</v>
      </c>
      <c r="DU364">
        <v>1007</v>
      </c>
      <c r="DV364" t="s">
        <v>102</v>
      </c>
      <c r="DW364" t="s">
        <v>102</v>
      </c>
      <c r="DX364">
        <v>1</v>
      </c>
      <c r="EE364">
        <v>21377811</v>
      </c>
      <c r="EF364">
        <v>30</v>
      </c>
      <c r="EG364" t="s">
        <v>20</v>
      </c>
      <c r="EH364">
        <v>0</v>
      </c>
      <c r="EI364" t="s">
        <v>45</v>
      </c>
      <c r="EJ364">
        <v>1</v>
      </c>
      <c r="EK364">
        <v>96</v>
      </c>
      <c r="EL364" t="s">
        <v>433</v>
      </c>
      <c r="EM364" t="s">
        <v>434</v>
      </c>
      <c r="EO364" t="s">
        <v>45</v>
      </c>
      <c r="EQ364">
        <v>0</v>
      </c>
      <c r="ER364">
        <v>478.96</v>
      </c>
      <c r="ES364">
        <v>478.96</v>
      </c>
      <c r="ET364">
        <v>0</v>
      </c>
      <c r="EU364">
        <v>0</v>
      </c>
      <c r="EV364">
        <v>0</v>
      </c>
      <c r="EW364">
        <v>0</v>
      </c>
      <c r="EX364">
        <v>0</v>
      </c>
      <c r="EZ364">
        <v>0</v>
      </c>
      <c r="FQ364">
        <v>0</v>
      </c>
      <c r="FR364">
        <f t="shared" si="238"/>
        <v>0</v>
      </c>
      <c r="FS364">
        <v>0</v>
      </c>
      <c r="FX364">
        <v>0</v>
      </c>
      <c r="FY364">
        <v>0</v>
      </c>
      <c r="GA364" t="s">
        <v>45</v>
      </c>
      <c r="GG364">
        <v>2</v>
      </c>
      <c r="GH364">
        <v>1</v>
      </c>
      <c r="GI364">
        <v>2</v>
      </c>
      <c r="GJ364">
        <v>0</v>
      </c>
      <c r="GK364">
        <f>ROUND(R364*(R12)/100,2)</f>
        <v>0</v>
      </c>
      <c r="GL364">
        <f t="shared" si="239"/>
        <v>0</v>
      </c>
      <c r="GM364">
        <f t="shared" si="240"/>
        <v>258.3</v>
      </c>
      <c r="GN364">
        <f t="shared" si="241"/>
        <v>258.3</v>
      </c>
      <c r="GO364">
        <f t="shared" si="242"/>
        <v>0</v>
      </c>
      <c r="GP364">
        <f t="shared" si="243"/>
        <v>0</v>
      </c>
      <c r="GR364">
        <v>0</v>
      </c>
    </row>
    <row r="365" spans="1:200">
      <c r="A365">
        <v>18</v>
      </c>
      <c r="B365">
        <v>0</v>
      </c>
      <c r="C365">
        <v>220</v>
      </c>
      <c r="E365" t="s">
        <v>298</v>
      </c>
      <c r="F365" t="s">
        <v>460</v>
      </c>
      <c r="G365" t="s">
        <v>461</v>
      </c>
      <c r="H365" t="s">
        <v>462</v>
      </c>
      <c r="I365">
        <f>I361*J365</f>
        <v>34.398000000000003</v>
      </c>
      <c r="J365">
        <v>189.00000000000003</v>
      </c>
      <c r="O365">
        <f t="shared" si="212"/>
        <v>5281.84</v>
      </c>
      <c r="P365">
        <f t="shared" si="213"/>
        <v>5281.84</v>
      </c>
      <c r="Q365">
        <f t="shared" si="214"/>
        <v>0</v>
      </c>
      <c r="R365">
        <f t="shared" si="215"/>
        <v>0</v>
      </c>
      <c r="S365">
        <f t="shared" si="216"/>
        <v>0</v>
      </c>
      <c r="T365">
        <f t="shared" si="217"/>
        <v>0</v>
      </c>
      <c r="U365">
        <f t="shared" si="218"/>
        <v>0</v>
      </c>
      <c r="V365">
        <f t="shared" si="219"/>
        <v>0</v>
      </c>
      <c r="W365">
        <f t="shared" si="220"/>
        <v>0</v>
      </c>
      <c r="X365">
        <f t="shared" si="221"/>
        <v>0</v>
      </c>
      <c r="Y365">
        <f t="shared" si="222"/>
        <v>0</v>
      </c>
      <c r="AA365">
        <v>22950688</v>
      </c>
      <c r="AB365">
        <f t="shared" si="223"/>
        <v>25.09</v>
      </c>
      <c r="AC365">
        <f t="shared" si="224"/>
        <v>25.09</v>
      </c>
      <c r="AD365">
        <f t="shared" si="244"/>
        <v>0</v>
      </c>
      <c r="AE365">
        <f t="shared" si="245"/>
        <v>0</v>
      </c>
      <c r="AF365">
        <f t="shared" si="246"/>
        <v>0</v>
      </c>
      <c r="AG365">
        <f t="shared" si="225"/>
        <v>0</v>
      </c>
      <c r="AH365">
        <f t="shared" si="247"/>
        <v>0</v>
      </c>
      <c r="AI365">
        <f t="shared" si="248"/>
        <v>0</v>
      </c>
      <c r="AJ365">
        <f t="shared" si="226"/>
        <v>0</v>
      </c>
      <c r="AK365">
        <v>25.09</v>
      </c>
      <c r="AL365">
        <v>25.09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1</v>
      </c>
      <c r="AW365">
        <v>1</v>
      </c>
      <c r="AZ365">
        <v>1</v>
      </c>
      <c r="BA365">
        <v>1</v>
      </c>
      <c r="BB365">
        <v>1</v>
      </c>
      <c r="BC365">
        <v>6.12</v>
      </c>
      <c r="BD365" t="s">
        <v>45</v>
      </c>
      <c r="BE365" t="s">
        <v>45</v>
      </c>
      <c r="BF365" t="s">
        <v>45</v>
      </c>
      <c r="BG365" t="s">
        <v>45</v>
      </c>
      <c r="BH365">
        <v>3</v>
      </c>
      <c r="BI365">
        <v>1</v>
      </c>
      <c r="BJ365" t="s">
        <v>463</v>
      </c>
      <c r="BM365">
        <v>96</v>
      </c>
      <c r="BN365">
        <v>0</v>
      </c>
      <c r="BO365" t="s">
        <v>460</v>
      </c>
      <c r="BP365">
        <v>1</v>
      </c>
      <c r="BQ365">
        <v>30</v>
      </c>
      <c r="BS365">
        <v>1</v>
      </c>
      <c r="BT365">
        <v>1</v>
      </c>
      <c r="BU365">
        <v>1</v>
      </c>
      <c r="BV365">
        <v>1</v>
      </c>
      <c r="BW365">
        <v>1</v>
      </c>
      <c r="BX365">
        <v>1</v>
      </c>
      <c r="BY365" t="s">
        <v>45</v>
      </c>
      <c r="BZ365">
        <v>0</v>
      </c>
      <c r="CA365">
        <v>0</v>
      </c>
      <c r="CF365">
        <v>0</v>
      </c>
      <c r="CG365">
        <v>0</v>
      </c>
      <c r="CM365">
        <v>0</v>
      </c>
      <c r="CN365" t="s">
        <v>45</v>
      </c>
      <c r="CO365">
        <v>0</v>
      </c>
      <c r="CP365">
        <f t="shared" si="227"/>
        <v>5281.84</v>
      </c>
      <c r="CQ365">
        <f t="shared" si="228"/>
        <v>153.55080000000001</v>
      </c>
      <c r="CR365">
        <f t="shared" si="229"/>
        <v>0</v>
      </c>
      <c r="CS365">
        <f t="shared" si="230"/>
        <v>0</v>
      </c>
      <c r="CT365">
        <f t="shared" si="231"/>
        <v>0</v>
      </c>
      <c r="CU365">
        <f t="shared" si="232"/>
        <v>0</v>
      </c>
      <c r="CV365">
        <f t="shared" si="233"/>
        <v>0</v>
      </c>
      <c r="CW365">
        <f t="shared" si="234"/>
        <v>0</v>
      </c>
      <c r="CX365">
        <f t="shared" si="235"/>
        <v>0</v>
      </c>
      <c r="CY365">
        <f t="shared" si="236"/>
        <v>0</v>
      </c>
      <c r="CZ365">
        <f t="shared" si="237"/>
        <v>0</v>
      </c>
      <c r="DC365" t="s">
        <v>45</v>
      </c>
      <c r="DD365" t="s">
        <v>45</v>
      </c>
      <c r="DE365" t="s">
        <v>45</v>
      </c>
      <c r="DF365" t="s">
        <v>45</v>
      </c>
      <c r="DG365" t="s">
        <v>45</v>
      </c>
      <c r="DH365" t="s">
        <v>45</v>
      </c>
      <c r="DI365" t="s">
        <v>45</v>
      </c>
      <c r="DJ365" t="s">
        <v>45</v>
      </c>
      <c r="DK365" t="s">
        <v>45</v>
      </c>
      <c r="DL365" t="s">
        <v>45</v>
      </c>
      <c r="DM365" t="s">
        <v>45</v>
      </c>
      <c r="DN365">
        <v>104</v>
      </c>
      <c r="DO365">
        <v>79</v>
      </c>
      <c r="DP365">
        <v>1.087</v>
      </c>
      <c r="DQ365">
        <v>1.0009999999999999</v>
      </c>
      <c r="DU365">
        <v>1005</v>
      </c>
      <c r="DV365" t="s">
        <v>462</v>
      </c>
      <c r="DW365" t="s">
        <v>462</v>
      </c>
      <c r="DX365">
        <v>1</v>
      </c>
      <c r="EE365">
        <v>21377811</v>
      </c>
      <c r="EF365">
        <v>30</v>
      </c>
      <c r="EG365" t="s">
        <v>20</v>
      </c>
      <c r="EH365">
        <v>0</v>
      </c>
      <c r="EI365" t="s">
        <v>45</v>
      </c>
      <c r="EJ365">
        <v>1</v>
      </c>
      <c r="EK365">
        <v>96</v>
      </c>
      <c r="EL365" t="s">
        <v>433</v>
      </c>
      <c r="EM365" t="s">
        <v>434</v>
      </c>
      <c r="EO365" t="s">
        <v>45</v>
      </c>
      <c r="EQ365">
        <v>0</v>
      </c>
      <c r="ER365">
        <v>25.09</v>
      </c>
      <c r="ES365">
        <v>25.09</v>
      </c>
      <c r="ET365">
        <v>0</v>
      </c>
      <c r="EU365">
        <v>0</v>
      </c>
      <c r="EV365">
        <v>0</v>
      </c>
      <c r="EW365">
        <v>0</v>
      </c>
      <c r="EX365">
        <v>0</v>
      </c>
      <c r="EZ365">
        <v>0</v>
      </c>
      <c r="FQ365">
        <v>0</v>
      </c>
      <c r="FR365">
        <f t="shared" si="238"/>
        <v>0</v>
      </c>
      <c r="FS365">
        <v>0</v>
      </c>
      <c r="FX365">
        <v>0</v>
      </c>
      <c r="FY365">
        <v>0</v>
      </c>
      <c r="GA365" t="s">
        <v>45</v>
      </c>
      <c r="GG365">
        <v>2</v>
      </c>
      <c r="GH365">
        <v>1</v>
      </c>
      <c r="GI365">
        <v>2</v>
      </c>
      <c r="GJ365">
        <v>0</v>
      </c>
      <c r="GK365">
        <f>ROUND(R365*(R12)/100,2)</f>
        <v>0</v>
      </c>
      <c r="GL365">
        <f t="shared" si="239"/>
        <v>0</v>
      </c>
      <c r="GM365">
        <f t="shared" si="240"/>
        <v>5281.84</v>
      </c>
      <c r="GN365">
        <f t="shared" si="241"/>
        <v>5281.84</v>
      </c>
      <c r="GO365">
        <f t="shared" si="242"/>
        <v>0</v>
      </c>
      <c r="GP365">
        <f t="shared" si="243"/>
        <v>0</v>
      </c>
      <c r="GR365">
        <v>0</v>
      </c>
    </row>
    <row r="366" spans="1:200">
      <c r="A366">
        <v>17</v>
      </c>
      <c r="B366">
        <v>0</v>
      </c>
      <c r="C366">
        <f>ROW(SmtRes!A227)</f>
        <v>227</v>
      </c>
      <c r="D366">
        <f>ROW(EtalonRes!A214)</f>
        <v>214</v>
      </c>
      <c r="E366" t="s">
        <v>106</v>
      </c>
      <c r="F366" t="s">
        <v>479</v>
      </c>
      <c r="G366" t="s">
        <v>480</v>
      </c>
      <c r="H366" t="s">
        <v>73</v>
      </c>
      <c r="I366">
        <f>(3.1+3.1+12)*0.2/100</f>
        <v>3.6400000000000002E-2</v>
      </c>
      <c r="J366">
        <v>0</v>
      </c>
      <c r="O366">
        <f t="shared" si="212"/>
        <v>649.85</v>
      </c>
      <c r="P366">
        <f t="shared" si="213"/>
        <v>6.67</v>
      </c>
      <c r="Q366">
        <f t="shared" si="214"/>
        <v>1.19</v>
      </c>
      <c r="R366">
        <f t="shared" si="215"/>
        <v>0.52</v>
      </c>
      <c r="S366">
        <f t="shared" si="216"/>
        <v>641.99</v>
      </c>
      <c r="T366">
        <f t="shared" si="217"/>
        <v>0</v>
      </c>
      <c r="U366">
        <f t="shared" si="218"/>
        <v>3.5380800000000003</v>
      </c>
      <c r="V366">
        <f t="shared" si="219"/>
        <v>0</v>
      </c>
      <c r="W366">
        <f t="shared" si="220"/>
        <v>0</v>
      </c>
      <c r="X366">
        <f t="shared" si="221"/>
        <v>564.95000000000005</v>
      </c>
      <c r="Y366">
        <f t="shared" si="222"/>
        <v>282.48</v>
      </c>
      <c r="AA366">
        <v>22950688</v>
      </c>
      <c r="AB366">
        <f t="shared" si="223"/>
        <v>1130.5999999999999</v>
      </c>
      <c r="AC366">
        <f t="shared" si="224"/>
        <v>40.18</v>
      </c>
      <c r="AD366">
        <f t="shared" si="244"/>
        <v>3.72</v>
      </c>
      <c r="AE366">
        <f t="shared" si="245"/>
        <v>0.88</v>
      </c>
      <c r="AF366">
        <f t="shared" si="246"/>
        <v>1086.7</v>
      </c>
      <c r="AG366">
        <f t="shared" si="225"/>
        <v>0</v>
      </c>
      <c r="AH366">
        <f t="shared" si="247"/>
        <v>97.2</v>
      </c>
      <c r="AI366">
        <f t="shared" si="248"/>
        <v>0</v>
      </c>
      <c r="AJ366">
        <f t="shared" si="226"/>
        <v>0</v>
      </c>
      <c r="AK366">
        <v>1130.5999999999999</v>
      </c>
      <c r="AL366">
        <v>40.18</v>
      </c>
      <c r="AM366">
        <v>3.72</v>
      </c>
      <c r="AN366">
        <v>0.88</v>
      </c>
      <c r="AO366">
        <v>1086.7</v>
      </c>
      <c r="AP366">
        <v>0</v>
      </c>
      <c r="AQ366">
        <v>97.2</v>
      </c>
      <c r="AR366">
        <v>0</v>
      </c>
      <c r="AS366">
        <v>0</v>
      </c>
      <c r="AT366">
        <v>88</v>
      </c>
      <c r="AU366">
        <v>44</v>
      </c>
      <c r="AV366">
        <v>1</v>
      </c>
      <c r="AW366">
        <v>1</v>
      </c>
      <c r="AZ366">
        <v>1</v>
      </c>
      <c r="BA366">
        <v>16.23</v>
      </c>
      <c r="BB366">
        <v>8.8000000000000007</v>
      </c>
      <c r="BC366">
        <v>4.5599999999999996</v>
      </c>
      <c r="BD366" t="s">
        <v>45</v>
      </c>
      <c r="BE366" t="s">
        <v>45</v>
      </c>
      <c r="BF366" t="s">
        <v>45</v>
      </c>
      <c r="BG366" t="s">
        <v>45</v>
      </c>
      <c r="BH366">
        <v>0</v>
      </c>
      <c r="BI366">
        <v>1</v>
      </c>
      <c r="BJ366" t="s">
        <v>481</v>
      </c>
      <c r="BM366">
        <v>96</v>
      </c>
      <c r="BN366">
        <v>0</v>
      </c>
      <c r="BO366" t="s">
        <v>479</v>
      </c>
      <c r="BP366">
        <v>1</v>
      </c>
      <c r="BQ366">
        <v>30</v>
      </c>
      <c r="BS366">
        <v>16.23</v>
      </c>
      <c r="BT366">
        <v>1</v>
      </c>
      <c r="BU366">
        <v>1</v>
      </c>
      <c r="BV366">
        <v>1</v>
      </c>
      <c r="BW366">
        <v>1</v>
      </c>
      <c r="BX366">
        <v>1</v>
      </c>
      <c r="BY366" t="s">
        <v>45</v>
      </c>
      <c r="BZ366">
        <v>88</v>
      </c>
      <c r="CA366">
        <v>44</v>
      </c>
      <c r="CF366">
        <v>0</v>
      </c>
      <c r="CG366">
        <v>0</v>
      </c>
      <c r="CM366">
        <v>0</v>
      </c>
      <c r="CN366" t="s">
        <v>45</v>
      </c>
      <c r="CO366">
        <v>0</v>
      </c>
      <c r="CP366">
        <f t="shared" si="227"/>
        <v>649.85</v>
      </c>
      <c r="CQ366">
        <f t="shared" si="228"/>
        <v>183.2208</v>
      </c>
      <c r="CR366">
        <f t="shared" si="229"/>
        <v>32.736000000000004</v>
      </c>
      <c r="CS366">
        <f t="shared" si="230"/>
        <v>14.282400000000001</v>
      </c>
      <c r="CT366">
        <f t="shared" si="231"/>
        <v>17637.141</v>
      </c>
      <c r="CU366">
        <f t="shared" si="232"/>
        <v>0</v>
      </c>
      <c r="CV366">
        <f t="shared" si="233"/>
        <v>97.2</v>
      </c>
      <c r="CW366">
        <f t="shared" si="234"/>
        <v>0</v>
      </c>
      <c r="CX366">
        <f t="shared" si="235"/>
        <v>0</v>
      </c>
      <c r="CY366">
        <f t="shared" si="236"/>
        <v>564.95119999999997</v>
      </c>
      <c r="CZ366">
        <f t="shared" si="237"/>
        <v>282.47559999999999</v>
      </c>
      <c r="DC366" t="s">
        <v>45</v>
      </c>
      <c r="DD366" t="s">
        <v>45</v>
      </c>
      <c r="DE366" t="s">
        <v>45</v>
      </c>
      <c r="DF366" t="s">
        <v>45</v>
      </c>
      <c r="DG366" t="s">
        <v>45</v>
      </c>
      <c r="DH366" t="s">
        <v>45</v>
      </c>
      <c r="DI366" t="s">
        <v>45</v>
      </c>
      <c r="DJ366" t="s">
        <v>45</v>
      </c>
      <c r="DK366" t="s">
        <v>45</v>
      </c>
      <c r="DL366" t="s">
        <v>45</v>
      </c>
      <c r="DM366" t="s">
        <v>45</v>
      </c>
      <c r="DN366">
        <v>104</v>
      </c>
      <c r="DO366">
        <v>79</v>
      </c>
      <c r="DP366">
        <v>1.087</v>
      </c>
      <c r="DQ366">
        <v>1.0009999999999999</v>
      </c>
      <c r="DU366">
        <v>1005</v>
      </c>
      <c r="DV366" t="s">
        <v>73</v>
      </c>
      <c r="DW366" t="s">
        <v>73</v>
      </c>
      <c r="DX366">
        <v>100</v>
      </c>
      <c r="EE366">
        <v>21377811</v>
      </c>
      <c r="EF366">
        <v>30</v>
      </c>
      <c r="EG366" t="s">
        <v>20</v>
      </c>
      <c r="EH366">
        <v>0</v>
      </c>
      <c r="EI366" t="s">
        <v>45</v>
      </c>
      <c r="EJ366">
        <v>1</v>
      </c>
      <c r="EK366">
        <v>96</v>
      </c>
      <c r="EL366" t="s">
        <v>433</v>
      </c>
      <c r="EM366" t="s">
        <v>434</v>
      </c>
      <c r="EO366" t="s">
        <v>45</v>
      </c>
      <c r="EQ366">
        <v>0</v>
      </c>
      <c r="ER366">
        <v>1130.5999999999999</v>
      </c>
      <c r="ES366">
        <v>40.18</v>
      </c>
      <c r="ET366">
        <v>3.72</v>
      </c>
      <c r="EU366">
        <v>0.88</v>
      </c>
      <c r="EV366">
        <v>1086.7</v>
      </c>
      <c r="EW366">
        <v>97.2</v>
      </c>
      <c r="EX366">
        <v>0</v>
      </c>
      <c r="EY366">
        <v>0</v>
      </c>
      <c r="EZ366">
        <v>0</v>
      </c>
      <c r="FQ366">
        <v>0</v>
      </c>
      <c r="FR366">
        <f t="shared" si="238"/>
        <v>0</v>
      </c>
      <c r="FS366">
        <v>0</v>
      </c>
      <c r="FX366">
        <v>88</v>
      </c>
      <c r="FY366">
        <v>44</v>
      </c>
      <c r="GA366" t="s">
        <v>45</v>
      </c>
      <c r="GG366">
        <v>2</v>
      </c>
      <c r="GH366">
        <v>1</v>
      </c>
      <c r="GI366">
        <v>2</v>
      </c>
      <c r="GJ366">
        <v>0</v>
      </c>
      <c r="GK366">
        <f>ROUND(R366*(R12)/100,2)</f>
        <v>0.87</v>
      </c>
      <c r="GL366">
        <f t="shared" si="239"/>
        <v>0</v>
      </c>
      <c r="GM366">
        <f t="shared" si="240"/>
        <v>1498.15</v>
      </c>
      <c r="GN366">
        <f t="shared" si="241"/>
        <v>1498.15</v>
      </c>
      <c r="GO366">
        <f t="shared" si="242"/>
        <v>0</v>
      </c>
      <c r="GP366">
        <f t="shared" si="243"/>
        <v>0</v>
      </c>
      <c r="GR366">
        <v>0</v>
      </c>
    </row>
    <row r="367" spans="1:200">
      <c r="A367">
        <v>18</v>
      </c>
      <c r="B367">
        <v>0</v>
      </c>
      <c r="C367">
        <v>227</v>
      </c>
      <c r="E367" t="s">
        <v>303</v>
      </c>
      <c r="F367" t="s">
        <v>473</v>
      </c>
      <c r="G367" t="s">
        <v>474</v>
      </c>
      <c r="H367" t="s">
        <v>138</v>
      </c>
      <c r="I367">
        <f>I366*J367</f>
        <v>2.0747999999999999E-2</v>
      </c>
      <c r="J367">
        <v>0.56999999999999995</v>
      </c>
      <c r="O367">
        <f t="shared" si="212"/>
        <v>664.69</v>
      </c>
      <c r="P367">
        <f t="shared" si="213"/>
        <v>664.69</v>
      </c>
      <c r="Q367">
        <f t="shared" si="214"/>
        <v>0</v>
      </c>
      <c r="R367">
        <f t="shared" si="215"/>
        <v>0</v>
      </c>
      <c r="S367">
        <f t="shared" si="216"/>
        <v>0</v>
      </c>
      <c r="T367">
        <f t="shared" si="217"/>
        <v>0</v>
      </c>
      <c r="U367">
        <f t="shared" si="218"/>
        <v>0</v>
      </c>
      <c r="V367">
        <f t="shared" si="219"/>
        <v>0</v>
      </c>
      <c r="W367">
        <f t="shared" si="220"/>
        <v>0</v>
      </c>
      <c r="X367">
        <f t="shared" si="221"/>
        <v>0</v>
      </c>
      <c r="Y367">
        <f t="shared" si="222"/>
        <v>0</v>
      </c>
      <c r="AA367">
        <v>22950688</v>
      </c>
      <c r="AB367">
        <f t="shared" si="223"/>
        <v>15328.48</v>
      </c>
      <c r="AC367">
        <f t="shared" si="224"/>
        <v>15328.48</v>
      </c>
      <c r="AD367">
        <f t="shared" si="244"/>
        <v>0</v>
      </c>
      <c r="AE367">
        <f t="shared" si="245"/>
        <v>0</v>
      </c>
      <c r="AF367">
        <f t="shared" si="246"/>
        <v>0</v>
      </c>
      <c r="AG367">
        <f t="shared" si="225"/>
        <v>0</v>
      </c>
      <c r="AH367">
        <f t="shared" si="247"/>
        <v>0</v>
      </c>
      <c r="AI367">
        <f t="shared" si="248"/>
        <v>0</v>
      </c>
      <c r="AJ367">
        <f t="shared" si="226"/>
        <v>0</v>
      </c>
      <c r="AK367">
        <v>15328.48</v>
      </c>
      <c r="AL367">
        <v>15328.48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1</v>
      </c>
      <c r="AW367">
        <v>1</v>
      </c>
      <c r="AZ367">
        <v>1</v>
      </c>
      <c r="BA367">
        <v>1</v>
      </c>
      <c r="BB367">
        <v>1</v>
      </c>
      <c r="BC367">
        <v>2.09</v>
      </c>
      <c r="BD367" t="s">
        <v>45</v>
      </c>
      <c r="BE367" t="s">
        <v>45</v>
      </c>
      <c r="BF367" t="s">
        <v>45</v>
      </c>
      <c r="BG367" t="s">
        <v>45</v>
      </c>
      <c r="BH367">
        <v>3</v>
      </c>
      <c r="BI367">
        <v>1</v>
      </c>
      <c r="BJ367" t="s">
        <v>475</v>
      </c>
      <c r="BM367">
        <v>96</v>
      </c>
      <c r="BN367">
        <v>0</v>
      </c>
      <c r="BO367" t="s">
        <v>473</v>
      </c>
      <c r="BP367">
        <v>1</v>
      </c>
      <c r="BQ367">
        <v>30</v>
      </c>
      <c r="BS367">
        <v>1</v>
      </c>
      <c r="BT367">
        <v>1</v>
      </c>
      <c r="BU367">
        <v>1</v>
      </c>
      <c r="BV367">
        <v>1</v>
      </c>
      <c r="BW367">
        <v>1</v>
      </c>
      <c r="BX367">
        <v>1</v>
      </c>
      <c r="BY367" t="s">
        <v>45</v>
      </c>
      <c r="BZ367">
        <v>0</v>
      </c>
      <c r="CA367">
        <v>0</v>
      </c>
      <c r="CF367">
        <v>0</v>
      </c>
      <c r="CG367">
        <v>0</v>
      </c>
      <c r="CM367">
        <v>0</v>
      </c>
      <c r="CN367" t="s">
        <v>45</v>
      </c>
      <c r="CO367">
        <v>0</v>
      </c>
      <c r="CP367">
        <f t="shared" si="227"/>
        <v>664.69</v>
      </c>
      <c r="CQ367">
        <f t="shared" si="228"/>
        <v>32036.523199999996</v>
      </c>
      <c r="CR367">
        <f t="shared" si="229"/>
        <v>0</v>
      </c>
      <c r="CS367">
        <f t="shared" si="230"/>
        <v>0</v>
      </c>
      <c r="CT367">
        <f t="shared" si="231"/>
        <v>0</v>
      </c>
      <c r="CU367">
        <f t="shared" si="232"/>
        <v>0</v>
      </c>
      <c r="CV367">
        <f t="shared" si="233"/>
        <v>0</v>
      </c>
      <c r="CW367">
        <f t="shared" si="234"/>
        <v>0</v>
      </c>
      <c r="CX367">
        <f t="shared" si="235"/>
        <v>0</v>
      </c>
      <c r="CY367">
        <f t="shared" si="236"/>
        <v>0</v>
      </c>
      <c r="CZ367">
        <f t="shared" si="237"/>
        <v>0</v>
      </c>
      <c r="DC367" t="s">
        <v>45</v>
      </c>
      <c r="DD367" t="s">
        <v>45</v>
      </c>
      <c r="DE367" t="s">
        <v>45</v>
      </c>
      <c r="DF367" t="s">
        <v>45</v>
      </c>
      <c r="DG367" t="s">
        <v>45</v>
      </c>
      <c r="DH367" t="s">
        <v>45</v>
      </c>
      <c r="DI367" t="s">
        <v>45</v>
      </c>
      <c r="DJ367" t="s">
        <v>45</v>
      </c>
      <c r="DK367" t="s">
        <v>45</v>
      </c>
      <c r="DL367" t="s">
        <v>45</v>
      </c>
      <c r="DM367" t="s">
        <v>45</v>
      </c>
      <c r="DN367">
        <v>104</v>
      </c>
      <c r="DO367">
        <v>79</v>
      </c>
      <c r="DP367">
        <v>1.087</v>
      </c>
      <c r="DQ367">
        <v>1.0009999999999999</v>
      </c>
      <c r="DU367">
        <v>1009</v>
      </c>
      <c r="DV367" t="s">
        <v>138</v>
      </c>
      <c r="DW367" t="s">
        <v>138</v>
      </c>
      <c r="DX367">
        <v>1000</v>
      </c>
      <c r="EE367">
        <v>21377811</v>
      </c>
      <c r="EF367">
        <v>30</v>
      </c>
      <c r="EG367" t="s">
        <v>20</v>
      </c>
      <c r="EH367">
        <v>0</v>
      </c>
      <c r="EI367" t="s">
        <v>45</v>
      </c>
      <c r="EJ367">
        <v>1</v>
      </c>
      <c r="EK367">
        <v>96</v>
      </c>
      <c r="EL367" t="s">
        <v>433</v>
      </c>
      <c r="EM367" t="s">
        <v>434</v>
      </c>
      <c r="EO367" t="s">
        <v>45</v>
      </c>
      <c r="EQ367">
        <v>0</v>
      </c>
      <c r="ER367">
        <v>15328.48</v>
      </c>
      <c r="ES367">
        <v>15328.48</v>
      </c>
      <c r="ET367">
        <v>0</v>
      </c>
      <c r="EU367">
        <v>0</v>
      </c>
      <c r="EV367">
        <v>0</v>
      </c>
      <c r="EW367">
        <v>0</v>
      </c>
      <c r="EX367">
        <v>0</v>
      </c>
      <c r="EZ367">
        <v>0</v>
      </c>
      <c r="FQ367">
        <v>0</v>
      </c>
      <c r="FR367">
        <f t="shared" si="238"/>
        <v>0</v>
      </c>
      <c r="FS367">
        <v>0</v>
      </c>
      <c r="FX367">
        <v>0</v>
      </c>
      <c r="FY367">
        <v>0</v>
      </c>
      <c r="GA367" t="s">
        <v>45</v>
      </c>
      <c r="GG367">
        <v>2</v>
      </c>
      <c r="GH367">
        <v>1</v>
      </c>
      <c r="GI367">
        <v>2</v>
      </c>
      <c r="GJ367">
        <v>0</v>
      </c>
      <c r="GK367">
        <f>ROUND(R367*(R12)/100,2)</f>
        <v>0</v>
      </c>
      <c r="GL367">
        <f t="shared" si="239"/>
        <v>0</v>
      </c>
      <c r="GM367">
        <f t="shared" si="240"/>
        <v>664.69</v>
      </c>
      <c r="GN367">
        <f t="shared" si="241"/>
        <v>664.69</v>
      </c>
      <c r="GO367">
        <f t="shared" si="242"/>
        <v>0</v>
      </c>
      <c r="GP367">
        <f t="shared" si="243"/>
        <v>0</v>
      </c>
      <c r="GR367">
        <v>0</v>
      </c>
    </row>
    <row r="369" spans="1:118">
      <c r="A369" s="2">
        <v>51</v>
      </c>
      <c r="B369" s="2">
        <f>B346</f>
        <v>0</v>
      </c>
      <c r="C369" s="2">
        <f>A346</f>
        <v>4</v>
      </c>
      <c r="D369" s="2">
        <f>ROW(A346)</f>
        <v>346</v>
      </c>
      <c r="E369" s="2"/>
      <c r="F369" s="2" t="str">
        <f>IF(F346&lt;&gt;"",F346,"")</f>
        <v>Новый раздел</v>
      </c>
      <c r="G369" s="2" t="str">
        <f>IF(G346&lt;&gt;"",G346,"")</f>
        <v>Строительные работы</v>
      </c>
      <c r="H369" s="2"/>
      <c r="I369" s="2"/>
      <c r="J369" s="2"/>
      <c r="K369" s="2"/>
      <c r="L369" s="2"/>
      <c r="M369" s="2"/>
      <c r="N369" s="2"/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>
        <f t="shared" ref="AO369:AU369" si="249">ROUND(BB369,2)</f>
        <v>0</v>
      </c>
      <c r="AP369" s="2">
        <f t="shared" si="249"/>
        <v>0</v>
      </c>
      <c r="AQ369" s="2">
        <f t="shared" si="249"/>
        <v>0</v>
      </c>
      <c r="AR369" s="2">
        <f t="shared" si="249"/>
        <v>0</v>
      </c>
      <c r="AS369" s="2">
        <f t="shared" si="249"/>
        <v>0</v>
      </c>
      <c r="AT369" s="2">
        <f t="shared" si="249"/>
        <v>0</v>
      </c>
      <c r="AU369" s="2">
        <f t="shared" si="249"/>
        <v>0</v>
      </c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>
        <v>0</v>
      </c>
    </row>
    <row r="371" spans="1:118">
      <c r="A371" s="4">
        <v>50</v>
      </c>
      <c r="B371" s="4">
        <v>0</v>
      </c>
      <c r="C371" s="4">
        <v>0</v>
      </c>
      <c r="D371" s="4">
        <v>1</v>
      </c>
      <c r="E371" s="4">
        <v>201</v>
      </c>
      <c r="F371" s="4">
        <f>ROUND(Source!O369,O371)</f>
        <v>0</v>
      </c>
      <c r="G371" s="4" t="s">
        <v>172</v>
      </c>
      <c r="H371" s="4" t="s">
        <v>173</v>
      </c>
      <c r="I371" s="4"/>
      <c r="J371" s="4"/>
      <c r="K371" s="4">
        <v>201</v>
      </c>
      <c r="L371" s="4">
        <v>1</v>
      </c>
      <c r="M371" s="4">
        <v>3</v>
      </c>
      <c r="N371" s="4" t="s">
        <v>45</v>
      </c>
      <c r="O371" s="4">
        <v>2</v>
      </c>
      <c r="P371" s="4"/>
    </row>
    <row r="372" spans="1:118">
      <c r="A372" s="4">
        <v>50</v>
      </c>
      <c r="B372" s="4">
        <v>0</v>
      </c>
      <c r="C372" s="4">
        <v>0</v>
      </c>
      <c r="D372" s="4">
        <v>1</v>
      </c>
      <c r="E372" s="4">
        <v>202</v>
      </c>
      <c r="F372" s="4">
        <f>ROUND(Source!P369,O372)</f>
        <v>0</v>
      </c>
      <c r="G372" s="4" t="s">
        <v>174</v>
      </c>
      <c r="H372" s="4" t="s">
        <v>175</v>
      </c>
      <c r="I372" s="4"/>
      <c r="J372" s="4"/>
      <c r="K372" s="4">
        <v>202</v>
      </c>
      <c r="L372" s="4">
        <v>2</v>
      </c>
      <c r="M372" s="4">
        <v>3</v>
      </c>
      <c r="N372" s="4" t="s">
        <v>45</v>
      </c>
      <c r="O372" s="4">
        <v>2</v>
      </c>
      <c r="P372" s="4"/>
    </row>
    <row r="373" spans="1:118">
      <c r="A373" s="4">
        <v>50</v>
      </c>
      <c r="B373" s="4">
        <v>0</v>
      </c>
      <c r="C373" s="4">
        <v>0</v>
      </c>
      <c r="D373" s="4">
        <v>1</v>
      </c>
      <c r="E373" s="4">
        <v>222</v>
      </c>
      <c r="F373" s="4">
        <f>ROUND(Source!AO369,O373)</f>
        <v>0</v>
      </c>
      <c r="G373" s="4" t="s">
        <v>176</v>
      </c>
      <c r="H373" s="4" t="s">
        <v>177</v>
      </c>
      <c r="I373" s="4"/>
      <c r="J373" s="4"/>
      <c r="K373" s="4">
        <v>222</v>
      </c>
      <c r="L373" s="4">
        <v>3</v>
      </c>
      <c r="M373" s="4">
        <v>3</v>
      </c>
      <c r="N373" s="4" t="s">
        <v>45</v>
      </c>
      <c r="O373" s="4">
        <v>2</v>
      </c>
      <c r="P373" s="4"/>
    </row>
    <row r="374" spans="1:118">
      <c r="A374" s="4">
        <v>50</v>
      </c>
      <c r="B374" s="4">
        <v>0</v>
      </c>
      <c r="C374" s="4">
        <v>0</v>
      </c>
      <c r="D374" s="4">
        <v>1</v>
      </c>
      <c r="E374" s="4">
        <v>216</v>
      </c>
      <c r="F374" s="4">
        <f>ROUND(Source!AP369,O374)</f>
        <v>0</v>
      </c>
      <c r="G374" s="4" t="s">
        <v>178</v>
      </c>
      <c r="H374" s="4" t="s">
        <v>179</v>
      </c>
      <c r="I374" s="4"/>
      <c r="J374" s="4"/>
      <c r="K374" s="4">
        <v>216</v>
      </c>
      <c r="L374" s="4">
        <v>4</v>
      </c>
      <c r="M374" s="4">
        <v>3</v>
      </c>
      <c r="N374" s="4" t="s">
        <v>45</v>
      </c>
      <c r="O374" s="4">
        <v>2</v>
      </c>
      <c r="P374" s="4"/>
    </row>
    <row r="375" spans="1:118">
      <c r="A375" s="4">
        <v>50</v>
      </c>
      <c r="B375" s="4">
        <v>0</v>
      </c>
      <c r="C375" s="4">
        <v>0</v>
      </c>
      <c r="D375" s="4">
        <v>1</v>
      </c>
      <c r="E375" s="4">
        <v>223</v>
      </c>
      <c r="F375" s="4">
        <f>ROUND(Source!AQ369,O375)</f>
        <v>0</v>
      </c>
      <c r="G375" s="4" t="s">
        <v>180</v>
      </c>
      <c r="H375" s="4" t="s">
        <v>181</v>
      </c>
      <c r="I375" s="4"/>
      <c r="J375" s="4"/>
      <c r="K375" s="4">
        <v>223</v>
      </c>
      <c r="L375" s="4">
        <v>5</v>
      </c>
      <c r="M375" s="4">
        <v>3</v>
      </c>
      <c r="N375" s="4" t="s">
        <v>45</v>
      </c>
      <c r="O375" s="4">
        <v>2</v>
      </c>
      <c r="P375" s="4"/>
    </row>
    <row r="376" spans="1:118">
      <c r="A376" s="4">
        <v>50</v>
      </c>
      <c r="B376" s="4">
        <v>0</v>
      </c>
      <c r="C376" s="4">
        <v>0</v>
      </c>
      <c r="D376" s="4">
        <v>1</v>
      </c>
      <c r="E376" s="4">
        <v>203</v>
      </c>
      <c r="F376" s="4">
        <f>ROUND(Source!Q369,O376)</f>
        <v>0</v>
      </c>
      <c r="G376" s="4" t="s">
        <v>182</v>
      </c>
      <c r="H376" s="4" t="s">
        <v>183</v>
      </c>
      <c r="I376" s="4"/>
      <c r="J376" s="4"/>
      <c r="K376" s="4">
        <v>203</v>
      </c>
      <c r="L376" s="4">
        <v>6</v>
      </c>
      <c r="M376" s="4">
        <v>3</v>
      </c>
      <c r="N376" s="4" t="s">
        <v>45</v>
      </c>
      <c r="O376" s="4">
        <v>2</v>
      </c>
      <c r="P376" s="4"/>
    </row>
    <row r="377" spans="1:118">
      <c r="A377" s="4">
        <v>50</v>
      </c>
      <c r="B377" s="4">
        <v>0</v>
      </c>
      <c r="C377" s="4">
        <v>0</v>
      </c>
      <c r="D377" s="4">
        <v>1</v>
      </c>
      <c r="E377" s="4">
        <v>204</v>
      </c>
      <c r="F377" s="4">
        <f>ROUND(Source!R369,O377)</f>
        <v>0</v>
      </c>
      <c r="G377" s="4" t="s">
        <v>184</v>
      </c>
      <c r="H377" s="4" t="s">
        <v>185</v>
      </c>
      <c r="I377" s="4"/>
      <c r="J377" s="4"/>
      <c r="K377" s="4">
        <v>204</v>
      </c>
      <c r="L377" s="4">
        <v>7</v>
      </c>
      <c r="M377" s="4">
        <v>3</v>
      </c>
      <c r="N377" s="4" t="s">
        <v>45</v>
      </c>
      <c r="O377" s="4">
        <v>2</v>
      </c>
      <c r="P377" s="4"/>
    </row>
    <row r="378" spans="1:118">
      <c r="A378" s="4">
        <v>50</v>
      </c>
      <c r="B378" s="4">
        <v>0</v>
      </c>
      <c r="C378" s="4">
        <v>0</v>
      </c>
      <c r="D378" s="4">
        <v>1</v>
      </c>
      <c r="E378" s="4">
        <v>205</v>
      </c>
      <c r="F378" s="4">
        <f>ROUND(Source!S369,O378)</f>
        <v>0</v>
      </c>
      <c r="G378" s="4" t="s">
        <v>186</v>
      </c>
      <c r="H378" s="4" t="s">
        <v>187</v>
      </c>
      <c r="I378" s="4"/>
      <c r="J378" s="4"/>
      <c r="K378" s="4">
        <v>205</v>
      </c>
      <c r="L378" s="4">
        <v>8</v>
      </c>
      <c r="M378" s="4">
        <v>3</v>
      </c>
      <c r="N378" s="4" t="s">
        <v>45</v>
      </c>
      <c r="O378" s="4">
        <v>2</v>
      </c>
      <c r="P378" s="4"/>
    </row>
    <row r="379" spans="1:118">
      <c r="A379" s="4">
        <v>50</v>
      </c>
      <c r="B379" s="4">
        <v>0</v>
      </c>
      <c r="C379" s="4">
        <v>0</v>
      </c>
      <c r="D379" s="4">
        <v>1</v>
      </c>
      <c r="E379" s="4">
        <v>214</v>
      </c>
      <c r="F379" s="4">
        <f>ROUND(Source!AS369,O379)</f>
        <v>0</v>
      </c>
      <c r="G379" s="4" t="s">
        <v>188</v>
      </c>
      <c r="H379" s="4" t="s">
        <v>189</v>
      </c>
      <c r="I379" s="4"/>
      <c r="J379" s="4"/>
      <c r="K379" s="4">
        <v>214</v>
      </c>
      <c r="L379" s="4">
        <v>9</v>
      </c>
      <c r="M379" s="4">
        <v>3</v>
      </c>
      <c r="N379" s="4" t="s">
        <v>45</v>
      </c>
      <c r="O379" s="4">
        <v>2</v>
      </c>
      <c r="P379" s="4"/>
    </row>
    <row r="380" spans="1:118">
      <c r="A380" s="4">
        <v>50</v>
      </c>
      <c r="B380" s="4">
        <v>0</v>
      </c>
      <c r="C380" s="4">
        <v>0</v>
      </c>
      <c r="D380" s="4">
        <v>1</v>
      </c>
      <c r="E380" s="4">
        <v>215</v>
      </c>
      <c r="F380" s="4">
        <f>ROUND(Source!AT369,O380)</f>
        <v>0</v>
      </c>
      <c r="G380" s="4" t="s">
        <v>190</v>
      </c>
      <c r="H380" s="4" t="s">
        <v>191</v>
      </c>
      <c r="I380" s="4"/>
      <c r="J380" s="4"/>
      <c r="K380" s="4">
        <v>215</v>
      </c>
      <c r="L380" s="4">
        <v>10</v>
      </c>
      <c r="M380" s="4">
        <v>3</v>
      </c>
      <c r="N380" s="4" t="s">
        <v>45</v>
      </c>
      <c r="O380" s="4">
        <v>2</v>
      </c>
      <c r="P380" s="4"/>
    </row>
    <row r="381" spans="1:118">
      <c r="A381" s="4">
        <v>50</v>
      </c>
      <c r="B381" s="4">
        <v>0</v>
      </c>
      <c r="C381" s="4">
        <v>0</v>
      </c>
      <c r="D381" s="4">
        <v>1</v>
      </c>
      <c r="E381" s="4">
        <v>217</v>
      </c>
      <c r="F381" s="4">
        <f>ROUND(Source!AU369,O381)</f>
        <v>0</v>
      </c>
      <c r="G381" s="4" t="s">
        <v>192</v>
      </c>
      <c r="H381" s="4" t="s">
        <v>193</v>
      </c>
      <c r="I381" s="4"/>
      <c r="J381" s="4"/>
      <c r="K381" s="4">
        <v>217</v>
      </c>
      <c r="L381" s="4">
        <v>11</v>
      </c>
      <c r="M381" s="4">
        <v>3</v>
      </c>
      <c r="N381" s="4" t="s">
        <v>45</v>
      </c>
      <c r="O381" s="4">
        <v>2</v>
      </c>
      <c r="P381" s="4"/>
    </row>
    <row r="382" spans="1:118">
      <c r="A382" s="4">
        <v>50</v>
      </c>
      <c r="B382" s="4">
        <v>0</v>
      </c>
      <c r="C382" s="4">
        <v>0</v>
      </c>
      <c r="D382" s="4">
        <v>1</v>
      </c>
      <c r="E382" s="4">
        <v>206</v>
      </c>
      <c r="F382" s="4">
        <f>ROUND(Source!T369,O382)</f>
        <v>0</v>
      </c>
      <c r="G382" s="4" t="s">
        <v>194</v>
      </c>
      <c r="H382" s="4" t="s">
        <v>195</v>
      </c>
      <c r="I382" s="4"/>
      <c r="J382" s="4"/>
      <c r="K382" s="4">
        <v>206</v>
      </c>
      <c r="L382" s="4">
        <v>12</v>
      </c>
      <c r="M382" s="4">
        <v>3</v>
      </c>
      <c r="N382" s="4" t="s">
        <v>45</v>
      </c>
      <c r="O382" s="4">
        <v>2</v>
      </c>
      <c r="P382" s="4"/>
    </row>
    <row r="383" spans="1:118">
      <c r="A383" s="4">
        <v>50</v>
      </c>
      <c r="B383" s="4">
        <v>0</v>
      </c>
      <c r="C383" s="4">
        <v>0</v>
      </c>
      <c r="D383" s="4">
        <v>1</v>
      </c>
      <c r="E383" s="4">
        <v>207</v>
      </c>
      <c r="F383" s="4">
        <f>Source!U369</f>
        <v>0</v>
      </c>
      <c r="G383" s="4" t="s">
        <v>196</v>
      </c>
      <c r="H383" s="4" t="s">
        <v>197</v>
      </c>
      <c r="I383" s="4"/>
      <c r="J383" s="4"/>
      <c r="K383" s="4">
        <v>207</v>
      </c>
      <c r="L383" s="4">
        <v>13</v>
      </c>
      <c r="M383" s="4">
        <v>3</v>
      </c>
      <c r="N383" s="4" t="s">
        <v>45</v>
      </c>
      <c r="O383" s="4">
        <v>-1</v>
      </c>
      <c r="P383" s="4"/>
    </row>
    <row r="384" spans="1:118">
      <c r="A384" s="4">
        <v>50</v>
      </c>
      <c r="B384" s="4">
        <v>0</v>
      </c>
      <c r="C384" s="4">
        <v>0</v>
      </c>
      <c r="D384" s="4">
        <v>1</v>
      </c>
      <c r="E384" s="4">
        <v>208</v>
      </c>
      <c r="F384" s="4">
        <f>Source!V369</f>
        <v>0</v>
      </c>
      <c r="G384" s="4" t="s">
        <v>198</v>
      </c>
      <c r="H384" s="4" t="s">
        <v>199</v>
      </c>
      <c r="I384" s="4"/>
      <c r="J384" s="4"/>
      <c r="K384" s="4">
        <v>208</v>
      </c>
      <c r="L384" s="4">
        <v>14</v>
      </c>
      <c r="M384" s="4">
        <v>3</v>
      </c>
      <c r="N384" s="4" t="s">
        <v>45</v>
      </c>
      <c r="O384" s="4">
        <v>-1</v>
      </c>
      <c r="P384" s="4"/>
    </row>
    <row r="385" spans="1:200">
      <c r="A385" s="4">
        <v>50</v>
      </c>
      <c r="B385" s="4">
        <v>0</v>
      </c>
      <c r="C385" s="4">
        <v>0</v>
      </c>
      <c r="D385" s="4">
        <v>1</v>
      </c>
      <c r="E385" s="4">
        <v>209</v>
      </c>
      <c r="F385" s="4">
        <f>ROUND(Source!W369,O385)</f>
        <v>0</v>
      </c>
      <c r="G385" s="4" t="s">
        <v>200</v>
      </c>
      <c r="H385" s="4" t="s">
        <v>201</v>
      </c>
      <c r="I385" s="4"/>
      <c r="J385" s="4"/>
      <c r="K385" s="4">
        <v>209</v>
      </c>
      <c r="L385" s="4">
        <v>15</v>
      </c>
      <c r="M385" s="4">
        <v>3</v>
      </c>
      <c r="N385" s="4" t="s">
        <v>45</v>
      </c>
      <c r="O385" s="4">
        <v>2</v>
      </c>
      <c r="P385" s="4"/>
    </row>
    <row r="386" spans="1:200">
      <c r="A386" s="4">
        <v>50</v>
      </c>
      <c r="B386" s="4">
        <v>0</v>
      </c>
      <c r="C386" s="4">
        <v>0</v>
      </c>
      <c r="D386" s="4">
        <v>1</v>
      </c>
      <c r="E386" s="4">
        <v>210</v>
      </c>
      <c r="F386" s="4">
        <f>ROUND(Source!X369,O386)</f>
        <v>0</v>
      </c>
      <c r="G386" s="4" t="s">
        <v>202</v>
      </c>
      <c r="H386" s="4" t="s">
        <v>203</v>
      </c>
      <c r="I386" s="4"/>
      <c r="J386" s="4"/>
      <c r="K386" s="4">
        <v>210</v>
      </c>
      <c r="L386" s="4">
        <v>16</v>
      </c>
      <c r="M386" s="4">
        <v>3</v>
      </c>
      <c r="N386" s="4" t="s">
        <v>45</v>
      </c>
      <c r="O386" s="4">
        <v>2</v>
      </c>
      <c r="P386" s="4"/>
    </row>
    <row r="387" spans="1:200">
      <c r="A387" s="4">
        <v>50</v>
      </c>
      <c r="B387" s="4">
        <v>0</v>
      </c>
      <c r="C387" s="4">
        <v>0</v>
      </c>
      <c r="D387" s="4">
        <v>1</v>
      </c>
      <c r="E387" s="4">
        <v>211</v>
      </c>
      <c r="F387" s="4">
        <f>ROUND(Source!Y369,O387)</f>
        <v>0</v>
      </c>
      <c r="G387" s="4" t="s">
        <v>204</v>
      </c>
      <c r="H387" s="4" t="s">
        <v>205</v>
      </c>
      <c r="I387" s="4"/>
      <c r="J387" s="4"/>
      <c r="K387" s="4">
        <v>211</v>
      </c>
      <c r="L387" s="4">
        <v>17</v>
      </c>
      <c r="M387" s="4">
        <v>3</v>
      </c>
      <c r="N387" s="4" t="s">
        <v>45</v>
      </c>
      <c r="O387" s="4">
        <v>2</v>
      </c>
      <c r="P387" s="4"/>
    </row>
    <row r="388" spans="1:200">
      <c r="A388" s="4">
        <v>50</v>
      </c>
      <c r="B388" s="4">
        <v>0</v>
      </c>
      <c r="C388" s="4">
        <v>0</v>
      </c>
      <c r="D388" s="4">
        <v>1</v>
      </c>
      <c r="E388" s="4">
        <v>224</v>
      </c>
      <c r="F388" s="4">
        <f>ROUND(Source!AR369,O388)</f>
        <v>0</v>
      </c>
      <c r="G388" s="4" t="s">
        <v>206</v>
      </c>
      <c r="H388" s="4" t="s">
        <v>207</v>
      </c>
      <c r="I388" s="4"/>
      <c r="J388" s="4"/>
      <c r="K388" s="4">
        <v>224</v>
      </c>
      <c r="L388" s="4">
        <v>18</v>
      </c>
      <c r="M388" s="4">
        <v>3</v>
      </c>
      <c r="N388" s="4" t="s">
        <v>45</v>
      </c>
      <c r="O388" s="4">
        <v>2</v>
      </c>
      <c r="P388" s="4"/>
    </row>
    <row r="390" spans="1:200">
      <c r="A390" s="1">
        <v>4</v>
      </c>
      <c r="B390" s="1">
        <v>0</v>
      </c>
      <c r="C390" s="1"/>
      <c r="D390" s="1">
        <f>ROW(A409)</f>
        <v>409</v>
      </c>
      <c r="E390" s="1"/>
      <c r="F390" s="1" t="s">
        <v>61</v>
      </c>
      <c r="G390" s="1" t="s">
        <v>482</v>
      </c>
      <c r="H390" s="1" t="s">
        <v>45</v>
      </c>
      <c r="I390" s="1">
        <v>0</v>
      </c>
      <c r="J390" s="1"/>
      <c r="K390" s="1">
        <v>0</v>
      </c>
      <c r="L390" s="1"/>
      <c r="M390" s="1"/>
      <c r="N390" s="1"/>
      <c r="O390" s="1"/>
      <c r="P390" s="1"/>
      <c r="Q390" s="1"/>
      <c r="R390" s="1"/>
      <c r="S390" s="1"/>
      <c r="T390" s="1"/>
      <c r="U390" s="1" t="s">
        <v>45</v>
      </c>
      <c r="V390" s="1">
        <v>0</v>
      </c>
      <c r="W390" s="1"/>
      <c r="X390" s="1"/>
      <c r="Y390" s="1"/>
      <c r="Z390" s="1"/>
      <c r="AA390" s="1"/>
      <c r="AB390" s="1" t="s">
        <v>45</v>
      </c>
      <c r="AC390" s="1" t="s">
        <v>45</v>
      </c>
      <c r="AD390" s="1" t="s">
        <v>45</v>
      </c>
      <c r="AE390" s="1" t="s">
        <v>45</v>
      </c>
      <c r="AF390" s="1" t="s">
        <v>45</v>
      </c>
      <c r="AG390" s="1" t="s">
        <v>45</v>
      </c>
      <c r="AH390" s="1"/>
      <c r="AI390" s="1"/>
      <c r="AJ390" s="1"/>
      <c r="AK390" s="1"/>
      <c r="AL390" s="1"/>
      <c r="AM390" s="1"/>
      <c r="AN390" s="1"/>
      <c r="AO390" s="1"/>
      <c r="AP390" s="1" t="s">
        <v>45</v>
      </c>
      <c r="AQ390" s="1" t="s">
        <v>45</v>
      </c>
      <c r="AR390" s="1" t="s">
        <v>45</v>
      </c>
      <c r="AS390" s="1"/>
      <c r="AT390" s="1"/>
      <c r="AU390" s="1"/>
      <c r="AV390" s="1"/>
      <c r="AW390" s="1"/>
      <c r="AX390" s="1"/>
      <c r="AY390" s="1"/>
      <c r="AZ390" s="1" t="s">
        <v>45</v>
      </c>
      <c r="BA390" s="1"/>
      <c r="BB390" s="1" t="s">
        <v>45</v>
      </c>
      <c r="BC390" s="1" t="s">
        <v>45</v>
      </c>
      <c r="BD390" s="1" t="s">
        <v>45</v>
      </c>
      <c r="BE390" s="1" t="s">
        <v>45</v>
      </c>
      <c r="BF390" s="1" t="s">
        <v>45</v>
      </c>
      <c r="BG390" s="1" t="s">
        <v>45</v>
      </c>
      <c r="BH390" s="1" t="s">
        <v>45</v>
      </c>
      <c r="BI390" s="1" t="s">
        <v>45</v>
      </c>
      <c r="BJ390" s="1" t="s">
        <v>45</v>
      </c>
      <c r="BK390" s="1" t="s">
        <v>45</v>
      </c>
      <c r="BL390" s="1" t="s">
        <v>45</v>
      </c>
      <c r="BM390" s="1" t="s">
        <v>45</v>
      </c>
      <c r="BN390" s="1" t="s">
        <v>45</v>
      </c>
      <c r="BO390" s="1" t="s">
        <v>45</v>
      </c>
      <c r="BP390" s="1" t="s">
        <v>45</v>
      </c>
      <c r="BQ390" s="1"/>
      <c r="BR390" s="1"/>
      <c r="BS390" s="1"/>
      <c r="BT390" s="1"/>
      <c r="BU390" s="1"/>
      <c r="BV390" s="1"/>
      <c r="BW390" s="1"/>
      <c r="BX390" s="1">
        <v>0</v>
      </c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>
        <v>0</v>
      </c>
    </row>
    <row r="392" spans="1:200">
      <c r="A392" s="2">
        <v>52</v>
      </c>
      <c r="B392" s="2">
        <f t="shared" ref="B392:G392" si="250">B409</f>
        <v>0</v>
      </c>
      <c r="C392" s="2">
        <f t="shared" si="250"/>
        <v>4</v>
      </c>
      <c r="D392" s="2">
        <f t="shared" si="250"/>
        <v>390</v>
      </c>
      <c r="E392" s="2">
        <f t="shared" si="250"/>
        <v>0</v>
      </c>
      <c r="F392" s="2" t="str">
        <f t="shared" si="250"/>
        <v>Новый раздел</v>
      </c>
      <c r="G392" s="2" t="str">
        <f t="shared" si="250"/>
        <v>Электрика</v>
      </c>
      <c r="H392" s="2"/>
      <c r="I392" s="2"/>
      <c r="J392" s="2"/>
      <c r="K392" s="2"/>
      <c r="L392" s="2"/>
      <c r="M392" s="2"/>
      <c r="N392" s="2"/>
      <c r="O392" s="2">
        <f t="shared" ref="O392:AT392" si="251">O409</f>
        <v>0</v>
      </c>
      <c r="P392" s="2">
        <f t="shared" si="251"/>
        <v>0</v>
      </c>
      <c r="Q392" s="2">
        <f t="shared" si="251"/>
        <v>0</v>
      </c>
      <c r="R392" s="2">
        <f t="shared" si="251"/>
        <v>0</v>
      </c>
      <c r="S392" s="2">
        <f t="shared" si="251"/>
        <v>0</v>
      </c>
      <c r="T392" s="2">
        <f t="shared" si="251"/>
        <v>0</v>
      </c>
      <c r="U392" s="2">
        <f t="shared" si="251"/>
        <v>0</v>
      </c>
      <c r="V392" s="2">
        <f t="shared" si="251"/>
        <v>0</v>
      </c>
      <c r="W392" s="2">
        <f t="shared" si="251"/>
        <v>0</v>
      </c>
      <c r="X392" s="2">
        <f t="shared" si="251"/>
        <v>0</v>
      </c>
      <c r="Y392" s="2">
        <f t="shared" si="251"/>
        <v>0</v>
      </c>
      <c r="Z392" s="2">
        <f t="shared" si="251"/>
        <v>0</v>
      </c>
      <c r="AA392" s="2">
        <f t="shared" si="251"/>
        <v>0</v>
      </c>
      <c r="AB392" s="2">
        <f t="shared" si="251"/>
        <v>0</v>
      </c>
      <c r="AC392" s="2">
        <f t="shared" si="251"/>
        <v>0</v>
      </c>
      <c r="AD392" s="2">
        <f t="shared" si="251"/>
        <v>0</v>
      </c>
      <c r="AE392" s="2">
        <f t="shared" si="251"/>
        <v>0</v>
      </c>
      <c r="AF392" s="2">
        <f t="shared" si="251"/>
        <v>0</v>
      </c>
      <c r="AG392" s="2">
        <f t="shared" si="251"/>
        <v>0</v>
      </c>
      <c r="AH392" s="2">
        <f t="shared" si="251"/>
        <v>0</v>
      </c>
      <c r="AI392" s="2">
        <f t="shared" si="251"/>
        <v>0</v>
      </c>
      <c r="AJ392" s="2">
        <f t="shared" si="251"/>
        <v>0</v>
      </c>
      <c r="AK392" s="2">
        <f t="shared" si="251"/>
        <v>0</v>
      </c>
      <c r="AL392" s="2">
        <f t="shared" si="251"/>
        <v>0</v>
      </c>
      <c r="AM392" s="2">
        <f t="shared" si="251"/>
        <v>0</v>
      </c>
      <c r="AN392" s="2">
        <f t="shared" si="251"/>
        <v>0</v>
      </c>
      <c r="AO392" s="2">
        <f t="shared" si="251"/>
        <v>0</v>
      </c>
      <c r="AP392" s="2">
        <f t="shared" si="251"/>
        <v>0</v>
      </c>
      <c r="AQ392" s="2">
        <f t="shared" si="251"/>
        <v>0</v>
      </c>
      <c r="AR392" s="2">
        <f t="shared" si="251"/>
        <v>0</v>
      </c>
      <c r="AS392" s="2">
        <f t="shared" si="251"/>
        <v>0</v>
      </c>
      <c r="AT392" s="2">
        <f t="shared" si="251"/>
        <v>0</v>
      </c>
      <c r="AU392" s="2">
        <f t="shared" ref="AU392:BZ392" si="252">AU409</f>
        <v>0</v>
      </c>
      <c r="AV392" s="2">
        <f t="shared" si="252"/>
        <v>0</v>
      </c>
      <c r="AW392" s="2">
        <f t="shared" si="252"/>
        <v>0</v>
      </c>
      <c r="AX392" s="2">
        <f t="shared" si="252"/>
        <v>0</v>
      </c>
      <c r="AY392" s="2">
        <f t="shared" si="252"/>
        <v>0</v>
      </c>
      <c r="AZ392" s="2">
        <f t="shared" si="252"/>
        <v>0</v>
      </c>
      <c r="BA392" s="2">
        <f t="shared" si="252"/>
        <v>0</v>
      </c>
      <c r="BB392" s="2">
        <f t="shared" si="252"/>
        <v>0</v>
      </c>
      <c r="BC392" s="2">
        <f t="shared" si="252"/>
        <v>0</v>
      </c>
      <c r="BD392" s="2">
        <f t="shared" si="252"/>
        <v>0</v>
      </c>
      <c r="BE392" s="2">
        <f t="shared" si="252"/>
        <v>0</v>
      </c>
      <c r="BF392" s="2">
        <f t="shared" si="252"/>
        <v>0</v>
      </c>
      <c r="BG392" s="2">
        <f t="shared" si="252"/>
        <v>0</v>
      </c>
      <c r="BH392" s="2">
        <f t="shared" si="252"/>
        <v>0</v>
      </c>
      <c r="BI392" s="2">
        <f t="shared" si="252"/>
        <v>0</v>
      </c>
      <c r="BJ392" s="2">
        <f t="shared" si="252"/>
        <v>0</v>
      </c>
      <c r="BK392" s="2">
        <f t="shared" si="252"/>
        <v>0</v>
      </c>
      <c r="BL392" s="2">
        <f t="shared" si="252"/>
        <v>0</v>
      </c>
      <c r="BM392" s="2">
        <f t="shared" si="252"/>
        <v>0</v>
      </c>
      <c r="BN392" s="2">
        <f t="shared" si="252"/>
        <v>0</v>
      </c>
      <c r="BO392" s="3">
        <f t="shared" si="252"/>
        <v>0</v>
      </c>
      <c r="BP392" s="3">
        <f t="shared" si="252"/>
        <v>0</v>
      </c>
      <c r="BQ392" s="3">
        <f t="shared" si="252"/>
        <v>0</v>
      </c>
      <c r="BR392" s="3">
        <f t="shared" si="252"/>
        <v>0</v>
      </c>
      <c r="BS392" s="3">
        <f t="shared" si="252"/>
        <v>0</v>
      </c>
      <c r="BT392" s="3">
        <f t="shared" si="252"/>
        <v>0</v>
      </c>
      <c r="BU392" s="3">
        <f t="shared" si="252"/>
        <v>0</v>
      </c>
      <c r="BV392" s="3">
        <f t="shared" si="252"/>
        <v>0</v>
      </c>
      <c r="BW392" s="3">
        <f t="shared" si="252"/>
        <v>0</v>
      </c>
      <c r="BX392" s="3">
        <f t="shared" si="252"/>
        <v>0</v>
      </c>
      <c r="BY392" s="3">
        <f t="shared" si="252"/>
        <v>0</v>
      </c>
      <c r="BZ392" s="3">
        <f t="shared" si="252"/>
        <v>0</v>
      </c>
      <c r="CA392" s="3">
        <f t="shared" ref="CA392:DF392" si="253">CA409</f>
        <v>0</v>
      </c>
      <c r="CB392" s="3">
        <f t="shared" si="253"/>
        <v>0</v>
      </c>
      <c r="CC392" s="3">
        <f t="shared" si="253"/>
        <v>0</v>
      </c>
      <c r="CD392" s="3">
        <f t="shared" si="253"/>
        <v>0</v>
      </c>
      <c r="CE392" s="3">
        <f t="shared" si="253"/>
        <v>0</v>
      </c>
      <c r="CF392" s="3">
        <f t="shared" si="253"/>
        <v>0</v>
      </c>
      <c r="CG392" s="3">
        <f t="shared" si="253"/>
        <v>0</v>
      </c>
      <c r="CH392" s="3">
        <f t="shared" si="253"/>
        <v>0</v>
      </c>
      <c r="CI392" s="3">
        <f t="shared" si="253"/>
        <v>0</v>
      </c>
      <c r="CJ392" s="3">
        <f t="shared" si="253"/>
        <v>0</v>
      </c>
      <c r="CK392" s="3">
        <f t="shared" si="253"/>
        <v>0</v>
      </c>
      <c r="CL392" s="3">
        <f t="shared" si="253"/>
        <v>0</v>
      </c>
      <c r="CM392" s="3">
        <f t="shared" si="253"/>
        <v>0</v>
      </c>
      <c r="CN392" s="3">
        <f t="shared" si="253"/>
        <v>0</v>
      </c>
      <c r="CO392" s="3">
        <f t="shared" si="253"/>
        <v>0</v>
      </c>
      <c r="CP392" s="3">
        <f t="shared" si="253"/>
        <v>0</v>
      </c>
      <c r="CQ392" s="3">
        <f t="shared" si="253"/>
        <v>0</v>
      </c>
      <c r="CR392" s="3">
        <f t="shared" si="253"/>
        <v>0</v>
      </c>
      <c r="CS392" s="3">
        <f t="shared" si="253"/>
        <v>0</v>
      </c>
      <c r="CT392" s="3">
        <f t="shared" si="253"/>
        <v>0</v>
      </c>
      <c r="CU392" s="3">
        <f t="shared" si="253"/>
        <v>0</v>
      </c>
      <c r="CV392" s="3">
        <f t="shared" si="253"/>
        <v>0</v>
      </c>
      <c r="CW392" s="3">
        <f t="shared" si="253"/>
        <v>0</v>
      </c>
      <c r="CX392" s="3">
        <f t="shared" si="253"/>
        <v>0</v>
      </c>
      <c r="CY392" s="3">
        <f t="shared" si="253"/>
        <v>0</v>
      </c>
      <c r="CZ392" s="3">
        <f t="shared" si="253"/>
        <v>0</v>
      </c>
      <c r="DA392" s="3">
        <f t="shared" si="253"/>
        <v>0</v>
      </c>
      <c r="DB392" s="3">
        <f t="shared" si="253"/>
        <v>0</v>
      </c>
      <c r="DC392" s="3">
        <f t="shared" si="253"/>
        <v>0</v>
      </c>
      <c r="DD392" s="3">
        <f t="shared" si="253"/>
        <v>0</v>
      </c>
      <c r="DE392" s="3">
        <f t="shared" si="253"/>
        <v>0</v>
      </c>
      <c r="DF392" s="3">
        <f t="shared" si="253"/>
        <v>0</v>
      </c>
      <c r="DG392" s="3">
        <f t="shared" ref="DG392:DN392" si="254">DG409</f>
        <v>0</v>
      </c>
      <c r="DH392" s="3">
        <f t="shared" si="254"/>
        <v>0</v>
      </c>
      <c r="DI392" s="3">
        <f t="shared" si="254"/>
        <v>0</v>
      </c>
      <c r="DJ392" s="3">
        <f t="shared" si="254"/>
        <v>0</v>
      </c>
      <c r="DK392" s="3">
        <f t="shared" si="254"/>
        <v>0</v>
      </c>
      <c r="DL392" s="3">
        <f t="shared" si="254"/>
        <v>0</v>
      </c>
      <c r="DM392" s="3">
        <f t="shared" si="254"/>
        <v>0</v>
      </c>
      <c r="DN392" s="3">
        <f t="shared" si="254"/>
        <v>0</v>
      </c>
    </row>
    <row r="394" spans="1:200">
      <c r="A394">
        <v>17</v>
      </c>
      <c r="B394">
        <v>0</v>
      </c>
      <c r="C394">
        <f>ROW(SmtRes!A228)</f>
        <v>228</v>
      </c>
      <c r="D394">
        <f>ROW(EtalonRes!A215)</f>
        <v>215</v>
      </c>
      <c r="E394" t="s">
        <v>63</v>
      </c>
      <c r="F394" t="s">
        <v>483</v>
      </c>
      <c r="G394" t="s">
        <v>484</v>
      </c>
      <c r="H394" t="s">
        <v>211</v>
      </c>
      <c r="I394">
        <v>0.12</v>
      </c>
      <c r="J394">
        <v>0</v>
      </c>
      <c r="O394">
        <f t="shared" ref="O394:O407" si="255">ROUND(CP394,2)</f>
        <v>116.23</v>
      </c>
      <c r="P394">
        <f t="shared" ref="P394:P407" si="256">ROUND(CQ394*I394,2)</f>
        <v>0</v>
      </c>
      <c r="Q394">
        <f t="shared" ref="Q394:Q407" si="257">ROUND(CR394*I394,2)</f>
        <v>0</v>
      </c>
      <c r="R394">
        <f t="shared" ref="R394:R407" si="258">ROUND(CS394*I394,2)</f>
        <v>0</v>
      </c>
      <c r="S394">
        <f t="shared" ref="S394:S407" si="259">ROUND(CT394*I394,2)</f>
        <v>116.23</v>
      </c>
      <c r="T394">
        <f t="shared" ref="T394:T407" si="260">ROUND(CU394*I394,2)</f>
        <v>0</v>
      </c>
      <c r="U394">
        <f t="shared" ref="U394:U407" si="261">CV394*I394</f>
        <v>0.70079999999999998</v>
      </c>
      <c r="V394">
        <f t="shared" ref="V394:V407" si="262">CW394*I394</f>
        <v>0</v>
      </c>
      <c r="W394">
        <f t="shared" ref="W394:W407" si="263">ROUND(CX394*I394,2)</f>
        <v>0</v>
      </c>
      <c r="X394">
        <f t="shared" ref="X394:X407" si="264">ROUND(CY394,2)</f>
        <v>82.52</v>
      </c>
      <c r="Y394">
        <f t="shared" ref="Y394:Y407" si="265">ROUND(CZ394,2)</f>
        <v>51.14</v>
      </c>
      <c r="AA394">
        <v>22950688</v>
      </c>
      <c r="AB394">
        <f t="shared" ref="AB394:AB407" si="266">ROUND((AC394+AD394+AF394),6)</f>
        <v>59.68</v>
      </c>
      <c r="AC394">
        <f t="shared" ref="AC394:AC407" si="267">ROUND((ES394),6)</f>
        <v>0</v>
      </c>
      <c r="AD394">
        <f>ROUND((((ET394)-(EU394))+AE394),6)</f>
        <v>0</v>
      </c>
      <c r="AE394">
        <f>ROUND((EU394),6)</f>
        <v>0</v>
      </c>
      <c r="AF394">
        <f>ROUND((EV394),6)</f>
        <v>59.68</v>
      </c>
      <c r="AG394">
        <f t="shared" ref="AG394:AG407" si="268">ROUND((AP394),6)</f>
        <v>0</v>
      </c>
      <c r="AH394">
        <f>(EW394)</f>
        <v>5.84</v>
      </c>
      <c r="AI394">
        <f>(EX394)</f>
        <v>0</v>
      </c>
      <c r="AJ394">
        <f t="shared" ref="AJ394:AJ407" si="269">ROUND((AS394),6)</f>
        <v>0</v>
      </c>
      <c r="AK394">
        <v>59.68</v>
      </c>
      <c r="AL394">
        <v>0</v>
      </c>
      <c r="AM394">
        <v>0</v>
      </c>
      <c r="AN394">
        <v>0</v>
      </c>
      <c r="AO394">
        <v>59.68</v>
      </c>
      <c r="AP394">
        <v>0</v>
      </c>
      <c r="AQ394">
        <v>5.84</v>
      </c>
      <c r="AR394">
        <v>0</v>
      </c>
      <c r="AS394">
        <v>0</v>
      </c>
      <c r="AT394">
        <v>71</v>
      </c>
      <c r="AU394">
        <v>44</v>
      </c>
      <c r="AV394">
        <v>1</v>
      </c>
      <c r="AW394">
        <v>1</v>
      </c>
      <c r="AZ394">
        <v>1</v>
      </c>
      <c r="BA394">
        <v>16.23</v>
      </c>
      <c r="BB394">
        <v>1</v>
      </c>
      <c r="BC394">
        <v>1</v>
      </c>
      <c r="BD394" t="s">
        <v>45</v>
      </c>
      <c r="BE394" t="s">
        <v>45</v>
      </c>
      <c r="BF394" t="s">
        <v>45</v>
      </c>
      <c r="BG394" t="s">
        <v>45</v>
      </c>
      <c r="BH394">
        <v>0</v>
      </c>
      <c r="BI394">
        <v>1</v>
      </c>
      <c r="BJ394" t="s">
        <v>485</v>
      </c>
      <c r="BM394">
        <v>652</v>
      </c>
      <c r="BN394">
        <v>0</v>
      </c>
      <c r="BO394" t="s">
        <v>483</v>
      </c>
      <c r="BP394">
        <v>1</v>
      </c>
      <c r="BQ394">
        <v>60</v>
      </c>
      <c r="BS394">
        <v>16.23</v>
      </c>
      <c r="BT394">
        <v>1</v>
      </c>
      <c r="BU394">
        <v>1</v>
      </c>
      <c r="BV394">
        <v>1</v>
      </c>
      <c r="BW394">
        <v>1</v>
      </c>
      <c r="BX394">
        <v>1</v>
      </c>
      <c r="BY394" t="s">
        <v>45</v>
      </c>
      <c r="BZ394">
        <v>71</v>
      </c>
      <c r="CA394">
        <v>44</v>
      </c>
      <c r="CF394">
        <v>0</v>
      </c>
      <c r="CG394">
        <v>0</v>
      </c>
      <c r="CM394">
        <v>0</v>
      </c>
      <c r="CN394" t="s">
        <v>45</v>
      </c>
      <c r="CO394">
        <v>0</v>
      </c>
      <c r="CP394">
        <f t="shared" ref="CP394:CP407" si="270">(P394+Q394+S394)</f>
        <v>116.23</v>
      </c>
      <c r="CQ394">
        <f t="shared" ref="CQ394:CQ407" si="271">(AC394*BC394*AW394)</f>
        <v>0</v>
      </c>
      <c r="CR394">
        <f t="shared" ref="CR394:CR407" si="272">(AD394*BB394*AV394)</f>
        <v>0</v>
      </c>
      <c r="CS394">
        <f t="shared" ref="CS394:CS407" si="273">(AE394*BS394*AV394)</f>
        <v>0</v>
      </c>
      <c r="CT394">
        <f t="shared" ref="CT394:CT407" si="274">(AF394*BA394*AV394)</f>
        <v>968.60640000000001</v>
      </c>
      <c r="CU394">
        <f t="shared" ref="CU394:CU407" si="275">AG394</f>
        <v>0</v>
      </c>
      <c r="CV394">
        <f t="shared" ref="CV394:CV407" si="276">(AH394*AV394)</f>
        <v>5.84</v>
      </c>
      <c r="CW394">
        <f t="shared" ref="CW394:CW407" si="277">AI394</f>
        <v>0</v>
      </c>
      <c r="CX394">
        <f t="shared" ref="CX394:CX407" si="278">AJ394</f>
        <v>0</v>
      </c>
      <c r="CY394">
        <f t="shared" ref="CY394:CY407" si="279">S394*(BZ394/100)</f>
        <v>82.523299999999992</v>
      </c>
      <c r="CZ394">
        <f t="shared" ref="CZ394:CZ407" si="280">S394*(CA394/100)</f>
        <v>51.141200000000005</v>
      </c>
      <c r="DC394" t="s">
        <v>45</v>
      </c>
      <c r="DD394" t="s">
        <v>45</v>
      </c>
      <c r="DE394" t="s">
        <v>45</v>
      </c>
      <c r="DF394" t="s">
        <v>45</v>
      </c>
      <c r="DG394" t="s">
        <v>45</v>
      </c>
      <c r="DH394" t="s">
        <v>45</v>
      </c>
      <c r="DI394" t="s">
        <v>45</v>
      </c>
      <c r="DJ394" t="s">
        <v>45</v>
      </c>
      <c r="DK394" t="s">
        <v>45</v>
      </c>
      <c r="DL394" t="s">
        <v>45</v>
      </c>
      <c r="DM394" t="s">
        <v>45</v>
      </c>
      <c r="DN394">
        <v>80</v>
      </c>
      <c r="DO394">
        <v>55</v>
      </c>
      <c r="DP394">
        <v>1.0469999999999999</v>
      </c>
      <c r="DQ394">
        <v>1</v>
      </c>
      <c r="DU394">
        <v>1010</v>
      </c>
      <c r="DV394" t="s">
        <v>211</v>
      </c>
      <c r="DW394" t="s">
        <v>211</v>
      </c>
      <c r="DX394">
        <v>100</v>
      </c>
      <c r="EE394">
        <v>21378367</v>
      </c>
      <c r="EF394">
        <v>60</v>
      </c>
      <c r="EG394" t="s">
        <v>87</v>
      </c>
      <c r="EH394">
        <v>0</v>
      </c>
      <c r="EI394" t="s">
        <v>45</v>
      </c>
      <c r="EJ394">
        <v>1</v>
      </c>
      <c r="EK394">
        <v>652</v>
      </c>
      <c r="EL394" t="s">
        <v>486</v>
      </c>
      <c r="EM394" t="s">
        <v>487</v>
      </c>
      <c r="EO394" t="s">
        <v>45</v>
      </c>
      <c r="EQ394">
        <v>0</v>
      </c>
      <c r="ER394">
        <v>59.68</v>
      </c>
      <c r="ES394">
        <v>0</v>
      </c>
      <c r="ET394">
        <v>0</v>
      </c>
      <c r="EU394">
        <v>0</v>
      </c>
      <c r="EV394">
        <v>59.68</v>
      </c>
      <c r="EW394">
        <v>5.84</v>
      </c>
      <c r="EX394">
        <v>0</v>
      </c>
      <c r="EY394">
        <v>0</v>
      </c>
      <c r="EZ394">
        <v>0</v>
      </c>
      <c r="FQ394">
        <v>0</v>
      </c>
      <c r="FR394">
        <f t="shared" ref="FR394:FR407" si="281">ROUND(IF(AND(BH394=3,BI394=3),P394,0),2)</f>
        <v>0</v>
      </c>
      <c r="FS394">
        <v>0</v>
      </c>
      <c r="FX394">
        <v>71</v>
      </c>
      <c r="FY394">
        <v>44</v>
      </c>
      <c r="GA394" t="s">
        <v>45</v>
      </c>
      <c r="GG394">
        <v>2</v>
      </c>
      <c r="GH394">
        <v>1</v>
      </c>
      <c r="GI394">
        <v>2</v>
      </c>
      <c r="GJ394">
        <v>0</v>
      </c>
      <c r="GK394">
        <f>ROUND(R394*(R12)/100,2)</f>
        <v>0</v>
      </c>
      <c r="GL394">
        <f t="shared" ref="GL394:GL407" si="282">ROUND(IF(AND(BH394=3,BI394=3,FS394&lt;&gt;0),P394,0),2)</f>
        <v>0</v>
      </c>
      <c r="GM394">
        <f t="shared" ref="GM394:GM407" si="283">O394+X394+Y394+GK394</f>
        <v>249.89</v>
      </c>
      <c r="GN394">
        <f t="shared" ref="GN394:GN407" si="284">ROUND(IF(OR(BI394=0,BI394=1),O394+X394+Y394+GK394,0),2)</f>
        <v>249.89</v>
      </c>
      <c r="GO394">
        <f t="shared" ref="GO394:GO407" si="285">ROUND(IF(BI394=2,O394+X394+Y394+GK394,0),2)</f>
        <v>0</v>
      </c>
      <c r="GP394">
        <f t="shared" ref="GP394:GP407" si="286">ROUND(IF(BI394=4,O394+X394+Y394+GK394,0),2)</f>
        <v>0</v>
      </c>
      <c r="GR394">
        <v>0</v>
      </c>
    </row>
    <row r="395" spans="1:200">
      <c r="A395">
        <v>17</v>
      </c>
      <c r="B395">
        <v>0</v>
      </c>
      <c r="C395">
        <f>ROW(SmtRes!A229)</f>
        <v>229</v>
      </c>
      <c r="D395">
        <f>ROW(EtalonRes!A216)</f>
        <v>216</v>
      </c>
      <c r="E395" t="s">
        <v>70</v>
      </c>
      <c r="F395" t="s">
        <v>488</v>
      </c>
      <c r="G395" t="s">
        <v>489</v>
      </c>
      <c r="H395" t="s">
        <v>93</v>
      </c>
      <c r="I395">
        <v>0.5</v>
      </c>
      <c r="J395">
        <v>0</v>
      </c>
      <c r="O395">
        <f t="shared" si="255"/>
        <v>919.41</v>
      </c>
      <c r="P395">
        <f t="shared" si="256"/>
        <v>0</v>
      </c>
      <c r="Q395">
        <f t="shared" si="257"/>
        <v>0</v>
      </c>
      <c r="R395">
        <f t="shared" si="258"/>
        <v>0</v>
      </c>
      <c r="S395">
        <f t="shared" si="259"/>
        <v>919.41</v>
      </c>
      <c r="T395">
        <f t="shared" si="260"/>
        <v>0</v>
      </c>
      <c r="U395">
        <f t="shared" si="261"/>
        <v>5.5430000000000001</v>
      </c>
      <c r="V395">
        <f t="shared" si="262"/>
        <v>0</v>
      </c>
      <c r="W395">
        <f t="shared" si="263"/>
        <v>0</v>
      </c>
      <c r="X395">
        <f t="shared" si="264"/>
        <v>652.78</v>
      </c>
      <c r="Y395">
        <f t="shared" si="265"/>
        <v>404.54</v>
      </c>
      <c r="AA395">
        <v>22950688</v>
      </c>
      <c r="AB395">
        <f t="shared" si="266"/>
        <v>113.298</v>
      </c>
      <c r="AC395">
        <f t="shared" si="267"/>
        <v>0</v>
      </c>
      <c r="AD395">
        <f>ROUND(((((ET395*1.15))-((EU395*1.15)))+AE395),6)</f>
        <v>0</v>
      </c>
      <c r="AE395">
        <f>ROUND(((EU395*1.15)),6)</f>
        <v>0</v>
      </c>
      <c r="AF395">
        <f>ROUND(((EV395*1.15)),6)</f>
        <v>113.298</v>
      </c>
      <c r="AG395">
        <f t="shared" si="268"/>
        <v>0</v>
      </c>
      <c r="AH395">
        <f>((EW395*1.15))</f>
        <v>11.086</v>
      </c>
      <c r="AI395">
        <f>((EX395*1.15))</f>
        <v>0</v>
      </c>
      <c r="AJ395">
        <f t="shared" si="269"/>
        <v>0</v>
      </c>
      <c r="AK395">
        <v>98.52</v>
      </c>
      <c r="AL395">
        <v>0</v>
      </c>
      <c r="AM395">
        <v>0</v>
      </c>
      <c r="AN395">
        <v>0</v>
      </c>
      <c r="AO395">
        <v>98.52</v>
      </c>
      <c r="AP395">
        <v>0</v>
      </c>
      <c r="AQ395">
        <v>9.64</v>
      </c>
      <c r="AR395">
        <v>0</v>
      </c>
      <c r="AS395">
        <v>0</v>
      </c>
      <c r="AT395">
        <v>71</v>
      </c>
      <c r="AU395">
        <v>44</v>
      </c>
      <c r="AV395">
        <v>1</v>
      </c>
      <c r="AW395">
        <v>1</v>
      </c>
      <c r="AZ395">
        <v>1</v>
      </c>
      <c r="BA395">
        <v>16.23</v>
      </c>
      <c r="BB395">
        <v>1</v>
      </c>
      <c r="BC395">
        <v>1</v>
      </c>
      <c r="BD395" t="s">
        <v>45</v>
      </c>
      <c r="BE395" t="s">
        <v>45</v>
      </c>
      <c r="BF395" t="s">
        <v>45</v>
      </c>
      <c r="BG395" t="s">
        <v>45</v>
      </c>
      <c r="BH395">
        <v>0</v>
      </c>
      <c r="BI395">
        <v>1</v>
      </c>
      <c r="BJ395" t="s">
        <v>490</v>
      </c>
      <c r="BM395">
        <v>652</v>
      </c>
      <c r="BN395">
        <v>0</v>
      </c>
      <c r="BO395" t="s">
        <v>488</v>
      </c>
      <c r="BP395">
        <v>1</v>
      </c>
      <c r="BQ395">
        <v>60</v>
      </c>
      <c r="BS395">
        <v>16.23</v>
      </c>
      <c r="BT395">
        <v>1</v>
      </c>
      <c r="BU395">
        <v>1</v>
      </c>
      <c r="BV395">
        <v>1</v>
      </c>
      <c r="BW395">
        <v>1</v>
      </c>
      <c r="BX395">
        <v>1</v>
      </c>
      <c r="BY395" t="s">
        <v>45</v>
      </c>
      <c r="BZ395">
        <v>71</v>
      </c>
      <c r="CA395">
        <v>44</v>
      </c>
      <c r="CF395">
        <v>0</v>
      </c>
      <c r="CG395">
        <v>0</v>
      </c>
      <c r="CM395">
        <v>0</v>
      </c>
      <c r="CN395" t="s">
        <v>45</v>
      </c>
      <c r="CO395">
        <v>1</v>
      </c>
      <c r="CP395">
        <f t="shared" si="270"/>
        <v>919.41</v>
      </c>
      <c r="CQ395">
        <f t="shared" si="271"/>
        <v>0</v>
      </c>
      <c r="CR395">
        <f t="shared" si="272"/>
        <v>0</v>
      </c>
      <c r="CS395">
        <f t="shared" si="273"/>
        <v>0</v>
      </c>
      <c r="CT395">
        <f t="shared" si="274"/>
        <v>1838.82654</v>
      </c>
      <c r="CU395">
        <f t="shared" si="275"/>
        <v>0</v>
      </c>
      <c r="CV395">
        <f t="shared" si="276"/>
        <v>11.086</v>
      </c>
      <c r="CW395">
        <f t="shared" si="277"/>
        <v>0</v>
      </c>
      <c r="CX395">
        <f t="shared" si="278"/>
        <v>0</v>
      </c>
      <c r="CY395">
        <f t="shared" si="279"/>
        <v>652.78109999999992</v>
      </c>
      <c r="CZ395">
        <f t="shared" si="280"/>
        <v>404.54039999999998</v>
      </c>
      <c r="DC395" t="s">
        <v>45</v>
      </c>
      <c r="DD395" t="s">
        <v>45</v>
      </c>
      <c r="DE395" t="s">
        <v>491</v>
      </c>
      <c r="DF395" t="s">
        <v>491</v>
      </c>
      <c r="DG395" t="s">
        <v>491</v>
      </c>
      <c r="DH395" t="s">
        <v>45</v>
      </c>
      <c r="DI395" t="s">
        <v>491</v>
      </c>
      <c r="DJ395" t="s">
        <v>491</v>
      </c>
      <c r="DK395" t="s">
        <v>45</v>
      </c>
      <c r="DL395" t="s">
        <v>45</v>
      </c>
      <c r="DM395" t="s">
        <v>45</v>
      </c>
      <c r="DN395">
        <v>80</v>
      </c>
      <c r="DO395">
        <v>55</v>
      </c>
      <c r="DP395">
        <v>1.0469999999999999</v>
      </c>
      <c r="DQ395">
        <v>1</v>
      </c>
      <c r="DU395">
        <v>1003</v>
      </c>
      <c r="DV395" t="s">
        <v>93</v>
      </c>
      <c r="DW395" t="s">
        <v>93</v>
      </c>
      <c r="DX395">
        <v>100</v>
      </c>
      <c r="EE395">
        <v>21378367</v>
      </c>
      <c r="EF395">
        <v>60</v>
      </c>
      <c r="EG395" t="s">
        <v>87</v>
      </c>
      <c r="EH395">
        <v>0</v>
      </c>
      <c r="EI395" t="s">
        <v>45</v>
      </c>
      <c r="EJ395">
        <v>1</v>
      </c>
      <c r="EK395">
        <v>652</v>
      </c>
      <c r="EL395" t="s">
        <v>486</v>
      </c>
      <c r="EM395" t="s">
        <v>487</v>
      </c>
      <c r="EO395" t="s">
        <v>45</v>
      </c>
      <c r="EQ395">
        <v>0</v>
      </c>
      <c r="ER395">
        <v>98.52</v>
      </c>
      <c r="ES395">
        <v>0</v>
      </c>
      <c r="ET395">
        <v>0</v>
      </c>
      <c r="EU395">
        <v>0</v>
      </c>
      <c r="EV395">
        <v>98.52</v>
      </c>
      <c r="EW395">
        <v>9.64</v>
      </c>
      <c r="EX395">
        <v>0</v>
      </c>
      <c r="EY395">
        <v>0</v>
      </c>
      <c r="EZ395">
        <v>0</v>
      </c>
      <c r="FQ395">
        <v>0</v>
      </c>
      <c r="FR395">
        <f t="shared" si="281"/>
        <v>0</v>
      </c>
      <c r="FS395">
        <v>0</v>
      </c>
      <c r="FX395">
        <v>71</v>
      </c>
      <c r="FY395">
        <v>44</v>
      </c>
      <c r="GA395" t="s">
        <v>45</v>
      </c>
      <c r="GG395">
        <v>2</v>
      </c>
      <c r="GH395">
        <v>1</v>
      </c>
      <c r="GI395">
        <v>2</v>
      </c>
      <c r="GJ395">
        <v>0</v>
      </c>
      <c r="GK395">
        <f>ROUND(R395*(R12)/100,2)</f>
        <v>0</v>
      </c>
      <c r="GL395">
        <f t="shared" si="282"/>
        <v>0</v>
      </c>
      <c r="GM395">
        <f t="shared" si="283"/>
        <v>1976.73</v>
      </c>
      <c r="GN395">
        <f t="shared" si="284"/>
        <v>1976.73</v>
      </c>
      <c r="GO395">
        <f t="shared" si="285"/>
        <v>0</v>
      </c>
      <c r="GP395">
        <f t="shared" si="286"/>
        <v>0</v>
      </c>
      <c r="GR395">
        <v>0</v>
      </c>
    </row>
    <row r="396" spans="1:200">
      <c r="A396">
        <v>17</v>
      </c>
      <c r="B396">
        <v>0</v>
      </c>
      <c r="C396">
        <f>ROW(SmtRes!A230)</f>
        <v>230</v>
      </c>
      <c r="E396" t="s">
        <v>83</v>
      </c>
      <c r="F396" t="s">
        <v>492</v>
      </c>
      <c r="G396" t="s">
        <v>493</v>
      </c>
      <c r="H396" t="s">
        <v>211</v>
      </c>
      <c r="I396">
        <v>0.12</v>
      </c>
      <c r="J396">
        <v>0</v>
      </c>
      <c r="O396">
        <f t="shared" si="255"/>
        <v>1853.62</v>
      </c>
      <c r="P396">
        <f t="shared" si="256"/>
        <v>381.89</v>
      </c>
      <c r="Q396">
        <f t="shared" si="257"/>
        <v>31.24</v>
      </c>
      <c r="R396">
        <f t="shared" si="258"/>
        <v>13.23</v>
      </c>
      <c r="S396">
        <f t="shared" si="259"/>
        <v>1440.49</v>
      </c>
      <c r="T396">
        <f t="shared" si="260"/>
        <v>0</v>
      </c>
      <c r="U396">
        <f t="shared" si="261"/>
        <v>6.8272775999999995</v>
      </c>
      <c r="V396">
        <f t="shared" si="262"/>
        <v>0</v>
      </c>
      <c r="W396">
        <f t="shared" si="263"/>
        <v>0</v>
      </c>
      <c r="X396">
        <f t="shared" si="264"/>
        <v>1152.3900000000001</v>
      </c>
      <c r="Y396">
        <f t="shared" si="265"/>
        <v>633.82000000000005</v>
      </c>
      <c r="AA396">
        <v>22950688</v>
      </c>
      <c r="AB396">
        <f t="shared" si="266"/>
        <v>1432.26</v>
      </c>
      <c r="AC396">
        <f t="shared" si="267"/>
        <v>697.9</v>
      </c>
      <c r="AD396">
        <f t="shared" ref="AD396:AD407" si="287">ROUND((((ET396)-(EU396))+AE396),6)</f>
        <v>27.94</v>
      </c>
      <c r="AE396">
        <f t="shared" ref="AE396:AE407" si="288">ROUND((EU396),6)</f>
        <v>6.49</v>
      </c>
      <c r="AF396">
        <f t="shared" ref="AF396:AF407" si="289">ROUND((EV396),6)</f>
        <v>706.42</v>
      </c>
      <c r="AG396">
        <f t="shared" si="268"/>
        <v>0</v>
      </c>
      <c r="AH396">
        <f t="shared" ref="AH396:AH407" si="290">(EW396)</f>
        <v>54.34</v>
      </c>
      <c r="AI396">
        <f t="shared" ref="AI396:AI407" si="291">(EX396)</f>
        <v>0</v>
      </c>
      <c r="AJ396">
        <f t="shared" si="269"/>
        <v>0</v>
      </c>
      <c r="AK396">
        <v>1432.26</v>
      </c>
      <c r="AL396">
        <v>697.9</v>
      </c>
      <c r="AM396">
        <v>27.94</v>
      </c>
      <c r="AN396">
        <v>6.49</v>
      </c>
      <c r="AO396">
        <v>706.42</v>
      </c>
      <c r="AP396">
        <v>0</v>
      </c>
      <c r="AQ396">
        <v>54.34</v>
      </c>
      <c r="AR396">
        <v>0</v>
      </c>
      <c r="AS396">
        <v>0</v>
      </c>
      <c r="AT396">
        <v>80</v>
      </c>
      <c r="AU396">
        <v>44</v>
      </c>
      <c r="AV396">
        <v>1.0469999999999999</v>
      </c>
      <c r="AW396">
        <v>1</v>
      </c>
      <c r="AZ396">
        <v>1</v>
      </c>
      <c r="BA396">
        <v>16.23</v>
      </c>
      <c r="BB396">
        <v>8.9</v>
      </c>
      <c r="BC396">
        <v>4.5599999999999996</v>
      </c>
      <c r="BD396" t="s">
        <v>45</v>
      </c>
      <c r="BE396" t="s">
        <v>45</v>
      </c>
      <c r="BF396" t="s">
        <v>45</v>
      </c>
      <c r="BG396" t="s">
        <v>45</v>
      </c>
      <c r="BH396">
        <v>0</v>
      </c>
      <c r="BI396">
        <v>2</v>
      </c>
      <c r="BJ396" t="s">
        <v>494</v>
      </c>
      <c r="BM396">
        <v>333</v>
      </c>
      <c r="BN396">
        <v>0</v>
      </c>
      <c r="BO396" t="s">
        <v>492</v>
      </c>
      <c r="BP396">
        <v>1</v>
      </c>
      <c r="BQ396">
        <v>40</v>
      </c>
      <c r="BS396">
        <v>16.23</v>
      </c>
      <c r="BT396">
        <v>1</v>
      </c>
      <c r="BU396">
        <v>1</v>
      </c>
      <c r="BV396">
        <v>1</v>
      </c>
      <c r="BW396">
        <v>1</v>
      </c>
      <c r="BX396">
        <v>1</v>
      </c>
      <c r="BY396" t="s">
        <v>45</v>
      </c>
      <c r="BZ396">
        <v>80</v>
      </c>
      <c r="CA396">
        <v>44</v>
      </c>
      <c r="CF396">
        <v>0</v>
      </c>
      <c r="CG396">
        <v>0</v>
      </c>
      <c r="CM396">
        <v>0</v>
      </c>
      <c r="CN396" t="s">
        <v>45</v>
      </c>
      <c r="CO396">
        <v>0</v>
      </c>
      <c r="CP396">
        <f t="shared" si="270"/>
        <v>1853.62</v>
      </c>
      <c r="CQ396">
        <f t="shared" si="271"/>
        <v>3182.4239999999995</v>
      </c>
      <c r="CR396">
        <f t="shared" si="272"/>
        <v>260.35330199999999</v>
      </c>
      <c r="CS396">
        <f t="shared" si="273"/>
        <v>110.28333689999999</v>
      </c>
      <c r="CT396">
        <f t="shared" si="274"/>
        <v>12004.060840199998</v>
      </c>
      <c r="CU396">
        <f t="shared" si="275"/>
        <v>0</v>
      </c>
      <c r="CV396">
        <f t="shared" si="276"/>
        <v>56.893979999999999</v>
      </c>
      <c r="CW396">
        <f t="shared" si="277"/>
        <v>0</v>
      </c>
      <c r="CX396">
        <f t="shared" si="278"/>
        <v>0</v>
      </c>
      <c r="CY396">
        <f t="shared" si="279"/>
        <v>1152.3920000000001</v>
      </c>
      <c r="CZ396">
        <f t="shared" si="280"/>
        <v>633.81560000000002</v>
      </c>
      <c r="DC396" t="s">
        <v>45</v>
      </c>
      <c r="DD396" t="s">
        <v>45</v>
      </c>
      <c r="DE396" t="s">
        <v>45</v>
      </c>
      <c r="DF396" t="s">
        <v>45</v>
      </c>
      <c r="DG396" t="s">
        <v>45</v>
      </c>
      <c r="DH396" t="s">
        <v>45</v>
      </c>
      <c r="DI396" t="s">
        <v>45</v>
      </c>
      <c r="DJ396" t="s">
        <v>45</v>
      </c>
      <c r="DK396" t="s">
        <v>45</v>
      </c>
      <c r="DL396" t="s">
        <v>45</v>
      </c>
      <c r="DM396" t="s">
        <v>45</v>
      </c>
      <c r="DN396">
        <v>114</v>
      </c>
      <c r="DO396">
        <v>67</v>
      </c>
      <c r="DP396">
        <v>1.0469999999999999</v>
      </c>
      <c r="DQ396">
        <v>1</v>
      </c>
      <c r="DU396">
        <v>1010</v>
      </c>
      <c r="DV396" t="s">
        <v>211</v>
      </c>
      <c r="DW396" t="s">
        <v>211</v>
      </c>
      <c r="DX396">
        <v>100</v>
      </c>
      <c r="EE396">
        <v>21378048</v>
      </c>
      <c r="EF396">
        <v>40</v>
      </c>
      <c r="EG396" t="s">
        <v>495</v>
      </c>
      <c r="EH396">
        <v>0</v>
      </c>
      <c r="EI396" t="s">
        <v>45</v>
      </c>
      <c r="EJ396">
        <v>2</v>
      </c>
      <c r="EK396">
        <v>333</v>
      </c>
      <c r="EL396" t="s">
        <v>496</v>
      </c>
      <c r="EM396" t="s">
        <v>497</v>
      </c>
      <c r="EO396" t="s">
        <v>45</v>
      </c>
      <c r="EQ396">
        <v>0</v>
      </c>
      <c r="ER396">
        <v>1432.26</v>
      </c>
      <c r="ES396">
        <v>697.9</v>
      </c>
      <c r="ET396">
        <v>27.94</v>
      </c>
      <c r="EU396">
        <v>6.49</v>
      </c>
      <c r="EV396">
        <v>706.42</v>
      </c>
      <c r="EW396">
        <v>54.34</v>
      </c>
      <c r="EX396">
        <v>0</v>
      </c>
      <c r="EY396">
        <v>0</v>
      </c>
      <c r="EZ396">
        <v>0</v>
      </c>
      <c r="FQ396">
        <v>0</v>
      </c>
      <c r="FR396">
        <f t="shared" si="281"/>
        <v>0</v>
      </c>
      <c r="FS396">
        <v>0</v>
      </c>
      <c r="FX396">
        <v>80</v>
      </c>
      <c r="FY396">
        <v>44</v>
      </c>
      <c r="GA396" t="s">
        <v>45</v>
      </c>
      <c r="GG396">
        <v>2</v>
      </c>
      <c r="GH396">
        <v>1</v>
      </c>
      <c r="GI396">
        <v>2</v>
      </c>
      <c r="GJ396">
        <v>0</v>
      </c>
      <c r="GK396">
        <f>ROUND(R396*(R12)/100,2)</f>
        <v>22.09</v>
      </c>
      <c r="GL396">
        <f t="shared" si="282"/>
        <v>0</v>
      </c>
      <c r="GM396">
        <f t="shared" si="283"/>
        <v>3661.9200000000005</v>
      </c>
      <c r="GN396">
        <f t="shared" si="284"/>
        <v>0</v>
      </c>
      <c r="GO396">
        <f t="shared" si="285"/>
        <v>3661.92</v>
      </c>
      <c r="GP396">
        <f t="shared" si="286"/>
        <v>0</v>
      </c>
      <c r="GR396">
        <v>0</v>
      </c>
    </row>
    <row r="397" spans="1:200">
      <c r="A397">
        <v>18</v>
      </c>
      <c r="B397">
        <v>0</v>
      </c>
      <c r="C397">
        <v>230</v>
      </c>
      <c r="E397" t="s">
        <v>453</v>
      </c>
      <c r="F397" t="s">
        <v>45</v>
      </c>
      <c r="G397" t="s">
        <v>45</v>
      </c>
      <c r="H397" t="s">
        <v>45</v>
      </c>
      <c r="I397">
        <f>I396*J397</f>
        <v>0</v>
      </c>
      <c r="J397">
        <v>0</v>
      </c>
      <c r="O397">
        <f t="shared" si="255"/>
        <v>0</v>
      </c>
      <c r="P397">
        <f t="shared" si="256"/>
        <v>0</v>
      </c>
      <c r="Q397">
        <f t="shared" si="257"/>
        <v>0</v>
      </c>
      <c r="R397">
        <f t="shared" si="258"/>
        <v>0</v>
      </c>
      <c r="S397">
        <f t="shared" si="259"/>
        <v>0</v>
      </c>
      <c r="T397">
        <f t="shared" si="260"/>
        <v>0</v>
      </c>
      <c r="U397">
        <f t="shared" si="261"/>
        <v>0</v>
      </c>
      <c r="V397">
        <f t="shared" si="262"/>
        <v>0</v>
      </c>
      <c r="W397">
        <f t="shared" si="263"/>
        <v>0</v>
      </c>
      <c r="X397">
        <f t="shared" si="264"/>
        <v>0</v>
      </c>
      <c r="Y397">
        <f t="shared" si="265"/>
        <v>0</v>
      </c>
      <c r="AA397">
        <v>22950688</v>
      </c>
      <c r="AB397">
        <f t="shared" si="266"/>
        <v>0</v>
      </c>
      <c r="AC397">
        <f t="shared" si="267"/>
        <v>0</v>
      </c>
      <c r="AD397">
        <f t="shared" si="287"/>
        <v>0</v>
      </c>
      <c r="AE397">
        <f t="shared" si="288"/>
        <v>0</v>
      </c>
      <c r="AF397">
        <f t="shared" si="289"/>
        <v>0</v>
      </c>
      <c r="AG397">
        <f t="shared" si="268"/>
        <v>0</v>
      </c>
      <c r="AH397">
        <f t="shared" si="290"/>
        <v>0</v>
      </c>
      <c r="AI397">
        <f t="shared" si="291"/>
        <v>0</v>
      </c>
      <c r="AJ397">
        <f t="shared" si="269"/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1</v>
      </c>
      <c r="AW397">
        <v>1</v>
      </c>
      <c r="AZ397">
        <v>1</v>
      </c>
      <c r="BA397">
        <v>1</v>
      </c>
      <c r="BB397">
        <v>1</v>
      </c>
      <c r="BC397">
        <v>1</v>
      </c>
      <c r="BD397" t="s">
        <v>45</v>
      </c>
      <c r="BE397" t="s">
        <v>45</v>
      </c>
      <c r="BF397" t="s">
        <v>45</v>
      </c>
      <c r="BG397" t="s">
        <v>45</v>
      </c>
      <c r="BH397">
        <v>3</v>
      </c>
      <c r="BI397">
        <v>2</v>
      </c>
      <c r="BJ397" t="s">
        <v>45</v>
      </c>
      <c r="BM397">
        <v>333</v>
      </c>
      <c r="BN397">
        <v>0</v>
      </c>
      <c r="BO397" t="s">
        <v>45</v>
      </c>
      <c r="BP397">
        <v>0</v>
      </c>
      <c r="BQ397">
        <v>40</v>
      </c>
      <c r="BS397">
        <v>1</v>
      </c>
      <c r="BT397">
        <v>1</v>
      </c>
      <c r="BU397">
        <v>1</v>
      </c>
      <c r="BV397">
        <v>1</v>
      </c>
      <c r="BW397">
        <v>1</v>
      </c>
      <c r="BX397">
        <v>1</v>
      </c>
      <c r="BY397" t="s">
        <v>45</v>
      </c>
      <c r="BZ397">
        <v>0</v>
      </c>
      <c r="CA397">
        <v>0</v>
      </c>
      <c r="CF397">
        <v>0</v>
      </c>
      <c r="CG397">
        <v>0</v>
      </c>
      <c r="CM397">
        <v>0</v>
      </c>
      <c r="CN397" t="s">
        <v>45</v>
      </c>
      <c r="CO397">
        <v>0</v>
      </c>
      <c r="CP397">
        <f t="shared" si="270"/>
        <v>0</v>
      </c>
      <c r="CQ397">
        <f t="shared" si="271"/>
        <v>0</v>
      </c>
      <c r="CR397">
        <f t="shared" si="272"/>
        <v>0</v>
      </c>
      <c r="CS397">
        <f t="shared" si="273"/>
        <v>0</v>
      </c>
      <c r="CT397">
        <f t="shared" si="274"/>
        <v>0</v>
      </c>
      <c r="CU397">
        <f t="shared" si="275"/>
        <v>0</v>
      </c>
      <c r="CV397">
        <f t="shared" si="276"/>
        <v>0</v>
      </c>
      <c r="CW397">
        <f t="shared" si="277"/>
        <v>0</v>
      </c>
      <c r="CX397">
        <f t="shared" si="278"/>
        <v>0</v>
      </c>
      <c r="CY397">
        <f t="shared" si="279"/>
        <v>0</v>
      </c>
      <c r="CZ397">
        <f t="shared" si="280"/>
        <v>0</v>
      </c>
      <c r="DC397" t="s">
        <v>45</v>
      </c>
      <c r="DD397" t="s">
        <v>45</v>
      </c>
      <c r="DE397" t="s">
        <v>45</v>
      </c>
      <c r="DF397" t="s">
        <v>45</v>
      </c>
      <c r="DG397" t="s">
        <v>45</v>
      </c>
      <c r="DH397" t="s">
        <v>45</v>
      </c>
      <c r="DI397" t="s">
        <v>45</v>
      </c>
      <c r="DJ397" t="s">
        <v>45</v>
      </c>
      <c r="DK397" t="s">
        <v>45</v>
      </c>
      <c r="DL397" t="s">
        <v>45</v>
      </c>
      <c r="DM397" t="s">
        <v>45</v>
      </c>
      <c r="DN397">
        <v>114</v>
      </c>
      <c r="DO397">
        <v>67</v>
      </c>
      <c r="DP397">
        <v>1.0469999999999999</v>
      </c>
      <c r="DQ397">
        <v>1</v>
      </c>
      <c r="EE397">
        <v>21378048</v>
      </c>
      <c r="EF397">
        <v>40</v>
      </c>
      <c r="EG397" t="s">
        <v>495</v>
      </c>
      <c r="EH397">
        <v>0</v>
      </c>
      <c r="EI397" t="s">
        <v>45</v>
      </c>
      <c r="EJ397">
        <v>2</v>
      </c>
      <c r="EK397">
        <v>333</v>
      </c>
      <c r="EL397" t="s">
        <v>496</v>
      </c>
      <c r="EM397" t="s">
        <v>497</v>
      </c>
      <c r="EO397" t="s">
        <v>45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Z397">
        <v>0</v>
      </c>
      <c r="FQ397">
        <v>0</v>
      </c>
      <c r="FR397">
        <f t="shared" si="281"/>
        <v>0</v>
      </c>
      <c r="FS397">
        <v>0</v>
      </c>
      <c r="FX397">
        <v>0</v>
      </c>
      <c r="FY397">
        <v>0</v>
      </c>
      <c r="GA397" t="s">
        <v>45</v>
      </c>
      <c r="GG397">
        <v>2</v>
      </c>
      <c r="GH397">
        <v>0</v>
      </c>
      <c r="GI397">
        <v>-2</v>
      </c>
      <c r="GJ397">
        <v>0</v>
      </c>
      <c r="GK397">
        <f>ROUND(R397*(R12)/100,2)</f>
        <v>0</v>
      </c>
      <c r="GL397">
        <f t="shared" si="282"/>
        <v>0</v>
      </c>
      <c r="GM397">
        <f t="shared" si="283"/>
        <v>0</v>
      </c>
      <c r="GN397">
        <f t="shared" si="284"/>
        <v>0</v>
      </c>
      <c r="GO397">
        <f t="shared" si="285"/>
        <v>0</v>
      </c>
      <c r="GP397">
        <f t="shared" si="286"/>
        <v>0</v>
      </c>
      <c r="GR397">
        <v>0</v>
      </c>
    </row>
    <row r="398" spans="1:200">
      <c r="A398">
        <v>17</v>
      </c>
      <c r="B398">
        <v>0</v>
      </c>
      <c r="C398">
        <f>ROW(SmtRes!A231)</f>
        <v>231</v>
      </c>
      <c r="E398" t="s">
        <v>90</v>
      </c>
      <c r="F398" t="s">
        <v>498</v>
      </c>
      <c r="G398" t="s">
        <v>499</v>
      </c>
      <c r="H398" t="s">
        <v>211</v>
      </c>
      <c r="I398">
        <v>0.01</v>
      </c>
      <c r="J398">
        <v>0</v>
      </c>
      <c r="O398">
        <f t="shared" si="255"/>
        <v>63.88</v>
      </c>
      <c r="P398">
        <f t="shared" si="256"/>
        <v>0.34</v>
      </c>
      <c r="Q398">
        <f t="shared" si="257"/>
        <v>0.24</v>
      </c>
      <c r="R398">
        <f t="shared" si="258"/>
        <v>0.1</v>
      </c>
      <c r="S398">
        <f t="shared" si="259"/>
        <v>63.3</v>
      </c>
      <c r="T398">
        <f t="shared" si="260"/>
        <v>0</v>
      </c>
      <c r="U398">
        <f t="shared" si="261"/>
        <v>0.3</v>
      </c>
      <c r="V398">
        <f t="shared" si="262"/>
        <v>0</v>
      </c>
      <c r="W398">
        <f t="shared" si="263"/>
        <v>0</v>
      </c>
      <c r="X398">
        <f t="shared" si="264"/>
        <v>50.64</v>
      </c>
      <c r="Y398">
        <f t="shared" si="265"/>
        <v>27.85</v>
      </c>
      <c r="AA398">
        <v>22950688</v>
      </c>
      <c r="AB398">
        <f t="shared" si="266"/>
        <v>400.27</v>
      </c>
      <c r="AC398">
        <f t="shared" si="267"/>
        <v>7.56</v>
      </c>
      <c r="AD398">
        <f t="shared" si="287"/>
        <v>2.71</v>
      </c>
      <c r="AE398">
        <f t="shared" si="288"/>
        <v>0.63</v>
      </c>
      <c r="AF398">
        <f t="shared" si="289"/>
        <v>390</v>
      </c>
      <c r="AG398">
        <f t="shared" si="268"/>
        <v>0</v>
      </c>
      <c r="AH398">
        <f t="shared" si="290"/>
        <v>30</v>
      </c>
      <c r="AI398">
        <f t="shared" si="291"/>
        <v>0</v>
      </c>
      <c r="AJ398">
        <f t="shared" si="269"/>
        <v>0</v>
      </c>
      <c r="AK398">
        <v>400.27</v>
      </c>
      <c r="AL398">
        <v>7.56</v>
      </c>
      <c r="AM398">
        <v>2.71</v>
      </c>
      <c r="AN398">
        <v>0.63</v>
      </c>
      <c r="AO398">
        <v>390</v>
      </c>
      <c r="AP398">
        <v>0</v>
      </c>
      <c r="AQ398">
        <v>30</v>
      </c>
      <c r="AR398">
        <v>0</v>
      </c>
      <c r="AS398">
        <v>0</v>
      </c>
      <c r="AT398">
        <v>80</v>
      </c>
      <c r="AU398">
        <v>44</v>
      </c>
      <c r="AV398">
        <v>1</v>
      </c>
      <c r="AW398">
        <v>1</v>
      </c>
      <c r="AZ398">
        <v>1</v>
      </c>
      <c r="BA398">
        <v>16.23</v>
      </c>
      <c r="BB398">
        <v>8.9</v>
      </c>
      <c r="BC398">
        <v>4.5599999999999996</v>
      </c>
      <c r="BD398" t="s">
        <v>45</v>
      </c>
      <c r="BE398" t="s">
        <v>45</v>
      </c>
      <c r="BF398" t="s">
        <v>45</v>
      </c>
      <c r="BG398" t="s">
        <v>45</v>
      </c>
      <c r="BH398">
        <v>0</v>
      </c>
      <c r="BI398">
        <v>2</v>
      </c>
      <c r="BJ398" t="s">
        <v>500</v>
      </c>
      <c r="BM398">
        <v>333</v>
      </c>
      <c r="BN398">
        <v>0</v>
      </c>
      <c r="BO398" t="s">
        <v>498</v>
      </c>
      <c r="BP398">
        <v>1</v>
      </c>
      <c r="BQ398">
        <v>40</v>
      </c>
      <c r="BS398">
        <v>16.23</v>
      </c>
      <c r="BT398">
        <v>1</v>
      </c>
      <c r="BU398">
        <v>1</v>
      </c>
      <c r="BV398">
        <v>1</v>
      </c>
      <c r="BW398">
        <v>1</v>
      </c>
      <c r="BX398">
        <v>1</v>
      </c>
      <c r="BY398" t="s">
        <v>45</v>
      </c>
      <c r="BZ398">
        <v>80</v>
      </c>
      <c r="CA398">
        <v>44</v>
      </c>
      <c r="CF398">
        <v>0</v>
      </c>
      <c r="CG398">
        <v>0</v>
      </c>
      <c r="CM398">
        <v>0</v>
      </c>
      <c r="CN398" t="s">
        <v>45</v>
      </c>
      <c r="CO398">
        <v>0</v>
      </c>
      <c r="CP398">
        <f t="shared" si="270"/>
        <v>63.879999999999995</v>
      </c>
      <c r="CQ398">
        <f t="shared" si="271"/>
        <v>34.473599999999998</v>
      </c>
      <c r="CR398">
        <f t="shared" si="272"/>
        <v>24.119</v>
      </c>
      <c r="CS398">
        <f t="shared" si="273"/>
        <v>10.2249</v>
      </c>
      <c r="CT398">
        <f t="shared" si="274"/>
        <v>6329.7</v>
      </c>
      <c r="CU398">
        <f t="shared" si="275"/>
        <v>0</v>
      </c>
      <c r="CV398">
        <f t="shared" si="276"/>
        <v>30</v>
      </c>
      <c r="CW398">
        <f t="shared" si="277"/>
        <v>0</v>
      </c>
      <c r="CX398">
        <f t="shared" si="278"/>
        <v>0</v>
      </c>
      <c r="CY398">
        <f t="shared" si="279"/>
        <v>50.64</v>
      </c>
      <c r="CZ398">
        <f t="shared" si="280"/>
        <v>27.852</v>
      </c>
      <c r="DC398" t="s">
        <v>45</v>
      </c>
      <c r="DD398" t="s">
        <v>45</v>
      </c>
      <c r="DE398" t="s">
        <v>45</v>
      </c>
      <c r="DF398" t="s">
        <v>45</v>
      </c>
      <c r="DG398" t="s">
        <v>45</v>
      </c>
      <c r="DH398" t="s">
        <v>45</v>
      </c>
      <c r="DI398" t="s">
        <v>45</v>
      </c>
      <c r="DJ398" t="s">
        <v>45</v>
      </c>
      <c r="DK398" t="s">
        <v>45</v>
      </c>
      <c r="DL398" t="s">
        <v>45</v>
      </c>
      <c r="DM398" t="s">
        <v>45</v>
      </c>
      <c r="DN398">
        <v>114</v>
      </c>
      <c r="DO398">
        <v>67</v>
      </c>
      <c r="DP398">
        <v>1.0469999999999999</v>
      </c>
      <c r="DQ398">
        <v>1</v>
      </c>
      <c r="DU398">
        <v>1010</v>
      </c>
      <c r="DV398" t="s">
        <v>211</v>
      </c>
      <c r="DW398" t="s">
        <v>211</v>
      </c>
      <c r="DX398">
        <v>100</v>
      </c>
      <c r="EE398">
        <v>21378048</v>
      </c>
      <c r="EF398">
        <v>40</v>
      </c>
      <c r="EG398" t="s">
        <v>495</v>
      </c>
      <c r="EH398">
        <v>0</v>
      </c>
      <c r="EI398" t="s">
        <v>45</v>
      </c>
      <c r="EJ398">
        <v>2</v>
      </c>
      <c r="EK398">
        <v>333</v>
      </c>
      <c r="EL398" t="s">
        <v>496</v>
      </c>
      <c r="EM398" t="s">
        <v>497</v>
      </c>
      <c r="EO398" t="s">
        <v>45</v>
      </c>
      <c r="EQ398">
        <v>0</v>
      </c>
      <c r="ER398">
        <v>400.27</v>
      </c>
      <c r="ES398">
        <v>7.56</v>
      </c>
      <c r="ET398">
        <v>2.71</v>
      </c>
      <c r="EU398">
        <v>0.63</v>
      </c>
      <c r="EV398">
        <v>390</v>
      </c>
      <c r="EW398">
        <v>30</v>
      </c>
      <c r="EX398">
        <v>0</v>
      </c>
      <c r="EY398">
        <v>0</v>
      </c>
      <c r="EZ398">
        <v>0</v>
      </c>
      <c r="FQ398">
        <v>0</v>
      </c>
      <c r="FR398">
        <f t="shared" si="281"/>
        <v>0</v>
      </c>
      <c r="FS398">
        <v>0</v>
      </c>
      <c r="FX398">
        <v>80</v>
      </c>
      <c r="FY398">
        <v>44</v>
      </c>
      <c r="GA398" t="s">
        <v>45</v>
      </c>
      <c r="GG398">
        <v>2</v>
      </c>
      <c r="GH398">
        <v>1</v>
      </c>
      <c r="GI398">
        <v>2</v>
      </c>
      <c r="GJ398">
        <v>0</v>
      </c>
      <c r="GK398">
        <f>ROUND(R398*(R12)/100,2)</f>
        <v>0.17</v>
      </c>
      <c r="GL398">
        <f t="shared" si="282"/>
        <v>0</v>
      </c>
      <c r="GM398">
        <f t="shared" si="283"/>
        <v>142.54</v>
      </c>
      <c r="GN398">
        <f t="shared" si="284"/>
        <v>0</v>
      </c>
      <c r="GO398">
        <f t="shared" si="285"/>
        <v>142.54</v>
      </c>
      <c r="GP398">
        <f t="shared" si="286"/>
        <v>0</v>
      </c>
      <c r="GR398">
        <v>0</v>
      </c>
    </row>
    <row r="399" spans="1:200">
      <c r="A399">
        <v>18</v>
      </c>
      <c r="B399">
        <v>0</v>
      </c>
      <c r="C399">
        <v>231</v>
      </c>
      <c r="E399" t="s">
        <v>267</v>
      </c>
      <c r="F399" t="s">
        <v>501</v>
      </c>
      <c r="G399" t="s">
        <v>502</v>
      </c>
      <c r="H399" t="s">
        <v>227</v>
      </c>
      <c r="I399">
        <f>I398*J399</f>
        <v>1</v>
      </c>
      <c r="J399">
        <v>100</v>
      </c>
      <c r="O399">
        <f t="shared" si="255"/>
        <v>22.87</v>
      </c>
      <c r="P399">
        <f t="shared" si="256"/>
        <v>22.87</v>
      </c>
      <c r="Q399">
        <f t="shared" si="257"/>
        <v>0</v>
      </c>
      <c r="R399">
        <f t="shared" si="258"/>
        <v>0</v>
      </c>
      <c r="S399">
        <f t="shared" si="259"/>
        <v>0</v>
      </c>
      <c r="T399">
        <f t="shared" si="260"/>
        <v>0</v>
      </c>
      <c r="U399">
        <f t="shared" si="261"/>
        <v>0</v>
      </c>
      <c r="V399">
        <f t="shared" si="262"/>
        <v>0</v>
      </c>
      <c r="W399">
        <f t="shared" si="263"/>
        <v>0</v>
      </c>
      <c r="X399">
        <f t="shared" si="264"/>
        <v>0</v>
      </c>
      <c r="Y399">
        <f t="shared" si="265"/>
        <v>0</v>
      </c>
      <c r="AA399">
        <v>22950688</v>
      </c>
      <c r="AB399">
        <f t="shared" si="266"/>
        <v>6.63</v>
      </c>
      <c r="AC399">
        <f t="shared" si="267"/>
        <v>6.63</v>
      </c>
      <c r="AD399">
        <f t="shared" si="287"/>
        <v>0</v>
      </c>
      <c r="AE399">
        <f t="shared" si="288"/>
        <v>0</v>
      </c>
      <c r="AF399">
        <f t="shared" si="289"/>
        <v>0</v>
      </c>
      <c r="AG399">
        <f t="shared" si="268"/>
        <v>0</v>
      </c>
      <c r="AH399">
        <f t="shared" si="290"/>
        <v>0</v>
      </c>
      <c r="AI399">
        <f t="shared" si="291"/>
        <v>0</v>
      </c>
      <c r="AJ399">
        <f t="shared" si="269"/>
        <v>0</v>
      </c>
      <c r="AK399">
        <v>6.63</v>
      </c>
      <c r="AL399">
        <v>6.63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1</v>
      </c>
      <c r="AW399">
        <v>1</v>
      </c>
      <c r="AZ399">
        <v>1</v>
      </c>
      <c r="BA399">
        <v>1</v>
      </c>
      <c r="BB399">
        <v>1</v>
      </c>
      <c r="BC399">
        <v>3.45</v>
      </c>
      <c r="BD399" t="s">
        <v>45</v>
      </c>
      <c r="BE399" t="s">
        <v>45</v>
      </c>
      <c r="BF399" t="s">
        <v>45</v>
      </c>
      <c r="BG399" t="s">
        <v>45</v>
      </c>
      <c r="BH399">
        <v>3</v>
      </c>
      <c r="BI399">
        <v>2</v>
      </c>
      <c r="BJ399" t="s">
        <v>503</v>
      </c>
      <c r="BM399">
        <v>333</v>
      </c>
      <c r="BN399">
        <v>0</v>
      </c>
      <c r="BO399" t="s">
        <v>501</v>
      </c>
      <c r="BP399">
        <v>1</v>
      </c>
      <c r="BQ399">
        <v>40</v>
      </c>
      <c r="BS399">
        <v>1</v>
      </c>
      <c r="BT399">
        <v>1</v>
      </c>
      <c r="BU399">
        <v>1</v>
      </c>
      <c r="BV399">
        <v>1</v>
      </c>
      <c r="BW399">
        <v>1</v>
      </c>
      <c r="BX399">
        <v>1</v>
      </c>
      <c r="BY399" t="s">
        <v>45</v>
      </c>
      <c r="BZ399">
        <v>0</v>
      </c>
      <c r="CA399">
        <v>0</v>
      </c>
      <c r="CF399">
        <v>0</v>
      </c>
      <c r="CG399">
        <v>0</v>
      </c>
      <c r="CM399">
        <v>0</v>
      </c>
      <c r="CN399" t="s">
        <v>45</v>
      </c>
      <c r="CO399">
        <v>0</v>
      </c>
      <c r="CP399">
        <f t="shared" si="270"/>
        <v>22.87</v>
      </c>
      <c r="CQ399">
        <f t="shared" si="271"/>
        <v>22.8735</v>
      </c>
      <c r="CR399">
        <f t="shared" si="272"/>
        <v>0</v>
      </c>
      <c r="CS399">
        <f t="shared" si="273"/>
        <v>0</v>
      </c>
      <c r="CT399">
        <f t="shared" si="274"/>
        <v>0</v>
      </c>
      <c r="CU399">
        <f t="shared" si="275"/>
        <v>0</v>
      </c>
      <c r="CV399">
        <f t="shared" si="276"/>
        <v>0</v>
      </c>
      <c r="CW399">
        <f t="shared" si="277"/>
        <v>0</v>
      </c>
      <c r="CX399">
        <f t="shared" si="278"/>
        <v>0</v>
      </c>
      <c r="CY399">
        <f t="shared" si="279"/>
        <v>0</v>
      </c>
      <c r="CZ399">
        <f t="shared" si="280"/>
        <v>0</v>
      </c>
      <c r="DC399" t="s">
        <v>45</v>
      </c>
      <c r="DD399" t="s">
        <v>45</v>
      </c>
      <c r="DE399" t="s">
        <v>45</v>
      </c>
      <c r="DF399" t="s">
        <v>45</v>
      </c>
      <c r="DG399" t="s">
        <v>45</v>
      </c>
      <c r="DH399" t="s">
        <v>45</v>
      </c>
      <c r="DI399" t="s">
        <v>45</v>
      </c>
      <c r="DJ399" t="s">
        <v>45</v>
      </c>
      <c r="DK399" t="s">
        <v>45</v>
      </c>
      <c r="DL399" t="s">
        <v>45</v>
      </c>
      <c r="DM399" t="s">
        <v>45</v>
      </c>
      <c r="DN399">
        <v>114</v>
      </c>
      <c r="DO399">
        <v>67</v>
      </c>
      <c r="DP399">
        <v>1.0469999999999999</v>
      </c>
      <c r="DQ399">
        <v>1</v>
      </c>
      <c r="DU399">
        <v>1010</v>
      </c>
      <c r="DV399" t="s">
        <v>227</v>
      </c>
      <c r="DW399" t="s">
        <v>227</v>
      </c>
      <c r="DX399">
        <v>1</v>
      </c>
      <c r="EE399">
        <v>21378048</v>
      </c>
      <c r="EF399">
        <v>40</v>
      </c>
      <c r="EG399" t="s">
        <v>495</v>
      </c>
      <c r="EH399">
        <v>0</v>
      </c>
      <c r="EI399" t="s">
        <v>45</v>
      </c>
      <c r="EJ399">
        <v>2</v>
      </c>
      <c r="EK399">
        <v>333</v>
      </c>
      <c r="EL399" t="s">
        <v>496</v>
      </c>
      <c r="EM399" t="s">
        <v>497</v>
      </c>
      <c r="EO399" t="s">
        <v>45</v>
      </c>
      <c r="EQ399">
        <v>0</v>
      </c>
      <c r="ER399">
        <v>6.63</v>
      </c>
      <c r="ES399">
        <v>6.63</v>
      </c>
      <c r="ET399">
        <v>0</v>
      </c>
      <c r="EU399">
        <v>0</v>
      </c>
      <c r="EV399">
        <v>0</v>
      </c>
      <c r="EW399">
        <v>0</v>
      </c>
      <c r="EX399">
        <v>0</v>
      </c>
      <c r="EZ399">
        <v>0</v>
      </c>
      <c r="FQ399">
        <v>0</v>
      </c>
      <c r="FR399">
        <f t="shared" si="281"/>
        <v>0</v>
      </c>
      <c r="FS399">
        <v>0</v>
      </c>
      <c r="FX399">
        <v>0</v>
      </c>
      <c r="FY399">
        <v>0</v>
      </c>
      <c r="GA399" t="s">
        <v>45</v>
      </c>
      <c r="GG399">
        <v>2</v>
      </c>
      <c r="GH399">
        <v>1</v>
      </c>
      <c r="GI399">
        <v>2</v>
      </c>
      <c r="GJ399">
        <v>0</v>
      </c>
      <c r="GK399">
        <f>ROUND(R399*(R12)/100,2)</f>
        <v>0</v>
      </c>
      <c r="GL399">
        <f t="shared" si="282"/>
        <v>0</v>
      </c>
      <c r="GM399">
        <f t="shared" si="283"/>
        <v>22.87</v>
      </c>
      <c r="GN399">
        <f t="shared" si="284"/>
        <v>0</v>
      </c>
      <c r="GO399">
        <f t="shared" si="285"/>
        <v>22.87</v>
      </c>
      <c r="GP399">
        <f t="shared" si="286"/>
        <v>0</v>
      </c>
      <c r="GR399">
        <v>0</v>
      </c>
    </row>
    <row r="400" spans="1:200">
      <c r="A400">
        <v>17</v>
      </c>
      <c r="B400">
        <v>0</v>
      </c>
      <c r="C400">
        <f>ROW(SmtRes!A232)</f>
        <v>232</v>
      </c>
      <c r="E400" t="s">
        <v>95</v>
      </c>
      <c r="F400" t="s">
        <v>504</v>
      </c>
      <c r="G400" t="s">
        <v>505</v>
      </c>
      <c r="H400" t="s">
        <v>93</v>
      </c>
      <c r="I400">
        <v>0.55000000000000004</v>
      </c>
      <c r="J400">
        <v>0</v>
      </c>
      <c r="O400">
        <f t="shared" si="255"/>
        <v>586.72</v>
      </c>
      <c r="P400">
        <f t="shared" si="256"/>
        <v>15.73</v>
      </c>
      <c r="Q400">
        <f t="shared" si="257"/>
        <v>4.16</v>
      </c>
      <c r="R400">
        <f t="shared" si="258"/>
        <v>1.79</v>
      </c>
      <c r="S400">
        <f t="shared" si="259"/>
        <v>566.83000000000004</v>
      </c>
      <c r="T400">
        <f t="shared" si="260"/>
        <v>0</v>
      </c>
      <c r="U400">
        <f t="shared" si="261"/>
        <v>2.8325000000000005</v>
      </c>
      <c r="V400">
        <f t="shared" si="262"/>
        <v>0</v>
      </c>
      <c r="W400">
        <f t="shared" si="263"/>
        <v>0</v>
      </c>
      <c r="X400">
        <f t="shared" si="264"/>
        <v>453.46</v>
      </c>
      <c r="Y400">
        <f t="shared" si="265"/>
        <v>249.41</v>
      </c>
      <c r="AA400">
        <v>22950688</v>
      </c>
      <c r="AB400">
        <f t="shared" si="266"/>
        <v>70.72</v>
      </c>
      <c r="AC400">
        <f t="shared" si="267"/>
        <v>6.37</v>
      </c>
      <c r="AD400">
        <f t="shared" si="287"/>
        <v>0.85</v>
      </c>
      <c r="AE400">
        <f t="shared" si="288"/>
        <v>0.2</v>
      </c>
      <c r="AF400">
        <f t="shared" si="289"/>
        <v>63.5</v>
      </c>
      <c r="AG400">
        <f t="shared" si="268"/>
        <v>0</v>
      </c>
      <c r="AH400">
        <f t="shared" si="290"/>
        <v>5.15</v>
      </c>
      <c r="AI400">
        <f t="shared" si="291"/>
        <v>0</v>
      </c>
      <c r="AJ400">
        <f t="shared" si="269"/>
        <v>0</v>
      </c>
      <c r="AK400">
        <v>70.72</v>
      </c>
      <c r="AL400">
        <v>6.37</v>
      </c>
      <c r="AM400">
        <v>0.85</v>
      </c>
      <c r="AN400">
        <v>0.2</v>
      </c>
      <c r="AO400">
        <v>63.5</v>
      </c>
      <c r="AP400">
        <v>0</v>
      </c>
      <c r="AQ400">
        <v>5.15</v>
      </c>
      <c r="AR400">
        <v>0</v>
      </c>
      <c r="AS400">
        <v>0</v>
      </c>
      <c r="AT400">
        <v>80</v>
      </c>
      <c r="AU400">
        <v>44</v>
      </c>
      <c r="AV400">
        <v>1</v>
      </c>
      <c r="AW400">
        <v>1</v>
      </c>
      <c r="AZ400">
        <v>1</v>
      </c>
      <c r="BA400">
        <v>16.23</v>
      </c>
      <c r="BB400">
        <v>8.9</v>
      </c>
      <c r="BC400">
        <v>4.49</v>
      </c>
      <c r="BD400" t="s">
        <v>45</v>
      </c>
      <c r="BE400" t="s">
        <v>45</v>
      </c>
      <c r="BF400" t="s">
        <v>45</v>
      </c>
      <c r="BG400" t="s">
        <v>45</v>
      </c>
      <c r="BH400">
        <v>0</v>
      </c>
      <c r="BI400">
        <v>2</v>
      </c>
      <c r="BJ400" t="s">
        <v>506</v>
      </c>
      <c r="BM400">
        <v>331</v>
      </c>
      <c r="BN400">
        <v>0</v>
      </c>
      <c r="BO400" t="s">
        <v>504</v>
      </c>
      <c r="BP400">
        <v>1</v>
      </c>
      <c r="BQ400">
        <v>40</v>
      </c>
      <c r="BS400">
        <v>16.23</v>
      </c>
      <c r="BT400">
        <v>1</v>
      </c>
      <c r="BU400">
        <v>1</v>
      </c>
      <c r="BV400">
        <v>1</v>
      </c>
      <c r="BW400">
        <v>1</v>
      </c>
      <c r="BX400">
        <v>1</v>
      </c>
      <c r="BY400" t="s">
        <v>45</v>
      </c>
      <c r="BZ400">
        <v>80</v>
      </c>
      <c r="CA400">
        <v>44</v>
      </c>
      <c r="CF400">
        <v>0</v>
      </c>
      <c r="CG400">
        <v>0</v>
      </c>
      <c r="CM400">
        <v>0</v>
      </c>
      <c r="CN400" t="s">
        <v>45</v>
      </c>
      <c r="CO400">
        <v>0</v>
      </c>
      <c r="CP400">
        <f t="shared" si="270"/>
        <v>586.72</v>
      </c>
      <c r="CQ400">
        <f t="shared" si="271"/>
        <v>28.601300000000002</v>
      </c>
      <c r="CR400">
        <f t="shared" si="272"/>
        <v>7.5650000000000004</v>
      </c>
      <c r="CS400">
        <f t="shared" si="273"/>
        <v>3.2460000000000004</v>
      </c>
      <c r="CT400">
        <f t="shared" si="274"/>
        <v>1030.605</v>
      </c>
      <c r="CU400">
        <f t="shared" si="275"/>
        <v>0</v>
      </c>
      <c r="CV400">
        <f t="shared" si="276"/>
        <v>5.15</v>
      </c>
      <c r="CW400">
        <f t="shared" si="277"/>
        <v>0</v>
      </c>
      <c r="CX400">
        <f t="shared" si="278"/>
        <v>0</v>
      </c>
      <c r="CY400">
        <f t="shared" si="279"/>
        <v>453.46400000000006</v>
      </c>
      <c r="CZ400">
        <f t="shared" si="280"/>
        <v>249.40520000000001</v>
      </c>
      <c r="DC400" t="s">
        <v>45</v>
      </c>
      <c r="DD400" t="s">
        <v>45</v>
      </c>
      <c r="DE400" t="s">
        <v>45</v>
      </c>
      <c r="DF400" t="s">
        <v>45</v>
      </c>
      <c r="DG400" t="s">
        <v>45</v>
      </c>
      <c r="DH400" t="s">
        <v>45</v>
      </c>
      <c r="DI400" t="s">
        <v>45</v>
      </c>
      <c r="DJ400" t="s">
        <v>45</v>
      </c>
      <c r="DK400" t="s">
        <v>45</v>
      </c>
      <c r="DL400" t="s">
        <v>45</v>
      </c>
      <c r="DM400" t="s">
        <v>45</v>
      </c>
      <c r="DN400">
        <v>114</v>
      </c>
      <c r="DO400">
        <v>67</v>
      </c>
      <c r="DP400">
        <v>1.0469999999999999</v>
      </c>
      <c r="DQ400">
        <v>1</v>
      </c>
      <c r="DU400">
        <v>1003</v>
      </c>
      <c r="DV400" t="s">
        <v>93</v>
      </c>
      <c r="DW400" t="s">
        <v>93</v>
      </c>
      <c r="DX400">
        <v>100</v>
      </c>
      <c r="EE400">
        <v>21378046</v>
      </c>
      <c r="EF400">
        <v>40</v>
      </c>
      <c r="EG400" t="s">
        <v>495</v>
      </c>
      <c r="EH400">
        <v>0</v>
      </c>
      <c r="EI400" t="s">
        <v>45</v>
      </c>
      <c r="EJ400">
        <v>2</v>
      </c>
      <c r="EK400">
        <v>331</v>
      </c>
      <c r="EL400" t="s">
        <v>507</v>
      </c>
      <c r="EM400" t="s">
        <v>508</v>
      </c>
      <c r="EO400" t="s">
        <v>45</v>
      </c>
      <c r="EQ400">
        <v>0</v>
      </c>
      <c r="ER400">
        <v>70.72</v>
      </c>
      <c r="ES400">
        <v>6.37</v>
      </c>
      <c r="ET400">
        <v>0.85</v>
      </c>
      <c r="EU400">
        <v>0.2</v>
      </c>
      <c r="EV400">
        <v>63.5</v>
      </c>
      <c r="EW400">
        <v>5.15</v>
      </c>
      <c r="EX400">
        <v>0</v>
      </c>
      <c r="EY400">
        <v>0</v>
      </c>
      <c r="EZ400">
        <v>0</v>
      </c>
      <c r="FQ400">
        <v>0</v>
      </c>
      <c r="FR400">
        <f t="shared" si="281"/>
        <v>0</v>
      </c>
      <c r="FS400">
        <v>0</v>
      </c>
      <c r="FX400">
        <v>80</v>
      </c>
      <c r="FY400">
        <v>44</v>
      </c>
      <c r="GA400" t="s">
        <v>45</v>
      </c>
      <c r="GG400">
        <v>2</v>
      </c>
      <c r="GH400">
        <v>1</v>
      </c>
      <c r="GI400">
        <v>2</v>
      </c>
      <c r="GJ400">
        <v>0</v>
      </c>
      <c r="GK400">
        <f>ROUND(R400*(R12)/100,2)</f>
        <v>2.99</v>
      </c>
      <c r="GL400">
        <f t="shared" si="282"/>
        <v>0</v>
      </c>
      <c r="GM400">
        <f t="shared" si="283"/>
        <v>1292.5800000000002</v>
      </c>
      <c r="GN400">
        <f t="shared" si="284"/>
        <v>0</v>
      </c>
      <c r="GO400">
        <f t="shared" si="285"/>
        <v>1292.58</v>
      </c>
      <c r="GP400">
        <f t="shared" si="286"/>
        <v>0</v>
      </c>
      <c r="GR400">
        <v>0</v>
      </c>
    </row>
    <row r="401" spans="1:200">
      <c r="A401">
        <v>18</v>
      </c>
      <c r="B401">
        <v>0</v>
      </c>
      <c r="C401">
        <v>232</v>
      </c>
      <c r="E401" t="s">
        <v>99</v>
      </c>
      <c r="F401" t="s">
        <v>509</v>
      </c>
      <c r="G401" t="s">
        <v>510</v>
      </c>
      <c r="H401" t="s">
        <v>511</v>
      </c>
      <c r="I401">
        <f>I400*J401</f>
        <v>5.5000000000000007E-2</v>
      </c>
      <c r="J401">
        <v>0.1</v>
      </c>
      <c r="O401">
        <f t="shared" si="255"/>
        <v>5210.38</v>
      </c>
      <c r="P401">
        <f t="shared" si="256"/>
        <v>5210.38</v>
      </c>
      <c r="Q401">
        <f t="shared" si="257"/>
        <v>0</v>
      </c>
      <c r="R401">
        <f t="shared" si="258"/>
        <v>0</v>
      </c>
      <c r="S401">
        <f t="shared" si="259"/>
        <v>0</v>
      </c>
      <c r="T401">
        <f t="shared" si="260"/>
        <v>0</v>
      </c>
      <c r="U401">
        <f t="shared" si="261"/>
        <v>0</v>
      </c>
      <c r="V401">
        <f t="shared" si="262"/>
        <v>0</v>
      </c>
      <c r="W401">
        <f t="shared" si="263"/>
        <v>0</v>
      </c>
      <c r="X401">
        <f t="shared" si="264"/>
        <v>0</v>
      </c>
      <c r="Y401">
        <f t="shared" si="265"/>
        <v>0</v>
      </c>
      <c r="AA401">
        <v>22950688</v>
      </c>
      <c r="AB401">
        <f t="shared" si="266"/>
        <v>16446.900000000001</v>
      </c>
      <c r="AC401">
        <f t="shared" si="267"/>
        <v>16446.900000000001</v>
      </c>
      <c r="AD401">
        <f t="shared" si="287"/>
        <v>0</v>
      </c>
      <c r="AE401">
        <f t="shared" si="288"/>
        <v>0</v>
      </c>
      <c r="AF401">
        <f t="shared" si="289"/>
        <v>0</v>
      </c>
      <c r="AG401">
        <f t="shared" si="268"/>
        <v>0</v>
      </c>
      <c r="AH401">
        <f t="shared" si="290"/>
        <v>0</v>
      </c>
      <c r="AI401">
        <f t="shared" si="291"/>
        <v>0</v>
      </c>
      <c r="AJ401">
        <f t="shared" si="269"/>
        <v>0</v>
      </c>
      <c r="AK401">
        <v>16446.900000000001</v>
      </c>
      <c r="AL401">
        <v>16446.900000000001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1</v>
      </c>
      <c r="AW401">
        <v>1</v>
      </c>
      <c r="AZ401">
        <v>1</v>
      </c>
      <c r="BA401">
        <v>1</v>
      </c>
      <c r="BB401">
        <v>1</v>
      </c>
      <c r="BC401">
        <v>5.76</v>
      </c>
      <c r="BD401" t="s">
        <v>45</v>
      </c>
      <c r="BE401" t="s">
        <v>45</v>
      </c>
      <c r="BF401" t="s">
        <v>45</v>
      </c>
      <c r="BG401" t="s">
        <v>45</v>
      </c>
      <c r="BH401">
        <v>3</v>
      </c>
      <c r="BI401">
        <v>2</v>
      </c>
      <c r="BJ401" t="s">
        <v>512</v>
      </c>
      <c r="BM401">
        <v>331</v>
      </c>
      <c r="BN401">
        <v>0</v>
      </c>
      <c r="BO401" t="s">
        <v>509</v>
      </c>
      <c r="BP401">
        <v>1</v>
      </c>
      <c r="BQ401">
        <v>40</v>
      </c>
      <c r="BS401">
        <v>1</v>
      </c>
      <c r="BT401">
        <v>1</v>
      </c>
      <c r="BU401">
        <v>1</v>
      </c>
      <c r="BV401">
        <v>1</v>
      </c>
      <c r="BW401">
        <v>1</v>
      </c>
      <c r="BX401">
        <v>1</v>
      </c>
      <c r="BY401" t="s">
        <v>45</v>
      </c>
      <c r="BZ401">
        <v>0</v>
      </c>
      <c r="CA401">
        <v>0</v>
      </c>
      <c r="CF401">
        <v>0</v>
      </c>
      <c r="CG401">
        <v>0</v>
      </c>
      <c r="CM401">
        <v>0</v>
      </c>
      <c r="CN401" t="s">
        <v>45</v>
      </c>
      <c r="CO401">
        <v>0</v>
      </c>
      <c r="CP401">
        <f t="shared" si="270"/>
        <v>5210.38</v>
      </c>
      <c r="CQ401">
        <f t="shared" si="271"/>
        <v>94734.144</v>
      </c>
      <c r="CR401">
        <f t="shared" si="272"/>
        <v>0</v>
      </c>
      <c r="CS401">
        <f t="shared" si="273"/>
        <v>0</v>
      </c>
      <c r="CT401">
        <f t="shared" si="274"/>
        <v>0</v>
      </c>
      <c r="CU401">
        <f t="shared" si="275"/>
        <v>0</v>
      </c>
      <c r="CV401">
        <f t="shared" si="276"/>
        <v>0</v>
      </c>
      <c r="CW401">
        <f t="shared" si="277"/>
        <v>0</v>
      </c>
      <c r="CX401">
        <f t="shared" si="278"/>
        <v>0</v>
      </c>
      <c r="CY401">
        <f t="shared" si="279"/>
        <v>0</v>
      </c>
      <c r="CZ401">
        <f t="shared" si="280"/>
        <v>0</v>
      </c>
      <c r="DC401" t="s">
        <v>45</v>
      </c>
      <c r="DD401" t="s">
        <v>45</v>
      </c>
      <c r="DE401" t="s">
        <v>45</v>
      </c>
      <c r="DF401" t="s">
        <v>45</v>
      </c>
      <c r="DG401" t="s">
        <v>45</v>
      </c>
      <c r="DH401" t="s">
        <v>45</v>
      </c>
      <c r="DI401" t="s">
        <v>45</v>
      </c>
      <c r="DJ401" t="s">
        <v>45</v>
      </c>
      <c r="DK401" t="s">
        <v>45</v>
      </c>
      <c r="DL401" t="s">
        <v>45</v>
      </c>
      <c r="DM401" t="s">
        <v>45</v>
      </c>
      <c r="DN401">
        <v>114</v>
      </c>
      <c r="DO401">
        <v>67</v>
      </c>
      <c r="DP401">
        <v>1.0469999999999999</v>
      </c>
      <c r="DQ401">
        <v>1</v>
      </c>
      <c r="DU401">
        <v>1003</v>
      </c>
      <c r="DV401" t="s">
        <v>511</v>
      </c>
      <c r="DW401" t="s">
        <v>511</v>
      </c>
      <c r="DX401">
        <v>1000</v>
      </c>
      <c r="EE401">
        <v>21378046</v>
      </c>
      <c r="EF401">
        <v>40</v>
      </c>
      <c r="EG401" t="s">
        <v>495</v>
      </c>
      <c r="EH401">
        <v>0</v>
      </c>
      <c r="EI401" t="s">
        <v>45</v>
      </c>
      <c r="EJ401">
        <v>2</v>
      </c>
      <c r="EK401">
        <v>331</v>
      </c>
      <c r="EL401" t="s">
        <v>507</v>
      </c>
      <c r="EM401" t="s">
        <v>508</v>
      </c>
      <c r="EO401" t="s">
        <v>45</v>
      </c>
      <c r="EQ401">
        <v>0</v>
      </c>
      <c r="ER401">
        <v>16446.900000000001</v>
      </c>
      <c r="ES401">
        <v>16446.900000000001</v>
      </c>
      <c r="ET401">
        <v>0</v>
      </c>
      <c r="EU401">
        <v>0</v>
      </c>
      <c r="EV401">
        <v>0</v>
      </c>
      <c r="EW401">
        <v>0</v>
      </c>
      <c r="EX401">
        <v>0</v>
      </c>
      <c r="EZ401">
        <v>0</v>
      </c>
      <c r="FQ401">
        <v>0</v>
      </c>
      <c r="FR401">
        <f t="shared" si="281"/>
        <v>0</v>
      </c>
      <c r="FS401">
        <v>0</v>
      </c>
      <c r="FX401">
        <v>0</v>
      </c>
      <c r="FY401">
        <v>0</v>
      </c>
      <c r="GA401" t="s">
        <v>45</v>
      </c>
      <c r="GG401">
        <v>2</v>
      </c>
      <c r="GH401">
        <v>1</v>
      </c>
      <c r="GI401">
        <v>2</v>
      </c>
      <c r="GJ401">
        <v>0</v>
      </c>
      <c r="GK401">
        <f>ROUND(R401*(R12)/100,2)</f>
        <v>0</v>
      </c>
      <c r="GL401">
        <f t="shared" si="282"/>
        <v>0</v>
      </c>
      <c r="GM401">
        <f t="shared" si="283"/>
        <v>5210.38</v>
      </c>
      <c r="GN401">
        <f t="shared" si="284"/>
        <v>0</v>
      </c>
      <c r="GO401">
        <f t="shared" si="285"/>
        <v>5210.38</v>
      </c>
      <c r="GP401">
        <f t="shared" si="286"/>
        <v>0</v>
      </c>
      <c r="GR401">
        <v>0</v>
      </c>
    </row>
    <row r="402" spans="1:200">
      <c r="A402">
        <v>17</v>
      </c>
      <c r="B402">
        <v>0</v>
      </c>
      <c r="C402">
        <f>ROW(SmtRes!A235)</f>
        <v>235</v>
      </c>
      <c r="E402" t="s">
        <v>106</v>
      </c>
      <c r="F402" t="s">
        <v>513</v>
      </c>
      <c r="G402" t="s">
        <v>514</v>
      </c>
      <c r="H402" t="s">
        <v>93</v>
      </c>
      <c r="I402">
        <v>0.55000000000000004</v>
      </c>
      <c r="J402">
        <v>0</v>
      </c>
      <c r="O402">
        <f t="shared" si="255"/>
        <v>2966.68</v>
      </c>
      <c r="P402">
        <f t="shared" si="256"/>
        <v>298.45</v>
      </c>
      <c r="Q402">
        <f t="shared" si="257"/>
        <v>389.92</v>
      </c>
      <c r="R402">
        <f t="shared" si="258"/>
        <v>76.680000000000007</v>
      </c>
      <c r="S402">
        <f t="shared" si="259"/>
        <v>2278.31</v>
      </c>
      <c r="T402">
        <f t="shared" si="260"/>
        <v>0</v>
      </c>
      <c r="U402">
        <f t="shared" si="261"/>
        <v>11.385</v>
      </c>
      <c r="V402">
        <f t="shared" si="262"/>
        <v>0</v>
      </c>
      <c r="W402">
        <f t="shared" si="263"/>
        <v>0</v>
      </c>
      <c r="X402">
        <f t="shared" si="264"/>
        <v>1822.65</v>
      </c>
      <c r="Y402">
        <f t="shared" si="265"/>
        <v>1002.46</v>
      </c>
      <c r="AA402">
        <v>22950688</v>
      </c>
      <c r="AB402">
        <f t="shared" si="266"/>
        <v>490.45</v>
      </c>
      <c r="AC402">
        <f t="shared" si="267"/>
        <v>119</v>
      </c>
      <c r="AD402">
        <f t="shared" si="287"/>
        <v>116.22</v>
      </c>
      <c r="AE402">
        <f t="shared" si="288"/>
        <v>8.59</v>
      </c>
      <c r="AF402">
        <f t="shared" si="289"/>
        <v>255.23</v>
      </c>
      <c r="AG402">
        <f t="shared" si="268"/>
        <v>0</v>
      </c>
      <c r="AH402">
        <f t="shared" si="290"/>
        <v>20.7</v>
      </c>
      <c r="AI402">
        <f t="shared" si="291"/>
        <v>0</v>
      </c>
      <c r="AJ402">
        <f t="shared" si="269"/>
        <v>0</v>
      </c>
      <c r="AK402">
        <v>490.45</v>
      </c>
      <c r="AL402">
        <v>119</v>
      </c>
      <c r="AM402">
        <v>116.22</v>
      </c>
      <c r="AN402">
        <v>8.59</v>
      </c>
      <c r="AO402">
        <v>255.23</v>
      </c>
      <c r="AP402">
        <v>0</v>
      </c>
      <c r="AQ402">
        <v>20.7</v>
      </c>
      <c r="AR402">
        <v>0</v>
      </c>
      <c r="AS402">
        <v>0</v>
      </c>
      <c r="AT402">
        <v>80</v>
      </c>
      <c r="AU402">
        <v>44</v>
      </c>
      <c r="AV402">
        <v>1</v>
      </c>
      <c r="AW402">
        <v>1</v>
      </c>
      <c r="AZ402">
        <v>1</v>
      </c>
      <c r="BA402">
        <v>16.23</v>
      </c>
      <c r="BB402">
        <v>6.1</v>
      </c>
      <c r="BC402">
        <v>4.5599999999999996</v>
      </c>
      <c r="BD402" t="s">
        <v>45</v>
      </c>
      <c r="BE402" t="s">
        <v>45</v>
      </c>
      <c r="BF402" t="s">
        <v>45</v>
      </c>
      <c r="BG402" t="s">
        <v>45</v>
      </c>
      <c r="BH402">
        <v>0</v>
      </c>
      <c r="BI402">
        <v>2</v>
      </c>
      <c r="BJ402" t="s">
        <v>515</v>
      </c>
      <c r="BM402">
        <v>331</v>
      </c>
      <c r="BN402">
        <v>0</v>
      </c>
      <c r="BO402" t="s">
        <v>513</v>
      </c>
      <c r="BP402">
        <v>1</v>
      </c>
      <c r="BQ402">
        <v>40</v>
      </c>
      <c r="BS402">
        <v>16.23</v>
      </c>
      <c r="BT402">
        <v>1</v>
      </c>
      <c r="BU402">
        <v>1</v>
      </c>
      <c r="BV402">
        <v>1</v>
      </c>
      <c r="BW402">
        <v>1</v>
      </c>
      <c r="BX402">
        <v>1</v>
      </c>
      <c r="BY402" t="s">
        <v>45</v>
      </c>
      <c r="BZ402">
        <v>80</v>
      </c>
      <c r="CA402">
        <v>44</v>
      </c>
      <c r="CF402">
        <v>0</v>
      </c>
      <c r="CG402">
        <v>0</v>
      </c>
      <c r="CM402">
        <v>0</v>
      </c>
      <c r="CN402" t="s">
        <v>45</v>
      </c>
      <c r="CO402">
        <v>0</v>
      </c>
      <c r="CP402">
        <f t="shared" si="270"/>
        <v>2966.68</v>
      </c>
      <c r="CQ402">
        <f t="shared" si="271"/>
        <v>542.64</v>
      </c>
      <c r="CR402">
        <f t="shared" si="272"/>
        <v>708.94200000000001</v>
      </c>
      <c r="CS402">
        <f t="shared" si="273"/>
        <v>139.41570000000002</v>
      </c>
      <c r="CT402">
        <f t="shared" si="274"/>
        <v>4142.3828999999996</v>
      </c>
      <c r="CU402">
        <f t="shared" si="275"/>
        <v>0</v>
      </c>
      <c r="CV402">
        <f t="shared" si="276"/>
        <v>20.7</v>
      </c>
      <c r="CW402">
        <f t="shared" si="277"/>
        <v>0</v>
      </c>
      <c r="CX402">
        <f t="shared" si="278"/>
        <v>0</v>
      </c>
      <c r="CY402">
        <f t="shared" si="279"/>
        <v>1822.6480000000001</v>
      </c>
      <c r="CZ402">
        <f t="shared" si="280"/>
        <v>1002.4564</v>
      </c>
      <c r="DC402" t="s">
        <v>45</v>
      </c>
      <c r="DD402" t="s">
        <v>45</v>
      </c>
      <c r="DE402" t="s">
        <v>45</v>
      </c>
      <c r="DF402" t="s">
        <v>45</v>
      </c>
      <c r="DG402" t="s">
        <v>45</v>
      </c>
      <c r="DH402" t="s">
        <v>45</v>
      </c>
      <c r="DI402" t="s">
        <v>45</v>
      </c>
      <c r="DJ402" t="s">
        <v>45</v>
      </c>
      <c r="DK402" t="s">
        <v>45</v>
      </c>
      <c r="DL402" t="s">
        <v>45</v>
      </c>
      <c r="DM402" t="s">
        <v>45</v>
      </c>
      <c r="DN402">
        <v>114</v>
      </c>
      <c r="DO402">
        <v>67</v>
      </c>
      <c r="DP402">
        <v>1.0469999999999999</v>
      </c>
      <c r="DQ402">
        <v>1</v>
      </c>
      <c r="DU402">
        <v>1003</v>
      </c>
      <c r="DV402" t="s">
        <v>93</v>
      </c>
      <c r="DW402" t="s">
        <v>93</v>
      </c>
      <c r="DX402">
        <v>100</v>
      </c>
      <c r="EE402">
        <v>21378046</v>
      </c>
      <c r="EF402">
        <v>40</v>
      </c>
      <c r="EG402" t="s">
        <v>495</v>
      </c>
      <c r="EH402">
        <v>0</v>
      </c>
      <c r="EI402" t="s">
        <v>45</v>
      </c>
      <c r="EJ402">
        <v>2</v>
      </c>
      <c r="EK402">
        <v>331</v>
      </c>
      <c r="EL402" t="s">
        <v>507</v>
      </c>
      <c r="EM402" t="s">
        <v>508</v>
      </c>
      <c r="EO402" t="s">
        <v>45</v>
      </c>
      <c r="EQ402">
        <v>0</v>
      </c>
      <c r="ER402">
        <v>490.45</v>
      </c>
      <c r="ES402">
        <v>119</v>
      </c>
      <c r="ET402">
        <v>116.22</v>
      </c>
      <c r="EU402">
        <v>8.59</v>
      </c>
      <c r="EV402">
        <v>255.23</v>
      </c>
      <c r="EW402">
        <v>20.7</v>
      </c>
      <c r="EX402">
        <v>0</v>
      </c>
      <c r="EY402">
        <v>0</v>
      </c>
      <c r="EZ402">
        <v>0</v>
      </c>
      <c r="FQ402">
        <v>0</v>
      </c>
      <c r="FR402">
        <f t="shared" si="281"/>
        <v>0</v>
      </c>
      <c r="FS402">
        <v>0</v>
      </c>
      <c r="FX402">
        <v>80</v>
      </c>
      <c r="FY402">
        <v>44</v>
      </c>
      <c r="GA402" t="s">
        <v>45</v>
      </c>
      <c r="GG402">
        <v>2</v>
      </c>
      <c r="GH402">
        <v>1</v>
      </c>
      <c r="GI402">
        <v>2</v>
      </c>
      <c r="GJ402">
        <v>0</v>
      </c>
      <c r="GK402">
        <f>ROUND(R402*(R12)/100,2)</f>
        <v>128.06</v>
      </c>
      <c r="GL402">
        <f t="shared" si="282"/>
        <v>0</v>
      </c>
      <c r="GM402">
        <f t="shared" si="283"/>
        <v>5919.85</v>
      </c>
      <c r="GN402">
        <f t="shared" si="284"/>
        <v>0</v>
      </c>
      <c r="GO402">
        <f t="shared" si="285"/>
        <v>5919.85</v>
      </c>
      <c r="GP402">
        <f t="shared" si="286"/>
        <v>0</v>
      </c>
      <c r="GR402">
        <v>0</v>
      </c>
    </row>
    <row r="403" spans="1:200">
      <c r="A403">
        <v>18</v>
      </c>
      <c r="B403">
        <v>0</v>
      </c>
      <c r="C403">
        <v>233</v>
      </c>
      <c r="E403" t="s">
        <v>303</v>
      </c>
      <c r="F403" t="s">
        <v>516</v>
      </c>
      <c r="G403" t="s">
        <v>517</v>
      </c>
      <c r="H403" t="s">
        <v>270</v>
      </c>
      <c r="I403">
        <f>I402*J403</f>
        <v>55.000000000000007</v>
      </c>
      <c r="J403">
        <v>100</v>
      </c>
      <c r="O403">
        <f t="shared" si="255"/>
        <v>317.2</v>
      </c>
      <c r="P403">
        <f t="shared" si="256"/>
        <v>317.2</v>
      </c>
      <c r="Q403">
        <f t="shared" si="257"/>
        <v>0</v>
      </c>
      <c r="R403">
        <f t="shared" si="258"/>
        <v>0</v>
      </c>
      <c r="S403">
        <f t="shared" si="259"/>
        <v>0</v>
      </c>
      <c r="T403">
        <f t="shared" si="260"/>
        <v>0</v>
      </c>
      <c r="U403">
        <f t="shared" si="261"/>
        <v>0</v>
      </c>
      <c r="V403">
        <f t="shared" si="262"/>
        <v>0</v>
      </c>
      <c r="W403">
        <f t="shared" si="263"/>
        <v>0</v>
      </c>
      <c r="X403">
        <f t="shared" si="264"/>
        <v>0</v>
      </c>
      <c r="Y403">
        <f t="shared" si="265"/>
        <v>0</v>
      </c>
      <c r="AA403">
        <v>22950688</v>
      </c>
      <c r="AB403">
        <f t="shared" si="266"/>
        <v>2.67</v>
      </c>
      <c r="AC403">
        <f t="shared" si="267"/>
        <v>2.67</v>
      </c>
      <c r="AD403">
        <f t="shared" si="287"/>
        <v>0</v>
      </c>
      <c r="AE403">
        <f t="shared" si="288"/>
        <v>0</v>
      </c>
      <c r="AF403">
        <f t="shared" si="289"/>
        <v>0</v>
      </c>
      <c r="AG403">
        <f t="shared" si="268"/>
        <v>0</v>
      </c>
      <c r="AH403">
        <f t="shared" si="290"/>
        <v>0</v>
      </c>
      <c r="AI403">
        <f t="shared" si="291"/>
        <v>0</v>
      </c>
      <c r="AJ403">
        <f t="shared" si="269"/>
        <v>0</v>
      </c>
      <c r="AK403">
        <v>2.67</v>
      </c>
      <c r="AL403">
        <v>2.67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1</v>
      </c>
      <c r="AW403">
        <v>1</v>
      </c>
      <c r="AZ403">
        <v>1</v>
      </c>
      <c r="BA403">
        <v>1</v>
      </c>
      <c r="BB403">
        <v>1</v>
      </c>
      <c r="BC403">
        <v>2.16</v>
      </c>
      <c r="BD403" t="s">
        <v>45</v>
      </c>
      <c r="BE403" t="s">
        <v>45</v>
      </c>
      <c r="BF403" t="s">
        <v>45</v>
      </c>
      <c r="BG403" t="s">
        <v>45</v>
      </c>
      <c r="BH403">
        <v>3</v>
      </c>
      <c r="BI403">
        <v>2</v>
      </c>
      <c r="BJ403" t="s">
        <v>518</v>
      </c>
      <c r="BM403">
        <v>331</v>
      </c>
      <c r="BN403">
        <v>0</v>
      </c>
      <c r="BO403" t="s">
        <v>516</v>
      </c>
      <c r="BP403">
        <v>1</v>
      </c>
      <c r="BQ403">
        <v>40</v>
      </c>
      <c r="BS403">
        <v>1</v>
      </c>
      <c r="BT403">
        <v>1</v>
      </c>
      <c r="BU403">
        <v>1</v>
      </c>
      <c r="BV403">
        <v>1</v>
      </c>
      <c r="BW403">
        <v>1</v>
      </c>
      <c r="BX403">
        <v>1</v>
      </c>
      <c r="BY403" t="s">
        <v>45</v>
      </c>
      <c r="BZ403">
        <v>0</v>
      </c>
      <c r="CA403">
        <v>0</v>
      </c>
      <c r="CF403">
        <v>0</v>
      </c>
      <c r="CG403">
        <v>0</v>
      </c>
      <c r="CM403">
        <v>0</v>
      </c>
      <c r="CN403" t="s">
        <v>45</v>
      </c>
      <c r="CO403">
        <v>0</v>
      </c>
      <c r="CP403">
        <f t="shared" si="270"/>
        <v>317.2</v>
      </c>
      <c r="CQ403">
        <f t="shared" si="271"/>
        <v>5.7671999999999999</v>
      </c>
      <c r="CR403">
        <f t="shared" si="272"/>
        <v>0</v>
      </c>
      <c r="CS403">
        <f t="shared" si="273"/>
        <v>0</v>
      </c>
      <c r="CT403">
        <f t="shared" si="274"/>
        <v>0</v>
      </c>
      <c r="CU403">
        <f t="shared" si="275"/>
        <v>0</v>
      </c>
      <c r="CV403">
        <f t="shared" si="276"/>
        <v>0</v>
      </c>
      <c r="CW403">
        <f t="shared" si="277"/>
        <v>0</v>
      </c>
      <c r="CX403">
        <f t="shared" si="278"/>
        <v>0</v>
      </c>
      <c r="CY403">
        <f t="shared" si="279"/>
        <v>0</v>
      </c>
      <c r="CZ403">
        <f t="shared" si="280"/>
        <v>0</v>
      </c>
      <c r="DC403" t="s">
        <v>45</v>
      </c>
      <c r="DD403" t="s">
        <v>45</v>
      </c>
      <c r="DE403" t="s">
        <v>45</v>
      </c>
      <c r="DF403" t="s">
        <v>45</v>
      </c>
      <c r="DG403" t="s">
        <v>45</v>
      </c>
      <c r="DH403" t="s">
        <v>45</v>
      </c>
      <c r="DI403" t="s">
        <v>45</v>
      </c>
      <c r="DJ403" t="s">
        <v>45</v>
      </c>
      <c r="DK403" t="s">
        <v>45</v>
      </c>
      <c r="DL403" t="s">
        <v>45</v>
      </c>
      <c r="DM403" t="s">
        <v>45</v>
      </c>
      <c r="DN403">
        <v>114</v>
      </c>
      <c r="DO403">
        <v>67</v>
      </c>
      <c r="DP403">
        <v>1.0469999999999999</v>
      </c>
      <c r="DQ403">
        <v>1</v>
      </c>
      <c r="DU403">
        <v>1003</v>
      </c>
      <c r="DV403" t="s">
        <v>270</v>
      </c>
      <c r="DW403" t="s">
        <v>270</v>
      </c>
      <c r="DX403">
        <v>1</v>
      </c>
      <c r="EE403">
        <v>21378046</v>
      </c>
      <c r="EF403">
        <v>40</v>
      </c>
      <c r="EG403" t="s">
        <v>495</v>
      </c>
      <c r="EH403">
        <v>0</v>
      </c>
      <c r="EI403" t="s">
        <v>45</v>
      </c>
      <c r="EJ403">
        <v>2</v>
      </c>
      <c r="EK403">
        <v>331</v>
      </c>
      <c r="EL403" t="s">
        <v>507</v>
      </c>
      <c r="EM403" t="s">
        <v>508</v>
      </c>
      <c r="EO403" t="s">
        <v>45</v>
      </c>
      <c r="EQ403">
        <v>0</v>
      </c>
      <c r="ER403">
        <v>2.67</v>
      </c>
      <c r="ES403">
        <v>2.67</v>
      </c>
      <c r="ET403">
        <v>0</v>
      </c>
      <c r="EU403">
        <v>0</v>
      </c>
      <c r="EV403">
        <v>0</v>
      </c>
      <c r="EW403">
        <v>0</v>
      </c>
      <c r="EX403">
        <v>0</v>
      </c>
      <c r="EZ403">
        <v>0</v>
      </c>
      <c r="FQ403">
        <v>0</v>
      </c>
      <c r="FR403">
        <f t="shared" si="281"/>
        <v>0</v>
      </c>
      <c r="FS403">
        <v>0</v>
      </c>
      <c r="FX403">
        <v>0</v>
      </c>
      <c r="FY403">
        <v>0</v>
      </c>
      <c r="GA403" t="s">
        <v>45</v>
      </c>
      <c r="GG403">
        <v>2</v>
      </c>
      <c r="GH403">
        <v>1</v>
      </c>
      <c r="GI403">
        <v>2</v>
      </c>
      <c r="GJ403">
        <v>0</v>
      </c>
      <c r="GK403">
        <f>ROUND(R403*(R12)/100,2)</f>
        <v>0</v>
      </c>
      <c r="GL403">
        <f t="shared" si="282"/>
        <v>0</v>
      </c>
      <c r="GM403">
        <f t="shared" si="283"/>
        <v>317.2</v>
      </c>
      <c r="GN403">
        <f t="shared" si="284"/>
        <v>0</v>
      </c>
      <c r="GO403">
        <f t="shared" si="285"/>
        <v>317.2</v>
      </c>
      <c r="GP403">
        <f t="shared" si="286"/>
        <v>0</v>
      </c>
      <c r="GR403">
        <v>0</v>
      </c>
    </row>
    <row r="404" spans="1:200">
      <c r="A404">
        <v>18</v>
      </c>
      <c r="B404">
        <v>0</v>
      </c>
      <c r="C404">
        <v>234</v>
      </c>
      <c r="E404" t="s">
        <v>307</v>
      </c>
      <c r="F404" t="s">
        <v>519</v>
      </c>
      <c r="G404" t="s">
        <v>520</v>
      </c>
      <c r="H404" t="s">
        <v>211</v>
      </c>
      <c r="I404">
        <f>I402*J404</f>
        <v>9.9999900000000017E-2</v>
      </c>
      <c r="J404">
        <v>0.18181800000000001</v>
      </c>
      <c r="O404">
        <f t="shared" si="255"/>
        <v>19.940000000000001</v>
      </c>
      <c r="P404">
        <f t="shared" si="256"/>
        <v>19.940000000000001</v>
      </c>
      <c r="Q404">
        <f t="shared" si="257"/>
        <v>0</v>
      </c>
      <c r="R404">
        <f t="shared" si="258"/>
        <v>0</v>
      </c>
      <c r="S404">
        <f t="shared" si="259"/>
        <v>0</v>
      </c>
      <c r="T404">
        <f t="shared" si="260"/>
        <v>0</v>
      </c>
      <c r="U404">
        <f t="shared" si="261"/>
        <v>0</v>
      </c>
      <c r="V404">
        <f t="shared" si="262"/>
        <v>0</v>
      </c>
      <c r="W404">
        <f t="shared" si="263"/>
        <v>0</v>
      </c>
      <c r="X404">
        <f t="shared" si="264"/>
        <v>0</v>
      </c>
      <c r="Y404">
        <f t="shared" si="265"/>
        <v>0</v>
      </c>
      <c r="AA404">
        <v>22950688</v>
      </c>
      <c r="AB404">
        <f t="shared" si="266"/>
        <v>135.68</v>
      </c>
      <c r="AC404">
        <f t="shared" si="267"/>
        <v>135.68</v>
      </c>
      <c r="AD404">
        <f t="shared" si="287"/>
        <v>0</v>
      </c>
      <c r="AE404">
        <f t="shared" si="288"/>
        <v>0</v>
      </c>
      <c r="AF404">
        <f t="shared" si="289"/>
        <v>0</v>
      </c>
      <c r="AG404">
        <f t="shared" si="268"/>
        <v>0</v>
      </c>
      <c r="AH404">
        <f t="shared" si="290"/>
        <v>0</v>
      </c>
      <c r="AI404">
        <f t="shared" si="291"/>
        <v>0</v>
      </c>
      <c r="AJ404">
        <f t="shared" si="269"/>
        <v>0</v>
      </c>
      <c r="AK404">
        <v>135.68</v>
      </c>
      <c r="AL404">
        <v>135.68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1</v>
      </c>
      <c r="AW404">
        <v>1</v>
      </c>
      <c r="AZ404">
        <v>1</v>
      </c>
      <c r="BA404">
        <v>1</v>
      </c>
      <c r="BB404">
        <v>1</v>
      </c>
      <c r="BC404">
        <v>1.47</v>
      </c>
      <c r="BD404" t="s">
        <v>45</v>
      </c>
      <c r="BE404" t="s">
        <v>45</v>
      </c>
      <c r="BF404" t="s">
        <v>45</v>
      </c>
      <c r="BG404" t="s">
        <v>45</v>
      </c>
      <c r="BH404">
        <v>3</v>
      </c>
      <c r="BI404">
        <v>2</v>
      </c>
      <c r="BJ404" t="s">
        <v>521</v>
      </c>
      <c r="BM404">
        <v>331</v>
      </c>
      <c r="BN404">
        <v>0</v>
      </c>
      <c r="BO404" t="s">
        <v>519</v>
      </c>
      <c r="BP404">
        <v>1</v>
      </c>
      <c r="BQ404">
        <v>40</v>
      </c>
      <c r="BS404">
        <v>1</v>
      </c>
      <c r="BT404">
        <v>1</v>
      </c>
      <c r="BU404">
        <v>1</v>
      </c>
      <c r="BV404">
        <v>1</v>
      </c>
      <c r="BW404">
        <v>1</v>
      </c>
      <c r="BX404">
        <v>1</v>
      </c>
      <c r="BY404" t="s">
        <v>45</v>
      </c>
      <c r="BZ404">
        <v>0</v>
      </c>
      <c r="CA404">
        <v>0</v>
      </c>
      <c r="CF404">
        <v>0</v>
      </c>
      <c r="CG404">
        <v>0</v>
      </c>
      <c r="CM404">
        <v>0</v>
      </c>
      <c r="CN404" t="s">
        <v>45</v>
      </c>
      <c r="CO404">
        <v>0</v>
      </c>
      <c r="CP404">
        <f t="shared" si="270"/>
        <v>19.940000000000001</v>
      </c>
      <c r="CQ404">
        <f t="shared" si="271"/>
        <v>199.4496</v>
      </c>
      <c r="CR404">
        <f t="shared" si="272"/>
        <v>0</v>
      </c>
      <c r="CS404">
        <f t="shared" si="273"/>
        <v>0</v>
      </c>
      <c r="CT404">
        <f t="shared" si="274"/>
        <v>0</v>
      </c>
      <c r="CU404">
        <f t="shared" si="275"/>
        <v>0</v>
      </c>
      <c r="CV404">
        <f t="shared" si="276"/>
        <v>0</v>
      </c>
      <c r="CW404">
        <f t="shared" si="277"/>
        <v>0</v>
      </c>
      <c r="CX404">
        <f t="shared" si="278"/>
        <v>0</v>
      </c>
      <c r="CY404">
        <f t="shared" si="279"/>
        <v>0</v>
      </c>
      <c r="CZ404">
        <f t="shared" si="280"/>
        <v>0</v>
      </c>
      <c r="DC404" t="s">
        <v>45</v>
      </c>
      <c r="DD404" t="s">
        <v>45</v>
      </c>
      <c r="DE404" t="s">
        <v>45</v>
      </c>
      <c r="DF404" t="s">
        <v>45</v>
      </c>
      <c r="DG404" t="s">
        <v>45</v>
      </c>
      <c r="DH404" t="s">
        <v>45</v>
      </c>
      <c r="DI404" t="s">
        <v>45</v>
      </c>
      <c r="DJ404" t="s">
        <v>45</v>
      </c>
      <c r="DK404" t="s">
        <v>45</v>
      </c>
      <c r="DL404" t="s">
        <v>45</v>
      </c>
      <c r="DM404" t="s">
        <v>45</v>
      </c>
      <c r="DN404">
        <v>114</v>
      </c>
      <c r="DO404">
        <v>67</v>
      </c>
      <c r="DP404">
        <v>1.0469999999999999</v>
      </c>
      <c r="DQ404">
        <v>1</v>
      </c>
      <c r="DU404">
        <v>1010</v>
      </c>
      <c r="DV404" t="s">
        <v>211</v>
      </c>
      <c r="DW404" t="s">
        <v>211</v>
      </c>
      <c r="DX404">
        <v>100</v>
      </c>
      <c r="EE404">
        <v>21378046</v>
      </c>
      <c r="EF404">
        <v>40</v>
      </c>
      <c r="EG404" t="s">
        <v>495</v>
      </c>
      <c r="EH404">
        <v>0</v>
      </c>
      <c r="EI404" t="s">
        <v>45</v>
      </c>
      <c r="EJ404">
        <v>2</v>
      </c>
      <c r="EK404">
        <v>331</v>
      </c>
      <c r="EL404" t="s">
        <v>507</v>
      </c>
      <c r="EM404" t="s">
        <v>508</v>
      </c>
      <c r="EO404" t="s">
        <v>45</v>
      </c>
      <c r="EQ404">
        <v>0</v>
      </c>
      <c r="ER404">
        <v>135.68</v>
      </c>
      <c r="ES404">
        <v>135.68</v>
      </c>
      <c r="ET404">
        <v>0</v>
      </c>
      <c r="EU404">
        <v>0</v>
      </c>
      <c r="EV404">
        <v>0</v>
      </c>
      <c r="EW404">
        <v>0</v>
      </c>
      <c r="EX404">
        <v>0</v>
      </c>
      <c r="EZ404">
        <v>0</v>
      </c>
      <c r="FQ404">
        <v>0</v>
      </c>
      <c r="FR404">
        <f t="shared" si="281"/>
        <v>0</v>
      </c>
      <c r="FS404">
        <v>0</v>
      </c>
      <c r="FX404">
        <v>0</v>
      </c>
      <c r="FY404">
        <v>0</v>
      </c>
      <c r="GA404" t="s">
        <v>45</v>
      </c>
      <c r="GG404">
        <v>2</v>
      </c>
      <c r="GH404">
        <v>1</v>
      </c>
      <c r="GI404">
        <v>2</v>
      </c>
      <c r="GJ404">
        <v>0</v>
      </c>
      <c r="GK404">
        <f>ROUND(R404*(R12)/100,2)</f>
        <v>0</v>
      </c>
      <c r="GL404">
        <f t="shared" si="282"/>
        <v>0</v>
      </c>
      <c r="GM404">
        <f t="shared" si="283"/>
        <v>19.940000000000001</v>
      </c>
      <c r="GN404">
        <f t="shared" si="284"/>
        <v>0</v>
      </c>
      <c r="GO404">
        <f t="shared" si="285"/>
        <v>19.940000000000001</v>
      </c>
      <c r="GP404">
        <f t="shared" si="286"/>
        <v>0</v>
      </c>
      <c r="GR404">
        <v>0</v>
      </c>
    </row>
    <row r="405" spans="1:200">
      <c r="A405">
        <v>18</v>
      </c>
      <c r="B405">
        <v>0</v>
      </c>
      <c r="C405">
        <v>235</v>
      </c>
      <c r="E405" t="s">
        <v>311</v>
      </c>
      <c r="F405" t="s">
        <v>522</v>
      </c>
      <c r="G405" t="s">
        <v>523</v>
      </c>
      <c r="H405" t="s">
        <v>227</v>
      </c>
      <c r="I405">
        <f>I402*J405</f>
        <v>2.0000002000000001</v>
      </c>
      <c r="J405">
        <v>3.6363639999999999</v>
      </c>
      <c r="O405">
        <f t="shared" si="255"/>
        <v>5.51</v>
      </c>
      <c r="P405">
        <f t="shared" si="256"/>
        <v>5.51</v>
      </c>
      <c r="Q405">
        <f t="shared" si="257"/>
        <v>0</v>
      </c>
      <c r="R405">
        <f t="shared" si="258"/>
        <v>0</v>
      </c>
      <c r="S405">
        <f t="shared" si="259"/>
        <v>0</v>
      </c>
      <c r="T405">
        <f t="shared" si="260"/>
        <v>0</v>
      </c>
      <c r="U405">
        <f t="shared" si="261"/>
        <v>0</v>
      </c>
      <c r="V405">
        <f t="shared" si="262"/>
        <v>0</v>
      </c>
      <c r="W405">
        <f t="shared" si="263"/>
        <v>0</v>
      </c>
      <c r="X405">
        <f t="shared" si="264"/>
        <v>0</v>
      </c>
      <c r="Y405">
        <f t="shared" si="265"/>
        <v>0</v>
      </c>
      <c r="AA405">
        <v>22950688</v>
      </c>
      <c r="AB405">
        <f t="shared" si="266"/>
        <v>1.06</v>
      </c>
      <c r="AC405">
        <f t="shared" si="267"/>
        <v>1.06</v>
      </c>
      <c r="AD405">
        <f t="shared" si="287"/>
        <v>0</v>
      </c>
      <c r="AE405">
        <f t="shared" si="288"/>
        <v>0</v>
      </c>
      <c r="AF405">
        <f t="shared" si="289"/>
        <v>0</v>
      </c>
      <c r="AG405">
        <f t="shared" si="268"/>
        <v>0</v>
      </c>
      <c r="AH405">
        <f t="shared" si="290"/>
        <v>0</v>
      </c>
      <c r="AI405">
        <f t="shared" si="291"/>
        <v>0</v>
      </c>
      <c r="AJ405">
        <f t="shared" si="269"/>
        <v>0</v>
      </c>
      <c r="AK405">
        <v>1.06</v>
      </c>
      <c r="AL405">
        <v>1.06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1</v>
      </c>
      <c r="AW405">
        <v>1</v>
      </c>
      <c r="AZ405">
        <v>1</v>
      </c>
      <c r="BA405">
        <v>1</v>
      </c>
      <c r="BB405">
        <v>1</v>
      </c>
      <c r="BC405">
        <v>2.6</v>
      </c>
      <c r="BD405" t="s">
        <v>45</v>
      </c>
      <c r="BE405" t="s">
        <v>45</v>
      </c>
      <c r="BF405" t="s">
        <v>45</v>
      </c>
      <c r="BG405" t="s">
        <v>45</v>
      </c>
      <c r="BH405">
        <v>3</v>
      </c>
      <c r="BI405">
        <v>2</v>
      </c>
      <c r="BJ405" t="s">
        <v>524</v>
      </c>
      <c r="BM405">
        <v>331</v>
      </c>
      <c r="BN405">
        <v>0</v>
      </c>
      <c r="BO405" t="s">
        <v>522</v>
      </c>
      <c r="BP405">
        <v>1</v>
      </c>
      <c r="BQ405">
        <v>40</v>
      </c>
      <c r="BS405">
        <v>1</v>
      </c>
      <c r="BT405">
        <v>1</v>
      </c>
      <c r="BU405">
        <v>1</v>
      </c>
      <c r="BV405">
        <v>1</v>
      </c>
      <c r="BW405">
        <v>1</v>
      </c>
      <c r="BX405">
        <v>1</v>
      </c>
      <c r="BY405" t="s">
        <v>45</v>
      </c>
      <c r="BZ405">
        <v>0</v>
      </c>
      <c r="CA405">
        <v>0</v>
      </c>
      <c r="CF405">
        <v>0</v>
      </c>
      <c r="CG405">
        <v>0</v>
      </c>
      <c r="CM405">
        <v>0</v>
      </c>
      <c r="CN405" t="s">
        <v>45</v>
      </c>
      <c r="CO405">
        <v>0</v>
      </c>
      <c r="CP405">
        <f t="shared" si="270"/>
        <v>5.51</v>
      </c>
      <c r="CQ405">
        <f t="shared" si="271"/>
        <v>2.7560000000000002</v>
      </c>
      <c r="CR405">
        <f t="shared" si="272"/>
        <v>0</v>
      </c>
      <c r="CS405">
        <f t="shared" si="273"/>
        <v>0</v>
      </c>
      <c r="CT405">
        <f t="shared" si="274"/>
        <v>0</v>
      </c>
      <c r="CU405">
        <f t="shared" si="275"/>
        <v>0</v>
      </c>
      <c r="CV405">
        <f t="shared" si="276"/>
        <v>0</v>
      </c>
      <c r="CW405">
        <f t="shared" si="277"/>
        <v>0</v>
      </c>
      <c r="CX405">
        <f t="shared" si="278"/>
        <v>0</v>
      </c>
      <c r="CY405">
        <f t="shared" si="279"/>
        <v>0</v>
      </c>
      <c r="CZ405">
        <f t="shared" si="280"/>
        <v>0</v>
      </c>
      <c r="DC405" t="s">
        <v>45</v>
      </c>
      <c r="DD405" t="s">
        <v>45</v>
      </c>
      <c r="DE405" t="s">
        <v>45</v>
      </c>
      <c r="DF405" t="s">
        <v>45</v>
      </c>
      <c r="DG405" t="s">
        <v>45</v>
      </c>
      <c r="DH405" t="s">
        <v>45</v>
      </c>
      <c r="DI405" t="s">
        <v>45</v>
      </c>
      <c r="DJ405" t="s">
        <v>45</v>
      </c>
      <c r="DK405" t="s">
        <v>45</v>
      </c>
      <c r="DL405" t="s">
        <v>45</v>
      </c>
      <c r="DM405" t="s">
        <v>45</v>
      </c>
      <c r="DN405">
        <v>114</v>
      </c>
      <c r="DO405">
        <v>67</v>
      </c>
      <c r="DP405">
        <v>1.0469999999999999</v>
      </c>
      <c r="DQ405">
        <v>1</v>
      </c>
      <c r="DU405">
        <v>1010</v>
      </c>
      <c r="DV405" t="s">
        <v>227</v>
      </c>
      <c r="DW405" t="s">
        <v>227</v>
      </c>
      <c r="DX405">
        <v>1</v>
      </c>
      <c r="EE405">
        <v>21378046</v>
      </c>
      <c r="EF405">
        <v>40</v>
      </c>
      <c r="EG405" t="s">
        <v>495</v>
      </c>
      <c r="EH405">
        <v>0</v>
      </c>
      <c r="EI405" t="s">
        <v>45</v>
      </c>
      <c r="EJ405">
        <v>2</v>
      </c>
      <c r="EK405">
        <v>331</v>
      </c>
      <c r="EL405" t="s">
        <v>507</v>
      </c>
      <c r="EM405" t="s">
        <v>508</v>
      </c>
      <c r="EO405" t="s">
        <v>45</v>
      </c>
      <c r="EQ405">
        <v>0</v>
      </c>
      <c r="ER405">
        <v>1.06</v>
      </c>
      <c r="ES405">
        <v>1.06</v>
      </c>
      <c r="ET405">
        <v>0</v>
      </c>
      <c r="EU405">
        <v>0</v>
      </c>
      <c r="EV405">
        <v>0</v>
      </c>
      <c r="EW405">
        <v>0</v>
      </c>
      <c r="EX405">
        <v>0</v>
      </c>
      <c r="EZ405">
        <v>0</v>
      </c>
      <c r="FQ405">
        <v>0</v>
      </c>
      <c r="FR405">
        <f t="shared" si="281"/>
        <v>0</v>
      </c>
      <c r="FS405">
        <v>0</v>
      </c>
      <c r="FX405">
        <v>0</v>
      </c>
      <c r="FY405">
        <v>0</v>
      </c>
      <c r="GA405" t="s">
        <v>45</v>
      </c>
      <c r="GG405">
        <v>2</v>
      </c>
      <c r="GH405">
        <v>1</v>
      </c>
      <c r="GI405">
        <v>2</v>
      </c>
      <c r="GJ405">
        <v>0</v>
      </c>
      <c r="GK405">
        <f>ROUND(R405*(R12)/100,2)</f>
        <v>0</v>
      </c>
      <c r="GL405">
        <f t="shared" si="282"/>
        <v>0</v>
      </c>
      <c r="GM405">
        <f t="shared" si="283"/>
        <v>5.51</v>
      </c>
      <c r="GN405">
        <f t="shared" si="284"/>
        <v>0</v>
      </c>
      <c r="GO405">
        <f t="shared" si="285"/>
        <v>5.51</v>
      </c>
      <c r="GP405">
        <f t="shared" si="286"/>
        <v>0</v>
      </c>
      <c r="GR405">
        <v>0</v>
      </c>
    </row>
    <row r="406" spans="1:200">
      <c r="A406">
        <v>17</v>
      </c>
      <c r="B406">
        <v>0</v>
      </c>
      <c r="C406">
        <f>ROW(SmtRes!A236)</f>
        <v>236</v>
      </c>
      <c r="E406" t="s">
        <v>112</v>
      </c>
      <c r="F406" t="s">
        <v>525</v>
      </c>
      <c r="G406" t="s">
        <v>526</v>
      </c>
      <c r="H406" t="s">
        <v>227</v>
      </c>
      <c r="I406">
        <v>2</v>
      </c>
      <c r="J406">
        <v>0</v>
      </c>
      <c r="O406">
        <f t="shared" si="255"/>
        <v>112.5</v>
      </c>
      <c r="P406">
        <f t="shared" si="256"/>
        <v>112.5</v>
      </c>
      <c r="Q406">
        <f t="shared" si="257"/>
        <v>0</v>
      </c>
      <c r="R406">
        <f t="shared" si="258"/>
        <v>0</v>
      </c>
      <c r="S406">
        <f t="shared" si="259"/>
        <v>0</v>
      </c>
      <c r="T406">
        <f t="shared" si="260"/>
        <v>0</v>
      </c>
      <c r="U406">
        <f t="shared" si="261"/>
        <v>0</v>
      </c>
      <c r="V406">
        <f t="shared" si="262"/>
        <v>0</v>
      </c>
      <c r="W406">
        <f t="shared" si="263"/>
        <v>0</v>
      </c>
      <c r="X406">
        <f t="shared" si="264"/>
        <v>0</v>
      </c>
      <c r="Y406">
        <f t="shared" si="265"/>
        <v>0</v>
      </c>
      <c r="AA406">
        <v>22950688</v>
      </c>
      <c r="AB406">
        <f t="shared" si="266"/>
        <v>24.35</v>
      </c>
      <c r="AC406">
        <f t="shared" si="267"/>
        <v>24.35</v>
      </c>
      <c r="AD406">
        <f t="shared" si="287"/>
        <v>0</v>
      </c>
      <c r="AE406">
        <f t="shared" si="288"/>
        <v>0</v>
      </c>
      <c r="AF406">
        <f t="shared" si="289"/>
        <v>0</v>
      </c>
      <c r="AG406">
        <f t="shared" si="268"/>
        <v>0</v>
      </c>
      <c r="AH406">
        <f t="shared" si="290"/>
        <v>0</v>
      </c>
      <c r="AI406">
        <f t="shared" si="291"/>
        <v>0</v>
      </c>
      <c r="AJ406">
        <f t="shared" si="269"/>
        <v>0</v>
      </c>
      <c r="AK406">
        <v>24.35</v>
      </c>
      <c r="AL406">
        <v>24.35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1</v>
      </c>
      <c r="AW406">
        <v>1</v>
      </c>
      <c r="AZ406">
        <v>1</v>
      </c>
      <c r="BA406">
        <v>1</v>
      </c>
      <c r="BB406">
        <v>1</v>
      </c>
      <c r="BC406">
        <v>2.31</v>
      </c>
      <c r="BD406" t="s">
        <v>45</v>
      </c>
      <c r="BE406" t="s">
        <v>45</v>
      </c>
      <c r="BF406" t="s">
        <v>45</v>
      </c>
      <c r="BG406" t="s">
        <v>45</v>
      </c>
      <c r="BH406">
        <v>0</v>
      </c>
      <c r="BI406">
        <v>2</v>
      </c>
      <c r="BJ406" t="s">
        <v>527</v>
      </c>
      <c r="BM406">
        <v>1618</v>
      </c>
      <c r="BN406">
        <v>0</v>
      </c>
      <c r="BO406" t="s">
        <v>525</v>
      </c>
      <c r="BP406">
        <v>1</v>
      </c>
      <c r="BQ406">
        <v>201</v>
      </c>
      <c r="BS406">
        <v>1</v>
      </c>
      <c r="BT406">
        <v>1</v>
      </c>
      <c r="BU406">
        <v>1</v>
      </c>
      <c r="BV406">
        <v>1</v>
      </c>
      <c r="BW406">
        <v>1</v>
      </c>
      <c r="BX406">
        <v>1</v>
      </c>
      <c r="BY406" t="s">
        <v>45</v>
      </c>
      <c r="BZ406">
        <v>0</v>
      </c>
      <c r="CA406">
        <v>0</v>
      </c>
      <c r="CF406">
        <v>0</v>
      </c>
      <c r="CG406">
        <v>0</v>
      </c>
      <c r="CM406">
        <v>0</v>
      </c>
      <c r="CN406" t="s">
        <v>45</v>
      </c>
      <c r="CO406">
        <v>0</v>
      </c>
      <c r="CP406">
        <f t="shared" si="270"/>
        <v>112.5</v>
      </c>
      <c r="CQ406">
        <f t="shared" si="271"/>
        <v>56.248500000000007</v>
      </c>
      <c r="CR406">
        <f t="shared" si="272"/>
        <v>0</v>
      </c>
      <c r="CS406">
        <f t="shared" si="273"/>
        <v>0</v>
      </c>
      <c r="CT406">
        <f t="shared" si="274"/>
        <v>0</v>
      </c>
      <c r="CU406">
        <f t="shared" si="275"/>
        <v>0</v>
      </c>
      <c r="CV406">
        <f t="shared" si="276"/>
        <v>0</v>
      </c>
      <c r="CW406">
        <f t="shared" si="277"/>
        <v>0</v>
      </c>
      <c r="CX406">
        <f t="shared" si="278"/>
        <v>0</v>
      </c>
      <c r="CY406">
        <f t="shared" si="279"/>
        <v>0</v>
      </c>
      <c r="CZ406">
        <f t="shared" si="280"/>
        <v>0</v>
      </c>
      <c r="DC406" t="s">
        <v>45</v>
      </c>
      <c r="DD406" t="s">
        <v>45</v>
      </c>
      <c r="DE406" t="s">
        <v>45</v>
      </c>
      <c r="DF406" t="s">
        <v>45</v>
      </c>
      <c r="DG406" t="s">
        <v>45</v>
      </c>
      <c r="DH406" t="s">
        <v>45</v>
      </c>
      <c r="DI406" t="s">
        <v>45</v>
      </c>
      <c r="DJ406" t="s">
        <v>45</v>
      </c>
      <c r="DK406" t="s">
        <v>45</v>
      </c>
      <c r="DL406" t="s">
        <v>45</v>
      </c>
      <c r="DM406" t="s">
        <v>45</v>
      </c>
      <c r="DN406">
        <v>0</v>
      </c>
      <c r="DO406">
        <v>0</v>
      </c>
      <c r="DP406">
        <v>1</v>
      </c>
      <c r="DQ406">
        <v>1</v>
      </c>
      <c r="DU406">
        <v>1010</v>
      </c>
      <c r="DV406" t="s">
        <v>227</v>
      </c>
      <c r="DW406" t="s">
        <v>227</v>
      </c>
      <c r="DX406">
        <v>1</v>
      </c>
      <c r="EE406">
        <v>21379333</v>
      </c>
      <c r="EF406">
        <v>201</v>
      </c>
      <c r="EG406" t="s">
        <v>528</v>
      </c>
      <c r="EH406">
        <v>0</v>
      </c>
      <c r="EI406" t="s">
        <v>45</v>
      </c>
      <c r="EJ406">
        <v>2</v>
      </c>
      <c r="EK406">
        <v>1618</v>
      </c>
      <c r="EL406" t="s">
        <v>529</v>
      </c>
      <c r="EM406" t="s">
        <v>530</v>
      </c>
      <c r="EO406" t="s">
        <v>45</v>
      </c>
      <c r="EQ406">
        <v>0</v>
      </c>
      <c r="ER406">
        <v>24.35</v>
      </c>
      <c r="ES406">
        <v>24.35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Q406">
        <v>0</v>
      </c>
      <c r="FR406">
        <f t="shared" si="281"/>
        <v>0</v>
      </c>
      <c r="FS406">
        <v>0</v>
      </c>
      <c r="FX406">
        <v>0</v>
      </c>
      <c r="FY406">
        <v>0</v>
      </c>
      <c r="GA406" t="s">
        <v>45</v>
      </c>
      <c r="GG406">
        <v>2</v>
      </c>
      <c r="GH406">
        <v>1</v>
      </c>
      <c r="GI406">
        <v>2</v>
      </c>
      <c r="GJ406">
        <v>0</v>
      </c>
      <c r="GK406">
        <f>ROUND(R406*(R12)/100,2)</f>
        <v>0</v>
      </c>
      <c r="GL406">
        <f t="shared" si="282"/>
        <v>0</v>
      </c>
      <c r="GM406">
        <f t="shared" si="283"/>
        <v>112.5</v>
      </c>
      <c r="GN406">
        <f t="shared" si="284"/>
        <v>0</v>
      </c>
      <c r="GO406">
        <f t="shared" si="285"/>
        <v>112.5</v>
      </c>
      <c r="GP406">
        <f t="shared" si="286"/>
        <v>0</v>
      </c>
      <c r="GR406">
        <v>0</v>
      </c>
    </row>
    <row r="407" spans="1:200">
      <c r="A407">
        <v>18</v>
      </c>
      <c r="B407">
        <v>0</v>
      </c>
      <c r="C407">
        <v>236</v>
      </c>
      <c r="E407" t="s">
        <v>118</v>
      </c>
      <c r="F407" t="s">
        <v>531</v>
      </c>
      <c r="G407" t="s">
        <v>532</v>
      </c>
      <c r="H407" t="s">
        <v>227</v>
      </c>
      <c r="I407">
        <f>I406*J407</f>
        <v>2</v>
      </c>
      <c r="J407">
        <v>1</v>
      </c>
      <c r="O407">
        <f t="shared" si="255"/>
        <v>50.28</v>
      </c>
      <c r="P407">
        <f t="shared" si="256"/>
        <v>50.28</v>
      </c>
      <c r="Q407">
        <f t="shared" si="257"/>
        <v>0</v>
      </c>
      <c r="R407">
        <f t="shared" si="258"/>
        <v>0</v>
      </c>
      <c r="S407">
        <f t="shared" si="259"/>
        <v>0</v>
      </c>
      <c r="T407">
        <f t="shared" si="260"/>
        <v>0</v>
      </c>
      <c r="U407">
        <f t="shared" si="261"/>
        <v>0</v>
      </c>
      <c r="V407">
        <f t="shared" si="262"/>
        <v>0</v>
      </c>
      <c r="W407">
        <f t="shared" si="263"/>
        <v>0</v>
      </c>
      <c r="X407">
        <f t="shared" si="264"/>
        <v>0</v>
      </c>
      <c r="Y407">
        <f t="shared" si="265"/>
        <v>0</v>
      </c>
      <c r="AA407">
        <v>22950688</v>
      </c>
      <c r="AB407">
        <f t="shared" si="266"/>
        <v>26.19</v>
      </c>
      <c r="AC407">
        <f t="shared" si="267"/>
        <v>26.19</v>
      </c>
      <c r="AD407">
        <f t="shared" si="287"/>
        <v>0</v>
      </c>
      <c r="AE407">
        <f t="shared" si="288"/>
        <v>0</v>
      </c>
      <c r="AF407">
        <f t="shared" si="289"/>
        <v>0</v>
      </c>
      <c r="AG407">
        <f t="shared" si="268"/>
        <v>0</v>
      </c>
      <c r="AH407">
        <f t="shared" si="290"/>
        <v>0</v>
      </c>
      <c r="AI407">
        <f t="shared" si="291"/>
        <v>0</v>
      </c>
      <c r="AJ407">
        <f t="shared" si="269"/>
        <v>0</v>
      </c>
      <c r="AK407">
        <v>26.19</v>
      </c>
      <c r="AL407">
        <v>26.19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1</v>
      </c>
      <c r="AW407">
        <v>1</v>
      </c>
      <c r="AZ407">
        <v>1</v>
      </c>
      <c r="BA407">
        <v>1</v>
      </c>
      <c r="BB407">
        <v>1</v>
      </c>
      <c r="BC407">
        <v>0.96</v>
      </c>
      <c r="BD407" t="s">
        <v>45</v>
      </c>
      <c r="BE407" t="s">
        <v>45</v>
      </c>
      <c r="BF407" t="s">
        <v>45</v>
      </c>
      <c r="BG407" t="s">
        <v>45</v>
      </c>
      <c r="BH407">
        <v>3</v>
      </c>
      <c r="BI407">
        <v>2</v>
      </c>
      <c r="BJ407" t="s">
        <v>533</v>
      </c>
      <c r="BM407">
        <v>1618</v>
      </c>
      <c r="BN407">
        <v>0</v>
      </c>
      <c r="BO407" t="s">
        <v>531</v>
      </c>
      <c r="BP407">
        <v>1</v>
      </c>
      <c r="BQ407">
        <v>201</v>
      </c>
      <c r="BS407">
        <v>1</v>
      </c>
      <c r="BT407">
        <v>1</v>
      </c>
      <c r="BU407">
        <v>1</v>
      </c>
      <c r="BV407">
        <v>1</v>
      </c>
      <c r="BW407">
        <v>1</v>
      </c>
      <c r="BX407">
        <v>1</v>
      </c>
      <c r="BY407" t="s">
        <v>45</v>
      </c>
      <c r="BZ407">
        <v>0</v>
      </c>
      <c r="CA407">
        <v>0</v>
      </c>
      <c r="CF407">
        <v>0</v>
      </c>
      <c r="CG407">
        <v>0</v>
      </c>
      <c r="CM407">
        <v>0</v>
      </c>
      <c r="CN407" t="s">
        <v>45</v>
      </c>
      <c r="CO407">
        <v>0</v>
      </c>
      <c r="CP407">
        <f t="shared" si="270"/>
        <v>50.28</v>
      </c>
      <c r="CQ407">
        <f t="shared" si="271"/>
        <v>25.142399999999999</v>
      </c>
      <c r="CR407">
        <f t="shared" si="272"/>
        <v>0</v>
      </c>
      <c r="CS407">
        <f t="shared" si="273"/>
        <v>0</v>
      </c>
      <c r="CT407">
        <f t="shared" si="274"/>
        <v>0</v>
      </c>
      <c r="CU407">
        <f t="shared" si="275"/>
        <v>0</v>
      </c>
      <c r="CV407">
        <f t="shared" si="276"/>
        <v>0</v>
      </c>
      <c r="CW407">
        <f t="shared" si="277"/>
        <v>0</v>
      </c>
      <c r="CX407">
        <f t="shared" si="278"/>
        <v>0</v>
      </c>
      <c r="CY407">
        <f t="shared" si="279"/>
        <v>0</v>
      </c>
      <c r="CZ407">
        <f t="shared" si="280"/>
        <v>0</v>
      </c>
      <c r="DC407" t="s">
        <v>45</v>
      </c>
      <c r="DD407" t="s">
        <v>45</v>
      </c>
      <c r="DE407" t="s">
        <v>45</v>
      </c>
      <c r="DF407" t="s">
        <v>45</v>
      </c>
      <c r="DG407" t="s">
        <v>45</v>
      </c>
      <c r="DH407" t="s">
        <v>45</v>
      </c>
      <c r="DI407" t="s">
        <v>45</v>
      </c>
      <c r="DJ407" t="s">
        <v>45</v>
      </c>
      <c r="DK407" t="s">
        <v>45</v>
      </c>
      <c r="DL407" t="s">
        <v>45</v>
      </c>
      <c r="DM407" t="s">
        <v>45</v>
      </c>
      <c r="DN407">
        <v>0</v>
      </c>
      <c r="DO407">
        <v>0</v>
      </c>
      <c r="DP407">
        <v>1</v>
      </c>
      <c r="DQ407">
        <v>1</v>
      </c>
      <c r="DU407">
        <v>1010</v>
      </c>
      <c r="DV407" t="s">
        <v>227</v>
      </c>
      <c r="DW407" t="s">
        <v>227</v>
      </c>
      <c r="DX407">
        <v>1</v>
      </c>
      <c r="EE407">
        <v>21379333</v>
      </c>
      <c r="EF407">
        <v>201</v>
      </c>
      <c r="EG407" t="s">
        <v>528</v>
      </c>
      <c r="EH407">
        <v>0</v>
      </c>
      <c r="EI407" t="s">
        <v>45</v>
      </c>
      <c r="EJ407">
        <v>2</v>
      </c>
      <c r="EK407">
        <v>1618</v>
      </c>
      <c r="EL407" t="s">
        <v>529</v>
      </c>
      <c r="EM407" t="s">
        <v>530</v>
      </c>
      <c r="EO407" t="s">
        <v>45</v>
      </c>
      <c r="EQ407">
        <v>0</v>
      </c>
      <c r="ER407">
        <v>26.19</v>
      </c>
      <c r="ES407">
        <v>26.19</v>
      </c>
      <c r="ET407">
        <v>0</v>
      </c>
      <c r="EU407">
        <v>0</v>
      </c>
      <c r="EV407">
        <v>0</v>
      </c>
      <c r="EW407">
        <v>0</v>
      </c>
      <c r="EX407">
        <v>0</v>
      </c>
      <c r="EZ407">
        <v>0</v>
      </c>
      <c r="FQ407">
        <v>0</v>
      </c>
      <c r="FR407">
        <f t="shared" si="281"/>
        <v>0</v>
      </c>
      <c r="FS407">
        <v>0</v>
      </c>
      <c r="FX407">
        <v>0</v>
      </c>
      <c r="FY407">
        <v>0</v>
      </c>
      <c r="GA407" t="s">
        <v>45</v>
      </c>
      <c r="GG407">
        <v>2</v>
      </c>
      <c r="GH407">
        <v>1</v>
      </c>
      <c r="GI407">
        <v>2</v>
      </c>
      <c r="GJ407">
        <v>0</v>
      </c>
      <c r="GK407">
        <f>ROUND(R407*(R12)/100,2)</f>
        <v>0</v>
      </c>
      <c r="GL407">
        <f t="shared" si="282"/>
        <v>0</v>
      </c>
      <c r="GM407">
        <f t="shared" si="283"/>
        <v>50.28</v>
      </c>
      <c r="GN407">
        <f t="shared" si="284"/>
        <v>0</v>
      </c>
      <c r="GO407">
        <f t="shared" si="285"/>
        <v>50.28</v>
      </c>
      <c r="GP407">
        <f t="shared" si="286"/>
        <v>0</v>
      </c>
      <c r="GR407">
        <v>0</v>
      </c>
    </row>
    <row r="409" spans="1:200">
      <c r="A409" s="2">
        <v>51</v>
      </c>
      <c r="B409" s="2">
        <f>B390</f>
        <v>0</v>
      </c>
      <c r="C409" s="2">
        <f>A390</f>
        <v>4</v>
      </c>
      <c r="D409" s="2">
        <f>ROW(A390)</f>
        <v>390</v>
      </c>
      <c r="E409" s="2"/>
      <c r="F409" s="2" t="str">
        <f>IF(F390&lt;&gt;"",F390,"")</f>
        <v>Новый раздел</v>
      </c>
      <c r="G409" s="2" t="str">
        <f>IF(G390&lt;&gt;"",G390,"")</f>
        <v>Электрика</v>
      </c>
      <c r="H409" s="2"/>
      <c r="I409" s="2"/>
      <c r="J409" s="2"/>
      <c r="K409" s="2"/>
      <c r="L409" s="2"/>
      <c r="M409" s="2"/>
      <c r="N409" s="2"/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>
        <f t="shared" ref="AO409:AU409" si="292">ROUND(BB409,2)</f>
        <v>0</v>
      </c>
      <c r="AP409" s="2">
        <f t="shared" si="292"/>
        <v>0</v>
      </c>
      <c r="AQ409" s="2">
        <f t="shared" si="292"/>
        <v>0</v>
      </c>
      <c r="AR409" s="2">
        <f t="shared" si="292"/>
        <v>0</v>
      </c>
      <c r="AS409" s="2">
        <f t="shared" si="292"/>
        <v>0</v>
      </c>
      <c r="AT409" s="2">
        <f t="shared" si="292"/>
        <v>0</v>
      </c>
      <c r="AU409" s="2">
        <f t="shared" si="292"/>
        <v>0</v>
      </c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>
        <v>0</v>
      </c>
    </row>
    <row r="411" spans="1:200">
      <c r="A411" s="4">
        <v>50</v>
      </c>
      <c r="B411" s="4">
        <v>0</v>
      </c>
      <c r="C411" s="4">
        <v>0</v>
      </c>
      <c r="D411" s="4">
        <v>1</v>
      </c>
      <c r="E411" s="4">
        <v>201</v>
      </c>
      <c r="F411" s="4">
        <f>ROUND(Source!O409,O411)</f>
        <v>0</v>
      </c>
      <c r="G411" s="4" t="s">
        <v>172</v>
      </c>
      <c r="H411" s="4" t="s">
        <v>173</v>
      </c>
      <c r="I411" s="4"/>
      <c r="J411" s="4"/>
      <c r="K411" s="4">
        <v>201</v>
      </c>
      <c r="L411" s="4">
        <v>1</v>
      </c>
      <c r="M411" s="4">
        <v>3</v>
      </c>
      <c r="N411" s="4" t="s">
        <v>45</v>
      </c>
      <c r="O411" s="4">
        <v>2</v>
      </c>
      <c r="P411" s="4"/>
    </row>
    <row r="412" spans="1:200">
      <c r="A412" s="4">
        <v>50</v>
      </c>
      <c r="B412" s="4">
        <v>0</v>
      </c>
      <c r="C412" s="4">
        <v>0</v>
      </c>
      <c r="D412" s="4">
        <v>1</v>
      </c>
      <c r="E412" s="4">
        <v>202</v>
      </c>
      <c r="F412" s="4">
        <f>ROUND(Source!P409,O412)</f>
        <v>0</v>
      </c>
      <c r="G412" s="4" t="s">
        <v>174</v>
      </c>
      <c r="H412" s="4" t="s">
        <v>175</v>
      </c>
      <c r="I412" s="4"/>
      <c r="J412" s="4"/>
      <c r="K412" s="4">
        <v>202</v>
      </c>
      <c r="L412" s="4">
        <v>2</v>
      </c>
      <c r="M412" s="4">
        <v>3</v>
      </c>
      <c r="N412" s="4" t="s">
        <v>45</v>
      </c>
      <c r="O412" s="4">
        <v>2</v>
      </c>
      <c r="P412" s="4"/>
    </row>
    <row r="413" spans="1:200">
      <c r="A413" s="4">
        <v>50</v>
      </c>
      <c r="B413" s="4">
        <v>0</v>
      </c>
      <c r="C413" s="4">
        <v>0</v>
      </c>
      <c r="D413" s="4">
        <v>1</v>
      </c>
      <c r="E413" s="4">
        <v>222</v>
      </c>
      <c r="F413" s="4">
        <f>ROUND(Source!AO409,O413)</f>
        <v>0</v>
      </c>
      <c r="G413" s="4" t="s">
        <v>176</v>
      </c>
      <c r="H413" s="4" t="s">
        <v>177</v>
      </c>
      <c r="I413" s="4"/>
      <c r="J413" s="4"/>
      <c r="K413" s="4">
        <v>222</v>
      </c>
      <c r="L413" s="4">
        <v>3</v>
      </c>
      <c r="M413" s="4">
        <v>3</v>
      </c>
      <c r="N413" s="4" t="s">
        <v>45</v>
      </c>
      <c r="O413" s="4">
        <v>2</v>
      </c>
      <c r="P413" s="4"/>
    </row>
    <row r="414" spans="1:200">
      <c r="A414" s="4">
        <v>50</v>
      </c>
      <c r="B414" s="4">
        <v>0</v>
      </c>
      <c r="C414" s="4">
        <v>0</v>
      </c>
      <c r="D414" s="4">
        <v>1</v>
      </c>
      <c r="E414" s="4">
        <v>216</v>
      </c>
      <c r="F414" s="4">
        <f>ROUND(Source!AP409,O414)</f>
        <v>0</v>
      </c>
      <c r="G414" s="4" t="s">
        <v>178</v>
      </c>
      <c r="H414" s="4" t="s">
        <v>179</v>
      </c>
      <c r="I414" s="4"/>
      <c r="J414" s="4"/>
      <c r="K414" s="4">
        <v>216</v>
      </c>
      <c r="L414" s="4">
        <v>4</v>
      </c>
      <c r="M414" s="4">
        <v>3</v>
      </c>
      <c r="N414" s="4" t="s">
        <v>45</v>
      </c>
      <c r="O414" s="4">
        <v>2</v>
      </c>
      <c r="P414" s="4"/>
    </row>
    <row r="415" spans="1:200">
      <c r="A415" s="4">
        <v>50</v>
      </c>
      <c r="B415" s="4">
        <v>0</v>
      </c>
      <c r="C415" s="4">
        <v>0</v>
      </c>
      <c r="D415" s="4">
        <v>1</v>
      </c>
      <c r="E415" s="4">
        <v>223</v>
      </c>
      <c r="F415" s="4">
        <f>ROUND(Source!AQ409,O415)</f>
        <v>0</v>
      </c>
      <c r="G415" s="4" t="s">
        <v>180</v>
      </c>
      <c r="H415" s="4" t="s">
        <v>181</v>
      </c>
      <c r="I415" s="4"/>
      <c r="J415" s="4"/>
      <c r="K415" s="4">
        <v>223</v>
      </c>
      <c r="L415" s="4">
        <v>5</v>
      </c>
      <c r="M415" s="4">
        <v>3</v>
      </c>
      <c r="N415" s="4" t="s">
        <v>45</v>
      </c>
      <c r="O415" s="4">
        <v>2</v>
      </c>
      <c r="P415" s="4"/>
    </row>
    <row r="416" spans="1:200">
      <c r="A416" s="4">
        <v>50</v>
      </c>
      <c r="B416" s="4">
        <v>0</v>
      </c>
      <c r="C416" s="4">
        <v>0</v>
      </c>
      <c r="D416" s="4">
        <v>1</v>
      </c>
      <c r="E416" s="4">
        <v>203</v>
      </c>
      <c r="F416" s="4">
        <f>ROUND(Source!Q409,O416)</f>
        <v>0</v>
      </c>
      <c r="G416" s="4" t="s">
        <v>182</v>
      </c>
      <c r="H416" s="4" t="s">
        <v>183</v>
      </c>
      <c r="I416" s="4"/>
      <c r="J416" s="4"/>
      <c r="K416" s="4">
        <v>203</v>
      </c>
      <c r="L416" s="4">
        <v>6</v>
      </c>
      <c r="M416" s="4">
        <v>3</v>
      </c>
      <c r="N416" s="4" t="s">
        <v>45</v>
      </c>
      <c r="O416" s="4">
        <v>2</v>
      </c>
      <c r="P416" s="4"/>
    </row>
    <row r="417" spans="1:118">
      <c r="A417" s="4">
        <v>50</v>
      </c>
      <c r="B417" s="4">
        <v>0</v>
      </c>
      <c r="C417" s="4">
        <v>0</v>
      </c>
      <c r="D417" s="4">
        <v>1</v>
      </c>
      <c r="E417" s="4">
        <v>204</v>
      </c>
      <c r="F417" s="4">
        <f>ROUND(Source!R409,O417)</f>
        <v>0</v>
      </c>
      <c r="G417" s="4" t="s">
        <v>184</v>
      </c>
      <c r="H417" s="4" t="s">
        <v>185</v>
      </c>
      <c r="I417" s="4"/>
      <c r="J417" s="4"/>
      <c r="K417" s="4">
        <v>204</v>
      </c>
      <c r="L417" s="4">
        <v>7</v>
      </c>
      <c r="M417" s="4">
        <v>3</v>
      </c>
      <c r="N417" s="4" t="s">
        <v>45</v>
      </c>
      <c r="O417" s="4">
        <v>2</v>
      </c>
      <c r="P417" s="4"/>
    </row>
    <row r="418" spans="1:118">
      <c r="A418" s="4">
        <v>50</v>
      </c>
      <c r="B418" s="4">
        <v>0</v>
      </c>
      <c r="C418" s="4">
        <v>0</v>
      </c>
      <c r="D418" s="4">
        <v>1</v>
      </c>
      <c r="E418" s="4">
        <v>205</v>
      </c>
      <c r="F418" s="4">
        <f>ROUND(Source!S409,O418)</f>
        <v>0</v>
      </c>
      <c r="G418" s="4" t="s">
        <v>186</v>
      </c>
      <c r="H418" s="4" t="s">
        <v>187</v>
      </c>
      <c r="I418" s="4"/>
      <c r="J418" s="4"/>
      <c r="K418" s="4">
        <v>205</v>
      </c>
      <c r="L418" s="4">
        <v>8</v>
      </c>
      <c r="M418" s="4">
        <v>3</v>
      </c>
      <c r="N418" s="4" t="s">
        <v>45</v>
      </c>
      <c r="O418" s="4">
        <v>2</v>
      </c>
      <c r="P418" s="4"/>
    </row>
    <row r="419" spans="1:118">
      <c r="A419" s="4">
        <v>50</v>
      </c>
      <c r="B419" s="4">
        <v>0</v>
      </c>
      <c r="C419" s="4">
        <v>0</v>
      </c>
      <c r="D419" s="4">
        <v>1</v>
      </c>
      <c r="E419" s="4">
        <v>214</v>
      </c>
      <c r="F419" s="4">
        <f>ROUND(Source!AS409,O419)</f>
        <v>0</v>
      </c>
      <c r="G419" s="4" t="s">
        <v>188</v>
      </c>
      <c r="H419" s="4" t="s">
        <v>189</v>
      </c>
      <c r="I419" s="4"/>
      <c r="J419" s="4"/>
      <c r="K419" s="4">
        <v>214</v>
      </c>
      <c r="L419" s="4">
        <v>9</v>
      </c>
      <c r="M419" s="4">
        <v>3</v>
      </c>
      <c r="N419" s="4" t="s">
        <v>45</v>
      </c>
      <c r="O419" s="4">
        <v>2</v>
      </c>
      <c r="P419" s="4"/>
    </row>
    <row r="420" spans="1:118">
      <c r="A420" s="4">
        <v>50</v>
      </c>
      <c r="B420" s="4">
        <v>0</v>
      </c>
      <c r="C420" s="4">
        <v>0</v>
      </c>
      <c r="D420" s="4">
        <v>1</v>
      </c>
      <c r="E420" s="4">
        <v>215</v>
      </c>
      <c r="F420" s="4">
        <f>ROUND(Source!AT409,O420)</f>
        <v>0</v>
      </c>
      <c r="G420" s="4" t="s">
        <v>190</v>
      </c>
      <c r="H420" s="4" t="s">
        <v>191</v>
      </c>
      <c r="I420" s="4"/>
      <c r="J420" s="4"/>
      <c r="K420" s="4">
        <v>215</v>
      </c>
      <c r="L420" s="4">
        <v>10</v>
      </c>
      <c r="M420" s="4">
        <v>3</v>
      </c>
      <c r="N420" s="4" t="s">
        <v>45</v>
      </c>
      <c r="O420" s="4">
        <v>2</v>
      </c>
      <c r="P420" s="4"/>
    </row>
    <row r="421" spans="1:118">
      <c r="A421" s="4">
        <v>50</v>
      </c>
      <c r="B421" s="4">
        <v>0</v>
      </c>
      <c r="C421" s="4">
        <v>0</v>
      </c>
      <c r="D421" s="4">
        <v>1</v>
      </c>
      <c r="E421" s="4">
        <v>217</v>
      </c>
      <c r="F421" s="4">
        <f>ROUND(Source!AU409,O421)</f>
        <v>0</v>
      </c>
      <c r="G421" s="4" t="s">
        <v>192</v>
      </c>
      <c r="H421" s="4" t="s">
        <v>193</v>
      </c>
      <c r="I421" s="4"/>
      <c r="J421" s="4"/>
      <c r="K421" s="4">
        <v>217</v>
      </c>
      <c r="L421" s="4">
        <v>11</v>
      </c>
      <c r="M421" s="4">
        <v>3</v>
      </c>
      <c r="N421" s="4" t="s">
        <v>45</v>
      </c>
      <c r="O421" s="4">
        <v>2</v>
      </c>
      <c r="P421" s="4"/>
    </row>
    <row r="422" spans="1:118">
      <c r="A422" s="4">
        <v>50</v>
      </c>
      <c r="B422" s="4">
        <v>0</v>
      </c>
      <c r="C422" s="4">
        <v>0</v>
      </c>
      <c r="D422" s="4">
        <v>1</v>
      </c>
      <c r="E422" s="4">
        <v>206</v>
      </c>
      <c r="F422" s="4">
        <f>ROUND(Source!T409,O422)</f>
        <v>0</v>
      </c>
      <c r="G422" s="4" t="s">
        <v>194</v>
      </c>
      <c r="H422" s="4" t="s">
        <v>195</v>
      </c>
      <c r="I422" s="4"/>
      <c r="J422" s="4"/>
      <c r="K422" s="4">
        <v>206</v>
      </c>
      <c r="L422" s="4">
        <v>12</v>
      </c>
      <c r="M422" s="4">
        <v>3</v>
      </c>
      <c r="N422" s="4" t="s">
        <v>45</v>
      </c>
      <c r="O422" s="4">
        <v>2</v>
      </c>
      <c r="P422" s="4"/>
    </row>
    <row r="423" spans="1:118">
      <c r="A423" s="4">
        <v>50</v>
      </c>
      <c r="B423" s="4">
        <v>0</v>
      </c>
      <c r="C423" s="4">
        <v>0</v>
      </c>
      <c r="D423" s="4">
        <v>1</v>
      </c>
      <c r="E423" s="4">
        <v>207</v>
      </c>
      <c r="F423" s="4">
        <f>Source!U409</f>
        <v>0</v>
      </c>
      <c r="G423" s="4" t="s">
        <v>196</v>
      </c>
      <c r="H423" s="4" t="s">
        <v>197</v>
      </c>
      <c r="I423" s="4"/>
      <c r="J423" s="4"/>
      <c r="K423" s="4">
        <v>207</v>
      </c>
      <c r="L423" s="4">
        <v>13</v>
      </c>
      <c r="M423" s="4">
        <v>3</v>
      </c>
      <c r="N423" s="4" t="s">
        <v>45</v>
      </c>
      <c r="O423" s="4">
        <v>-1</v>
      </c>
      <c r="P423" s="4"/>
    </row>
    <row r="424" spans="1:118">
      <c r="A424" s="4">
        <v>50</v>
      </c>
      <c r="B424" s="4">
        <v>0</v>
      </c>
      <c r="C424" s="4">
        <v>0</v>
      </c>
      <c r="D424" s="4">
        <v>1</v>
      </c>
      <c r="E424" s="4">
        <v>208</v>
      </c>
      <c r="F424" s="4">
        <f>Source!V409</f>
        <v>0</v>
      </c>
      <c r="G424" s="4" t="s">
        <v>198</v>
      </c>
      <c r="H424" s="4" t="s">
        <v>199</v>
      </c>
      <c r="I424" s="4"/>
      <c r="J424" s="4"/>
      <c r="K424" s="4">
        <v>208</v>
      </c>
      <c r="L424" s="4">
        <v>14</v>
      </c>
      <c r="M424" s="4">
        <v>3</v>
      </c>
      <c r="N424" s="4" t="s">
        <v>45</v>
      </c>
      <c r="O424" s="4">
        <v>-1</v>
      </c>
      <c r="P424" s="4"/>
    </row>
    <row r="425" spans="1:118">
      <c r="A425" s="4">
        <v>50</v>
      </c>
      <c r="B425" s="4">
        <v>0</v>
      </c>
      <c r="C425" s="4">
        <v>0</v>
      </c>
      <c r="D425" s="4">
        <v>1</v>
      </c>
      <c r="E425" s="4">
        <v>209</v>
      </c>
      <c r="F425" s="4">
        <f>ROUND(Source!W409,O425)</f>
        <v>0</v>
      </c>
      <c r="G425" s="4" t="s">
        <v>200</v>
      </c>
      <c r="H425" s="4" t="s">
        <v>201</v>
      </c>
      <c r="I425" s="4"/>
      <c r="J425" s="4"/>
      <c r="K425" s="4">
        <v>209</v>
      </c>
      <c r="L425" s="4">
        <v>15</v>
      </c>
      <c r="M425" s="4">
        <v>3</v>
      </c>
      <c r="N425" s="4" t="s">
        <v>45</v>
      </c>
      <c r="O425" s="4">
        <v>2</v>
      </c>
      <c r="P425" s="4"/>
    </row>
    <row r="426" spans="1:118">
      <c r="A426" s="4">
        <v>50</v>
      </c>
      <c r="B426" s="4">
        <v>0</v>
      </c>
      <c r="C426" s="4">
        <v>0</v>
      </c>
      <c r="D426" s="4">
        <v>1</v>
      </c>
      <c r="E426" s="4">
        <v>210</v>
      </c>
      <c r="F426" s="4">
        <f>ROUND(Source!X409,O426)</f>
        <v>0</v>
      </c>
      <c r="G426" s="4" t="s">
        <v>202</v>
      </c>
      <c r="H426" s="4" t="s">
        <v>203</v>
      </c>
      <c r="I426" s="4"/>
      <c r="J426" s="4"/>
      <c r="K426" s="4">
        <v>210</v>
      </c>
      <c r="L426" s="4">
        <v>16</v>
      </c>
      <c r="M426" s="4">
        <v>3</v>
      </c>
      <c r="N426" s="4" t="s">
        <v>45</v>
      </c>
      <c r="O426" s="4">
        <v>2</v>
      </c>
      <c r="P426" s="4"/>
    </row>
    <row r="427" spans="1:118">
      <c r="A427" s="4">
        <v>50</v>
      </c>
      <c r="B427" s="4">
        <v>0</v>
      </c>
      <c r="C427" s="4">
        <v>0</v>
      </c>
      <c r="D427" s="4">
        <v>1</v>
      </c>
      <c r="E427" s="4">
        <v>211</v>
      </c>
      <c r="F427" s="4">
        <f>ROUND(Source!Y409,O427)</f>
        <v>0</v>
      </c>
      <c r="G427" s="4" t="s">
        <v>204</v>
      </c>
      <c r="H427" s="4" t="s">
        <v>205</v>
      </c>
      <c r="I427" s="4"/>
      <c r="J427" s="4"/>
      <c r="K427" s="4">
        <v>211</v>
      </c>
      <c r="L427" s="4">
        <v>17</v>
      </c>
      <c r="M427" s="4">
        <v>3</v>
      </c>
      <c r="N427" s="4" t="s">
        <v>45</v>
      </c>
      <c r="O427" s="4">
        <v>2</v>
      </c>
      <c r="P427" s="4"/>
    </row>
    <row r="428" spans="1:118">
      <c r="A428" s="4">
        <v>50</v>
      </c>
      <c r="B428" s="4">
        <v>0</v>
      </c>
      <c r="C428" s="4">
        <v>0</v>
      </c>
      <c r="D428" s="4">
        <v>1</v>
      </c>
      <c r="E428" s="4">
        <v>224</v>
      </c>
      <c r="F428" s="4">
        <f>ROUND(Source!AR409,O428)</f>
        <v>0</v>
      </c>
      <c r="G428" s="4" t="s">
        <v>206</v>
      </c>
      <c r="H428" s="4" t="s">
        <v>207</v>
      </c>
      <c r="I428" s="4"/>
      <c r="J428" s="4"/>
      <c r="K428" s="4">
        <v>224</v>
      </c>
      <c r="L428" s="4">
        <v>18</v>
      </c>
      <c r="M428" s="4">
        <v>3</v>
      </c>
      <c r="N428" s="4" t="s">
        <v>45</v>
      </c>
      <c r="O428" s="4">
        <v>2</v>
      </c>
      <c r="P428" s="4"/>
    </row>
    <row r="430" spans="1:118">
      <c r="A430" s="1">
        <v>4</v>
      </c>
      <c r="B430" s="1">
        <v>0</v>
      </c>
      <c r="C430" s="1"/>
      <c r="D430" s="1">
        <f>ROW(A437)</f>
        <v>437</v>
      </c>
      <c r="E430" s="1"/>
      <c r="F430" s="1" t="s">
        <v>61</v>
      </c>
      <c r="G430" s="1" t="s">
        <v>534</v>
      </c>
      <c r="H430" s="1" t="s">
        <v>45</v>
      </c>
      <c r="I430" s="1">
        <v>0</v>
      </c>
      <c r="J430" s="1"/>
      <c r="K430" s="1">
        <v>0</v>
      </c>
      <c r="L430" s="1"/>
      <c r="M430" s="1"/>
      <c r="N430" s="1"/>
      <c r="O430" s="1"/>
      <c r="P430" s="1"/>
      <c r="Q430" s="1"/>
      <c r="R430" s="1"/>
      <c r="S430" s="1"/>
      <c r="T430" s="1"/>
      <c r="U430" s="1" t="s">
        <v>45</v>
      </c>
      <c r="V430" s="1">
        <v>0</v>
      </c>
      <c r="W430" s="1"/>
      <c r="X430" s="1"/>
      <c r="Y430" s="1"/>
      <c r="Z430" s="1"/>
      <c r="AA430" s="1"/>
      <c r="AB430" s="1" t="s">
        <v>45</v>
      </c>
      <c r="AC430" s="1" t="s">
        <v>45</v>
      </c>
      <c r="AD430" s="1" t="s">
        <v>45</v>
      </c>
      <c r="AE430" s="1" t="s">
        <v>45</v>
      </c>
      <c r="AF430" s="1" t="s">
        <v>45</v>
      </c>
      <c r="AG430" s="1" t="s">
        <v>45</v>
      </c>
      <c r="AH430" s="1"/>
      <c r="AI430" s="1"/>
      <c r="AJ430" s="1"/>
      <c r="AK430" s="1"/>
      <c r="AL430" s="1"/>
      <c r="AM430" s="1"/>
      <c r="AN430" s="1"/>
      <c r="AO430" s="1"/>
      <c r="AP430" s="1" t="s">
        <v>45</v>
      </c>
      <c r="AQ430" s="1" t="s">
        <v>45</v>
      </c>
      <c r="AR430" s="1" t="s">
        <v>45</v>
      </c>
      <c r="AS430" s="1"/>
      <c r="AT430" s="1"/>
      <c r="AU430" s="1"/>
      <c r="AV430" s="1"/>
      <c r="AW430" s="1"/>
      <c r="AX430" s="1"/>
      <c r="AY430" s="1"/>
      <c r="AZ430" s="1" t="s">
        <v>45</v>
      </c>
      <c r="BA430" s="1"/>
      <c r="BB430" s="1" t="s">
        <v>45</v>
      </c>
      <c r="BC430" s="1" t="s">
        <v>45</v>
      </c>
      <c r="BD430" s="1" t="s">
        <v>45</v>
      </c>
      <c r="BE430" s="1" t="s">
        <v>45</v>
      </c>
      <c r="BF430" s="1" t="s">
        <v>45</v>
      </c>
      <c r="BG430" s="1" t="s">
        <v>45</v>
      </c>
      <c r="BH430" s="1" t="s">
        <v>45</v>
      </c>
      <c r="BI430" s="1" t="s">
        <v>45</v>
      </c>
      <c r="BJ430" s="1" t="s">
        <v>45</v>
      </c>
      <c r="BK430" s="1" t="s">
        <v>45</v>
      </c>
      <c r="BL430" s="1" t="s">
        <v>45</v>
      </c>
      <c r="BM430" s="1" t="s">
        <v>45</v>
      </c>
      <c r="BN430" s="1" t="s">
        <v>45</v>
      </c>
      <c r="BO430" s="1" t="s">
        <v>45</v>
      </c>
      <c r="BP430" s="1" t="s">
        <v>45</v>
      </c>
      <c r="BQ430" s="1"/>
      <c r="BR430" s="1"/>
      <c r="BS430" s="1"/>
      <c r="BT430" s="1"/>
      <c r="BU430" s="1"/>
      <c r="BV430" s="1"/>
      <c r="BW430" s="1"/>
      <c r="BX430" s="1">
        <v>0</v>
      </c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>
        <v>0</v>
      </c>
    </row>
    <row r="432" spans="1:118">
      <c r="A432" s="2">
        <v>52</v>
      </c>
      <c r="B432" s="2">
        <f t="shared" ref="B432:G432" si="293">B437</f>
        <v>0</v>
      </c>
      <c r="C432" s="2">
        <f t="shared" si="293"/>
        <v>4</v>
      </c>
      <c r="D432" s="2">
        <f t="shared" si="293"/>
        <v>430</v>
      </c>
      <c r="E432" s="2">
        <f t="shared" si="293"/>
        <v>0</v>
      </c>
      <c r="F432" s="2" t="str">
        <f t="shared" si="293"/>
        <v>Новый раздел</v>
      </c>
      <c r="G432" s="2" t="str">
        <f t="shared" si="293"/>
        <v>Вывоз мусора</v>
      </c>
      <c r="H432" s="2"/>
      <c r="I432" s="2"/>
      <c r="J432" s="2"/>
      <c r="K432" s="2"/>
      <c r="L432" s="2"/>
      <c r="M432" s="2"/>
      <c r="N432" s="2"/>
      <c r="O432" s="2">
        <f t="shared" ref="O432:AT432" si="294">O437</f>
        <v>0</v>
      </c>
      <c r="P432" s="2">
        <f t="shared" si="294"/>
        <v>0</v>
      </c>
      <c r="Q432" s="2">
        <f t="shared" si="294"/>
        <v>0</v>
      </c>
      <c r="R432" s="2">
        <f t="shared" si="294"/>
        <v>0</v>
      </c>
      <c r="S432" s="2">
        <f t="shared" si="294"/>
        <v>0</v>
      </c>
      <c r="T432" s="2">
        <f t="shared" si="294"/>
        <v>0</v>
      </c>
      <c r="U432" s="2">
        <f t="shared" si="294"/>
        <v>0</v>
      </c>
      <c r="V432" s="2">
        <f t="shared" si="294"/>
        <v>0</v>
      </c>
      <c r="W432" s="2">
        <f t="shared" si="294"/>
        <v>0</v>
      </c>
      <c r="X432" s="2">
        <f t="shared" si="294"/>
        <v>0</v>
      </c>
      <c r="Y432" s="2">
        <f t="shared" si="294"/>
        <v>0</v>
      </c>
      <c r="Z432" s="2">
        <f t="shared" si="294"/>
        <v>0</v>
      </c>
      <c r="AA432" s="2">
        <f t="shared" si="294"/>
        <v>0</v>
      </c>
      <c r="AB432" s="2">
        <f t="shared" si="294"/>
        <v>0</v>
      </c>
      <c r="AC432" s="2">
        <f t="shared" si="294"/>
        <v>0</v>
      </c>
      <c r="AD432" s="2">
        <f t="shared" si="294"/>
        <v>0</v>
      </c>
      <c r="AE432" s="2">
        <f t="shared" si="294"/>
        <v>0</v>
      </c>
      <c r="AF432" s="2">
        <f t="shared" si="294"/>
        <v>0</v>
      </c>
      <c r="AG432" s="2">
        <f t="shared" si="294"/>
        <v>0</v>
      </c>
      <c r="AH432" s="2">
        <f t="shared" si="294"/>
        <v>0</v>
      </c>
      <c r="AI432" s="2">
        <f t="shared" si="294"/>
        <v>0</v>
      </c>
      <c r="AJ432" s="2">
        <f t="shared" si="294"/>
        <v>0</v>
      </c>
      <c r="AK432" s="2">
        <f t="shared" si="294"/>
        <v>0</v>
      </c>
      <c r="AL432" s="2">
        <f t="shared" si="294"/>
        <v>0</v>
      </c>
      <c r="AM432" s="2">
        <f t="shared" si="294"/>
        <v>0</v>
      </c>
      <c r="AN432" s="2">
        <f t="shared" si="294"/>
        <v>0</v>
      </c>
      <c r="AO432" s="2">
        <f t="shared" si="294"/>
        <v>0</v>
      </c>
      <c r="AP432" s="2">
        <f t="shared" si="294"/>
        <v>0</v>
      </c>
      <c r="AQ432" s="2">
        <f t="shared" si="294"/>
        <v>0</v>
      </c>
      <c r="AR432" s="2">
        <f t="shared" si="294"/>
        <v>0</v>
      </c>
      <c r="AS432" s="2">
        <f t="shared" si="294"/>
        <v>0</v>
      </c>
      <c r="AT432" s="2">
        <f t="shared" si="294"/>
        <v>0</v>
      </c>
      <c r="AU432" s="2">
        <f t="shared" ref="AU432:BZ432" si="295">AU437</f>
        <v>0</v>
      </c>
      <c r="AV432" s="2">
        <f t="shared" si="295"/>
        <v>0</v>
      </c>
      <c r="AW432" s="2">
        <f t="shared" si="295"/>
        <v>0</v>
      </c>
      <c r="AX432" s="2">
        <f t="shared" si="295"/>
        <v>0</v>
      </c>
      <c r="AY432" s="2">
        <f t="shared" si="295"/>
        <v>0</v>
      </c>
      <c r="AZ432" s="2">
        <f t="shared" si="295"/>
        <v>0</v>
      </c>
      <c r="BA432" s="2">
        <f t="shared" si="295"/>
        <v>0</v>
      </c>
      <c r="BB432" s="2">
        <f t="shared" si="295"/>
        <v>0</v>
      </c>
      <c r="BC432" s="2">
        <f t="shared" si="295"/>
        <v>0</v>
      </c>
      <c r="BD432" s="2">
        <f t="shared" si="295"/>
        <v>0</v>
      </c>
      <c r="BE432" s="2">
        <f t="shared" si="295"/>
        <v>0</v>
      </c>
      <c r="BF432" s="2">
        <f t="shared" si="295"/>
        <v>0</v>
      </c>
      <c r="BG432" s="2">
        <f t="shared" si="295"/>
        <v>0</v>
      </c>
      <c r="BH432" s="2">
        <f t="shared" si="295"/>
        <v>0</v>
      </c>
      <c r="BI432" s="2">
        <f t="shared" si="295"/>
        <v>0</v>
      </c>
      <c r="BJ432" s="2">
        <f t="shared" si="295"/>
        <v>0</v>
      </c>
      <c r="BK432" s="2">
        <f t="shared" si="295"/>
        <v>0</v>
      </c>
      <c r="BL432" s="2">
        <f t="shared" si="295"/>
        <v>0</v>
      </c>
      <c r="BM432" s="2">
        <f t="shared" si="295"/>
        <v>0</v>
      </c>
      <c r="BN432" s="2">
        <f t="shared" si="295"/>
        <v>0</v>
      </c>
      <c r="BO432" s="3">
        <f t="shared" si="295"/>
        <v>0</v>
      </c>
      <c r="BP432" s="3">
        <f t="shared" si="295"/>
        <v>0</v>
      </c>
      <c r="BQ432" s="3">
        <f t="shared" si="295"/>
        <v>0</v>
      </c>
      <c r="BR432" s="3">
        <f t="shared" si="295"/>
        <v>0</v>
      </c>
      <c r="BS432" s="3">
        <f t="shared" si="295"/>
        <v>0</v>
      </c>
      <c r="BT432" s="3">
        <f t="shared" si="295"/>
        <v>0</v>
      </c>
      <c r="BU432" s="3">
        <f t="shared" si="295"/>
        <v>0</v>
      </c>
      <c r="BV432" s="3">
        <f t="shared" si="295"/>
        <v>0</v>
      </c>
      <c r="BW432" s="3">
        <f t="shared" si="295"/>
        <v>0</v>
      </c>
      <c r="BX432" s="3">
        <f t="shared" si="295"/>
        <v>0</v>
      </c>
      <c r="BY432" s="3">
        <f t="shared" si="295"/>
        <v>0</v>
      </c>
      <c r="BZ432" s="3">
        <f t="shared" si="295"/>
        <v>0</v>
      </c>
      <c r="CA432" s="3">
        <f t="shared" ref="CA432:DF432" si="296">CA437</f>
        <v>0</v>
      </c>
      <c r="CB432" s="3">
        <f t="shared" si="296"/>
        <v>0</v>
      </c>
      <c r="CC432" s="3">
        <f t="shared" si="296"/>
        <v>0</v>
      </c>
      <c r="CD432" s="3">
        <f t="shared" si="296"/>
        <v>0</v>
      </c>
      <c r="CE432" s="3">
        <f t="shared" si="296"/>
        <v>0</v>
      </c>
      <c r="CF432" s="3">
        <f t="shared" si="296"/>
        <v>0</v>
      </c>
      <c r="CG432" s="3">
        <f t="shared" si="296"/>
        <v>0</v>
      </c>
      <c r="CH432" s="3">
        <f t="shared" si="296"/>
        <v>0</v>
      </c>
      <c r="CI432" s="3">
        <f t="shared" si="296"/>
        <v>0</v>
      </c>
      <c r="CJ432" s="3">
        <f t="shared" si="296"/>
        <v>0</v>
      </c>
      <c r="CK432" s="3">
        <f t="shared" si="296"/>
        <v>0</v>
      </c>
      <c r="CL432" s="3">
        <f t="shared" si="296"/>
        <v>0</v>
      </c>
      <c r="CM432" s="3">
        <f t="shared" si="296"/>
        <v>0</v>
      </c>
      <c r="CN432" s="3">
        <f t="shared" si="296"/>
        <v>0</v>
      </c>
      <c r="CO432" s="3">
        <f t="shared" si="296"/>
        <v>0</v>
      </c>
      <c r="CP432" s="3">
        <f t="shared" si="296"/>
        <v>0</v>
      </c>
      <c r="CQ432" s="3">
        <f t="shared" si="296"/>
        <v>0</v>
      </c>
      <c r="CR432" s="3">
        <f t="shared" si="296"/>
        <v>0</v>
      </c>
      <c r="CS432" s="3">
        <f t="shared" si="296"/>
        <v>0</v>
      </c>
      <c r="CT432" s="3">
        <f t="shared" si="296"/>
        <v>0</v>
      </c>
      <c r="CU432" s="3">
        <f t="shared" si="296"/>
        <v>0</v>
      </c>
      <c r="CV432" s="3">
        <f t="shared" si="296"/>
        <v>0</v>
      </c>
      <c r="CW432" s="3">
        <f t="shared" si="296"/>
        <v>0</v>
      </c>
      <c r="CX432" s="3">
        <f t="shared" si="296"/>
        <v>0</v>
      </c>
      <c r="CY432" s="3">
        <f t="shared" si="296"/>
        <v>0</v>
      </c>
      <c r="CZ432" s="3">
        <f t="shared" si="296"/>
        <v>0</v>
      </c>
      <c r="DA432" s="3">
        <f t="shared" si="296"/>
        <v>0</v>
      </c>
      <c r="DB432" s="3">
        <f t="shared" si="296"/>
        <v>0</v>
      </c>
      <c r="DC432" s="3">
        <f t="shared" si="296"/>
        <v>0</v>
      </c>
      <c r="DD432" s="3">
        <f t="shared" si="296"/>
        <v>0</v>
      </c>
      <c r="DE432" s="3">
        <f t="shared" si="296"/>
        <v>0</v>
      </c>
      <c r="DF432" s="3">
        <f t="shared" si="296"/>
        <v>0</v>
      </c>
      <c r="DG432" s="3">
        <f t="shared" ref="DG432:DN432" si="297">DG437</f>
        <v>0</v>
      </c>
      <c r="DH432" s="3">
        <f t="shared" si="297"/>
        <v>0</v>
      </c>
      <c r="DI432" s="3">
        <f t="shared" si="297"/>
        <v>0</v>
      </c>
      <c r="DJ432" s="3">
        <f t="shared" si="297"/>
        <v>0</v>
      </c>
      <c r="DK432" s="3">
        <f t="shared" si="297"/>
        <v>0</v>
      </c>
      <c r="DL432" s="3">
        <f t="shared" si="297"/>
        <v>0</v>
      </c>
      <c r="DM432" s="3">
        <f t="shared" si="297"/>
        <v>0</v>
      </c>
      <c r="DN432" s="3">
        <f t="shared" si="297"/>
        <v>0</v>
      </c>
    </row>
    <row r="434" spans="1:200">
      <c r="A434">
        <v>17</v>
      </c>
      <c r="B434">
        <v>0</v>
      </c>
      <c r="C434">
        <f>ROW(SmtRes!A237)</f>
        <v>237</v>
      </c>
      <c r="D434">
        <f>ROW(EtalonRes!A217)</f>
        <v>217</v>
      </c>
      <c r="E434" t="s">
        <v>63</v>
      </c>
      <c r="F434" t="s">
        <v>535</v>
      </c>
      <c r="G434" t="s">
        <v>536</v>
      </c>
      <c r="H434" t="s">
        <v>138</v>
      </c>
      <c r="I434">
        <f>(12*3.1)*0.1*1.65</f>
        <v>6.1380000000000008</v>
      </c>
      <c r="J434">
        <v>0</v>
      </c>
      <c r="O434">
        <f>ROUND(CP434,2)</f>
        <v>401.89</v>
      </c>
      <c r="P434">
        <f>ROUND(CQ434*I434,2)</f>
        <v>0</v>
      </c>
      <c r="Q434">
        <f>ROUND(CR434*I434,2)</f>
        <v>401.89</v>
      </c>
      <c r="R434">
        <f>ROUND(CS434*I434,2)</f>
        <v>147.44</v>
      </c>
      <c r="S434">
        <f>ROUND(CT434*I434,2)</f>
        <v>0</v>
      </c>
      <c r="T434">
        <f>ROUND(CU434*I434,2)</f>
        <v>0</v>
      </c>
      <c r="U434">
        <f>CV434*I434</f>
        <v>0</v>
      </c>
      <c r="V434">
        <f>CW434*I434</f>
        <v>0</v>
      </c>
      <c r="W434">
        <f>ROUND(CX434*I434,2)</f>
        <v>0</v>
      </c>
      <c r="X434">
        <f>ROUND(CY434,2)</f>
        <v>0</v>
      </c>
      <c r="Y434">
        <f>ROUND(CZ434,2)</f>
        <v>0</v>
      </c>
      <c r="AA434">
        <v>22950688</v>
      </c>
      <c r="AB434">
        <f>ROUND((AC434+AD434+AF434),6)</f>
        <v>8.86</v>
      </c>
      <c r="AC434">
        <f>ROUND((ES434),6)</f>
        <v>0</v>
      </c>
      <c r="AD434">
        <f>ROUND((((ET434)-(EU434))+AE434),6)</f>
        <v>8.86</v>
      </c>
      <c r="AE434">
        <f>ROUND((EU434),6)</f>
        <v>1.48</v>
      </c>
      <c r="AF434">
        <f>ROUND((EV434),6)</f>
        <v>0</v>
      </c>
      <c r="AG434">
        <f>ROUND((AP434),6)</f>
        <v>0</v>
      </c>
      <c r="AH434">
        <f>(EW434)</f>
        <v>0</v>
      </c>
      <c r="AI434">
        <f>(EX434)</f>
        <v>0</v>
      </c>
      <c r="AJ434">
        <f>ROUND((AS434),6)</f>
        <v>0</v>
      </c>
      <c r="AK434">
        <v>8.86</v>
      </c>
      <c r="AL434">
        <v>0</v>
      </c>
      <c r="AM434">
        <v>8.86</v>
      </c>
      <c r="AN434">
        <v>1.48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76</v>
      </c>
      <c r="AU434">
        <v>44</v>
      </c>
      <c r="AV434">
        <v>1</v>
      </c>
      <c r="AW434">
        <v>1</v>
      </c>
      <c r="AZ434">
        <v>1</v>
      </c>
      <c r="BA434">
        <v>16.23</v>
      </c>
      <c r="BB434">
        <v>7.39</v>
      </c>
      <c r="BC434">
        <v>1</v>
      </c>
      <c r="BD434" t="s">
        <v>45</v>
      </c>
      <c r="BE434" t="s">
        <v>45</v>
      </c>
      <c r="BF434" t="s">
        <v>45</v>
      </c>
      <c r="BG434" t="s">
        <v>45</v>
      </c>
      <c r="BH434">
        <v>0</v>
      </c>
      <c r="BI434">
        <v>1</v>
      </c>
      <c r="BJ434" t="s">
        <v>537</v>
      </c>
      <c r="BM434">
        <v>658</v>
      </c>
      <c r="BN434">
        <v>0</v>
      </c>
      <c r="BO434" t="s">
        <v>535</v>
      </c>
      <c r="BP434">
        <v>1</v>
      </c>
      <c r="BQ434">
        <v>60</v>
      </c>
      <c r="BS434">
        <v>16.23</v>
      </c>
      <c r="BT434">
        <v>1</v>
      </c>
      <c r="BU434">
        <v>1</v>
      </c>
      <c r="BV434">
        <v>1</v>
      </c>
      <c r="BW434">
        <v>1</v>
      </c>
      <c r="BX434">
        <v>1</v>
      </c>
      <c r="BY434" t="s">
        <v>45</v>
      </c>
      <c r="BZ434">
        <v>76</v>
      </c>
      <c r="CA434">
        <v>44</v>
      </c>
      <c r="CF434">
        <v>0</v>
      </c>
      <c r="CG434">
        <v>0</v>
      </c>
      <c r="CM434">
        <v>0</v>
      </c>
      <c r="CN434" t="s">
        <v>45</v>
      </c>
      <c r="CO434">
        <v>0</v>
      </c>
      <c r="CP434">
        <f>(P434+Q434+S434)</f>
        <v>401.89</v>
      </c>
      <c r="CQ434">
        <f>(AC434*BC434*AW434)</f>
        <v>0</v>
      </c>
      <c r="CR434">
        <f>(AD434*BB434*AV434)</f>
        <v>65.475399999999993</v>
      </c>
      <c r="CS434">
        <f>(AE434*BS434*AV434)</f>
        <v>24.020399999999999</v>
      </c>
      <c r="CT434">
        <f>(AF434*BA434*AV434)</f>
        <v>0</v>
      </c>
      <c r="CU434">
        <f>AG434</f>
        <v>0</v>
      </c>
      <c r="CV434">
        <f>(AH434*AV434)</f>
        <v>0</v>
      </c>
      <c r="CW434">
        <f>AI434</f>
        <v>0</v>
      </c>
      <c r="CX434">
        <f>AJ434</f>
        <v>0</v>
      </c>
      <c r="CY434">
        <f>S434*(BZ434/100)</f>
        <v>0</v>
      </c>
      <c r="CZ434">
        <f>S434*(CA434/100)</f>
        <v>0</v>
      </c>
      <c r="DC434" t="s">
        <v>45</v>
      </c>
      <c r="DD434" t="s">
        <v>45</v>
      </c>
      <c r="DE434" t="s">
        <v>45</v>
      </c>
      <c r="DF434" t="s">
        <v>45</v>
      </c>
      <c r="DG434" t="s">
        <v>45</v>
      </c>
      <c r="DH434" t="s">
        <v>45</v>
      </c>
      <c r="DI434" t="s">
        <v>45</v>
      </c>
      <c r="DJ434" t="s">
        <v>45</v>
      </c>
      <c r="DK434" t="s">
        <v>45</v>
      </c>
      <c r="DL434" t="s">
        <v>45</v>
      </c>
      <c r="DM434" t="s">
        <v>45</v>
      </c>
      <c r="DN434">
        <v>91</v>
      </c>
      <c r="DO434">
        <v>70</v>
      </c>
      <c r="DP434">
        <v>1.0469999999999999</v>
      </c>
      <c r="DQ434">
        <v>1.002</v>
      </c>
      <c r="DU434">
        <v>1009</v>
      </c>
      <c r="DV434" t="s">
        <v>138</v>
      </c>
      <c r="DW434" t="s">
        <v>138</v>
      </c>
      <c r="DX434">
        <v>1000</v>
      </c>
      <c r="EE434">
        <v>21378373</v>
      </c>
      <c r="EF434">
        <v>60</v>
      </c>
      <c r="EG434" t="s">
        <v>87</v>
      </c>
      <c r="EH434">
        <v>0</v>
      </c>
      <c r="EI434" t="s">
        <v>45</v>
      </c>
      <c r="EJ434">
        <v>1</v>
      </c>
      <c r="EK434">
        <v>658</v>
      </c>
      <c r="EL434" t="s">
        <v>538</v>
      </c>
      <c r="EM434" t="s">
        <v>539</v>
      </c>
      <c r="EO434" t="s">
        <v>45</v>
      </c>
      <c r="EQ434">
        <v>0</v>
      </c>
      <c r="ER434">
        <v>8.86</v>
      </c>
      <c r="ES434">
        <v>0</v>
      </c>
      <c r="ET434">
        <v>8.86</v>
      </c>
      <c r="EU434">
        <v>1.48</v>
      </c>
      <c r="EV434">
        <v>0</v>
      </c>
      <c r="EW434">
        <v>0</v>
      </c>
      <c r="EX434">
        <v>0</v>
      </c>
      <c r="EY434">
        <v>0</v>
      </c>
      <c r="EZ434">
        <v>0</v>
      </c>
      <c r="FQ434">
        <v>0</v>
      </c>
      <c r="FR434">
        <f>ROUND(IF(AND(BH434=3,BI434=3),P434,0),2)</f>
        <v>0</v>
      </c>
      <c r="FS434">
        <v>0</v>
      </c>
      <c r="FX434">
        <v>76</v>
      </c>
      <c r="FY434">
        <v>44</v>
      </c>
      <c r="GA434" t="s">
        <v>45</v>
      </c>
      <c r="GG434">
        <v>2</v>
      </c>
      <c r="GH434">
        <v>1</v>
      </c>
      <c r="GI434">
        <v>2</v>
      </c>
      <c r="GJ434">
        <v>0</v>
      </c>
      <c r="GK434">
        <f>ROUND(R434*(R12)/100,2)</f>
        <v>246.22</v>
      </c>
      <c r="GL434">
        <f>ROUND(IF(AND(BH434=3,BI434=3,FS434&lt;&gt;0),P434,0),2)</f>
        <v>0</v>
      </c>
      <c r="GM434">
        <f>O434+X434+Y434+GK434</f>
        <v>648.11</v>
      </c>
      <c r="GN434">
        <f>ROUND(IF(OR(BI434=0,BI434=1),O434+X434+Y434+GK434,0),2)</f>
        <v>648.11</v>
      </c>
      <c r="GO434">
        <f>ROUND(IF(BI434=2,O434+X434+Y434+GK434,0),2)</f>
        <v>0</v>
      </c>
      <c r="GP434">
        <f>ROUND(IF(BI434=4,O434+X434+Y434+GK434,0),2)</f>
        <v>0</v>
      </c>
      <c r="GR434">
        <v>0</v>
      </c>
    </row>
    <row r="435" spans="1:200">
      <c r="A435">
        <v>17</v>
      </c>
      <c r="B435">
        <v>0</v>
      </c>
      <c r="E435" t="s">
        <v>70</v>
      </c>
      <c r="F435" t="s">
        <v>364</v>
      </c>
      <c r="G435" t="s">
        <v>365</v>
      </c>
      <c r="H435" t="s">
        <v>138</v>
      </c>
      <c r="I435">
        <f>I434</f>
        <v>6.1380000000000008</v>
      </c>
      <c r="J435">
        <v>0</v>
      </c>
      <c r="O435">
        <f>ROUND(CP435,2)</f>
        <v>936.11</v>
      </c>
      <c r="P435">
        <f>ROUND(CQ435*I435,2)</f>
        <v>0</v>
      </c>
      <c r="Q435">
        <f>ROUND(CR435*I435,2)</f>
        <v>936.11</v>
      </c>
      <c r="R435">
        <f>ROUND(CS435*I435,2)</f>
        <v>0</v>
      </c>
      <c r="S435">
        <f>ROUND(CT435*I435,2)</f>
        <v>0</v>
      </c>
      <c r="T435">
        <f>ROUND(CU435*I435,2)</f>
        <v>0</v>
      </c>
      <c r="U435">
        <f>CV435*I435</f>
        <v>0</v>
      </c>
      <c r="V435">
        <f>CW435*I435</f>
        <v>0</v>
      </c>
      <c r="W435">
        <f>ROUND(CX435*I435,2)</f>
        <v>0</v>
      </c>
      <c r="X435">
        <f>ROUND(CY435,2)</f>
        <v>0</v>
      </c>
      <c r="Y435">
        <f>ROUND(CZ435,2)</f>
        <v>0</v>
      </c>
      <c r="AA435">
        <v>22950688</v>
      </c>
      <c r="AB435">
        <f>ROUND((AC435+AD435+AF435),6)</f>
        <v>101</v>
      </c>
      <c r="AC435">
        <f>ROUND((ES435),6)</f>
        <v>0</v>
      </c>
      <c r="AD435">
        <f>ROUND((((ET435)-(EU435))+AE435),6)</f>
        <v>101</v>
      </c>
      <c r="AE435">
        <f>ROUND((EU435),6)</f>
        <v>0</v>
      </c>
      <c r="AF435">
        <f>ROUND((EV435),6)</f>
        <v>0</v>
      </c>
      <c r="AG435">
        <f>ROUND((AP435),6)</f>
        <v>0</v>
      </c>
      <c r="AH435">
        <f>(EW435)</f>
        <v>0</v>
      </c>
      <c r="AI435">
        <f>(EX435)</f>
        <v>0</v>
      </c>
      <c r="AJ435">
        <f>ROUND((AS435),6)</f>
        <v>0</v>
      </c>
      <c r="AK435">
        <v>101</v>
      </c>
      <c r="AL435">
        <v>0</v>
      </c>
      <c r="AM435">
        <v>101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1</v>
      </c>
      <c r="AW435">
        <v>1</v>
      </c>
      <c r="AZ435">
        <v>1</v>
      </c>
      <c r="BA435">
        <v>1</v>
      </c>
      <c r="BB435">
        <v>1.51</v>
      </c>
      <c r="BC435">
        <v>1</v>
      </c>
      <c r="BD435" t="s">
        <v>45</v>
      </c>
      <c r="BE435" t="s">
        <v>45</v>
      </c>
      <c r="BF435" t="s">
        <v>45</v>
      </c>
      <c r="BG435" t="s">
        <v>45</v>
      </c>
      <c r="BH435">
        <v>0</v>
      </c>
      <c r="BI435">
        <v>4</v>
      </c>
      <c r="BJ435" t="s">
        <v>366</v>
      </c>
      <c r="BM435">
        <v>1110</v>
      </c>
      <c r="BN435">
        <v>0</v>
      </c>
      <c r="BO435" t="s">
        <v>364</v>
      </c>
      <c r="BP435">
        <v>1</v>
      </c>
      <c r="BQ435">
        <v>150</v>
      </c>
      <c r="BS435">
        <v>1</v>
      </c>
      <c r="BT435">
        <v>1</v>
      </c>
      <c r="BU435">
        <v>1</v>
      </c>
      <c r="BV435">
        <v>1</v>
      </c>
      <c r="BW435">
        <v>1</v>
      </c>
      <c r="BX435">
        <v>1</v>
      </c>
      <c r="BY435" t="s">
        <v>45</v>
      </c>
      <c r="BZ435">
        <v>0</v>
      </c>
      <c r="CA435">
        <v>0</v>
      </c>
      <c r="CF435">
        <v>0</v>
      </c>
      <c r="CG435">
        <v>0</v>
      </c>
      <c r="CM435">
        <v>0</v>
      </c>
      <c r="CN435" t="s">
        <v>45</v>
      </c>
      <c r="CO435">
        <v>0</v>
      </c>
      <c r="CP435">
        <f>(P435+Q435+S435)</f>
        <v>936.11</v>
      </c>
      <c r="CQ435">
        <f>(AC435*BC435*AW435)</f>
        <v>0</v>
      </c>
      <c r="CR435">
        <f>(AD435*BB435*AV435)</f>
        <v>152.51</v>
      </c>
      <c r="CS435">
        <f>(AE435*BS435*AV435)</f>
        <v>0</v>
      </c>
      <c r="CT435">
        <f>(AF435*BA435*AV435)</f>
        <v>0</v>
      </c>
      <c r="CU435">
        <f>AG435</f>
        <v>0</v>
      </c>
      <c r="CV435">
        <f>(AH435*AV435)</f>
        <v>0</v>
      </c>
      <c r="CW435">
        <f>AI435</f>
        <v>0</v>
      </c>
      <c r="CX435">
        <f>AJ435</f>
        <v>0</v>
      </c>
      <c r="CY435">
        <f>S435*(BZ435/100)</f>
        <v>0</v>
      </c>
      <c r="CZ435">
        <f>S435*(CA435/100)</f>
        <v>0</v>
      </c>
      <c r="DC435" t="s">
        <v>45</v>
      </c>
      <c r="DD435" t="s">
        <v>45</v>
      </c>
      <c r="DE435" t="s">
        <v>45</v>
      </c>
      <c r="DF435" t="s">
        <v>45</v>
      </c>
      <c r="DG435" t="s">
        <v>45</v>
      </c>
      <c r="DH435" t="s">
        <v>45</v>
      </c>
      <c r="DI435" t="s">
        <v>45</v>
      </c>
      <c r="DJ435" t="s">
        <v>45</v>
      </c>
      <c r="DK435" t="s">
        <v>45</v>
      </c>
      <c r="DL435" t="s">
        <v>45</v>
      </c>
      <c r="DM435" t="s">
        <v>45</v>
      </c>
      <c r="DN435">
        <v>0</v>
      </c>
      <c r="DO435">
        <v>0</v>
      </c>
      <c r="DP435">
        <v>1</v>
      </c>
      <c r="DQ435">
        <v>1</v>
      </c>
      <c r="DU435">
        <v>1009</v>
      </c>
      <c r="DV435" t="s">
        <v>138</v>
      </c>
      <c r="DW435" t="s">
        <v>138</v>
      </c>
      <c r="DX435">
        <v>1000</v>
      </c>
      <c r="EE435">
        <v>21378825</v>
      </c>
      <c r="EF435">
        <v>150</v>
      </c>
      <c r="EG435" t="s">
        <v>361</v>
      </c>
      <c r="EH435">
        <v>0</v>
      </c>
      <c r="EI435" t="s">
        <v>45</v>
      </c>
      <c r="EJ435">
        <v>4</v>
      </c>
      <c r="EK435">
        <v>1110</v>
      </c>
      <c r="EL435" t="s">
        <v>367</v>
      </c>
      <c r="EM435" t="s">
        <v>368</v>
      </c>
      <c r="EO435" t="s">
        <v>45</v>
      </c>
      <c r="EQ435">
        <v>0</v>
      </c>
      <c r="ER435">
        <v>101</v>
      </c>
      <c r="ES435">
        <v>0</v>
      </c>
      <c r="ET435">
        <v>101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Q435">
        <v>0</v>
      </c>
      <c r="FR435">
        <f>ROUND(IF(AND(BH435=3,BI435=3),P435,0),2)</f>
        <v>0</v>
      </c>
      <c r="FS435">
        <v>0</v>
      </c>
      <c r="FX435">
        <v>0</v>
      </c>
      <c r="FY435">
        <v>0</v>
      </c>
      <c r="GA435" t="s">
        <v>45</v>
      </c>
      <c r="GG435">
        <v>2</v>
      </c>
      <c r="GH435">
        <v>1</v>
      </c>
      <c r="GI435">
        <v>2</v>
      </c>
      <c r="GJ435">
        <v>0</v>
      </c>
      <c r="GK435">
        <f>ROUND(R435*(R12)/100,2)</f>
        <v>0</v>
      </c>
      <c r="GL435">
        <f>ROUND(IF(AND(BH435=3,BI435=3,FS435&lt;&gt;0),P435,0),2)</f>
        <v>0</v>
      </c>
      <c r="GM435">
        <f>O435+X435+Y435+GK435</f>
        <v>936.11</v>
      </c>
      <c r="GN435">
        <f>ROUND(IF(OR(BI435=0,BI435=1),O435+X435+Y435+GK435,0),2)</f>
        <v>0</v>
      </c>
      <c r="GO435">
        <f>ROUND(IF(BI435=2,O435+X435+Y435+GK435,0),2)</f>
        <v>0</v>
      </c>
      <c r="GP435">
        <f>ROUND(IF(BI435=4,O435+X435+Y435+GK435,0),2)</f>
        <v>936.11</v>
      </c>
      <c r="GR435">
        <v>0</v>
      </c>
    </row>
    <row r="437" spans="1:200">
      <c r="A437" s="2">
        <v>51</v>
      </c>
      <c r="B437" s="2">
        <f>B430</f>
        <v>0</v>
      </c>
      <c r="C437" s="2">
        <f>A430</f>
        <v>4</v>
      </c>
      <c r="D437" s="2">
        <f>ROW(A430)</f>
        <v>430</v>
      </c>
      <c r="E437" s="2"/>
      <c r="F437" s="2" t="str">
        <f>IF(F430&lt;&gt;"",F430,"")</f>
        <v>Новый раздел</v>
      </c>
      <c r="G437" s="2" t="str">
        <f>IF(G430&lt;&gt;"",G430,"")</f>
        <v>Вывоз мусора</v>
      </c>
      <c r="H437" s="2"/>
      <c r="I437" s="2"/>
      <c r="J437" s="2"/>
      <c r="K437" s="2"/>
      <c r="L437" s="2"/>
      <c r="M437" s="2"/>
      <c r="N437" s="2"/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>
        <f t="shared" ref="AO437:AU437" si="298">ROUND(BB437,2)</f>
        <v>0</v>
      </c>
      <c r="AP437" s="2">
        <f t="shared" si="298"/>
        <v>0</v>
      </c>
      <c r="AQ437" s="2">
        <f t="shared" si="298"/>
        <v>0</v>
      </c>
      <c r="AR437" s="2">
        <f t="shared" si="298"/>
        <v>0</v>
      </c>
      <c r="AS437" s="2">
        <f t="shared" si="298"/>
        <v>0</v>
      </c>
      <c r="AT437" s="2">
        <f t="shared" si="298"/>
        <v>0</v>
      </c>
      <c r="AU437" s="2">
        <f t="shared" si="298"/>
        <v>0</v>
      </c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>
        <v>0</v>
      </c>
    </row>
    <row r="439" spans="1:200">
      <c r="A439" s="4">
        <v>50</v>
      </c>
      <c r="B439" s="4">
        <v>0</v>
      </c>
      <c r="C439" s="4">
        <v>0</v>
      </c>
      <c r="D439" s="4">
        <v>1</v>
      </c>
      <c r="E439" s="4">
        <v>201</v>
      </c>
      <c r="F439" s="4">
        <f>ROUND(Source!O437,O439)</f>
        <v>0</v>
      </c>
      <c r="G439" s="4" t="s">
        <v>172</v>
      </c>
      <c r="H439" s="4" t="s">
        <v>173</v>
      </c>
      <c r="I439" s="4"/>
      <c r="J439" s="4"/>
      <c r="K439" s="4">
        <v>201</v>
      </c>
      <c r="L439" s="4">
        <v>1</v>
      </c>
      <c r="M439" s="4">
        <v>3</v>
      </c>
      <c r="N439" s="4" t="s">
        <v>45</v>
      </c>
      <c r="O439" s="4">
        <v>2</v>
      </c>
      <c r="P439" s="4"/>
    </row>
    <row r="440" spans="1:200">
      <c r="A440" s="4">
        <v>50</v>
      </c>
      <c r="B440" s="4">
        <v>0</v>
      </c>
      <c r="C440" s="4">
        <v>0</v>
      </c>
      <c r="D440" s="4">
        <v>1</v>
      </c>
      <c r="E440" s="4">
        <v>202</v>
      </c>
      <c r="F440" s="4">
        <f>ROUND(Source!P437,O440)</f>
        <v>0</v>
      </c>
      <c r="G440" s="4" t="s">
        <v>174</v>
      </c>
      <c r="H440" s="4" t="s">
        <v>175</v>
      </c>
      <c r="I440" s="4"/>
      <c r="J440" s="4"/>
      <c r="K440" s="4">
        <v>202</v>
      </c>
      <c r="L440" s="4">
        <v>2</v>
      </c>
      <c r="M440" s="4">
        <v>3</v>
      </c>
      <c r="N440" s="4" t="s">
        <v>45</v>
      </c>
      <c r="O440" s="4">
        <v>2</v>
      </c>
      <c r="P440" s="4"/>
    </row>
    <row r="441" spans="1:200">
      <c r="A441" s="4">
        <v>50</v>
      </c>
      <c r="B441" s="4">
        <v>0</v>
      </c>
      <c r="C441" s="4">
        <v>0</v>
      </c>
      <c r="D441" s="4">
        <v>1</v>
      </c>
      <c r="E441" s="4">
        <v>222</v>
      </c>
      <c r="F441" s="4">
        <f>ROUND(Source!AO437,O441)</f>
        <v>0</v>
      </c>
      <c r="G441" s="4" t="s">
        <v>176</v>
      </c>
      <c r="H441" s="4" t="s">
        <v>177</v>
      </c>
      <c r="I441" s="4"/>
      <c r="J441" s="4"/>
      <c r="K441" s="4">
        <v>222</v>
      </c>
      <c r="L441" s="4">
        <v>3</v>
      </c>
      <c r="M441" s="4">
        <v>3</v>
      </c>
      <c r="N441" s="4" t="s">
        <v>45</v>
      </c>
      <c r="O441" s="4">
        <v>2</v>
      </c>
      <c r="P441" s="4"/>
    </row>
    <row r="442" spans="1:200">
      <c r="A442" s="4">
        <v>50</v>
      </c>
      <c r="B442" s="4">
        <v>0</v>
      </c>
      <c r="C442" s="4">
        <v>0</v>
      </c>
      <c r="D442" s="4">
        <v>1</v>
      </c>
      <c r="E442" s="4">
        <v>216</v>
      </c>
      <c r="F442" s="4">
        <f>ROUND(Source!AP437,O442)</f>
        <v>0</v>
      </c>
      <c r="G442" s="4" t="s">
        <v>178</v>
      </c>
      <c r="H442" s="4" t="s">
        <v>179</v>
      </c>
      <c r="I442" s="4"/>
      <c r="J442" s="4"/>
      <c r="K442" s="4">
        <v>216</v>
      </c>
      <c r="L442" s="4">
        <v>4</v>
      </c>
      <c r="M442" s="4">
        <v>3</v>
      </c>
      <c r="N442" s="4" t="s">
        <v>45</v>
      </c>
      <c r="O442" s="4">
        <v>2</v>
      </c>
      <c r="P442" s="4"/>
    </row>
    <row r="443" spans="1:200">
      <c r="A443" s="4">
        <v>50</v>
      </c>
      <c r="B443" s="4">
        <v>0</v>
      </c>
      <c r="C443" s="4">
        <v>0</v>
      </c>
      <c r="D443" s="4">
        <v>1</v>
      </c>
      <c r="E443" s="4">
        <v>223</v>
      </c>
      <c r="F443" s="4">
        <f>ROUND(Source!AQ437,O443)</f>
        <v>0</v>
      </c>
      <c r="G443" s="4" t="s">
        <v>180</v>
      </c>
      <c r="H443" s="4" t="s">
        <v>181</v>
      </c>
      <c r="I443" s="4"/>
      <c r="J443" s="4"/>
      <c r="K443" s="4">
        <v>223</v>
      </c>
      <c r="L443" s="4">
        <v>5</v>
      </c>
      <c r="M443" s="4">
        <v>3</v>
      </c>
      <c r="N443" s="4" t="s">
        <v>45</v>
      </c>
      <c r="O443" s="4">
        <v>2</v>
      </c>
      <c r="P443" s="4"/>
    </row>
    <row r="444" spans="1:200">
      <c r="A444" s="4">
        <v>50</v>
      </c>
      <c r="B444" s="4">
        <v>0</v>
      </c>
      <c r="C444" s="4">
        <v>0</v>
      </c>
      <c r="D444" s="4">
        <v>1</v>
      </c>
      <c r="E444" s="4">
        <v>203</v>
      </c>
      <c r="F444" s="4">
        <f>ROUND(Source!Q437,O444)</f>
        <v>0</v>
      </c>
      <c r="G444" s="4" t="s">
        <v>182</v>
      </c>
      <c r="H444" s="4" t="s">
        <v>183</v>
      </c>
      <c r="I444" s="4"/>
      <c r="J444" s="4"/>
      <c r="K444" s="4">
        <v>203</v>
      </c>
      <c r="L444" s="4">
        <v>6</v>
      </c>
      <c r="M444" s="4">
        <v>3</v>
      </c>
      <c r="N444" s="4" t="s">
        <v>45</v>
      </c>
      <c r="O444" s="4">
        <v>2</v>
      </c>
      <c r="P444" s="4"/>
    </row>
    <row r="445" spans="1:200">
      <c r="A445" s="4">
        <v>50</v>
      </c>
      <c r="B445" s="4">
        <v>0</v>
      </c>
      <c r="C445" s="4">
        <v>0</v>
      </c>
      <c r="D445" s="4">
        <v>1</v>
      </c>
      <c r="E445" s="4">
        <v>204</v>
      </c>
      <c r="F445" s="4">
        <f>ROUND(Source!R437,O445)</f>
        <v>0</v>
      </c>
      <c r="G445" s="4" t="s">
        <v>184</v>
      </c>
      <c r="H445" s="4" t="s">
        <v>185</v>
      </c>
      <c r="I445" s="4"/>
      <c r="J445" s="4"/>
      <c r="K445" s="4">
        <v>204</v>
      </c>
      <c r="L445" s="4">
        <v>7</v>
      </c>
      <c r="M445" s="4">
        <v>3</v>
      </c>
      <c r="N445" s="4" t="s">
        <v>45</v>
      </c>
      <c r="O445" s="4">
        <v>2</v>
      </c>
      <c r="P445" s="4"/>
    </row>
    <row r="446" spans="1:200">
      <c r="A446" s="4">
        <v>50</v>
      </c>
      <c r="B446" s="4">
        <v>0</v>
      </c>
      <c r="C446" s="4">
        <v>0</v>
      </c>
      <c r="D446" s="4">
        <v>1</v>
      </c>
      <c r="E446" s="4">
        <v>205</v>
      </c>
      <c r="F446" s="4">
        <f>ROUND(Source!S437,O446)</f>
        <v>0</v>
      </c>
      <c r="G446" s="4" t="s">
        <v>186</v>
      </c>
      <c r="H446" s="4" t="s">
        <v>187</v>
      </c>
      <c r="I446" s="4"/>
      <c r="J446" s="4"/>
      <c r="K446" s="4">
        <v>205</v>
      </c>
      <c r="L446" s="4">
        <v>8</v>
      </c>
      <c r="M446" s="4">
        <v>3</v>
      </c>
      <c r="N446" s="4" t="s">
        <v>45</v>
      </c>
      <c r="O446" s="4">
        <v>2</v>
      </c>
      <c r="P446" s="4"/>
    </row>
    <row r="447" spans="1:200">
      <c r="A447" s="4">
        <v>50</v>
      </c>
      <c r="B447" s="4">
        <v>0</v>
      </c>
      <c r="C447" s="4">
        <v>0</v>
      </c>
      <c r="D447" s="4">
        <v>1</v>
      </c>
      <c r="E447" s="4">
        <v>214</v>
      </c>
      <c r="F447" s="4">
        <f>ROUND(Source!AS437,O447)</f>
        <v>0</v>
      </c>
      <c r="G447" s="4" t="s">
        <v>188</v>
      </c>
      <c r="H447" s="4" t="s">
        <v>189</v>
      </c>
      <c r="I447" s="4"/>
      <c r="J447" s="4"/>
      <c r="K447" s="4">
        <v>214</v>
      </c>
      <c r="L447" s="4">
        <v>9</v>
      </c>
      <c r="M447" s="4">
        <v>3</v>
      </c>
      <c r="N447" s="4" t="s">
        <v>45</v>
      </c>
      <c r="O447" s="4">
        <v>2</v>
      </c>
      <c r="P447" s="4"/>
    </row>
    <row r="448" spans="1:200">
      <c r="A448" s="4">
        <v>50</v>
      </c>
      <c r="B448" s="4">
        <v>0</v>
      </c>
      <c r="C448" s="4">
        <v>0</v>
      </c>
      <c r="D448" s="4">
        <v>1</v>
      </c>
      <c r="E448" s="4">
        <v>215</v>
      </c>
      <c r="F448" s="4">
        <f>ROUND(Source!AT437,O448)</f>
        <v>0</v>
      </c>
      <c r="G448" s="4" t="s">
        <v>190</v>
      </c>
      <c r="H448" s="4" t="s">
        <v>191</v>
      </c>
      <c r="I448" s="4"/>
      <c r="J448" s="4"/>
      <c r="K448" s="4">
        <v>215</v>
      </c>
      <c r="L448" s="4">
        <v>10</v>
      </c>
      <c r="M448" s="4">
        <v>3</v>
      </c>
      <c r="N448" s="4" t="s">
        <v>45</v>
      </c>
      <c r="O448" s="4">
        <v>2</v>
      </c>
      <c r="P448" s="4"/>
    </row>
    <row r="449" spans="1:118">
      <c r="A449" s="4">
        <v>50</v>
      </c>
      <c r="B449" s="4">
        <v>0</v>
      </c>
      <c r="C449" s="4">
        <v>0</v>
      </c>
      <c r="D449" s="4">
        <v>1</v>
      </c>
      <c r="E449" s="4">
        <v>217</v>
      </c>
      <c r="F449" s="4">
        <f>ROUND(Source!AU437,O449)</f>
        <v>0</v>
      </c>
      <c r="G449" s="4" t="s">
        <v>192</v>
      </c>
      <c r="H449" s="4" t="s">
        <v>193</v>
      </c>
      <c r="I449" s="4"/>
      <c r="J449" s="4"/>
      <c r="K449" s="4">
        <v>217</v>
      </c>
      <c r="L449" s="4">
        <v>11</v>
      </c>
      <c r="M449" s="4">
        <v>3</v>
      </c>
      <c r="N449" s="4" t="s">
        <v>45</v>
      </c>
      <c r="O449" s="4">
        <v>2</v>
      </c>
      <c r="P449" s="4"/>
    </row>
    <row r="450" spans="1:118">
      <c r="A450" s="4">
        <v>50</v>
      </c>
      <c r="B450" s="4">
        <v>0</v>
      </c>
      <c r="C450" s="4">
        <v>0</v>
      </c>
      <c r="D450" s="4">
        <v>1</v>
      </c>
      <c r="E450" s="4">
        <v>206</v>
      </c>
      <c r="F450" s="4">
        <f>ROUND(Source!T437,O450)</f>
        <v>0</v>
      </c>
      <c r="G450" s="4" t="s">
        <v>194</v>
      </c>
      <c r="H450" s="4" t="s">
        <v>195</v>
      </c>
      <c r="I450" s="4"/>
      <c r="J450" s="4"/>
      <c r="K450" s="4">
        <v>206</v>
      </c>
      <c r="L450" s="4">
        <v>12</v>
      </c>
      <c r="M450" s="4">
        <v>3</v>
      </c>
      <c r="N450" s="4" t="s">
        <v>45</v>
      </c>
      <c r="O450" s="4">
        <v>2</v>
      </c>
      <c r="P450" s="4"/>
    </row>
    <row r="451" spans="1:118">
      <c r="A451" s="4">
        <v>50</v>
      </c>
      <c r="B451" s="4">
        <v>0</v>
      </c>
      <c r="C451" s="4">
        <v>0</v>
      </c>
      <c r="D451" s="4">
        <v>1</v>
      </c>
      <c r="E451" s="4">
        <v>207</v>
      </c>
      <c r="F451" s="4">
        <f>Source!U437</f>
        <v>0</v>
      </c>
      <c r="G451" s="4" t="s">
        <v>196</v>
      </c>
      <c r="H451" s="4" t="s">
        <v>197</v>
      </c>
      <c r="I451" s="4"/>
      <c r="J451" s="4"/>
      <c r="K451" s="4">
        <v>207</v>
      </c>
      <c r="L451" s="4">
        <v>13</v>
      </c>
      <c r="M451" s="4">
        <v>3</v>
      </c>
      <c r="N451" s="4" t="s">
        <v>45</v>
      </c>
      <c r="O451" s="4">
        <v>-1</v>
      </c>
      <c r="P451" s="4"/>
    </row>
    <row r="452" spans="1:118">
      <c r="A452" s="4">
        <v>50</v>
      </c>
      <c r="B452" s="4">
        <v>0</v>
      </c>
      <c r="C452" s="4">
        <v>0</v>
      </c>
      <c r="D452" s="4">
        <v>1</v>
      </c>
      <c r="E452" s="4">
        <v>208</v>
      </c>
      <c r="F452" s="4">
        <f>Source!V437</f>
        <v>0</v>
      </c>
      <c r="G452" s="4" t="s">
        <v>198</v>
      </c>
      <c r="H452" s="4" t="s">
        <v>199</v>
      </c>
      <c r="I452" s="4"/>
      <c r="J452" s="4"/>
      <c r="K452" s="4">
        <v>208</v>
      </c>
      <c r="L452" s="4">
        <v>14</v>
      </c>
      <c r="M452" s="4">
        <v>3</v>
      </c>
      <c r="N452" s="4" t="s">
        <v>45</v>
      </c>
      <c r="O452" s="4">
        <v>-1</v>
      </c>
      <c r="P452" s="4"/>
    </row>
    <row r="453" spans="1:118">
      <c r="A453" s="4">
        <v>50</v>
      </c>
      <c r="B453" s="4">
        <v>0</v>
      </c>
      <c r="C453" s="4">
        <v>0</v>
      </c>
      <c r="D453" s="4">
        <v>1</v>
      </c>
      <c r="E453" s="4">
        <v>209</v>
      </c>
      <c r="F453" s="4">
        <f>ROUND(Source!W437,O453)</f>
        <v>0</v>
      </c>
      <c r="G453" s="4" t="s">
        <v>200</v>
      </c>
      <c r="H453" s="4" t="s">
        <v>201</v>
      </c>
      <c r="I453" s="4"/>
      <c r="J453" s="4"/>
      <c r="K453" s="4">
        <v>209</v>
      </c>
      <c r="L453" s="4">
        <v>15</v>
      </c>
      <c r="M453" s="4">
        <v>3</v>
      </c>
      <c r="N453" s="4" t="s">
        <v>45</v>
      </c>
      <c r="O453" s="4">
        <v>2</v>
      </c>
      <c r="P453" s="4"/>
    </row>
    <row r="454" spans="1:118">
      <c r="A454" s="4">
        <v>50</v>
      </c>
      <c r="B454" s="4">
        <v>0</v>
      </c>
      <c r="C454" s="4">
        <v>0</v>
      </c>
      <c r="D454" s="4">
        <v>1</v>
      </c>
      <c r="E454" s="4">
        <v>210</v>
      </c>
      <c r="F454" s="4">
        <f>ROUND(Source!X437,O454)</f>
        <v>0</v>
      </c>
      <c r="G454" s="4" t="s">
        <v>202</v>
      </c>
      <c r="H454" s="4" t="s">
        <v>203</v>
      </c>
      <c r="I454" s="4"/>
      <c r="J454" s="4"/>
      <c r="K454" s="4">
        <v>210</v>
      </c>
      <c r="L454" s="4">
        <v>16</v>
      </c>
      <c r="M454" s="4">
        <v>3</v>
      </c>
      <c r="N454" s="4" t="s">
        <v>45</v>
      </c>
      <c r="O454" s="4">
        <v>2</v>
      </c>
      <c r="P454" s="4"/>
    </row>
    <row r="455" spans="1:118">
      <c r="A455" s="4">
        <v>50</v>
      </c>
      <c r="B455" s="4">
        <v>0</v>
      </c>
      <c r="C455" s="4">
        <v>0</v>
      </c>
      <c r="D455" s="4">
        <v>1</v>
      </c>
      <c r="E455" s="4">
        <v>211</v>
      </c>
      <c r="F455" s="4">
        <f>ROUND(Source!Y437,O455)</f>
        <v>0</v>
      </c>
      <c r="G455" s="4" t="s">
        <v>204</v>
      </c>
      <c r="H455" s="4" t="s">
        <v>205</v>
      </c>
      <c r="I455" s="4"/>
      <c r="J455" s="4"/>
      <c r="K455" s="4">
        <v>211</v>
      </c>
      <c r="L455" s="4">
        <v>17</v>
      </c>
      <c r="M455" s="4">
        <v>3</v>
      </c>
      <c r="N455" s="4" t="s">
        <v>45</v>
      </c>
      <c r="O455" s="4">
        <v>2</v>
      </c>
      <c r="P455" s="4"/>
    </row>
    <row r="456" spans="1:118">
      <c r="A456" s="4">
        <v>50</v>
      </c>
      <c r="B456" s="4">
        <v>0</v>
      </c>
      <c r="C456" s="4">
        <v>0</v>
      </c>
      <c r="D456" s="4">
        <v>1</v>
      </c>
      <c r="E456" s="4">
        <v>224</v>
      </c>
      <c r="F456" s="4">
        <f>ROUND(Source!AR437,O456)</f>
        <v>0</v>
      </c>
      <c r="G456" s="4" t="s">
        <v>206</v>
      </c>
      <c r="H456" s="4" t="s">
        <v>207</v>
      </c>
      <c r="I456" s="4"/>
      <c r="J456" s="4"/>
      <c r="K456" s="4">
        <v>224</v>
      </c>
      <c r="L456" s="4">
        <v>18</v>
      </c>
      <c r="M456" s="4">
        <v>3</v>
      </c>
      <c r="N456" s="4" t="s">
        <v>45</v>
      </c>
      <c r="O456" s="4">
        <v>2</v>
      </c>
      <c r="P456" s="4"/>
    </row>
    <row r="458" spans="1:118">
      <c r="A458" s="2">
        <v>51</v>
      </c>
      <c r="B458" s="2">
        <f>B314</f>
        <v>0</v>
      </c>
      <c r="C458" s="2">
        <f>A314</f>
        <v>3</v>
      </c>
      <c r="D458" s="2">
        <f>ROW(A314)</f>
        <v>314</v>
      </c>
      <c r="E458" s="2"/>
      <c r="F458" s="2" t="str">
        <f>IF(F314&lt;&gt;"",F314,"")</f>
        <v/>
      </c>
      <c r="G458" s="2" t="str">
        <f>IF(G314&lt;&gt;"",G314,"")</f>
        <v>ОБЩЕЖИТИЕ( ремонт коырька)</v>
      </c>
      <c r="H458" s="2"/>
      <c r="I458" s="2"/>
      <c r="J458" s="2"/>
      <c r="K458" s="2"/>
      <c r="L458" s="2"/>
      <c r="M458" s="2"/>
      <c r="N458" s="2"/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>
        <f t="shared" ref="AO458:AU458" si="299">ROUND(AO325+AO369+AO409+AO437+BB458,2)</f>
        <v>0</v>
      </c>
      <c r="AP458" s="2">
        <f t="shared" si="299"/>
        <v>0</v>
      </c>
      <c r="AQ458" s="2">
        <f t="shared" si="299"/>
        <v>0</v>
      </c>
      <c r="AR458" s="2">
        <f t="shared" si="299"/>
        <v>0</v>
      </c>
      <c r="AS458" s="2">
        <f t="shared" si="299"/>
        <v>0</v>
      </c>
      <c r="AT458" s="2">
        <f t="shared" si="299"/>
        <v>0</v>
      </c>
      <c r="AU458" s="2">
        <f t="shared" si="299"/>
        <v>0</v>
      </c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>
        <v>0</v>
      </c>
    </row>
    <row r="460" spans="1:118">
      <c r="A460" s="4">
        <v>50</v>
      </c>
      <c r="B460" s="4">
        <v>0</v>
      </c>
      <c r="C460" s="4">
        <v>0</v>
      </c>
      <c r="D460" s="4">
        <v>1</v>
      </c>
      <c r="E460" s="4">
        <v>201</v>
      </c>
      <c r="F460" s="4">
        <f>ROUND(Source!O458,O460)</f>
        <v>0</v>
      </c>
      <c r="G460" s="4" t="s">
        <v>172</v>
      </c>
      <c r="H460" s="4" t="s">
        <v>173</v>
      </c>
      <c r="I460" s="4"/>
      <c r="J460" s="4"/>
      <c r="K460" s="4">
        <v>201</v>
      </c>
      <c r="L460" s="4">
        <v>1</v>
      </c>
      <c r="M460" s="4">
        <v>3</v>
      </c>
      <c r="N460" s="4" t="s">
        <v>45</v>
      </c>
      <c r="O460" s="4">
        <v>2</v>
      </c>
      <c r="P460" s="4"/>
    </row>
    <row r="461" spans="1:118">
      <c r="A461" s="4">
        <v>50</v>
      </c>
      <c r="B461" s="4">
        <v>0</v>
      </c>
      <c r="C461" s="4">
        <v>0</v>
      </c>
      <c r="D461" s="4">
        <v>1</v>
      </c>
      <c r="E461" s="4">
        <v>202</v>
      </c>
      <c r="F461" s="4">
        <f>ROUND(Source!P458,O461)</f>
        <v>0</v>
      </c>
      <c r="G461" s="4" t="s">
        <v>174</v>
      </c>
      <c r="H461" s="4" t="s">
        <v>175</v>
      </c>
      <c r="I461" s="4"/>
      <c r="J461" s="4"/>
      <c r="K461" s="4">
        <v>202</v>
      </c>
      <c r="L461" s="4">
        <v>2</v>
      </c>
      <c r="M461" s="4">
        <v>3</v>
      </c>
      <c r="N461" s="4" t="s">
        <v>45</v>
      </c>
      <c r="O461" s="4">
        <v>2</v>
      </c>
      <c r="P461" s="4"/>
    </row>
    <row r="462" spans="1:118">
      <c r="A462" s="4">
        <v>50</v>
      </c>
      <c r="B462" s="4">
        <v>0</v>
      </c>
      <c r="C462" s="4">
        <v>0</v>
      </c>
      <c r="D462" s="4">
        <v>1</v>
      </c>
      <c r="E462" s="4">
        <v>222</v>
      </c>
      <c r="F462" s="4">
        <f>ROUND(Source!AO458,O462)</f>
        <v>0</v>
      </c>
      <c r="G462" s="4" t="s">
        <v>176</v>
      </c>
      <c r="H462" s="4" t="s">
        <v>177</v>
      </c>
      <c r="I462" s="4"/>
      <c r="J462" s="4"/>
      <c r="K462" s="4">
        <v>222</v>
      </c>
      <c r="L462" s="4">
        <v>3</v>
      </c>
      <c r="M462" s="4">
        <v>3</v>
      </c>
      <c r="N462" s="4" t="s">
        <v>45</v>
      </c>
      <c r="O462" s="4">
        <v>2</v>
      </c>
      <c r="P462" s="4"/>
    </row>
    <row r="463" spans="1:118">
      <c r="A463" s="4">
        <v>50</v>
      </c>
      <c r="B463" s="4">
        <v>0</v>
      </c>
      <c r="C463" s="4">
        <v>0</v>
      </c>
      <c r="D463" s="4">
        <v>1</v>
      </c>
      <c r="E463" s="4">
        <v>216</v>
      </c>
      <c r="F463" s="4">
        <f>ROUND(Source!AP458,O463)</f>
        <v>0</v>
      </c>
      <c r="G463" s="4" t="s">
        <v>178</v>
      </c>
      <c r="H463" s="4" t="s">
        <v>179</v>
      </c>
      <c r="I463" s="4"/>
      <c r="J463" s="4"/>
      <c r="K463" s="4">
        <v>216</v>
      </c>
      <c r="L463" s="4">
        <v>4</v>
      </c>
      <c r="M463" s="4">
        <v>3</v>
      </c>
      <c r="N463" s="4" t="s">
        <v>45</v>
      </c>
      <c r="O463" s="4">
        <v>2</v>
      </c>
      <c r="P463" s="4"/>
    </row>
    <row r="464" spans="1:118">
      <c r="A464" s="4">
        <v>50</v>
      </c>
      <c r="B464" s="4">
        <v>0</v>
      </c>
      <c r="C464" s="4">
        <v>0</v>
      </c>
      <c r="D464" s="4">
        <v>1</v>
      </c>
      <c r="E464" s="4">
        <v>223</v>
      </c>
      <c r="F464" s="4">
        <f>ROUND(Source!AQ458,O464)</f>
        <v>0</v>
      </c>
      <c r="G464" s="4" t="s">
        <v>180</v>
      </c>
      <c r="H464" s="4" t="s">
        <v>181</v>
      </c>
      <c r="I464" s="4"/>
      <c r="J464" s="4"/>
      <c r="K464" s="4">
        <v>223</v>
      </c>
      <c r="L464" s="4">
        <v>5</v>
      </c>
      <c r="M464" s="4">
        <v>3</v>
      </c>
      <c r="N464" s="4" t="s">
        <v>45</v>
      </c>
      <c r="O464" s="4">
        <v>2</v>
      </c>
      <c r="P464" s="4"/>
    </row>
    <row r="465" spans="1:88">
      <c r="A465" s="4">
        <v>50</v>
      </c>
      <c r="B465" s="4">
        <v>0</v>
      </c>
      <c r="C465" s="4">
        <v>0</v>
      </c>
      <c r="D465" s="4">
        <v>1</v>
      </c>
      <c r="E465" s="4">
        <v>203</v>
      </c>
      <c r="F465" s="4">
        <f>ROUND(Source!Q458,O465)</f>
        <v>0</v>
      </c>
      <c r="G465" s="4" t="s">
        <v>182</v>
      </c>
      <c r="H465" s="4" t="s">
        <v>183</v>
      </c>
      <c r="I465" s="4"/>
      <c r="J465" s="4"/>
      <c r="K465" s="4">
        <v>203</v>
      </c>
      <c r="L465" s="4">
        <v>6</v>
      </c>
      <c r="M465" s="4">
        <v>3</v>
      </c>
      <c r="N465" s="4" t="s">
        <v>45</v>
      </c>
      <c r="O465" s="4">
        <v>2</v>
      </c>
      <c r="P465" s="4"/>
    </row>
    <row r="466" spans="1:88">
      <c r="A466" s="4">
        <v>50</v>
      </c>
      <c r="B466" s="4">
        <v>0</v>
      </c>
      <c r="C466" s="4">
        <v>0</v>
      </c>
      <c r="D466" s="4">
        <v>1</v>
      </c>
      <c r="E466" s="4">
        <v>204</v>
      </c>
      <c r="F466" s="4">
        <f>ROUND(Source!R458,O466)</f>
        <v>0</v>
      </c>
      <c r="G466" s="4" t="s">
        <v>184</v>
      </c>
      <c r="H466" s="4" t="s">
        <v>185</v>
      </c>
      <c r="I466" s="4"/>
      <c r="J466" s="4"/>
      <c r="K466" s="4">
        <v>204</v>
      </c>
      <c r="L466" s="4">
        <v>7</v>
      </c>
      <c r="M466" s="4">
        <v>3</v>
      </c>
      <c r="N466" s="4" t="s">
        <v>45</v>
      </c>
      <c r="O466" s="4">
        <v>2</v>
      </c>
      <c r="P466" s="4"/>
    </row>
    <row r="467" spans="1:88">
      <c r="A467" s="4">
        <v>50</v>
      </c>
      <c r="B467" s="4">
        <v>0</v>
      </c>
      <c r="C467" s="4">
        <v>0</v>
      </c>
      <c r="D467" s="4">
        <v>1</v>
      </c>
      <c r="E467" s="4">
        <v>205</v>
      </c>
      <c r="F467" s="4">
        <f>ROUND(Source!S458,O467)</f>
        <v>0</v>
      </c>
      <c r="G467" s="4" t="s">
        <v>186</v>
      </c>
      <c r="H467" s="4" t="s">
        <v>187</v>
      </c>
      <c r="I467" s="4"/>
      <c r="J467" s="4"/>
      <c r="K467" s="4">
        <v>205</v>
      </c>
      <c r="L467" s="4">
        <v>8</v>
      </c>
      <c r="M467" s="4">
        <v>3</v>
      </c>
      <c r="N467" s="4" t="s">
        <v>45</v>
      </c>
      <c r="O467" s="4">
        <v>2</v>
      </c>
      <c r="P467" s="4"/>
    </row>
    <row r="468" spans="1:88">
      <c r="A468" s="4">
        <v>50</v>
      </c>
      <c r="B468" s="4">
        <v>0</v>
      </c>
      <c r="C468" s="4">
        <v>0</v>
      </c>
      <c r="D468" s="4">
        <v>1</v>
      </c>
      <c r="E468" s="4">
        <v>214</v>
      </c>
      <c r="F468" s="4">
        <f>ROUND(Source!AS458,O468)</f>
        <v>0</v>
      </c>
      <c r="G468" s="4" t="s">
        <v>188</v>
      </c>
      <c r="H468" s="4" t="s">
        <v>189</v>
      </c>
      <c r="I468" s="4"/>
      <c r="J468" s="4"/>
      <c r="K468" s="4">
        <v>214</v>
      </c>
      <c r="L468" s="4">
        <v>9</v>
      </c>
      <c r="M468" s="4">
        <v>3</v>
      </c>
      <c r="N468" s="4" t="s">
        <v>45</v>
      </c>
      <c r="O468" s="4">
        <v>2</v>
      </c>
      <c r="P468" s="4"/>
    </row>
    <row r="469" spans="1:88">
      <c r="A469" s="4">
        <v>50</v>
      </c>
      <c r="B469" s="4">
        <v>0</v>
      </c>
      <c r="C469" s="4">
        <v>0</v>
      </c>
      <c r="D469" s="4">
        <v>1</v>
      </c>
      <c r="E469" s="4">
        <v>215</v>
      </c>
      <c r="F469" s="4">
        <f>ROUND(Source!AT458,O469)</f>
        <v>0</v>
      </c>
      <c r="G469" s="4" t="s">
        <v>190</v>
      </c>
      <c r="H469" s="4" t="s">
        <v>191</v>
      </c>
      <c r="I469" s="4"/>
      <c r="J469" s="4"/>
      <c r="K469" s="4">
        <v>215</v>
      </c>
      <c r="L469" s="4">
        <v>10</v>
      </c>
      <c r="M469" s="4">
        <v>3</v>
      </c>
      <c r="N469" s="4" t="s">
        <v>45</v>
      </c>
      <c r="O469" s="4">
        <v>2</v>
      </c>
      <c r="P469" s="4"/>
    </row>
    <row r="470" spans="1:88">
      <c r="A470" s="4">
        <v>50</v>
      </c>
      <c r="B470" s="4">
        <v>0</v>
      </c>
      <c r="C470" s="4">
        <v>0</v>
      </c>
      <c r="D470" s="4">
        <v>1</v>
      </c>
      <c r="E470" s="4">
        <v>217</v>
      </c>
      <c r="F470" s="4">
        <f>ROUND(Source!AU458,O470)</f>
        <v>0</v>
      </c>
      <c r="G470" s="4" t="s">
        <v>192</v>
      </c>
      <c r="H470" s="4" t="s">
        <v>193</v>
      </c>
      <c r="I470" s="4"/>
      <c r="J470" s="4"/>
      <c r="K470" s="4">
        <v>217</v>
      </c>
      <c r="L470" s="4">
        <v>11</v>
      </c>
      <c r="M470" s="4">
        <v>3</v>
      </c>
      <c r="N470" s="4" t="s">
        <v>45</v>
      </c>
      <c r="O470" s="4">
        <v>2</v>
      </c>
      <c r="P470" s="4"/>
    </row>
    <row r="471" spans="1:88">
      <c r="A471" s="4">
        <v>50</v>
      </c>
      <c r="B471" s="4">
        <v>0</v>
      </c>
      <c r="C471" s="4">
        <v>0</v>
      </c>
      <c r="D471" s="4">
        <v>1</v>
      </c>
      <c r="E471" s="4">
        <v>206</v>
      </c>
      <c r="F471" s="4">
        <f>ROUND(Source!T458,O471)</f>
        <v>0</v>
      </c>
      <c r="G471" s="4" t="s">
        <v>194</v>
      </c>
      <c r="H471" s="4" t="s">
        <v>195</v>
      </c>
      <c r="I471" s="4"/>
      <c r="J471" s="4"/>
      <c r="K471" s="4">
        <v>206</v>
      </c>
      <c r="L471" s="4">
        <v>12</v>
      </c>
      <c r="M471" s="4">
        <v>3</v>
      </c>
      <c r="N471" s="4" t="s">
        <v>45</v>
      </c>
      <c r="O471" s="4">
        <v>2</v>
      </c>
      <c r="P471" s="4"/>
    </row>
    <row r="472" spans="1:88">
      <c r="A472" s="4">
        <v>50</v>
      </c>
      <c r="B472" s="4">
        <v>0</v>
      </c>
      <c r="C472" s="4">
        <v>0</v>
      </c>
      <c r="D472" s="4">
        <v>1</v>
      </c>
      <c r="E472" s="4">
        <v>207</v>
      </c>
      <c r="F472" s="4">
        <f>Source!U458</f>
        <v>0</v>
      </c>
      <c r="G472" s="4" t="s">
        <v>196</v>
      </c>
      <c r="H472" s="4" t="s">
        <v>197</v>
      </c>
      <c r="I472" s="4"/>
      <c r="J472" s="4"/>
      <c r="K472" s="4">
        <v>207</v>
      </c>
      <c r="L472" s="4">
        <v>13</v>
      </c>
      <c r="M472" s="4">
        <v>3</v>
      </c>
      <c r="N472" s="4" t="s">
        <v>45</v>
      </c>
      <c r="O472" s="4">
        <v>-1</v>
      </c>
      <c r="P472" s="4"/>
    </row>
    <row r="473" spans="1:88">
      <c r="A473" s="4">
        <v>50</v>
      </c>
      <c r="B473" s="4">
        <v>0</v>
      </c>
      <c r="C473" s="4">
        <v>0</v>
      </c>
      <c r="D473" s="4">
        <v>1</v>
      </c>
      <c r="E473" s="4">
        <v>208</v>
      </c>
      <c r="F473" s="4">
        <f>Source!V458</f>
        <v>0</v>
      </c>
      <c r="G473" s="4" t="s">
        <v>198</v>
      </c>
      <c r="H473" s="4" t="s">
        <v>199</v>
      </c>
      <c r="I473" s="4"/>
      <c r="J473" s="4"/>
      <c r="K473" s="4">
        <v>208</v>
      </c>
      <c r="L473" s="4">
        <v>14</v>
      </c>
      <c r="M473" s="4">
        <v>3</v>
      </c>
      <c r="N473" s="4" t="s">
        <v>45</v>
      </c>
      <c r="O473" s="4">
        <v>-1</v>
      </c>
      <c r="P473" s="4"/>
    </row>
    <row r="474" spans="1:88">
      <c r="A474" s="4">
        <v>50</v>
      </c>
      <c r="B474" s="4">
        <v>0</v>
      </c>
      <c r="C474" s="4">
        <v>0</v>
      </c>
      <c r="D474" s="4">
        <v>1</v>
      </c>
      <c r="E474" s="4">
        <v>209</v>
      </c>
      <c r="F474" s="4">
        <f>ROUND(Source!W458,O474)</f>
        <v>0</v>
      </c>
      <c r="G474" s="4" t="s">
        <v>200</v>
      </c>
      <c r="H474" s="4" t="s">
        <v>201</v>
      </c>
      <c r="I474" s="4"/>
      <c r="J474" s="4"/>
      <c r="K474" s="4">
        <v>209</v>
      </c>
      <c r="L474" s="4">
        <v>15</v>
      </c>
      <c r="M474" s="4">
        <v>3</v>
      </c>
      <c r="N474" s="4" t="s">
        <v>45</v>
      </c>
      <c r="O474" s="4">
        <v>2</v>
      </c>
      <c r="P474" s="4"/>
    </row>
    <row r="475" spans="1:88">
      <c r="A475" s="4">
        <v>50</v>
      </c>
      <c r="B475" s="4">
        <v>0</v>
      </c>
      <c r="C475" s="4">
        <v>0</v>
      </c>
      <c r="D475" s="4">
        <v>1</v>
      </c>
      <c r="E475" s="4">
        <v>210</v>
      </c>
      <c r="F475" s="4">
        <f>ROUND(Source!X458,O475)</f>
        <v>0</v>
      </c>
      <c r="G475" s="4" t="s">
        <v>202</v>
      </c>
      <c r="H475" s="4" t="s">
        <v>203</v>
      </c>
      <c r="I475" s="4"/>
      <c r="J475" s="4"/>
      <c r="K475" s="4">
        <v>210</v>
      </c>
      <c r="L475" s="4">
        <v>16</v>
      </c>
      <c r="M475" s="4">
        <v>3</v>
      </c>
      <c r="N475" s="4" t="s">
        <v>45</v>
      </c>
      <c r="O475" s="4">
        <v>2</v>
      </c>
      <c r="P475" s="4"/>
    </row>
    <row r="476" spans="1:88">
      <c r="A476" s="4">
        <v>50</v>
      </c>
      <c r="B476" s="4">
        <v>0</v>
      </c>
      <c r="C476" s="4">
        <v>0</v>
      </c>
      <c r="D476" s="4">
        <v>1</v>
      </c>
      <c r="E476" s="4">
        <v>211</v>
      </c>
      <c r="F476" s="4">
        <f>ROUND(Source!Y458,O476)</f>
        <v>0</v>
      </c>
      <c r="G476" s="4" t="s">
        <v>204</v>
      </c>
      <c r="H476" s="4" t="s">
        <v>205</v>
      </c>
      <c r="I476" s="4"/>
      <c r="J476" s="4"/>
      <c r="K476" s="4">
        <v>211</v>
      </c>
      <c r="L476" s="4">
        <v>17</v>
      </c>
      <c r="M476" s="4">
        <v>3</v>
      </c>
      <c r="N476" s="4" t="s">
        <v>45</v>
      </c>
      <c r="O476" s="4">
        <v>2</v>
      </c>
      <c r="P476" s="4"/>
    </row>
    <row r="477" spans="1:88">
      <c r="A477" s="4">
        <v>50</v>
      </c>
      <c r="B477" s="4">
        <v>0</v>
      </c>
      <c r="C477" s="4">
        <v>0</v>
      </c>
      <c r="D477" s="4">
        <v>1</v>
      </c>
      <c r="E477" s="4">
        <v>224</v>
      </c>
      <c r="F477" s="4">
        <f>ROUND(Source!AR458,O477)</f>
        <v>0</v>
      </c>
      <c r="G477" s="4" t="s">
        <v>206</v>
      </c>
      <c r="H477" s="4" t="s">
        <v>207</v>
      </c>
      <c r="I477" s="4"/>
      <c r="J477" s="4"/>
      <c r="K477" s="4">
        <v>224</v>
      </c>
      <c r="L477" s="4">
        <v>18</v>
      </c>
      <c r="M477" s="4">
        <v>3</v>
      </c>
      <c r="N477" s="4" t="s">
        <v>45</v>
      </c>
      <c r="O477" s="4">
        <v>2</v>
      </c>
      <c r="P477" s="4"/>
    </row>
    <row r="479" spans="1:88">
      <c r="A479" s="1">
        <v>3</v>
      </c>
      <c r="B479" s="1">
        <v>0</v>
      </c>
      <c r="C479" s="1"/>
      <c r="D479" s="1">
        <f>ROW(A759)</f>
        <v>759</v>
      </c>
      <c r="E479" s="1"/>
      <c r="F479" s="1" t="s">
        <v>45</v>
      </c>
      <c r="G479" s="1" t="s">
        <v>540</v>
      </c>
      <c r="H479" s="1" t="s">
        <v>45</v>
      </c>
      <c r="I479" s="1">
        <v>0</v>
      </c>
      <c r="J479" s="1" t="s">
        <v>45</v>
      </c>
      <c r="K479" s="1">
        <v>-1</v>
      </c>
      <c r="L479" s="1"/>
      <c r="M479" s="1"/>
      <c r="N479" s="1"/>
      <c r="O479" s="1"/>
      <c r="P479" s="1"/>
      <c r="Q479" s="1"/>
      <c r="R479" s="1"/>
      <c r="S479" s="1"/>
      <c r="T479" s="1"/>
      <c r="U479" s="1" t="s">
        <v>45</v>
      </c>
      <c r="V479" s="1">
        <v>0</v>
      </c>
      <c r="W479" s="1"/>
      <c r="X479" s="1"/>
      <c r="Y479" s="1"/>
      <c r="Z479" s="1"/>
      <c r="AA479" s="1"/>
      <c r="AB479" s="1" t="s">
        <v>45</v>
      </c>
      <c r="AC479" s="1" t="s">
        <v>45</v>
      </c>
      <c r="AD479" s="1" t="s">
        <v>45</v>
      </c>
      <c r="AE479" s="1" t="s">
        <v>45</v>
      </c>
      <c r="AF479" s="1" t="s">
        <v>45</v>
      </c>
      <c r="AG479" s="1" t="s">
        <v>45</v>
      </c>
      <c r="AH479" s="1"/>
      <c r="AI479" s="1"/>
      <c r="AJ479" s="1"/>
      <c r="AK479" s="1"/>
      <c r="AL479" s="1"/>
      <c r="AM479" s="1"/>
      <c r="AN479" s="1"/>
      <c r="AO479" s="1"/>
      <c r="AP479" s="1" t="s">
        <v>45</v>
      </c>
      <c r="AQ479" s="1" t="s">
        <v>45</v>
      </c>
      <c r="AR479" s="1" t="s">
        <v>45</v>
      </c>
      <c r="AS479" s="1"/>
      <c r="AT479" s="1"/>
      <c r="AU479" s="1"/>
      <c r="AV479" s="1"/>
      <c r="AW479" s="1"/>
      <c r="AX479" s="1"/>
      <c r="AY479" s="1"/>
      <c r="AZ479" s="1" t="s">
        <v>45</v>
      </c>
      <c r="BA479" s="1"/>
      <c r="BB479" s="1" t="s">
        <v>45</v>
      </c>
      <c r="BC479" s="1" t="s">
        <v>45</v>
      </c>
      <c r="BD479" s="1" t="s">
        <v>45</v>
      </c>
      <c r="BE479" s="1" t="s">
        <v>45</v>
      </c>
      <c r="BF479" s="1" t="s">
        <v>45</v>
      </c>
      <c r="BG479" s="1" t="s">
        <v>45</v>
      </c>
      <c r="BH479" s="1" t="s">
        <v>45</v>
      </c>
      <c r="BI479" s="1" t="s">
        <v>45</v>
      </c>
      <c r="BJ479" s="1" t="s">
        <v>45</v>
      </c>
      <c r="BK479" s="1" t="s">
        <v>45</v>
      </c>
      <c r="BL479" s="1" t="s">
        <v>45</v>
      </c>
      <c r="BM479" s="1" t="s">
        <v>45</v>
      </c>
      <c r="BN479" s="1" t="s">
        <v>45</v>
      </c>
      <c r="BO479" s="1" t="s">
        <v>45</v>
      </c>
      <c r="BP479" s="1" t="s">
        <v>45</v>
      </c>
      <c r="BQ479" s="1"/>
      <c r="BR479" s="1"/>
      <c r="BS479" s="1"/>
      <c r="BT479" s="1"/>
      <c r="BU479" s="1"/>
      <c r="BV479" s="1"/>
      <c r="BW479" s="1"/>
      <c r="BX479" s="1">
        <v>0</v>
      </c>
      <c r="BY479" s="1"/>
      <c r="BZ479" s="1"/>
      <c r="CA479" s="1"/>
      <c r="CB479" s="1"/>
      <c r="CC479" s="1"/>
      <c r="CD479" s="1"/>
      <c r="CE479" s="1"/>
      <c r="CF479" s="1">
        <v>0</v>
      </c>
      <c r="CG479" s="1">
        <v>0</v>
      </c>
      <c r="CH479" s="1"/>
      <c r="CI479" s="1" t="s">
        <v>45</v>
      </c>
      <c r="CJ479" s="1" t="s">
        <v>45</v>
      </c>
    </row>
    <row r="481" spans="1:200">
      <c r="A481" s="2">
        <v>52</v>
      </c>
      <c r="B481" s="2">
        <f t="shared" ref="B481:G481" si="300">B759</f>
        <v>0</v>
      </c>
      <c r="C481" s="2">
        <f t="shared" si="300"/>
        <v>3</v>
      </c>
      <c r="D481" s="2">
        <f t="shared" si="300"/>
        <v>479</v>
      </c>
      <c r="E481" s="2">
        <f t="shared" si="300"/>
        <v>0</v>
      </c>
      <c r="F481" s="2" t="str">
        <f t="shared" si="300"/>
        <v/>
      </c>
      <c r="G481" s="2" t="str">
        <f t="shared" si="300"/>
        <v>ОБЩЕЖИТИЕ (ремонт крыльца)</v>
      </c>
      <c r="H481" s="2"/>
      <c r="I481" s="2"/>
      <c r="J481" s="2"/>
      <c r="K481" s="2"/>
      <c r="L481" s="2"/>
      <c r="M481" s="2"/>
      <c r="N481" s="2"/>
      <c r="O481" s="2">
        <f t="shared" ref="O481:AT481" si="301">O759</f>
        <v>0</v>
      </c>
      <c r="P481" s="2">
        <f t="shared" si="301"/>
        <v>0</v>
      </c>
      <c r="Q481" s="2">
        <f t="shared" si="301"/>
        <v>0</v>
      </c>
      <c r="R481" s="2">
        <f t="shared" si="301"/>
        <v>0</v>
      </c>
      <c r="S481" s="2">
        <f t="shared" si="301"/>
        <v>0</v>
      </c>
      <c r="T481" s="2">
        <f t="shared" si="301"/>
        <v>0</v>
      </c>
      <c r="U481" s="2">
        <f t="shared" si="301"/>
        <v>0</v>
      </c>
      <c r="V481" s="2">
        <f t="shared" si="301"/>
        <v>0</v>
      </c>
      <c r="W481" s="2">
        <f t="shared" si="301"/>
        <v>0</v>
      </c>
      <c r="X481" s="2">
        <f t="shared" si="301"/>
        <v>0</v>
      </c>
      <c r="Y481" s="2">
        <f t="shared" si="301"/>
        <v>0</v>
      </c>
      <c r="Z481" s="2">
        <f t="shared" si="301"/>
        <v>0</v>
      </c>
      <c r="AA481" s="2">
        <f t="shared" si="301"/>
        <v>0</v>
      </c>
      <c r="AB481" s="2">
        <f t="shared" si="301"/>
        <v>0</v>
      </c>
      <c r="AC481" s="2">
        <f t="shared" si="301"/>
        <v>0</v>
      </c>
      <c r="AD481" s="2">
        <f t="shared" si="301"/>
        <v>0</v>
      </c>
      <c r="AE481" s="2">
        <f t="shared" si="301"/>
        <v>0</v>
      </c>
      <c r="AF481" s="2">
        <f t="shared" si="301"/>
        <v>0</v>
      </c>
      <c r="AG481" s="2">
        <f t="shared" si="301"/>
        <v>0</v>
      </c>
      <c r="AH481" s="2">
        <f t="shared" si="301"/>
        <v>0</v>
      </c>
      <c r="AI481" s="2">
        <f t="shared" si="301"/>
        <v>0</v>
      </c>
      <c r="AJ481" s="2">
        <f t="shared" si="301"/>
        <v>0</v>
      </c>
      <c r="AK481" s="2">
        <f t="shared" si="301"/>
        <v>0</v>
      </c>
      <c r="AL481" s="2">
        <f t="shared" si="301"/>
        <v>0</v>
      </c>
      <c r="AM481" s="2">
        <f t="shared" si="301"/>
        <v>0</v>
      </c>
      <c r="AN481" s="2">
        <f t="shared" si="301"/>
        <v>0</v>
      </c>
      <c r="AO481" s="2">
        <f t="shared" si="301"/>
        <v>0</v>
      </c>
      <c r="AP481" s="2">
        <f t="shared" si="301"/>
        <v>0</v>
      </c>
      <c r="AQ481" s="2">
        <f t="shared" si="301"/>
        <v>0</v>
      </c>
      <c r="AR481" s="2">
        <f t="shared" si="301"/>
        <v>0</v>
      </c>
      <c r="AS481" s="2">
        <f t="shared" si="301"/>
        <v>0</v>
      </c>
      <c r="AT481" s="2">
        <f t="shared" si="301"/>
        <v>0</v>
      </c>
      <c r="AU481" s="2">
        <f t="shared" ref="AU481:BZ481" si="302">AU759</f>
        <v>0</v>
      </c>
      <c r="AV481" s="2">
        <f t="shared" si="302"/>
        <v>0</v>
      </c>
      <c r="AW481" s="2">
        <f t="shared" si="302"/>
        <v>0</v>
      </c>
      <c r="AX481" s="2">
        <f t="shared" si="302"/>
        <v>0</v>
      </c>
      <c r="AY481" s="2">
        <f t="shared" si="302"/>
        <v>0</v>
      </c>
      <c r="AZ481" s="2">
        <f t="shared" si="302"/>
        <v>0</v>
      </c>
      <c r="BA481" s="2">
        <f t="shared" si="302"/>
        <v>0</v>
      </c>
      <c r="BB481" s="2">
        <f t="shared" si="302"/>
        <v>0</v>
      </c>
      <c r="BC481" s="2">
        <f t="shared" si="302"/>
        <v>0</v>
      </c>
      <c r="BD481" s="2">
        <f t="shared" si="302"/>
        <v>0</v>
      </c>
      <c r="BE481" s="2">
        <f t="shared" si="302"/>
        <v>0</v>
      </c>
      <c r="BF481" s="2">
        <f t="shared" si="302"/>
        <v>0</v>
      </c>
      <c r="BG481" s="2">
        <f t="shared" si="302"/>
        <v>0</v>
      </c>
      <c r="BH481" s="2">
        <f t="shared" si="302"/>
        <v>0</v>
      </c>
      <c r="BI481" s="2">
        <f t="shared" si="302"/>
        <v>0</v>
      </c>
      <c r="BJ481" s="2">
        <f t="shared" si="302"/>
        <v>0</v>
      </c>
      <c r="BK481" s="2">
        <f t="shared" si="302"/>
        <v>0</v>
      </c>
      <c r="BL481" s="2">
        <f t="shared" si="302"/>
        <v>0</v>
      </c>
      <c r="BM481" s="2">
        <f t="shared" si="302"/>
        <v>0</v>
      </c>
      <c r="BN481" s="2">
        <f t="shared" si="302"/>
        <v>0</v>
      </c>
      <c r="BO481" s="3">
        <f t="shared" si="302"/>
        <v>0</v>
      </c>
      <c r="BP481" s="3">
        <f t="shared" si="302"/>
        <v>0</v>
      </c>
      <c r="BQ481" s="3">
        <f t="shared" si="302"/>
        <v>0</v>
      </c>
      <c r="BR481" s="3">
        <f t="shared" si="302"/>
        <v>0</v>
      </c>
      <c r="BS481" s="3">
        <f t="shared" si="302"/>
        <v>0</v>
      </c>
      <c r="BT481" s="3">
        <f t="shared" si="302"/>
        <v>0</v>
      </c>
      <c r="BU481" s="3">
        <f t="shared" si="302"/>
        <v>0</v>
      </c>
      <c r="BV481" s="3">
        <f t="shared" si="302"/>
        <v>0</v>
      </c>
      <c r="BW481" s="3">
        <f t="shared" si="302"/>
        <v>0</v>
      </c>
      <c r="BX481" s="3">
        <f t="shared" si="302"/>
        <v>0</v>
      </c>
      <c r="BY481" s="3">
        <f t="shared" si="302"/>
        <v>0</v>
      </c>
      <c r="BZ481" s="3">
        <f t="shared" si="302"/>
        <v>0</v>
      </c>
      <c r="CA481" s="3">
        <f t="shared" ref="CA481:DF481" si="303">CA759</f>
        <v>0</v>
      </c>
      <c r="CB481" s="3">
        <f t="shared" si="303"/>
        <v>0</v>
      </c>
      <c r="CC481" s="3">
        <f t="shared" si="303"/>
        <v>0</v>
      </c>
      <c r="CD481" s="3">
        <f t="shared" si="303"/>
        <v>0</v>
      </c>
      <c r="CE481" s="3">
        <f t="shared" si="303"/>
        <v>0</v>
      </c>
      <c r="CF481" s="3">
        <f t="shared" si="303"/>
        <v>0</v>
      </c>
      <c r="CG481" s="3">
        <f t="shared" si="303"/>
        <v>0</v>
      </c>
      <c r="CH481" s="3">
        <f t="shared" si="303"/>
        <v>0</v>
      </c>
      <c r="CI481" s="3">
        <f t="shared" si="303"/>
        <v>0</v>
      </c>
      <c r="CJ481" s="3">
        <f t="shared" si="303"/>
        <v>0</v>
      </c>
      <c r="CK481" s="3">
        <f t="shared" si="303"/>
        <v>0</v>
      </c>
      <c r="CL481" s="3">
        <f t="shared" si="303"/>
        <v>0</v>
      </c>
      <c r="CM481" s="3">
        <f t="shared" si="303"/>
        <v>0</v>
      </c>
      <c r="CN481" s="3">
        <f t="shared" si="303"/>
        <v>0</v>
      </c>
      <c r="CO481" s="3">
        <f t="shared" si="303"/>
        <v>0</v>
      </c>
      <c r="CP481" s="3">
        <f t="shared" si="303"/>
        <v>0</v>
      </c>
      <c r="CQ481" s="3">
        <f t="shared" si="303"/>
        <v>0</v>
      </c>
      <c r="CR481" s="3">
        <f t="shared" si="303"/>
        <v>0</v>
      </c>
      <c r="CS481" s="3">
        <f t="shared" si="303"/>
        <v>0</v>
      </c>
      <c r="CT481" s="3">
        <f t="shared" si="303"/>
        <v>0</v>
      </c>
      <c r="CU481" s="3">
        <f t="shared" si="303"/>
        <v>0</v>
      </c>
      <c r="CV481" s="3">
        <f t="shared" si="303"/>
        <v>0</v>
      </c>
      <c r="CW481" s="3">
        <f t="shared" si="303"/>
        <v>0</v>
      </c>
      <c r="CX481" s="3">
        <f t="shared" si="303"/>
        <v>0</v>
      </c>
      <c r="CY481" s="3">
        <f t="shared" si="303"/>
        <v>0</v>
      </c>
      <c r="CZ481" s="3">
        <f t="shared" si="303"/>
        <v>0</v>
      </c>
      <c r="DA481" s="3">
        <f t="shared" si="303"/>
        <v>0</v>
      </c>
      <c r="DB481" s="3">
        <f t="shared" si="303"/>
        <v>0</v>
      </c>
      <c r="DC481" s="3">
        <f t="shared" si="303"/>
        <v>0</v>
      </c>
      <c r="DD481" s="3">
        <f t="shared" si="303"/>
        <v>0</v>
      </c>
      <c r="DE481" s="3">
        <f t="shared" si="303"/>
        <v>0</v>
      </c>
      <c r="DF481" s="3">
        <f t="shared" si="303"/>
        <v>0</v>
      </c>
      <c r="DG481" s="3">
        <f t="shared" ref="DG481:DN481" si="304">DG759</f>
        <v>0</v>
      </c>
      <c r="DH481" s="3">
        <f t="shared" si="304"/>
        <v>0</v>
      </c>
      <c r="DI481" s="3">
        <f t="shared" si="304"/>
        <v>0</v>
      </c>
      <c r="DJ481" s="3">
        <f t="shared" si="304"/>
        <v>0</v>
      </c>
      <c r="DK481" s="3">
        <f t="shared" si="304"/>
        <v>0</v>
      </c>
      <c r="DL481" s="3">
        <f t="shared" si="304"/>
        <v>0</v>
      </c>
      <c r="DM481" s="3">
        <f t="shared" si="304"/>
        <v>0</v>
      </c>
      <c r="DN481" s="3">
        <f t="shared" si="304"/>
        <v>0</v>
      </c>
    </row>
    <row r="483" spans="1:200">
      <c r="A483" s="1">
        <v>4</v>
      </c>
      <c r="B483" s="1">
        <v>0</v>
      </c>
      <c r="C483" s="1"/>
      <c r="D483" s="1">
        <f>ROW(A492)</f>
        <v>492</v>
      </c>
      <c r="E483" s="1"/>
      <c r="F483" s="1" t="s">
        <v>61</v>
      </c>
      <c r="G483" s="1" t="s">
        <v>421</v>
      </c>
      <c r="H483" s="1" t="s">
        <v>45</v>
      </c>
      <c r="I483" s="1">
        <v>0</v>
      </c>
      <c r="J483" s="1"/>
      <c r="K483" s="1">
        <v>0</v>
      </c>
      <c r="L483" s="1"/>
      <c r="M483" s="1"/>
      <c r="N483" s="1"/>
      <c r="O483" s="1"/>
      <c r="P483" s="1"/>
      <c r="Q483" s="1"/>
      <c r="R483" s="1"/>
      <c r="S483" s="1"/>
      <c r="T483" s="1"/>
      <c r="U483" s="1" t="s">
        <v>45</v>
      </c>
      <c r="V483" s="1">
        <v>0</v>
      </c>
      <c r="W483" s="1"/>
      <c r="X483" s="1"/>
      <c r="Y483" s="1"/>
      <c r="Z483" s="1"/>
      <c r="AA483" s="1"/>
      <c r="AB483" s="1" t="s">
        <v>45</v>
      </c>
      <c r="AC483" s="1" t="s">
        <v>45</v>
      </c>
      <c r="AD483" s="1" t="s">
        <v>45</v>
      </c>
      <c r="AE483" s="1" t="s">
        <v>45</v>
      </c>
      <c r="AF483" s="1" t="s">
        <v>45</v>
      </c>
      <c r="AG483" s="1" t="s">
        <v>45</v>
      </c>
      <c r="AH483" s="1"/>
      <c r="AI483" s="1"/>
      <c r="AJ483" s="1"/>
      <c r="AK483" s="1"/>
      <c r="AL483" s="1"/>
      <c r="AM483" s="1"/>
      <c r="AN483" s="1"/>
      <c r="AO483" s="1"/>
      <c r="AP483" s="1" t="s">
        <v>45</v>
      </c>
      <c r="AQ483" s="1" t="s">
        <v>45</v>
      </c>
      <c r="AR483" s="1" t="s">
        <v>45</v>
      </c>
      <c r="AS483" s="1"/>
      <c r="AT483" s="1"/>
      <c r="AU483" s="1"/>
      <c r="AV483" s="1"/>
      <c r="AW483" s="1"/>
      <c r="AX483" s="1"/>
      <c r="AY483" s="1"/>
      <c r="AZ483" s="1" t="s">
        <v>45</v>
      </c>
      <c r="BA483" s="1"/>
      <c r="BB483" s="1" t="s">
        <v>45</v>
      </c>
      <c r="BC483" s="1" t="s">
        <v>45</v>
      </c>
      <c r="BD483" s="1" t="s">
        <v>45</v>
      </c>
      <c r="BE483" s="1" t="s">
        <v>45</v>
      </c>
      <c r="BF483" s="1" t="s">
        <v>45</v>
      </c>
      <c r="BG483" s="1" t="s">
        <v>45</v>
      </c>
      <c r="BH483" s="1" t="s">
        <v>45</v>
      </c>
      <c r="BI483" s="1" t="s">
        <v>45</v>
      </c>
      <c r="BJ483" s="1" t="s">
        <v>45</v>
      </c>
      <c r="BK483" s="1" t="s">
        <v>45</v>
      </c>
      <c r="BL483" s="1" t="s">
        <v>45</v>
      </c>
      <c r="BM483" s="1" t="s">
        <v>45</v>
      </c>
      <c r="BN483" s="1" t="s">
        <v>45</v>
      </c>
      <c r="BO483" s="1" t="s">
        <v>45</v>
      </c>
      <c r="BP483" s="1" t="s">
        <v>45</v>
      </c>
      <c r="BQ483" s="1"/>
      <c r="BR483" s="1"/>
      <c r="BS483" s="1"/>
      <c r="BT483" s="1"/>
      <c r="BU483" s="1"/>
      <c r="BV483" s="1"/>
      <c r="BW483" s="1"/>
      <c r="BX483" s="1">
        <v>0</v>
      </c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>
        <v>0</v>
      </c>
    </row>
    <row r="485" spans="1:200">
      <c r="A485" s="2">
        <v>52</v>
      </c>
      <c r="B485" s="2">
        <f t="shared" ref="B485:G485" si="305">B492</f>
        <v>0</v>
      </c>
      <c r="C485" s="2">
        <f t="shared" si="305"/>
        <v>4</v>
      </c>
      <c r="D485" s="2">
        <f t="shared" si="305"/>
        <v>483</v>
      </c>
      <c r="E485" s="2">
        <f t="shared" si="305"/>
        <v>0</v>
      </c>
      <c r="F485" s="2" t="str">
        <f t="shared" si="305"/>
        <v>Новый раздел</v>
      </c>
      <c r="G485" s="2" t="str">
        <f t="shared" si="305"/>
        <v>Демонтажные работы</v>
      </c>
      <c r="H485" s="2"/>
      <c r="I485" s="2"/>
      <c r="J485" s="2"/>
      <c r="K485" s="2"/>
      <c r="L485" s="2"/>
      <c r="M485" s="2"/>
      <c r="N485" s="2"/>
      <c r="O485" s="2">
        <f t="shared" ref="O485:AT485" si="306">O492</f>
        <v>0</v>
      </c>
      <c r="P485" s="2">
        <f t="shared" si="306"/>
        <v>0</v>
      </c>
      <c r="Q485" s="2">
        <f t="shared" si="306"/>
        <v>0</v>
      </c>
      <c r="R485" s="2">
        <f t="shared" si="306"/>
        <v>0</v>
      </c>
      <c r="S485" s="2">
        <f t="shared" si="306"/>
        <v>0</v>
      </c>
      <c r="T485" s="2">
        <f t="shared" si="306"/>
        <v>0</v>
      </c>
      <c r="U485" s="2">
        <f t="shared" si="306"/>
        <v>0</v>
      </c>
      <c r="V485" s="2">
        <f t="shared" si="306"/>
        <v>0</v>
      </c>
      <c r="W485" s="2">
        <f t="shared" si="306"/>
        <v>0</v>
      </c>
      <c r="X485" s="2">
        <f t="shared" si="306"/>
        <v>0</v>
      </c>
      <c r="Y485" s="2">
        <f t="shared" si="306"/>
        <v>0</v>
      </c>
      <c r="Z485" s="2">
        <f t="shared" si="306"/>
        <v>0</v>
      </c>
      <c r="AA485" s="2">
        <f t="shared" si="306"/>
        <v>0</v>
      </c>
      <c r="AB485" s="2">
        <f t="shared" si="306"/>
        <v>0</v>
      </c>
      <c r="AC485" s="2">
        <f t="shared" si="306"/>
        <v>0</v>
      </c>
      <c r="AD485" s="2">
        <f t="shared" si="306"/>
        <v>0</v>
      </c>
      <c r="AE485" s="2">
        <f t="shared" si="306"/>
        <v>0</v>
      </c>
      <c r="AF485" s="2">
        <f t="shared" si="306"/>
        <v>0</v>
      </c>
      <c r="AG485" s="2">
        <f t="shared" si="306"/>
        <v>0</v>
      </c>
      <c r="AH485" s="2">
        <f t="shared" si="306"/>
        <v>0</v>
      </c>
      <c r="AI485" s="2">
        <f t="shared" si="306"/>
        <v>0</v>
      </c>
      <c r="AJ485" s="2">
        <f t="shared" si="306"/>
        <v>0</v>
      </c>
      <c r="AK485" s="2">
        <f t="shared" si="306"/>
        <v>0</v>
      </c>
      <c r="AL485" s="2">
        <f t="shared" si="306"/>
        <v>0</v>
      </c>
      <c r="AM485" s="2">
        <f t="shared" si="306"/>
        <v>0</v>
      </c>
      <c r="AN485" s="2">
        <f t="shared" si="306"/>
        <v>0</v>
      </c>
      <c r="AO485" s="2">
        <f t="shared" si="306"/>
        <v>0</v>
      </c>
      <c r="AP485" s="2">
        <f t="shared" si="306"/>
        <v>0</v>
      </c>
      <c r="AQ485" s="2">
        <f t="shared" si="306"/>
        <v>0</v>
      </c>
      <c r="AR485" s="2">
        <f t="shared" si="306"/>
        <v>0</v>
      </c>
      <c r="AS485" s="2">
        <f t="shared" si="306"/>
        <v>0</v>
      </c>
      <c r="AT485" s="2">
        <f t="shared" si="306"/>
        <v>0</v>
      </c>
      <c r="AU485" s="2">
        <f t="shared" ref="AU485:BZ485" si="307">AU492</f>
        <v>0</v>
      </c>
      <c r="AV485" s="2">
        <f t="shared" si="307"/>
        <v>0</v>
      </c>
      <c r="AW485" s="2">
        <f t="shared" si="307"/>
        <v>0</v>
      </c>
      <c r="AX485" s="2">
        <f t="shared" si="307"/>
        <v>0</v>
      </c>
      <c r="AY485" s="2">
        <f t="shared" si="307"/>
        <v>0</v>
      </c>
      <c r="AZ485" s="2">
        <f t="shared" si="307"/>
        <v>0</v>
      </c>
      <c r="BA485" s="2">
        <f t="shared" si="307"/>
        <v>0</v>
      </c>
      <c r="BB485" s="2">
        <f t="shared" si="307"/>
        <v>0</v>
      </c>
      <c r="BC485" s="2">
        <f t="shared" si="307"/>
        <v>0</v>
      </c>
      <c r="BD485" s="2">
        <f t="shared" si="307"/>
        <v>0</v>
      </c>
      <c r="BE485" s="2">
        <f t="shared" si="307"/>
        <v>0</v>
      </c>
      <c r="BF485" s="2">
        <f t="shared" si="307"/>
        <v>0</v>
      </c>
      <c r="BG485" s="2">
        <f t="shared" si="307"/>
        <v>0</v>
      </c>
      <c r="BH485" s="2">
        <f t="shared" si="307"/>
        <v>0</v>
      </c>
      <c r="BI485" s="2">
        <f t="shared" si="307"/>
        <v>0</v>
      </c>
      <c r="BJ485" s="2">
        <f t="shared" si="307"/>
        <v>0</v>
      </c>
      <c r="BK485" s="2">
        <f t="shared" si="307"/>
        <v>0</v>
      </c>
      <c r="BL485" s="2">
        <f t="shared" si="307"/>
        <v>0</v>
      </c>
      <c r="BM485" s="2">
        <f t="shared" si="307"/>
        <v>0</v>
      </c>
      <c r="BN485" s="2">
        <f t="shared" si="307"/>
        <v>0</v>
      </c>
      <c r="BO485" s="3">
        <f t="shared" si="307"/>
        <v>0</v>
      </c>
      <c r="BP485" s="3">
        <f t="shared" si="307"/>
        <v>0</v>
      </c>
      <c r="BQ485" s="3">
        <f t="shared" si="307"/>
        <v>0</v>
      </c>
      <c r="BR485" s="3">
        <f t="shared" si="307"/>
        <v>0</v>
      </c>
      <c r="BS485" s="3">
        <f t="shared" si="307"/>
        <v>0</v>
      </c>
      <c r="BT485" s="3">
        <f t="shared" si="307"/>
        <v>0</v>
      </c>
      <c r="BU485" s="3">
        <f t="shared" si="307"/>
        <v>0</v>
      </c>
      <c r="BV485" s="3">
        <f t="shared" si="307"/>
        <v>0</v>
      </c>
      <c r="BW485" s="3">
        <f t="shared" si="307"/>
        <v>0</v>
      </c>
      <c r="BX485" s="3">
        <f t="shared" si="307"/>
        <v>0</v>
      </c>
      <c r="BY485" s="3">
        <f t="shared" si="307"/>
        <v>0</v>
      </c>
      <c r="BZ485" s="3">
        <f t="shared" si="307"/>
        <v>0</v>
      </c>
      <c r="CA485" s="3">
        <f t="shared" ref="CA485:DF485" si="308">CA492</f>
        <v>0</v>
      </c>
      <c r="CB485" s="3">
        <f t="shared" si="308"/>
        <v>0</v>
      </c>
      <c r="CC485" s="3">
        <f t="shared" si="308"/>
        <v>0</v>
      </c>
      <c r="CD485" s="3">
        <f t="shared" si="308"/>
        <v>0</v>
      </c>
      <c r="CE485" s="3">
        <f t="shared" si="308"/>
        <v>0</v>
      </c>
      <c r="CF485" s="3">
        <f t="shared" si="308"/>
        <v>0</v>
      </c>
      <c r="CG485" s="3">
        <f t="shared" si="308"/>
        <v>0</v>
      </c>
      <c r="CH485" s="3">
        <f t="shared" si="308"/>
        <v>0</v>
      </c>
      <c r="CI485" s="3">
        <f t="shared" si="308"/>
        <v>0</v>
      </c>
      <c r="CJ485" s="3">
        <f t="shared" si="308"/>
        <v>0</v>
      </c>
      <c r="CK485" s="3">
        <f t="shared" si="308"/>
        <v>0</v>
      </c>
      <c r="CL485" s="3">
        <f t="shared" si="308"/>
        <v>0</v>
      </c>
      <c r="CM485" s="3">
        <f t="shared" si="308"/>
        <v>0</v>
      </c>
      <c r="CN485" s="3">
        <f t="shared" si="308"/>
        <v>0</v>
      </c>
      <c r="CO485" s="3">
        <f t="shared" si="308"/>
        <v>0</v>
      </c>
      <c r="CP485" s="3">
        <f t="shared" si="308"/>
        <v>0</v>
      </c>
      <c r="CQ485" s="3">
        <f t="shared" si="308"/>
        <v>0</v>
      </c>
      <c r="CR485" s="3">
        <f t="shared" si="308"/>
        <v>0</v>
      </c>
      <c r="CS485" s="3">
        <f t="shared" si="308"/>
        <v>0</v>
      </c>
      <c r="CT485" s="3">
        <f t="shared" si="308"/>
        <v>0</v>
      </c>
      <c r="CU485" s="3">
        <f t="shared" si="308"/>
        <v>0</v>
      </c>
      <c r="CV485" s="3">
        <f t="shared" si="308"/>
        <v>0</v>
      </c>
      <c r="CW485" s="3">
        <f t="shared" si="308"/>
        <v>0</v>
      </c>
      <c r="CX485" s="3">
        <f t="shared" si="308"/>
        <v>0</v>
      </c>
      <c r="CY485" s="3">
        <f t="shared" si="308"/>
        <v>0</v>
      </c>
      <c r="CZ485" s="3">
        <f t="shared" si="308"/>
        <v>0</v>
      </c>
      <c r="DA485" s="3">
        <f t="shared" si="308"/>
        <v>0</v>
      </c>
      <c r="DB485" s="3">
        <f t="shared" si="308"/>
        <v>0</v>
      </c>
      <c r="DC485" s="3">
        <f t="shared" si="308"/>
        <v>0</v>
      </c>
      <c r="DD485" s="3">
        <f t="shared" si="308"/>
        <v>0</v>
      </c>
      <c r="DE485" s="3">
        <f t="shared" si="308"/>
        <v>0</v>
      </c>
      <c r="DF485" s="3">
        <f t="shared" si="308"/>
        <v>0</v>
      </c>
      <c r="DG485" s="3">
        <f t="shared" ref="DG485:DN485" si="309">DG492</f>
        <v>0</v>
      </c>
      <c r="DH485" s="3">
        <f t="shared" si="309"/>
        <v>0</v>
      </c>
      <c r="DI485" s="3">
        <f t="shared" si="309"/>
        <v>0</v>
      </c>
      <c r="DJ485" s="3">
        <f t="shared" si="309"/>
        <v>0</v>
      </c>
      <c r="DK485" s="3">
        <f t="shared" si="309"/>
        <v>0</v>
      </c>
      <c r="DL485" s="3">
        <f t="shared" si="309"/>
        <v>0</v>
      </c>
      <c r="DM485" s="3">
        <f t="shared" si="309"/>
        <v>0</v>
      </c>
      <c r="DN485" s="3">
        <f t="shared" si="309"/>
        <v>0</v>
      </c>
    </row>
    <row r="487" spans="1:200">
      <c r="A487">
        <v>17</v>
      </c>
      <c r="B487">
        <v>0</v>
      </c>
      <c r="C487">
        <f>ROW(SmtRes!A242)</f>
        <v>242</v>
      </c>
      <c r="D487">
        <f>ROW(EtalonRes!A222)</f>
        <v>222</v>
      </c>
      <c r="E487" t="s">
        <v>63</v>
      </c>
      <c r="F487" t="s">
        <v>541</v>
      </c>
      <c r="G487" t="s">
        <v>542</v>
      </c>
      <c r="H487" t="s">
        <v>543</v>
      </c>
      <c r="I487">
        <f>(4.5*0.75*0.25)/10*0.3+(3.1*0.75*0.25)/10*0.3</f>
        <v>4.2750000000000003E-2</v>
      </c>
      <c r="J487">
        <v>0</v>
      </c>
      <c r="O487">
        <f>ROUND(CP487,2)</f>
        <v>1928.17</v>
      </c>
      <c r="P487">
        <f>ROUND(CQ487*I487,2)</f>
        <v>0</v>
      </c>
      <c r="Q487">
        <f>ROUND(CR487*I487,2)</f>
        <v>447.03</v>
      </c>
      <c r="R487">
        <f>ROUND(CS487*I487,2)</f>
        <v>283.73</v>
      </c>
      <c r="S487">
        <f>ROUND(CT487*I487,2)</f>
        <v>1481.14</v>
      </c>
      <c r="T487">
        <f>ROUND(CU487*I487,2)</f>
        <v>0</v>
      </c>
      <c r="U487">
        <f>CV487*I487</f>
        <v>9.0805275000000005</v>
      </c>
      <c r="V487">
        <f>CW487*I487</f>
        <v>0</v>
      </c>
      <c r="W487">
        <f>ROUND(CX487*I487,2)</f>
        <v>0</v>
      </c>
      <c r="X487">
        <f t="shared" ref="X487:Y490" si="310">ROUND(CY487,2)</f>
        <v>1051.6099999999999</v>
      </c>
      <c r="Y487">
        <f t="shared" si="310"/>
        <v>651.70000000000005</v>
      </c>
      <c r="AA487">
        <v>22950688</v>
      </c>
      <c r="AB487">
        <f>ROUND((AC487+AD487+AF487),6)</f>
        <v>3528.97</v>
      </c>
      <c r="AC487">
        <f>ROUND((ES487),6)</f>
        <v>0</v>
      </c>
      <c r="AD487">
        <f>ROUND((((ET487)-(EU487))+AE487),6)</f>
        <v>1394.25</v>
      </c>
      <c r="AE487">
        <f t="shared" ref="AE487:AF490" si="311">ROUND((EU487),6)</f>
        <v>408.93</v>
      </c>
      <c r="AF487">
        <f t="shared" si="311"/>
        <v>2134.7199999999998</v>
      </c>
      <c r="AG487">
        <f>ROUND((AP487),6)</f>
        <v>0</v>
      </c>
      <c r="AH487">
        <f t="shared" ref="AH487:AI490" si="312">(EW487)</f>
        <v>212.41</v>
      </c>
      <c r="AI487">
        <f t="shared" si="312"/>
        <v>0</v>
      </c>
      <c r="AJ487">
        <f>ROUND((AS487),6)</f>
        <v>0</v>
      </c>
      <c r="AK487">
        <v>3528.97</v>
      </c>
      <c r="AL487">
        <v>0</v>
      </c>
      <c r="AM487">
        <v>1394.25</v>
      </c>
      <c r="AN487">
        <v>408.93</v>
      </c>
      <c r="AO487">
        <v>2134.7199999999998</v>
      </c>
      <c r="AP487">
        <v>0</v>
      </c>
      <c r="AQ487">
        <v>212.41</v>
      </c>
      <c r="AR487">
        <v>0</v>
      </c>
      <c r="AS487">
        <v>0</v>
      </c>
      <c r="AT487">
        <v>71</v>
      </c>
      <c r="AU487">
        <v>44</v>
      </c>
      <c r="AV487">
        <v>1</v>
      </c>
      <c r="AW487">
        <v>1</v>
      </c>
      <c r="AZ487">
        <v>1</v>
      </c>
      <c r="BA487">
        <v>16.23</v>
      </c>
      <c r="BB487">
        <v>7.5</v>
      </c>
      <c r="BC487">
        <v>1</v>
      </c>
      <c r="BD487" t="s">
        <v>45</v>
      </c>
      <c r="BE487" t="s">
        <v>45</v>
      </c>
      <c r="BF487" t="s">
        <v>45</v>
      </c>
      <c r="BG487" t="s">
        <v>45</v>
      </c>
      <c r="BH487">
        <v>0</v>
      </c>
      <c r="BI487">
        <v>1</v>
      </c>
      <c r="BJ487" t="s">
        <v>544</v>
      </c>
      <c r="BM487">
        <v>406</v>
      </c>
      <c r="BN487">
        <v>0</v>
      </c>
      <c r="BO487" t="s">
        <v>541</v>
      </c>
      <c r="BP487">
        <v>1</v>
      </c>
      <c r="BQ487">
        <v>60</v>
      </c>
      <c r="BS487">
        <v>16.23</v>
      </c>
      <c r="BT487">
        <v>1</v>
      </c>
      <c r="BU487">
        <v>1</v>
      </c>
      <c r="BV487">
        <v>1</v>
      </c>
      <c r="BW487">
        <v>1</v>
      </c>
      <c r="BX487">
        <v>1</v>
      </c>
      <c r="BY487" t="s">
        <v>45</v>
      </c>
      <c r="BZ487">
        <v>71</v>
      </c>
      <c r="CA487">
        <v>44</v>
      </c>
      <c r="CF487">
        <v>0</v>
      </c>
      <c r="CG487">
        <v>0</v>
      </c>
      <c r="CM487">
        <v>0</v>
      </c>
      <c r="CN487" t="s">
        <v>45</v>
      </c>
      <c r="CO487">
        <v>0</v>
      </c>
      <c r="CP487">
        <f>(P487+Q487+S487)</f>
        <v>1928.17</v>
      </c>
      <c r="CQ487">
        <f>(AC487*BC487*AW487)</f>
        <v>0</v>
      </c>
      <c r="CR487">
        <f>(AD487*BB487*AV487)</f>
        <v>10456.875</v>
      </c>
      <c r="CS487">
        <f>(AE487*BS487*AV487)</f>
        <v>6636.9339</v>
      </c>
      <c r="CT487">
        <f>(AF487*BA487*AV487)</f>
        <v>34646.505599999997</v>
      </c>
      <c r="CU487">
        <f>AG487</f>
        <v>0</v>
      </c>
      <c r="CV487">
        <f>(AH487*AV487)</f>
        <v>212.41</v>
      </c>
      <c r="CW487">
        <f t="shared" ref="CW487:CX490" si="313">AI487</f>
        <v>0</v>
      </c>
      <c r="CX487">
        <f t="shared" si="313"/>
        <v>0</v>
      </c>
      <c r="CY487">
        <f>S487*(BZ487/100)</f>
        <v>1051.6094000000001</v>
      </c>
      <c r="CZ487">
        <f>S487*(CA487/100)</f>
        <v>651.7016000000001</v>
      </c>
      <c r="DC487" t="s">
        <v>45</v>
      </c>
      <c r="DD487" t="s">
        <v>45</v>
      </c>
      <c r="DE487" t="s">
        <v>45</v>
      </c>
      <c r="DF487" t="s">
        <v>45</v>
      </c>
      <c r="DG487" t="s">
        <v>45</v>
      </c>
      <c r="DH487" t="s">
        <v>45</v>
      </c>
      <c r="DI487" t="s">
        <v>45</v>
      </c>
      <c r="DJ487" t="s">
        <v>45</v>
      </c>
      <c r="DK487" t="s">
        <v>45</v>
      </c>
      <c r="DL487" t="s">
        <v>45</v>
      </c>
      <c r="DM487" t="s">
        <v>45</v>
      </c>
      <c r="DN487">
        <v>80</v>
      </c>
      <c r="DO487">
        <v>55</v>
      </c>
      <c r="DP487">
        <v>1.0469999999999999</v>
      </c>
      <c r="DQ487">
        <v>1</v>
      </c>
      <c r="DU487">
        <v>1007</v>
      </c>
      <c r="DV487" t="s">
        <v>543</v>
      </c>
      <c r="DW487" t="s">
        <v>543</v>
      </c>
      <c r="DX487">
        <v>10</v>
      </c>
      <c r="EE487">
        <v>21378121</v>
      </c>
      <c r="EF487">
        <v>60</v>
      </c>
      <c r="EG487" t="s">
        <v>87</v>
      </c>
      <c r="EH487">
        <v>0</v>
      </c>
      <c r="EI487" t="s">
        <v>45</v>
      </c>
      <c r="EJ487">
        <v>1</v>
      </c>
      <c r="EK487">
        <v>406</v>
      </c>
      <c r="EL487" t="s">
        <v>545</v>
      </c>
      <c r="EM487" t="s">
        <v>546</v>
      </c>
      <c r="EO487" t="s">
        <v>45</v>
      </c>
      <c r="EQ487">
        <v>0</v>
      </c>
      <c r="ER487">
        <v>3528.97</v>
      </c>
      <c r="ES487">
        <v>0</v>
      </c>
      <c r="ET487">
        <v>1394.25</v>
      </c>
      <c r="EU487">
        <v>408.93</v>
      </c>
      <c r="EV487">
        <v>2134.7199999999998</v>
      </c>
      <c r="EW487">
        <v>212.41</v>
      </c>
      <c r="EX487">
        <v>0</v>
      </c>
      <c r="EY487">
        <v>0</v>
      </c>
      <c r="EZ487">
        <v>0</v>
      </c>
      <c r="FQ487">
        <v>0</v>
      </c>
      <c r="FR487">
        <f>ROUND(IF(AND(BH487=3,BI487=3),P487,0),2)</f>
        <v>0</v>
      </c>
      <c r="FS487">
        <v>0</v>
      </c>
      <c r="FX487">
        <v>71</v>
      </c>
      <c r="FY487">
        <v>44</v>
      </c>
      <c r="GA487" t="s">
        <v>45</v>
      </c>
      <c r="GG487">
        <v>2</v>
      </c>
      <c r="GH487">
        <v>1</v>
      </c>
      <c r="GI487">
        <v>2</v>
      </c>
      <c r="GJ487">
        <v>0</v>
      </c>
      <c r="GK487">
        <f>ROUND(R487*(R12)/100,2)</f>
        <v>473.83</v>
      </c>
      <c r="GL487">
        <f>ROUND(IF(AND(BH487=3,BI487=3,FS487&lt;&gt;0),P487,0),2)</f>
        <v>0</v>
      </c>
      <c r="GM487">
        <f>O487+X487+Y487+GK487</f>
        <v>4105.3099999999995</v>
      </c>
      <c r="GN487">
        <f>ROUND(IF(OR(BI487=0,BI487=1),O487+X487+Y487+GK487,0),2)</f>
        <v>4105.3100000000004</v>
      </c>
      <c r="GO487">
        <f>ROUND(IF(BI487=2,O487+X487+Y487+GK487,0),2)</f>
        <v>0</v>
      </c>
      <c r="GP487">
        <f>ROUND(IF(BI487=4,O487+X487+Y487+GK487,0),2)</f>
        <v>0</v>
      </c>
      <c r="GR487">
        <v>0</v>
      </c>
    </row>
    <row r="488" spans="1:200">
      <c r="A488">
        <v>17</v>
      </c>
      <c r="B488">
        <v>0</v>
      </c>
      <c r="C488">
        <f>ROW(SmtRes!A247)</f>
        <v>247</v>
      </c>
      <c r="D488">
        <f>ROW(EtalonRes!A227)</f>
        <v>227</v>
      </c>
      <c r="E488" t="s">
        <v>70</v>
      </c>
      <c r="F488" t="s">
        <v>547</v>
      </c>
      <c r="G488" t="s">
        <v>548</v>
      </c>
      <c r="H488" t="s">
        <v>543</v>
      </c>
      <c r="I488">
        <f>I487*0.7</f>
        <v>2.9925E-2</v>
      </c>
      <c r="J488">
        <v>0</v>
      </c>
      <c r="O488">
        <f>ROUND(CP488,2)</f>
        <v>1305.83</v>
      </c>
      <c r="P488">
        <f>ROUND(CQ488*I488,2)</f>
        <v>0</v>
      </c>
      <c r="Q488">
        <f>ROUND(CR488*I488,2)</f>
        <v>463.9</v>
      </c>
      <c r="R488">
        <f>ROUND(CS488*I488,2)</f>
        <v>295.36</v>
      </c>
      <c r="S488">
        <f>ROUND(CT488*I488,2)</f>
        <v>841.93</v>
      </c>
      <c r="T488">
        <f>ROUND(CU488*I488,2)</f>
        <v>0</v>
      </c>
      <c r="U488">
        <f>CV488*I488</f>
        <v>4.9310415000000001</v>
      </c>
      <c r="V488">
        <f>CW488*I488</f>
        <v>0</v>
      </c>
      <c r="W488">
        <f>ROUND(CX488*I488,2)</f>
        <v>0</v>
      </c>
      <c r="X488">
        <f t="shared" si="310"/>
        <v>597.77</v>
      </c>
      <c r="Y488">
        <f t="shared" si="310"/>
        <v>370.45</v>
      </c>
      <c r="AA488">
        <v>22950688</v>
      </c>
      <c r="AB488">
        <f>ROUND((AC488+AD488+AF488),6)</f>
        <v>3794.96</v>
      </c>
      <c r="AC488">
        <f>ROUND((ES488),6)</f>
        <v>0</v>
      </c>
      <c r="AD488">
        <f>ROUND((((ET488)-(EU488))+AE488),6)</f>
        <v>2061.4699999999998</v>
      </c>
      <c r="AE488">
        <f t="shared" si="311"/>
        <v>608.14</v>
      </c>
      <c r="AF488">
        <f t="shared" si="311"/>
        <v>1733.49</v>
      </c>
      <c r="AG488">
        <f>ROUND((AP488),6)</f>
        <v>0</v>
      </c>
      <c r="AH488">
        <f t="shared" si="312"/>
        <v>164.78</v>
      </c>
      <c r="AI488">
        <f t="shared" si="312"/>
        <v>0</v>
      </c>
      <c r="AJ488">
        <f>ROUND((AS488),6)</f>
        <v>0</v>
      </c>
      <c r="AK488">
        <v>3794.96</v>
      </c>
      <c r="AL488">
        <v>0</v>
      </c>
      <c r="AM488">
        <v>2061.4699999999998</v>
      </c>
      <c r="AN488">
        <v>608.14</v>
      </c>
      <c r="AO488">
        <v>1733.49</v>
      </c>
      <c r="AP488">
        <v>0</v>
      </c>
      <c r="AQ488">
        <v>164.78</v>
      </c>
      <c r="AR488">
        <v>0</v>
      </c>
      <c r="AS488">
        <v>0</v>
      </c>
      <c r="AT488">
        <v>71</v>
      </c>
      <c r="AU488">
        <v>44</v>
      </c>
      <c r="AV488">
        <v>1</v>
      </c>
      <c r="AW488">
        <v>1</v>
      </c>
      <c r="AZ488">
        <v>1</v>
      </c>
      <c r="BA488">
        <v>16.23</v>
      </c>
      <c r="BB488">
        <v>7.52</v>
      </c>
      <c r="BC488">
        <v>1</v>
      </c>
      <c r="BD488" t="s">
        <v>45</v>
      </c>
      <c r="BE488" t="s">
        <v>45</v>
      </c>
      <c r="BF488" t="s">
        <v>45</v>
      </c>
      <c r="BG488" t="s">
        <v>45</v>
      </c>
      <c r="BH488">
        <v>0</v>
      </c>
      <c r="BI488">
        <v>1</v>
      </c>
      <c r="BJ488" t="s">
        <v>549</v>
      </c>
      <c r="BM488">
        <v>406</v>
      </c>
      <c r="BN488">
        <v>0</v>
      </c>
      <c r="BO488" t="s">
        <v>547</v>
      </c>
      <c r="BP488">
        <v>1</v>
      </c>
      <c r="BQ488">
        <v>60</v>
      </c>
      <c r="BS488">
        <v>16.23</v>
      </c>
      <c r="BT488">
        <v>1</v>
      </c>
      <c r="BU488">
        <v>1</v>
      </c>
      <c r="BV488">
        <v>1</v>
      </c>
      <c r="BW488">
        <v>1</v>
      </c>
      <c r="BX488">
        <v>1</v>
      </c>
      <c r="BY488" t="s">
        <v>45</v>
      </c>
      <c r="BZ488">
        <v>71</v>
      </c>
      <c r="CA488">
        <v>44</v>
      </c>
      <c r="CF488">
        <v>0</v>
      </c>
      <c r="CG488">
        <v>0</v>
      </c>
      <c r="CM488">
        <v>0</v>
      </c>
      <c r="CN488" t="s">
        <v>45</v>
      </c>
      <c r="CO488">
        <v>0</v>
      </c>
      <c r="CP488">
        <f>(P488+Q488+S488)</f>
        <v>1305.83</v>
      </c>
      <c r="CQ488">
        <f>(AC488*BC488*AW488)</f>
        <v>0</v>
      </c>
      <c r="CR488">
        <f>(AD488*BB488*AV488)</f>
        <v>15502.254399999998</v>
      </c>
      <c r="CS488">
        <f>(AE488*BS488*AV488)</f>
        <v>9870.1121999999996</v>
      </c>
      <c r="CT488">
        <f>(AF488*BA488*AV488)</f>
        <v>28134.542700000002</v>
      </c>
      <c r="CU488">
        <f>AG488</f>
        <v>0</v>
      </c>
      <c r="CV488">
        <f>(AH488*AV488)</f>
        <v>164.78</v>
      </c>
      <c r="CW488">
        <f t="shared" si="313"/>
        <v>0</v>
      </c>
      <c r="CX488">
        <f t="shared" si="313"/>
        <v>0</v>
      </c>
      <c r="CY488">
        <f>S488*(BZ488/100)</f>
        <v>597.77029999999991</v>
      </c>
      <c r="CZ488">
        <f>S488*(CA488/100)</f>
        <v>370.44919999999996</v>
      </c>
      <c r="DC488" t="s">
        <v>45</v>
      </c>
      <c r="DD488" t="s">
        <v>45</v>
      </c>
      <c r="DE488" t="s">
        <v>45</v>
      </c>
      <c r="DF488" t="s">
        <v>45</v>
      </c>
      <c r="DG488" t="s">
        <v>45</v>
      </c>
      <c r="DH488" t="s">
        <v>45</v>
      </c>
      <c r="DI488" t="s">
        <v>45</v>
      </c>
      <c r="DJ488" t="s">
        <v>45</v>
      </c>
      <c r="DK488" t="s">
        <v>45</v>
      </c>
      <c r="DL488" t="s">
        <v>45</v>
      </c>
      <c r="DM488" t="s">
        <v>45</v>
      </c>
      <c r="DN488">
        <v>80</v>
      </c>
      <c r="DO488">
        <v>55</v>
      </c>
      <c r="DP488">
        <v>1.0469999999999999</v>
      </c>
      <c r="DQ488">
        <v>1</v>
      </c>
      <c r="DU488">
        <v>1007</v>
      </c>
      <c r="DV488" t="s">
        <v>543</v>
      </c>
      <c r="DW488" t="s">
        <v>543</v>
      </c>
      <c r="DX488">
        <v>10</v>
      </c>
      <c r="EE488">
        <v>21378121</v>
      </c>
      <c r="EF488">
        <v>60</v>
      </c>
      <c r="EG488" t="s">
        <v>87</v>
      </c>
      <c r="EH488">
        <v>0</v>
      </c>
      <c r="EI488" t="s">
        <v>45</v>
      </c>
      <c r="EJ488">
        <v>1</v>
      </c>
      <c r="EK488">
        <v>406</v>
      </c>
      <c r="EL488" t="s">
        <v>545</v>
      </c>
      <c r="EM488" t="s">
        <v>546</v>
      </c>
      <c r="EO488" t="s">
        <v>45</v>
      </c>
      <c r="EQ488">
        <v>0</v>
      </c>
      <c r="ER488">
        <v>3794.96</v>
      </c>
      <c r="ES488">
        <v>0</v>
      </c>
      <c r="ET488">
        <v>2061.4699999999998</v>
      </c>
      <c r="EU488">
        <v>608.14</v>
      </c>
      <c r="EV488">
        <v>1733.49</v>
      </c>
      <c r="EW488">
        <v>164.78</v>
      </c>
      <c r="EX488">
        <v>0</v>
      </c>
      <c r="EY488">
        <v>0</v>
      </c>
      <c r="EZ488">
        <v>0</v>
      </c>
      <c r="FQ488">
        <v>0</v>
      </c>
      <c r="FR488">
        <f>ROUND(IF(AND(BH488=3,BI488=3),P488,0),2)</f>
        <v>0</v>
      </c>
      <c r="FS488">
        <v>0</v>
      </c>
      <c r="FX488">
        <v>71</v>
      </c>
      <c r="FY488">
        <v>44</v>
      </c>
      <c r="GA488" t="s">
        <v>45</v>
      </c>
      <c r="GG488">
        <v>2</v>
      </c>
      <c r="GH488">
        <v>1</v>
      </c>
      <c r="GI488">
        <v>2</v>
      </c>
      <c r="GJ488">
        <v>0</v>
      </c>
      <c r="GK488">
        <f>ROUND(R488*(R12)/100,2)</f>
        <v>493.25</v>
      </c>
      <c r="GL488">
        <f>ROUND(IF(AND(BH488=3,BI488=3,FS488&lt;&gt;0),P488,0),2)</f>
        <v>0</v>
      </c>
      <c r="GM488">
        <f>O488+X488+Y488+GK488</f>
        <v>2767.2999999999997</v>
      </c>
      <c r="GN488">
        <f>ROUND(IF(OR(BI488=0,BI488=1),O488+X488+Y488+GK488,0),2)</f>
        <v>2767.3</v>
      </c>
      <c r="GO488">
        <f>ROUND(IF(BI488=2,O488+X488+Y488+GK488,0),2)</f>
        <v>0</v>
      </c>
      <c r="GP488">
        <f>ROUND(IF(BI488=4,O488+X488+Y488+GK488,0),2)</f>
        <v>0</v>
      </c>
      <c r="GR488">
        <v>0</v>
      </c>
    </row>
    <row r="489" spans="1:200">
      <c r="A489">
        <v>17</v>
      </c>
      <c r="B489">
        <v>0</v>
      </c>
      <c r="C489">
        <f>ROW(SmtRes!A251)</f>
        <v>251</v>
      </c>
      <c r="D489">
        <f>ROW(EtalonRes!A231)</f>
        <v>231</v>
      </c>
      <c r="E489" t="s">
        <v>77</v>
      </c>
      <c r="F489" t="s">
        <v>550</v>
      </c>
      <c r="G489" t="s">
        <v>551</v>
      </c>
      <c r="H489" t="s">
        <v>66</v>
      </c>
      <c r="I489">
        <f>12*4.5/100</f>
        <v>0.54</v>
      </c>
      <c r="J489">
        <v>0</v>
      </c>
      <c r="O489">
        <f>ROUND(CP489,2)</f>
        <v>11756.71</v>
      </c>
      <c r="P489">
        <f>ROUND(CQ489*I489,2)</f>
        <v>0</v>
      </c>
      <c r="Q489">
        <f>ROUND(CR489*I489,2)</f>
        <v>6281.8</v>
      </c>
      <c r="R489">
        <f>ROUND(CS489*I489,2)</f>
        <v>2462.04</v>
      </c>
      <c r="S489">
        <f>ROUND(CT489*I489,2)</f>
        <v>5474.91</v>
      </c>
      <c r="T489">
        <f>ROUND(CU489*I489,2)</f>
        <v>0</v>
      </c>
      <c r="U489">
        <f>CV489*I489</f>
        <v>26.73</v>
      </c>
      <c r="V489">
        <f>CW489*I489</f>
        <v>0</v>
      </c>
      <c r="W489">
        <f>ROUND(CX489*I489,2)</f>
        <v>0</v>
      </c>
      <c r="X489">
        <f t="shared" si="310"/>
        <v>3887.19</v>
      </c>
      <c r="Y489">
        <f t="shared" si="310"/>
        <v>2408.96</v>
      </c>
      <c r="AA489">
        <v>22950688</v>
      </c>
      <c r="AB489">
        <f>ROUND((AC489+AD489+AF489),6)</f>
        <v>2198.84</v>
      </c>
      <c r="AC489">
        <f>ROUND((ES489),6)</f>
        <v>0</v>
      </c>
      <c r="AD489">
        <f>ROUND((((ET489)-(EU489))+AE489),6)</f>
        <v>1574.15</v>
      </c>
      <c r="AE489">
        <f t="shared" si="311"/>
        <v>280.92</v>
      </c>
      <c r="AF489">
        <f t="shared" si="311"/>
        <v>624.69000000000005</v>
      </c>
      <c r="AG489">
        <f>ROUND((AP489),6)</f>
        <v>0</v>
      </c>
      <c r="AH489">
        <f t="shared" si="312"/>
        <v>49.5</v>
      </c>
      <c r="AI489">
        <f t="shared" si="312"/>
        <v>0</v>
      </c>
      <c r="AJ489">
        <f>ROUND((AS489),6)</f>
        <v>0</v>
      </c>
      <c r="AK489">
        <v>2198.84</v>
      </c>
      <c r="AL489">
        <v>0</v>
      </c>
      <c r="AM489">
        <v>1574.15</v>
      </c>
      <c r="AN489">
        <v>280.92</v>
      </c>
      <c r="AO489">
        <v>624.69000000000005</v>
      </c>
      <c r="AP489">
        <v>0</v>
      </c>
      <c r="AQ489">
        <v>49.5</v>
      </c>
      <c r="AR489">
        <v>0</v>
      </c>
      <c r="AS489">
        <v>0</v>
      </c>
      <c r="AT489">
        <v>71</v>
      </c>
      <c r="AU489">
        <v>44</v>
      </c>
      <c r="AV489">
        <v>1</v>
      </c>
      <c r="AW489">
        <v>1</v>
      </c>
      <c r="AZ489">
        <v>1</v>
      </c>
      <c r="BA489">
        <v>16.23</v>
      </c>
      <c r="BB489">
        <v>7.39</v>
      </c>
      <c r="BC489">
        <v>1</v>
      </c>
      <c r="BD489" t="s">
        <v>45</v>
      </c>
      <c r="BE489" t="s">
        <v>45</v>
      </c>
      <c r="BF489" t="s">
        <v>45</v>
      </c>
      <c r="BG489" t="s">
        <v>45</v>
      </c>
      <c r="BH489">
        <v>0</v>
      </c>
      <c r="BI489">
        <v>1</v>
      </c>
      <c r="BJ489" t="s">
        <v>552</v>
      </c>
      <c r="BM489">
        <v>674</v>
      </c>
      <c r="BN489">
        <v>0</v>
      </c>
      <c r="BO489" t="s">
        <v>550</v>
      </c>
      <c r="BP489">
        <v>1</v>
      </c>
      <c r="BQ489">
        <v>60</v>
      </c>
      <c r="BS489">
        <v>16.23</v>
      </c>
      <c r="BT489">
        <v>1</v>
      </c>
      <c r="BU489">
        <v>1</v>
      </c>
      <c r="BV489">
        <v>1</v>
      </c>
      <c r="BW489">
        <v>1</v>
      </c>
      <c r="BX489">
        <v>1</v>
      </c>
      <c r="BY489" t="s">
        <v>45</v>
      </c>
      <c r="BZ489">
        <v>71</v>
      </c>
      <c r="CA489">
        <v>44</v>
      </c>
      <c r="CF489">
        <v>0</v>
      </c>
      <c r="CG489">
        <v>0</v>
      </c>
      <c r="CM489">
        <v>0</v>
      </c>
      <c r="CN489" t="s">
        <v>45</v>
      </c>
      <c r="CO489">
        <v>0</v>
      </c>
      <c r="CP489">
        <f>(P489+Q489+S489)</f>
        <v>11756.71</v>
      </c>
      <c r="CQ489">
        <f>(AC489*BC489*AW489)</f>
        <v>0</v>
      </c>
      <c r="CR489">
        <f>(AD489*BB489*AV489)</f>
        <v>11632.968500000001</v>
      </c>
      <c r="CS489">
        <f>(AE489*BS489*AV489)</f>
        <v>4559.3316000000004</v>
      </c>
      <c r="CT489">
        <f>(AF489*BA489*AV489)</f>
        <v>10138.718700000001</v>
      </c>
      <c r="CU489">
        <f>AG489</f>
        <v>0</v>
      </c>
      <c r="CV489">
        <f>(AH489*AV489)</f>
        <v>49.5</v>
      </c>
      <c r="CW489">
        <f t="shared" si="313"/>
        <v>0</v>
      </c>
      <c r="CX489">
        <f t="shared" si="313"/>
        <v>0</v>
      </c>
      <c r="CY489">
        <f>S489*(BZ489/100)</f>
        <v>3887.1860999999999</v>
      </c>
      <c r="CZ489">
        <f>S489*(CA489/100)</f>
        <v>2408.9603999999999</v>
      </c>
      <c r="DC489" t="s">
        <v>45</v>
      </c>
      <c r="DD489" t="s">
        <v>45</v>
      </c>
      <c r="DE489" t="s">
        <v>45</v>
      </c>
      <c r="DF489" t="s">
        <v>45</v>
      </c>
      <c r="DG489" t="s">
        <v>45</v>
      </c>
      <c r="DH489" t="s">
        <v>45</v>
      </c>
      <c r="DI489" t="s">
        <v>45</v>
      </c>
      <c r="DJ489" t="s">
        <v>45</v>
      </c>
      <c r="DK489" t="s">
        <v>45</v>
      </c>
      <c r="DL489" t="s">
        <v>45</v>
      </c>
      <c r="DM489" t="s">
        <v>45</v>
      </c>
      <c r="DN489">
        <v>80</v>
      </c>
      <c r="DO489">
        <v>55</v>
      </c>
      <c r="DP489">
        <v>1.0469999999999999</v>
      </c>
      <c r="DQ489">
        <v>1</v>
      </c>
      <c r="DU489">
        <v>1007</v>
      </c>
      <c r="DV489" t="s">
        <v>66</v>
      </c>
      <c r="DW489" t="s">
        <v>66</v>
      </c>
      <c r="DX489">
        <v>100</v>
      </c>
      <c r="EE489">
        <v>21378389</v>
      </c>
      <c r="EF489">
        <v>60</v>
      </c>
      <c r="EG489" t="s">
        <v>87</v>
      </c>
      <c r="EH489">
        <v>0</v>
      </c>
      <c r="EI489" t="s">
        <v>45</v>
      </c>
      <c r="EJ489">
        <v>1</v>
      </c>
      <c r="EK489">
        <v>674</v>
      </c>
      <c r="EL489" t="s">
        <v>88</v>
      </c>
      <c r="EM489" t="s">
        <v>89</v>
      </c>
      <c r="EO489" t="s">
        <v>45</v>
      </c>
      <c r="EQ489">
        <v>0</v>
      </c>
      <c r="ER489">
        <v>2198.84</v>
      </c>
      <c r="ES489">
        <v>0</v>
      </c>
      <c r="ET489">
        <v>1574.15</v>
      </c>
      <c r="EU489">
        <v>280.92</v>
      </c>
      <c r="EV489">
        <v>624.69000000000005</v>
      </c>
      <c r="EW489">
        <v>49.5</v>
      </c>
      <c r="EX489">
        <v>0</v>
      </c>
      <c r="EY489">
        <v>0</v>
      </c>
      <c r="EZ489">
        <v>0</v>
      </c>
      <c r="FQ489">
        <v>0</v>
      </c>
      <c r="FR489">
        <f>ROUND(IF(AND(BH489=3,BI489=3),P489,0),2)</f>
        <v>0</v>
      </c>
      <c r="FS489">
        <v>0</v>
      </c>
      <c r="FX489">
        <v>71</v>
      </c>
      <c r="FY489">
        <v>44</v>
      </c>
      <c r="GA489" t="s">
        <v>45</v>
      </c>
      <c r="GG489">
        <v>2</v>
      </c>
      <c r="GH489">
        <v>1</v>
      </c>
      <c r="GI489">
        <v>2</v>
      </c>
      <c r="GJ489">
        <v>0</v>
      </c>
      <c r="GK489">
        <f>ROUND(R489*(R12)/100,2)</f>
        <v>4111.6099999999997</v>
      </c>
      <c r="GL489">
        <f>ROUND(IF(AND(BH489=3,BI489=3,FS489&lt;&gt;0),P489,0),2)</f>
        <v>0</v>
      </c>
      <c r="GM489">
        <f>O489+X489+Y489+GK489</f>
        <v>22164.47</v>
      </c>
      <c r="GN489">
        <f>ROUND(IF(OR(BI489=0,BI489=1),O489+X489+Y489+GK489,0),2)</f>
        <v>22164.47</v>
      </c>
      <c r="GO489">
        <f>ROUND(IF(BI489=2,O489+X489+Y489+GK489,0),2)</f>
        <v>0</v>
      </c>
      <c r="GP489">
        <f>ROUND(IF(BI489=4,O489+X489+Y489+GK489,0),2)</f>
        <v>0</v>
      </c>
      <c r="GR489">
        <v>0</v>
      </c>
    </row>
    <row r="490" spans="1:200">
      <c r="A490">
        <v>17</v>
      </c>
      <c r="B490">
        <v>0</v>
      </c>
      <c r="C490">
        <f>ROW(SmtRes!A253)</f>
        <v>253</v>
      </c>
      <c r="D490">
        <f>ROW(EtalonRes!A233)</f>
        <v>233</v>
      </c>
      <c r="E490" t="s">
        <v>90</v>
      </c>
      <c r="F490" t="s">
        <v>553</v>
      </c>
      <c r="G490" t="s">
        <v>554</v>
      </c>
      <c r="H490" t="s">
        <v>73</v>
      </c>
      <c r="I490">
        <f>12*4.5/100</f>
        <v>0.54</v>
      </c>
      <c r="J490">
        <v>0</v>
      </c>
      <c r="O490">
        <f>ROUND(CP490,2)</f>
        <v>2507.44</v>
      </c>
      <c r="P490">
        <f>ROUND(CQ490*I490,2)</f>
        <v>0</v>
      </c>
      <c r="Q490">
        <f>ROUND(CR490*I490,2)</f>
        <v>0</v>
      </c>
      <c r="R490">
        <f>ROUND(CS490*I490,2)</f>
        <v>0</v>
      </c>
      <c r="S490">
        <f>ROUND(CT490*I490,2)</f>
        <v>2507.44</v>
      </c>
      <c r="T490">
        <f>ROUND(CU490*I490,2)</f>
        <v>0</v>
      </c>
      <c r="U490">
        <f>CV490*I490</f>
        <v>15.589800000000002</v>
      </c>
      <c r="V490">
        <f>CW490*I490</f>
        <v>0</v>
      </c>
      <c r="W490">
        <f>ROUND(CX490*I490,2)</f>
        <v>0</v>
      </c>
      <c r="X490">
        <f t="shared" si="310"/>
        <v>1780.28</v>
      </c>
      <c r="Y490">
        <f t="shared" si="310"/>
        <v>1103.27</v>
      </c>
      <c r="AA490">
        <v>22950688</v>
      </c>
      <c r="AB490">
        <f>ROUND((AC490+AD490+AF490),6)</f>
        <v>286.10000000000002</v>
      </c>
      <c r="AC490">
        <f>ROUND((ES490),6)</f>
        <v>0</v>
      </c>
      <c r="AD490">
        <f>ROUND((((ET490)-(EU490))+AE490),6)</f>
        <v>0</v>
      </c>
      <c r="AE490">
        <f t="shared" si="311"/>
        <v>0</v>
      </c>
      <c r="AF490">
        <f t="shared" si="311"/>
        <v>286.10000000000002</v>
      </c>
      <c r="AG490">
        <f>ROUND((AP490),6)</f>
        <v>0</v>
      </c>
      <c r="AH490">
        <f t="shared" si="312"/>
        <v>28.87</v>
      </c>
      <c r="AI490">
        <f t="shared" si="312"/>
        <v>0</v>
      </c>
      <c r="AJ490">
        <f>ROUND((AS490),6)</f>
        <v>0</v>
      </c>
      <c r="AK490">
        <v>286.10000000000002</v>
      </c>
      <c r="AL490">
        <v>0</v>
      </c>
      <c r="AM490">
        <v>0</v>
      </c>
      <c r="AN490">
        <v>0</v>
      </c>
      <c r="AO490">
        <v>286.10000000000002</v>
      </c>
      <c r="AP490">
        <v>0</v>
      </c>
      <c r="AQ490">
        <v>28.87</v>
      </c>
      <c r="AR490">
        <v>0</v>
      </c>
      <c r="AS490">
        <v>0</v>
      </c>
      <c r="AT490">
        <v>71</v>
      </c>
      <c r="AU490">
        <v>44</v>
      </c>
      <c r="AV490">
        <v>1</v>
      </c>
      <c r="AW490">
        <v>1</v>
      </c>
      <c r="AZ490">
        <v>1</v>
      </c>
      <c r="BA490">
        <v>16.23</v>
      </c>
      <c r="BB490">
        <v>1</v>
      </c>
      <c r="BC490">
        <v>1</v>
      </c>
      <c r="BD490" t="s">
        <v>45</v>
      </c>
      <c r="BE490" t="s">
        <v>45</v>
      </c>
      <c r="BF490" t="s">
        <v>45</v>
      </c>
      <c r="BG490" t="s">
        <v>45</v>
      </c>
      <c r="BH490">
        <v>0</v>
      </c>
      <c r="BI490">
        <v>1</v>
      </c>
      <c r="BJ490" t="s">
        <v>555</v>
      </c>
      <c r="BM490">
        <v>419</v>
      </c>
      <c r="BN490">
        <v>0</v>
      </c>
      <c r="BO490" t="s">
        <v>553</v>
      </c>
      <c r="BP490">
        <v>1</v>
      </c>
      <c r="BQ490">
        <v>60</v>
      </c>
      <c r="BS490">
        <v>16.23</v>
      </c>
      <c r="BT490">
        <v>1</v>
      </c>
      <c r="BU490">
        <v>1</v>
      </c>
      <c r="BV490">
        <v>1</v>
      </c>
      <c r="BW490">
        <v>1</v>
      </c>
      <c r="BX490">
        <v>1</v>
      </c>
      <c r="BY490" t="s">
        <v>45</v>
      </c>
      <c r="BZ490">
        <v>71</v>
      </c>
      <c r="CA490">
        <v>44</v>
      </c>
      <c r="CF490">
        <v>0</v>
      </c>
      <c r="CG490">
        <v>0</v>
      </c>
      <c r="CM490">
        <v>0</v>
      </c>
      <c r="CN490" t="s">
        <v>45</v>
      </c>
      <c r="CO490">
        <v>0</v>
      </c>
      <c r="CP490">
        <f>(P490+Q490+S490)</f>
        <v>2507.44</v>
      </c>
      <c r="CQ490">
        <f>(AC490*BC490*AW490)</f>
        <v>0</v>
      </c>
      <c r="CR490">
        <f>(AD490*BB490*AV490)</f>
        <v>0</v>
      </c>
      <c r="CS490">
        <f>(AE490*BS490*AV490)</f>
        <v>0</v>
      </c>
      <c r="CT490">
        <f>(AF490*BA490*AV490)</f>
        <v>4643.4030000000002</v>
      </c>
      <c r="CU490">
        <f>AG490</f>
        <v>0</v>
      </c>
      <c r="CV490">
        <f>(AH490*AV490)</f>
        <v>28.87</v>
      </c>
      <c r="CW490">
        <f t="shared" si="313"/>
        <v>0</v>
      </c>
      <c r="CX490">
        <f t="shared" si="313"/>
        <v>0</v>
      </c>
      <c r="CY490">
        <f>S490*(BZ490/100)</f>
        <v>1780.2824000000001</v>
      </c>
      <c r="CZ490">
        <f>S490*(CA490/100)</f>
        <v>1103.2736</v>
      </c>
      <c r="DC490" t="s">
        <v>45</v>
      </c>
      <c r="DD490" t="s">
        <v>45</v>
      </c>
      <c r="DE490" t="s">
        <v>45</v>
      </c>
      <c r="DF490" t="s">
        <v>45</v>
      </c>
      <c r="DG490" t="s">
        <v>45</v>
      </c>
      <c r="DH490" t="s">
        <v>45</v>
      </c>
      <c r="DI490" t="s">
        <v>45</v>
      </c>
      <c r="DJ490" t="s">
        <v>45</v>
      </c>
      <c r="DK490" t="s">
        <v>45</v>
      </c>
      <c r="DL490" t="s">
        <v>45</v>
      </c>
      <c r="DM490" t="s">
        <v>45</v>
      </c>
      <c r="DN490">
        <v>80</v>
      </c>
      <c r="DO490">
        <v>55</v>
      </c>
      <c r="DP490">
        <v>1.0469999999999999</v>
      </c>
      <c r="DQ490">
        <v>1</v>
      </c>
      <c r="DU490">
        <v>1005</v>
      </c>
      <c r="DV490" t="s">
        <v>73</v>
      </c>
      <c r="DW490" t="s">
        <v>73</v>
      </c>
      <c r="DX490">
        <v>100</v>
      </c>
      <c r="EE490">
        <v>21378134</v>
      </c>
      <c r="EF490">
        <v>60</v>
      </c>
      <c r="EG490" t="s">
        <v>87</v>
      </c>
      <c r="EH490">
        <v>0</v>
      </c>
      <c r="EI490" t="s">
        <v>45</v>
      </c>
      <c r="EJ490">
        <v>1</v>
      </c>
      <c r="EK490">
        <v>419</v>
      </c>
      <c r="EL490" t="s">
        <v>556</v>
      </c>
      <c r="EM490" t="s">
        <v>557</v>
      </c>
      <c r="EO490" t="s">
        <v>45</v>
      </c>
      <c r="EQ490">
        <v>0</v>
      </c>
      <c r="ER490">
        <v>286.10000000000002</v>
      </c>
      <c r="ES490">
        <v>0</v>
      </c>
      <c r="ET490">
        <v>0</v>
      </c>
      <c r="EU490">
        <v>0</v>
      </c>
      <c r="EV490">
        <v>286.10000000000002</v>
      </c>
      <c r="EW490">
        <v>28.87</v>
      </c>
      <c r="EX490">
        <v>0</v>
      </c>
      <c r="EY490">
        <v>0</v>
      </c>
      <c r="EZ490">
        <v>0</v>
      </c>
      <c r="FQ490">
        <v>0</v>
      </c>
      <c r="FR490">
        <f>ROUND(IF(AND(BH490=3,BI490=3),P490,0),2)</f>
        <v>0</v>
      </c>
      <c r="FS490">
        <v>0</v>
      </c>
      <c r="FX490">
        <v>71</v>
      </c>
      <c r="FY490">
        <v>44</v>
      </c>
      <c r="GA490" t="s">
        <v>45</v>
      </c>
      <c r="GG490">
        <v>2</v>
      </c>
      <c r="GH490">
        <v>1</v>
      </c>
      <c r="GI490">
        <v>2</v>
      </c>
      <c r="GJ490">
        <v>0</v>
      </c>
      <c r="GK490">
        <f>ROUND(R490*(R12)/100,2)</f>
        <v>0</v>
      </c>
      <c r="GL490">
        <f>ROUND(IF(AND(BH490=3,BI490=3,FS490&lt;&gt;0),P490,0),2)</f>
        <v>0</v>
      </c>
      <c r="GM490">
        <f>O490+X490+Y490+GK490</f>
        <v>5390.99</v>
      </c>
      <c r="GN490">
        <f>ROUND(IF(OR(BI490=0,BI490=1),O490+X490+Y490+GK490,0),2)</f>
        <v>5390.99</v>
      </c>
      <c r="GO490">
        <f>ROUND(IF(BI490=2,O490+X490+Y490+GK490,0),2)</f>
        <v>0</v>
      </c>
      <c r="GP490">
        <f>ROUND(IF(BI490=4,O490+X490+Y490+GK490,0),2)</f>
        <v>0</v>
      </c>
      <c r="GR490">
        <v>0</v>
      </c>
    </row>
    <row r="492" spans="1:200">
      <c r="A492" s="2">
        <v>51</v>
      </c>
      <c r="B492" s="2">
        <f>B483</f>
        <v>0</v>
      </c>
      <c r="C492" s="2">
        <f>A483</f>
        <v>4</v>
      </c>
      <c r="D492" s="2">
        <f>ROW(A483)</f>
        <v>483</v>
      </c>
      <c r="E492" s="2"/>
      <c r="F492" s="2" t="str">
        <f>IF(F483&lt;&gt;"",F483,"")</f>
        <v>Новый раздел</v>
      </c>
      <c r="G492" s="2" t="str">
        <f>IF(G483&lt;&gt;"",G483,"")</f>
        <v>Демонтажные работы</v>
      </c>
      <c r="H492" s="2"/>
      <c r="I492" s="2"/>
      <c r="J492" s="2"/>
      <c r="K492" s="2"/>
      <c r="L492" s="2"/>
      <c r="M492" s="2"/>
      <c r="N492" s="2"/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>
        <f t="shared" ref="AO492:AU492" si="314">ROUND(BB492,2)</f>
        <v>0</v>
      </c>
      <c r="AP492" s="2">
        <f t="shared" si="314"/>
        <v>0</v>
      </c>
      <c r="AQ492" s="2">
        <f t="shared" si="314"/>
        <v>0</v>
      </c>
      <c r="AR492" s="2">
        <f t="shared" si="314"/>
        <v>0</v>
      </c>
      <c r="AS492" s="2">
        <f t="shared" si="314"/>
        <v>0</v>
      </c>
      <c r="AT492" s="2">
        <f t="shared" si="314"/>
        <v>0</v>
      </c>
      <c r="AU492" s="2">
        <f t="shared" si="314"/>
        <v>0</v>
      </c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>
        <v>0</v>
      </c>
    </row>
    <row r="494" spans="1:200">
      <c r="A494" s="4">
        <v>50</v>
      </c>
      <c r="B494" s="4">
        <v>0</v>
      </c>
      <c r="C494" s="4">
        <v>0</v>
      </c>
      <c r="D494" s="4">
        <v>1</v>
      </c>
      <c r="E494" s="4">
        <v>201</v>
      </c>
      <c r="F494" s="4">
        <f>ROUND(Source!O492,O494)</f>
        <v>0</v>
      </c>
      <c r="G494" s="4" t="s">
        <v>172</v>
      </c>
      <c r="H494" s="4" t="s">
        <v>173</v>
      </c>
      <c r="I494" s="4"/>
      <c r="J494" s="4"/>
      <c r="K494" s="4">
        <v>201</v>
      </c>
      <c r="L494" s="4">
        <v>1</v>
      </c>
      <c r="M494" s="4">
        <v>3</v>
      </c>
      <c r="N494" s="4" t="s">
        <v>45</v>
      </c>
      <c r="O494" s="4">
        <v>2</v>
      </c>
      <c r="P494" s="4"/>
    </row>
    <row r="495" spans="1:200">
      <c r="A495" s="4">
        <v>50</v>
      </c>
      <c r="B495" s="4">
        <v>0</v>
      </c>
      <c r="C495" s="4">
        <v>0</v>
      </c>
      <c r="D495" s="4">
        <v>1</v>
      </c>
      <c r="E495" s="4">
        <v>202</v>
      </c>
      <c r="F495" s="4">
        <f>ROUND(Source!P492,O495)</f>
        <v>0</v>
      </c>
      <c r="G495" s="4" t="s">
        <v>174</v>
      </c>
      <c r="H495" s="4" t="s">
        <v>175</v>
      </c>
      <c r="I495" s="4"/>
      <c r="J495" s="4"/>
      <c r="K495" s="4">
        <v>202</v>
      </c>
      <c r="L495" s="4">
        <v>2</v>
      </c>
      <c r="M495" s="4">
        <v>3</v>
      </c>
      <c r="N495" s="4" t="s">
        <v>45</v>
      </c>
      <c r="O495" s="4">
        <v>2</v>
      </c>
      <c r="P495" s="4"/>
    </row>
    <row r="496" spans="1:200">
      <c r="A496" s="4">
        <v>50</v>
      </c>
      <c r="B496" s="4">
        <v>0</v>
      </c>
      <c r="C496" s="4">
        <v>0</v>
      </c>
      <c r="D496" s="4">
        <v>1</v>
      </c>
      <c r="E496" s="4">
        <v>222</v>
      </c>
      <c r="F496" s="4">
        <f>ROUND(Source!AO492,O496)</f>
        <v>0</v>
      </c>
      <c r="G496" s="4" t="s">
        <v>176</v>
      </c>
      <c r="H496" s="4" t="s">
        <v>177</v>
      </c>
      <c r="I496" s="4"/>
      <c r="J496" s="4"/>
      <c r="K496" s="4">
        <v>222</v>
      </c>
      <c r="L496" s="4">
        <v>3</v>
      </c>
      <c r="M496" s="4">
        <v>3</v>
      </c>
      <c r="N496" s="4" t="s">
        <v>45</v>
      </c>
      <c r="O496" s="4">
        <v>2</v>
      </c>
      <c r="P496" s="4"/>
    </row>
    <row r="497" spans="1:16">
      <c r="A497" s="4">
        <v>50</v>
      </c>
      <c r="B497" s="4">
        <v>0</v>
      </c>
      <c r="C497" s="4">
        <v>0</v>
      </c>
      <c r="D497" s="4">
        <v>1</v>
      </c>
      <c r="E497" s="4">
        <v>216</v>
      </c>
      <c r="F497" s="4">
        <f>ROUND(Source!AP492,O497)</f>
        <v>0</v>
      </c>
      <c r="G497" s="4" t="s">
        <v>178</v>
      </c>
      <c r="H497" s="4" t="s">
        <v>179</v>
      </c>
      <c r="I497" s="4"/>
      <c r="J497" s="4"/>
      <c r="K497" s="4">
        <v>216</v>
      </c>
      <c r="L497" s="4">
        <v>4</v>
      </c>
      <c r="M497" s="4">
        <v>3</v>
      </c>
      <c r="N497" s="4" t="s">
        <v>45</v>
      </c>
      <c r="O497" s="4">
        <v>2</v>
      </c>
      <c r="P497" s="4"/>
    </row>
    <row r="498" spans="1:16">
      <c r="A498" s="4">
        <v>50</v>
      </c>
      <c r="B498" s="4">
        <v>0</v>
      </c>
      <c r="C498" s="4">
        <v>0</v>
      </c>
      <c r="D498" s="4">
        <v>1</v>
      </c>
      <c r="E498" s="4">
        <v>223</v>
      </c>
      <c r="F498" s="4">
        <f>ROUND(Source!AQ492,O498)</f>
        <v>0</v>
      </c>
      <c r="G498" s="4" t="s">
        <v>180</v>
      </c>
      <c r="H498" s="4" t="s">
        <v>181</v>
      </c>
      <c r="I498" s="4"/>
      <c r="J498" s="4"/>
      <c r="K498" s="4">
        <v>223</v>
      </c>
      <c r="L498" s="4">
        <v>5</v>
      </c>
      <c r="M498" s="4">
        <v>3</v>
      </c>
      <c r="N498" s="4" t="s">
        <v>45</v>
      </c>
      <c r="O498" s="4">
        <v>2</v>
      </c>
      <c r="P498" s="4"/>
    </row>
    <row r="499" spans="1:16">
      <c r="A499" s="4">
        <v>50</v>
      </c>
      <c r="B499" s="4">
        <v>0</v>
      </c>
      <c r="C499" s="4">
        <v>0</v>
      </c>
      <c r="D499" s="4">
        <v>1</v>
      </c>
      <c r="E499" s="4">
        <v>203</v>
      </c>
      <c r="F499" s="4">
        <f>ROUND(Source!Q492,O499)</f>
        <v>0</v>
      </c>
      <c r="G499" s="4" t="s">
        <v>182</v>
      </c>
      <c r="H499" s="4" t="s">
        <v>183</v>
      </c>
      <c r="I499" s="4"/>
      <c r="J499" s="4"/>
      <c r="K499" s="4">
        <v>203</v>
      </c>
      <c r="L499" s="4">
        <v>6</v>
      </c>
      <c r="M499" s="4">
        <v>3</v>
      </c>
      <c r="N499" s="4" t="s">
        <v>45</v>
      </c>
      <c r="O499" s="4">
        <v>2</v>
      </c>
      <c r="P499" s="4"/>
    </row>
    <row r="500" spans="1:16">
      <c r="A500" s="4">
        <v>50</v>
      </c>
      <c r="B500" s="4">
        <v>0</v>
      </c>
      <c r="C500" s="4">
        <v>0</v>
      </c>
      <c r="D500" s="4">
        <v>1</v>
      </c>
      <c r="E500" s="4">
        <v>204</v>
      </c>
      <c r="F500" s="4">
        <f>ROUND(Source!R492,O500)</f>
        <v>0</v>
      </c>
      <c r="G500" s="4" t="s">
        <v>184</v>
      </c>
      <c r="H500" s="4" t="s">
        <v>185</v>
      </c>
      <c r="I500" s="4"/>
      <c r="J500" s="4"/>
      <c r="K500" s="4">
        <v>204</v>
      </c>
      <c r="L500" s="4">
        <v>7</v>
      </c>
      <c r="M500" s="4">
        <v>3</v>
      </c>
      <c r="N500" s="4" t="s">
        <v>45</v>
      </c>
      <c r="O500" s="4">
        <v>2</v>
      </c>
      <c r="P500" s="4"/>
    </row>
    <row r="501" spans="1:16">
      <c r="A501" s="4">
        <v>50</v>
      </c>
      <c r="B501" s="4">
        <v>0</v>
      </c>
      <c r="C501" s="4">
        <v>0</v>
      </c>
      <c r="D501" s="4">
        <v>1</v>
      </c>
      <c r="E501" s="4">
        <v>205</v>
      </c>
      <c r="F501" s="4">
        <f>ROUND(Source!S492,O501)</f>
        <v>0</v>
      </c>
      <c r="G501" s="4" t="s">
        <v>186</v>
      </c>
      <c r="H501" s="4" t="s">
        <v>187</v>
      </c>
      <c r="I501" s="4"/>
      <c r="J501" s="4"/>
      <c r="K501" s="4">
        <v>205</v>
      </c>
      <c r="L501" s="4">
        <v>8</v>
      </c>
      <c r="M501" s="4">
        <v>3</v>
      </c>
      <c r="N501" s="4" t="s">
        <v>45</v>
      </c>
      <c r="O501" s="4">
        <v>2</v>
      </c>
      <c r="P501" s="4"/>
    </row>
    <row r="502" spans="1:16">
      <c r="A502" s="4">
        <v>50</v>
      </c>
      <c r="B502" s="4">
        <v>0</v>
      </c>
      <c r="C502" s="4">
        <v>0</v>
      </c>
      <c r="D502" s="4">
        <v>1</v>
      </c>
      <c r="E502" s="4">
        <v>214</v>
      </c>
      <c r="F502" s="4">
        <f>ROUND(Source!AS492,O502)</f>
        <v>0</v>
      </c>
      <c r="G502" s="4" t="s">
        <v>188</v>
      </c>
      <c r="H502" s="4" t="s">
        <v>189</v>
      </c>
      <c r="I502" s="4"/>
      <c r="J502" s="4"/>
      <c r="K502" s="4">
        <v>214</v>
      </c>
      <c r="L502" s="4">
        <v>9</v>
      </c>
      <c r="M502" s="4">
        <v>3</v>
      </c>
      <c r="N502" s="4" t="s">
        <v>45</v>
      </c>
      <c r="O502" s="4">
        <v>2</v>
      </c>
      <c r="P502" s="4"/>
    </row>
    <row r="503" spans="1:16">
      <c r="A503" s="4">
        <v>50</v>
      </c>
      <c r="B503" s="4">
        <v>0</v>
      </c>
      <c r="C503" s="4">
        <v>0</v>
      </c>
      <c r="D503" s="4">
        <v>1</v>
      </c>
      <c r="E503" s="4">
        <v>215</v>
      </c>
      <c r="F503" s="4">
        <f>ROUND(Source!AT492,O503)</f>
        <v>0</v>
      </c>
      <c r="G503" s="4" t="s">
        <v>190</v>
      </c>
      <c r="H503" s="4" t="s">
        <v>191</v>
      </c>
      <c r="I503" s="4"/>
      <c r="J503" s="4"/>
      <c r="K503" s="4">
        <v>215</v>
      </c>
      <c r="L503" s="4">
        <v>10</v>
      </c>
      <c r="M503" s="4">
        <v>3</v>
      </c>
      <c r="N503" s="4" t="s">
        <v>45</v>
      </c>
      <c r="O503" s="4">
        <v>2</v>
      </c>
      <c r="P503" s="4"/>
    </row>
    <row r="504" spans="1:16">
      <c r="A504" s="4">
        <v>50</v>
      </c>
      <c r="B504" s="4">
        <v>0</v>
      </c>
      <c r="C504" s="4">
        <v>0</v>
      </c>
      <c r="D504" s="4">
        <v>1</v>
      </c>
      <c r="E504" s="4">
        <v>217</v>
      </c>
      <c r="F504" s="4">
        <f>ROUND(Source!AU492,O504)</f>
        <v>0</v>
      </c>
      <c r="G504" s="4" t="s">
        <v>192</v>
      </c>
      <c r="H504" s="4" t="s">
        <v>193</v>
      </c>
      <c r="I504" s="4"/>
      <c r="J504" s="4"/>
      <c r="K504" s="4">
        <v>217</v>
      </c>
      <c r="L504" s="4">
        <v>11</v>
      </c>
      <c r="M504" s="4">
        <v>3</v>
      </c>
      <c r="N504" s="4" t="s">
        <v>45</v>
      </c>
      <c r="O504" s="4">
        <v>2</v>
      </c>
      <c r="P504" s="4"/>
    </row>
    <row r="505" spans="1:16">
      <c r="A505" s="4">
        <v>50</v>
      </c>
      <c r="B505" s="4">
        <v>0</v>
      </c>
      <c r="C505" s="4">
        <v>0</v>
      </c>
      <c r="D505" s="4">
        <v>1</v>
      </c>
      <c r="E505" s="4">
        <v>206</v>
      </c>
      <c r="F505" s="4">
        <f>ROUND(Source!T492,O505)</f>
        <v>0</v>
      </c>
      <c r="G505" s="4" t="s">
        <v>194</v>
      </c>
      <c r="H505" s="4" t="s">
        <v>195</v>
      </c>
      <c r="I505" s="4"/>
      <c r="J505" s="4"/>
      <c r="K505" s="4">
        <v>206</v>
      </c>
      <c r="L505" s="4">
        <v>12</v>
      </c>
      <c r="M505" s="4">
        <v>3</v>
      </c>
      <c r="N505" s="4" t="s">
        <v>45</v>
      </c>
      <c r="O505" s="4">
        <v>2</v>
      </c>
      <c r="P505" s="4"/>
    </row>
    <row r="506" spans="1:16">
      <c r="A506" s="4">
        <v>50</v>
      </c>
      <c r="B506" s="4">
        <v>0</v>
      </c>
      <c r="C506" s="4">
        <v>0</v>
      </c>
      <c r="D506" s="4">
        <v>1</v>
      </c>
      <c r="E506" s="4">
        <v>207</v>
      </c>
      <c r="F506" s="4">
        <f>Source!U492</f>
        <v>0</v>
      </c>
      <c r="G506" s="4" t="s">
        <v>196</v>
      </c>
      <c r="H506" s="4" t="s">
        <v>197</v>
      </c>
      <c r="I506" s="4"/>
      <c r="J506" s="4"/>
      <c r="K506" s="4">
        <v>207</v>
      </c>
      <c r="L506" s="4">
        <v>13</v>
      </c>
      <c r="M506" s="4">
        <v>3</v>
      </c>
      <c r="N506" s="4" t="s">
        <v>45</v>
      </c>
      <c r="O506" s="4">
        <v>-1</v>
      </c>
      <c r="P506" s="4"/>
    </row>
    <row r="507" spans="1:16">
      <c r="A507" s="4">
        <v>50</v>
      </c>
      <c r="B507" s="4">
        <v>0</v>
      </c>
      <c r="C507" s="4">
        <v>0</v>
      </c>
      <c r="D507" s="4">
        <v>1</v>
      </c>
      <c r="E507" s="4">
        <v>208</v>
      </c>
      <c r="F507" s="4">
        <f>Source!V492</f>
        <v>0</v>
      </c>
      <c r="G507" s="4" t="s">
        <v>198</v>
      </c>
      <c r="H507" s="4" t="s">
        <v>199</v>
      </c>
      <c r="I507" s="4"/>
      <c r="J507" s="4"/>
      <c r="K507" s="4">
        <v>208</v>
      </c>
      <c r="L507" s="4">
        <v>14</v>
      </c>
      <c r="M507" s="4">
        <v>3</v>
      </c>
      <c r="N507" s="4" t="s">
        <v>45</v>
      </c>
      <c r="O507" s="4">
        <v>-1</v>
      </c>
      <c r="P507" s="4"/>
    </row>
    <row r="508" spans="1:16">
      <c r="A508" s="4">
        <v>50</v>
      </c>
      <c r="B508" s="4">
        <v>0</v>
      </c>
      <c r="C508" s="4">
        <v>0</v>
      </c>
      <c r="D508" s="4">
        <v>1</v>
      </c>
      <c r="E508" s="4">
        <v>209</v>
      </c>
      <c r="F508" s="4">
        <f>ROUND(Source!W492,O508)</f>
        <v>0</v>
      </c>
      <c r="G508" s="4" t="s">
        <v>200</v>
      </c>
      <c r="H508" s="4" t="s">
        <v>201</v>
      </c>
      <c r="I508" s="4"/>
      <c r="J508" s="4"/>
      <c r="K508" s="4">
        <v>209</v>
      </c>
      <c r="L508" s="4">
        <v>15</v>
      </c>
      <c r="M508" s="4">
        <v>3</v>
      </c>
      <c r="N508" s="4" t="s">
        <v>45</v>
      </c>
      <c r="O508" s="4">
        <v>2</v>
      </c>
      <c r="P508" s="4"/>
    </row>
    <row r="509" spans="1:16">
      <c r="A509" s="4">
        <v>50</v>
      </c>
      <c r="B509" s="4">
        <v>0</v>
      </c>
      <c r="C509" s="4">
        <v>0</v>
      </c>
      <c r="D509" s="4">
        <v>1</v>
      </c>
      <c r="E509" s="4">
        <v>210</v>
      </c>
      <c r="F509" s="4">
        <f>ROUND(Source!X492,O509)</f>
        <v>0</v>
      </c>
      <c r="G509" s="4" t="s">
        <v>202</v>
      </c>
      <c r="H509" s="4" t="s">
        <v>203</v>
      </c>
      <c r="I509" s="4"/>
      <c r="J509" s="4"/>
      <c r="K509" s="4">
        <v>210</v>
      </c>
      <c r="L509" s="4">
        <v>16</v>
      </c>
      <c r="M509" s="4">
        <v>3</v>
      </c>
      <c r="N509" s="4" t="s">
        <v>45</v>
      </c>
      <c r="O509" s="4">
        <v>2</v>
      </c>
      <c r="P509" s="4"/>
    </row>
    <row r="510" spans="1:16">
      <c r="A510" s="4">
        <v>50</v>
      </c>
      <c r="B510" s="4">
        <v>0</v>
      </c>
      <c r="C510" s="4">
        <v>0</v>
      </c>
      <c r="D510" s="4">
        <v>1</v>
      </c>
      <c r="E510" s="4">
        <v>211</v>
      </c>
      <c r="F510" s="4">
        <f>ROUND(Source!Y492,O510)</f>
        <v>0</v>
      </c>
      <c r="G510" s="4" t="s">
        <v>204</v>
      </c>
      <c r="H510" s="4" t="s">
        <v>205</v>
      </c>
      <c r="I510" s="4"/>
      <c r="J510" s="4"/>
      <c r="K510" s="4">
        <v>211</v>
      </c>
      <c r="L510" s="4">
        <v>17</v>
      </c>
      <c r="M510" s="4">
        <v>3</v>
      </c>
      <c r="N510" s="4" t="s">
        <v>45</v>
      </c>
      <c r="O510" s="4">
        <v>2</v>
      </c>
      <c r="P510" s="4"/>
    </row>
    <row r="511" spans="1:16">
      <c r="A511" s="4">
        <v>50</v>
      </c>
      <c r="B511" s="4">
        <v>0</v>
      </c>
      <c r="C511" s="4">
        <v>0</v>
      </c>
      <c r="D511" s="4">
        <v>1</v>
      </c>
      <c r="E511" s="4">
        <v>224</v>
      </c>
      <c r="F511" s="4">
        <f>ROUND(Source!AR492,O511)</f>
        <v>0</v>
      </c>
      <c r="G511" s="4" t="s">
        <v>206</v>
      </c>
      <c r="H511" s="4" t="s">
        <v>207</v>
      </c>
      <c r="I511" s="4"/>
      <c r="J511" s="4"/>
      <c r="K511" s="4">
        <v>224</v>
      </c>
      <c r="L511" s="4">
        <v>18</v>
      </c>
      <c r="M511" s="4">
        <v>3</v>
      </c>
      <c r="N511" s="4" t="s">
        <v>45</v>
      </c>
      <c r="O511" s="4">
        <v>2</v>
      </c>
      <c r="P511" s="4"/>
    </row>
    <row r="513" spans="1:200">
      <c r="A513" s="1">
        <v>4</v>
      </c>
      <c r="B513" s="1">
        <v>0</v>
      </c>
      <c r="C513" s="1"/>
      <c r="D513" s="1">
        <f>ROW(A520)</f>
        <v>520</v>
      </c>
      <c r="E513" s="1"/>
      <c r="F513" s="1" t="s">
        <v>558</v>
      </c>
      <c r="G513" s="1" t="s">
        <v>62</v>
      </c>
      <c r="H513" s="1" t="s">
        <v>45</v>
      </c>
      <c r="I513" s="1">
        <v>0</v>
      </c>
      <c r="J513" s="1"/>
      <c r="K513" s="1">
        <v>-1</v>
      </c>
      <c r="L513" s="1"/>
      <c r="M513" s="1"/>
      <c r="N513" s="1"/>
      <c r="O513" s="1"/>
      <c r="P513" s="1"/>
      <c r="Q513" s="1"/>
      <c r="R513" s="1"/>
      <c r="S513" s="1"/>
      <c r="T513" s="1"/>
      <c r="U513" s="1" t="s">
        <v>45</v>
      </c>
      <c r="V513" s="1">
        <v>0</v>
      </c>
      <c r="W513" s="1"/>
      <c r="X513" s="1"/>
      <c r="Y513" s="1"/>
      <c r="Z513" s="1"/>
      <c r="AA513" s="1"/>
      <c r="AB513" s="1" t="s">
        <v>45</v>
      </c>
      <c r="AC513" s="1" t="s">
        <v>45</v>
      </c>
      <c r="AD513" s="1" t="s">
        <v>45</v>
      </c>
      <c r="AE513" s="1" t="s">
        <v>45</v>
      </c>
      <c r="AF513" s="1" t="s">
        <v>45</v>
      </c>
      <c r="AG513" s="1" t="s">
        <v>45</v>
      </c>
      <c r="AH513" s="1"/>
      <c r="AI513" s="1"/>
      <c r="AJ513" s="1"/>
      <c r="AK513" s="1"/>
      <c r="AL513" s="1"/>
      <c r="AM513" s="1"/>
      <c r="AN513" s="1"/>
      <c r="AO513" s="1"/>
      <c r="AP513" s="1" t="s">
        <v>45</v>
      </c>
      <c r="AQ513" s="1" t="s">
        <v>45</v>
      </c>
      <c r="AR513" s="1" t="s">
        <v>45</v>
      </c>
      <c r="AS513" s="1"/>
      <c r="AT513" s="1"/>
      <c r="AU513" s="1"/>
      <c r="AV513" s="1"/>
      <c r="AW513" s="1"/>
      <c r="AX513" s="1"/>
      <c r="AY513" s="1"/>
      <c r="AZ513" s="1" t="s">
        <v>45</v>
      </c>
      <c r="BA513" s="1"/>
      <c r="BB513" s="1" t="s">
        <v>45</v>
      </c>
      <c r="BC513" s="1" t="s">
        <v>45</v>
      </c>
      <c r="BD513" s="1" t="s">
        <v>45</v>
      </c>
      <c r="BE513" s="1" t="s">
        <v>45</v>
      </c>
      <c r="BF513" s="1" t="s">
        <v>45</v>
      </c>
      <c r="BG513" s="1" t="s">
        <v>45</v>
      </c>
      <c r="BH513" s="1" t="s">
        <v>45</v>
      </c>
      <c r="BI513" s="1" t="s">
        <v>45</v>
      </c>
      <c r="BJ513" s="1" t="s">
        <v>45</v>
      </c>
      <c r="BK513" s="1" t="s">
        <v>45</v>
      </c>
      <c r="BL513" s="1" t="s">
        <v>45</v>
      </c>
      <c r="BM513" s="1" t="s">
        <v>45</v>
      </c>
      <c r="BN513" s="1" t="s">
        <v>45</v>
      </c>
      <c r="BO513" s="1" t="s">
        <v>45</v>
      </c>
      <c r="BP513" s="1" t="s">
        <v>45</v>
      </c>
      <c r="BQ513" s="1"/>
      <c r="BR513" s="1"/>
      <c r="BS513" s="1"/>
      <c r="BT513" s="1"/>
      <c r="BU513" s="1"/>
      <c r="BV513" s="1"/>
      <c r="BW513" s="1"/>
      <c r="BX513" s="1">
        <v>0</v>
      </c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>
        <v>0</v>
      </c>
    </row>
    <row r="515" spans="1:200">
      <c r="A515" s="2">
        <v>52</v>
      </c>
      <c r="B515" s="2">
        <f t="shared" ref="B515:G515" si="315">B520</f>
        <v>0</v>
      </c>
      <c r="C515" s="2">
        <f t="shared" si="315"/>
        <v>4</v>
      </c>
      <c r="D515" s="2">
        <f t="shared" si="315"/>
        <v>513</v>
      </c>
      <c r="E515" s="2">
        <f t="shared" si="315"/>
        <v>0</v>
      </c>
      <c r="F515" s="2" t="str">
        <f t="shared" si="315"/>
        <v>ОБЩЕЖИТИЕ</v>
      </c>
      <c r="G515" s="2" t="str">
        <f t="shared" si="315"/>
        <v>Земляные  работы</v>
      </c>
      <c r="H515" s="2"/>
      <c r="I515" s="2"/>
      <c r="J515" s="2"/>
      <c r="K515" s="2"/>
      <c r="L515" s="2"/>
      <c r="M515" s="2"/>
      <c r="N515" s="2"/>
      <c r="O515" s="2">
        <f t="shared" ref="O515:AT515" si="316">O520</f>
        <v>0</v>
      </c>
      <c r="P515" s="2">
        <f t="shared" si="316"/>
        <v>0</v>
      </c>
      <c r="Q515" s="2">
        <f t="shared" si="316"/>
        <v>0</v>
      </c>
      <c r="R515" s="2">
        <f t="shared" si="316"/>
        <v>0</v>
      </c>
      <c r="S515" s="2">
        <f t="shared" si="316"/>
        <v>0</v>
      </c>
      <c r="T515" s="2">
        <f t="shared" si="316"/>
        <v>0</v>
      </c>
      <c r="U515" s="2">
        <f t="shared" si="316"/>
        <v>0</v>
      </c>
      <c r="V515" s="2">
        <f t="shared" si="316"/>
        <v>0</v>
      </c>
      <c r="W515" s="2">
        <f t="shared" si="316"/>
        <v>0</v>
      </c>
      <c r="X515" s="2">
        <f t="shared" si="316"/>
        <v>0</v>
      </c>
      <c r="Y515" s="2">
        <f t="shared" si="316"/>
        <v>0</v>
      </c>
      <c r="Z515" s="2">
        <f t="shared" si="316"/>
        <v>0</v>
      </c>
      <c r="AA515" s="2">
        <f t="shared" si="316"/>
        <v>0</v>
      </c>
      <c r="AB515" s="2">
        <f t="shared" si="316"/>
        <v>0</v>
      </c>
      <c r="AC515" s="2">
        <f t="shared" si="316"/>
        <v>0</v>
      </c>
      <c r="AD515" s="2">
        <f t="shared" si="316"/>
        <v>0</v>
      </c>
      <c r="AE515" s="2">
        <f t="shared" si="316"/>
        <v>0</v>
      </c>
      <c r="AF515" s="2">
        <f t="shared" si="316"/>
        <v>0</v>
      </c>
      <c r="AG515" s="2">
        <f t="shared" si="316"/>
        <v>0</v>
      </c>
      <c r="AH515" s="2">
        <f t="shared" si="316"/>
        <v>0</v>
      </c>
      <c r="AI515" s="2">
        <f t="shared" si="316"/>
        <v>0</v>
      </c>
      <c r="AJ515" s="2">
        <f t="shared" si="316"/>
        <v>0</v>
      </c>
      <c r="AK515" s="2">
        <f t="shared" si="316"/>
        <v>0</v>
      </c>
      <c r="AL515" s="2">
        <f t="shared" si="316"/>
        <v>0</v>
      </c>
      <c r="AM515" s="2">
        <f t="shared" si="316"/>
        <v>0</v>
      </c>
      <c r="AN515" s="2">
        <f t="shared" si="316"/>
        <v>0</v>
      </c>
      <c r="AO515" s="2">
        <f t="shared" si="316"/>
        <v>0</v>
      </c>
      <c r="AP515" s="2">
        <f t="shared" si="316"/>
        <v>0</v>
      </c>
      <c r="AQ515" s="2">
        <f t="shared" si="316"/>
        <v>0</v>
      </c>
      <c r="AR515" s="2">
        <f t="shared" si="316"/>
        <v>0</v>
      </c>
      <c r="AS515" s="2">
        <f t="shared" si="316"/>
        <v>0</v>
      </c>
      <c r="AT515" s="2">
        <f t="shared" si="316"/>
        <v>0</v>
      </c>
      <c r="AU515" s="2">
        <f t="shared" ref="AU515:BZ515" si="317">AU520</f>
        <v>0</v>
      </c>
      <c r="AV515" s="2">
        <f t="shared" si="317"/>
        <v>0</v>
      </c>
      <c r="AW515" s="2">
        <f t="shared" si="317"/>
        <v>0</v>
      </c>
      <c r="AX515" s="2">
        <f t="shared" si="317"/>
        <v>0</v>
      </c>
      <c r="AY515" s="2">
        <f t="shared" si="317"/>
        <v>0</v>
      </c>
      <c r="AZ515" s="2">
        <f t="shared" si="317"/>
        <v>0</v>
      </c>
      <c r="BA515" s="2">
        <f t="shared" si="317"/>
        <v>0</v>
      </c>
      <c r="BB515" s="2">
        <f t="shared" si="317"/>
        <v>0</v>
      </c>
      <c r="BC515" s="2">
        <f t="shared" si="317"/>
        <v>0</v>
      </c>
      <c r="BD515" s="2">
        <f t="shared" si="317"/>
        <v>0</v>
      </c>
      <c r="BE515" s="2">
        <f t="shared" si="317"/>
        <v>0</v>
      </c>
      <c r="BF515" s="2">
        <f t="shared" si="317"/>
        <v>0</v>
      </c>
      <c r="BG515" s="2">
        <f t="shared" si="317"/>
        <v>0</v>
      </c>
      <c r="BH515" s="2">
        <f t="shared" si="317"/>
        <v>0</v>
      </c>
      <c r="BI515" s="2">
        <f t="shared" si="317"/>
        <v>0</v>
      </c>
      <c r="BJ515" s="2">
        <f t="shared" si="317"/>
        <v>0</v>
      </c>
      <c r="BK515" s="2">
        <f t="shared" si="317"/>
        <v>0</v>
      </c>
      <c r="BL515" s="2">
        <f t="shared" si="317"/>
        <v>0</v>
      </c>
      <c r="BM515" s="2">
        <f t="shared" si="317"/>
        <v>0</v>
      </c>
      <c r="BN515" s="2">
        <f t="shared" si="317"/>
        <v>0</v>
      </c>
      <c r="BO515" s="3">
        <f t="shared" si="317"/>
        <v>0</v>
      </c>
      <c r="BP515" s="3">
        <f t="shared" si="317"/>
        <v>0</v>
      </c>
      <c r="BQ515" s="3">
        <f t="shared" si="317"/>
        <v>0</v>
      </c>
      <c r="BR515" s="3">
        <f t="shared" si="317"/>
        <v>0</v>
      </c>
      <c r="BS515" s="3">
        <f t="shared" si="317"/>
        <v>0</v>
      </c>
      <c r="BT515" s="3">
        <f t="shared" si="317"/>
        <v>0</v>
      </c>
      <c r="BU515" s="3">
        <f t="shared" si="317"/>
        <v>0</v>
      </c>
      <c r="BV515" s="3">
        <f t="shared" si="317"/>
        <v>0</v>
      </c>
      <c r="BW515" s="3">
        <f t="shared" si="317"/>
        <v>0</v>
      </c>
      <c r="BX515" s="3">
        <f t="shared" si="317"/>
        <v>0</v>
      </c>
      <c r="BY515" s="3">
        <f t="shared" si="317"/>
        <v>0</v>
      </c>
      <c r="BZ515" s="3">
        <f t="shared" si="317"/>
        <v>0</v>
      </c>
      <c r="CA515" s="3">
        <f t="shared" ref="CA515:DF515" si="318">CA520</f>
        <v>0</v>
      </c>
      <c r="CB515" s="3">
        <f t="shared" si="318"/>
        <v>0</v>
      </c>
      <c r="CC515" s="3">
        <f t="shared" si="318"/>
        <v>0</v>
      </c>
      <c r="CD515" s="3">
        <f t="shared" si="318"/>
        <v>0</v>
      </c>
      <c r="CE515" s="3">
        <f t="shared" si="318"/>
        <v>0</v>
      </c>
      <c r="CF515" s="3">
        <f t="shared" si="318"/>
        <v>0</v>
      </c>
      <c r="CG515" s="3">
        <f t="shared" si="318"/>
        <v>0</v>
      </c>
      <c r="CH515" s="3">
        <f t="shared" si="318"/>
        <v>0</v>
      </c>
      <c r="CI515" s="3">
        <f t="shared" si="318"/>
        <v>0</v>
      </c>
      <c r="CJ515" s="3">
        <f t="shared" si="318"/>
        <v>0</v>
      </c>
      <c r="CK515" s="3">
        <f t="shared" si="318"/>
        <v>0</v>
      </c>
      <c r="CL515" s="3">
        <f t="shared" si="318"/>
        <v>0</v>
      </c>
      <c r="CM515" s="3">
        <f t="shared" si="318"/>
        <v>0</v>
      </c>
      <c r="CN515" s="3">
        <f t="shared" si="318"/>
        <v>0</v>
      </c>
      <c r="CO515" s="3">
        <f t="shared" si="318"/>
        <v>0</v>
      </c>
      <c r="CP515" s="3">
        <f t="shared" si="318"/>
        <v>0</v>
      </c>
      <c r="CQ515" s="3">
        <f t="shared" si="318"/>
        <v>0</v>
      </c>
      <c r="CR515" s="3">
        <f t="shared" si="318"/>
        <v>0</v>
      </c>
      <c r="CS515" s="3">
        <f t="shared" si="318"/>
        <v>0</v>
      </c>
      <c r="CT515" s="3">
        <f t="shared" si="318"/>
        <v>0</v>
      </c>
      <c r="CU515" s="3">
        <f t="shared" si="318"/>
        <v>0</v>
      </c>
      <c r="CV515" s="3">
        <f t="shared" si="318"/>
        <v>0</v>
      </c>
      <c r="CW515" s="3">
        <f t="shared" si="318"/>
        <v>0</v>
      </c>
      <c r="CX515" s="3">
        <f t="shared" si="318"/>
        <v>0</v>
      </c>
      <c r="CY515" s="3">
        <f t="shared" si="318"/>
        <v>0</v>
      </c>
      <c r="CZ515" s="3">
        <f t="shared" si="318"/>
        <v>0</v>
      </c>
      <c r="DA515" s="3">
        <f t="shared" si="318"/>
        <v>0</v>
      </c>
      <c r="DB515" s="3">
        <f t="shared" si="318"/>
        <v>0</v>
      </c>
      <c r="DC515" s="3">
        <f t="shared" si="318"/>
        <v>0</v>
      </c>
      <c r="DD515" s="3">
        <f t="shared" si="318"/>
        <v>0</v>
      </c>
      <c r="DE515" s="3">
        <f t="shared" si="318"/>
        <v>0</v>
      </c>
      <c r="DF515" s="3">
        <f t="shared" si="318"/>
        <v>0</v>
      </c>
      <c r="DG515" s="3">
        <f t="shared" ref="DG515:DN515" si="319">DG520</f>
        <v>0</v>
      </c>
      <c r="DH515" s="3">
        <f t="shared" si="319"/>
        <v>0</v>
      </c>
      <c r="DI515" s="3">
        <f t="shared" si="319"/>
        <v>0</v>
      </c>
      <c r="DJ515" s="3">
        <f t="shared" si="319"/>
        <v>0</v>
      </c>
      <c r="DK515" s="3">
        <f t="shared" si="319"/>
        <v>0</v>
      </c>
      <c r="DL515" s="3">
        <f t="shared" si="319"/>
        <v>0</v>
      </c>
      <c r="DM515" s="3">
        <f t="shared" si="319"/>
        <v>0</v>
      </c>
      <c r="DN515" s="3">
        <f t="shared" si="319"/>
        <v>0</v>
      </c>
    </row>
    <row r="517" spans="1:200">
      <c r="A517">
        <v>17</v>
      </c>
      <c r="B517">
        <v>0</v>
      </c>
      <c r="C517">
        <f>ROW(SmtRes!A254)</f>
        <v>254</v>
      </c>
      <c r="D517">
        <f>ROW(EtalonRes!A234)</f>
        <v>234</v>
      </c>
      <c r="E517" t="s">
        <v>63</v>
      </c>
      <c r="F517" t="s">
        <v>78</v>
      </c>
      <c r="G517" t="s">
        <v>79</v>
      </c>
      <c r="H517" t="s">
        <v>66</v>
      </c>
      <c r="I517">
        <f>(4.5*0.5*1.4)/100</f>
        <v>3.15E-2</v>
      </c>
      <c r="J517">
        <v>0</v>
      </c>
      <c r="O517">
        <f>ROUND(CP517,2)</f>
        <v>1044.28</v>
      </c>
      <c r="P517">
        <f>ROUND(CQ517*I517,2)</f>
        <v>0</v>
      </c>
      <c r="Q517">
        <f>ROUND(CR517*I517,2)</f>
        <v>0</v>
      </c>
      <c r="R517">
        <f>ROUND(CS517*I517,2)</f>
        <v>0</v>
      </c>
      <c r="S517">
        <f>ROUND(CT517*I517,2)</f>
        <v>1044.28</v>
      </c>
      <c r="T517">
        <f>ROUND(CU517*I517,2)</f>
        <v>0</v>
      </c>
      <c r="U517">
        <f>CV517*I517</f>
        <v>6.0700499999999993</v>
      </c>
      <c r="V517">
        <f>CW517*I517</f>
        <v>0</v>
      </c>
      <c r="W517">
        <f>ROUND(CX517*I517,2)</f>
        <v>0</v>
      </c>
      <c r="X517">
        <f>ROUND(CY517,2)</f>
        <v>793.65</v>
      </c>
      <c r="Y517">
        <f>ROUND(CZ517,2)</f>
        <v>459.48</v>
      </c>
      <c r="AA517">
        <v>22950688</v>
      </c>
      <c r="AB517">
        <f>ROUND((AC517+AD517+AF517),6)</f>
        <v>2042.62</v>
      </c>
      <c r="AC517">
        <f>ROUND((ES517),6)</f>
        <v>0</v>
      </c>
      <c r="AD517">
        <f>ROUND((((ET517)-(EU517))+AE517),6)</f>
        <v>0</v>
      </c>
      <c r="AE517">
        <f>ROUND((EU517),6)</f>
        <v>0</v>
      </c>
      <c r="AF517">
        <f>ROUND((EV517),6)</f>
        <v>2042.62</v>
      </c>
      <c r="AG517">
        <f>ROUND((AP517),6)</f>
        <v>0</v>
      </c>
      <c r="AH517">
        <f>(EW517)</f>
        <v>192.7</v>
      </c>
      <c r="AI517">
        <f>(EX517)</f>
        <v>0</v>
      </c>
      <c r="AJ517">
        <f>ROUND((AS517),6)</f>
        <v>0</v>
      </c>
      <c r="AK517">
        <v>2042.62</v>
      </c>
      <c r="AL517">
        <v>0</v>
      </c>
      <c r="AM517">
        <v>0</v>
      </c>
      <c r="AN517">
        <v>0</v>
      </c>
      <c r="AO517">
        <v>2042.62</v>
      </c>
      <c r="AP517">
        <v>0</v>
      </c>
      <c r="AQ517">
        <v>192.7</v>
      </c>
      <c r="AR517">
        <v>0</v>
      </c>
      <c r="AS517">
        <v>0</v>
      </c>
      <c r="AT517">
        <v>76</v>
      </c>
      <c r="AU517">
        <v>44</v>
      </c>
      <c r="AV517">
        <v>1</v>
      </c>
      <c r="AW517">
        <v>1</v>
      </c>
      <c r="AZ517">
        <v>1</v>
      </c>
      <c r="BA517">
        <v>16.23</v>
      </c>
      <c r="BB517">
        <v>1</v>
      </c>
      <c r="BC517">
        <v>1</v>
      </c>
      <c r="BD517" t="s">
        <v>45</v>
      </c>
      <c r="BE517" t="s">
        <v>45</v>
      </c>
      <c r="BF517" t="s">
        <v>45</v>
      </c>
      <c r="BG517" t="s">
        <v>45</v>
      </c>
      <c r="BH517">
        <v>0</v>
      </c>
      <c r="BI517">
        <v>1</v>
      </c>
      <c r="BJ517" t="s">
        <v>80</v>
      </c>
      <c r="BM517">
        <v>16</v>
      </c>
      <c r="BN517">
        <v>0</v>
      </c>
      <c r="BO517" t="s">
        <v>78</v>
      </c>
      <c r="BP517">
        <v>1</v>
      </c>
      <c r="BQ517">
        <v>30</v>
      </c>
      <c r="BS517">
        <v>16.23</v>
      </c>
      <c r="BT517">
        <v>1</v>
      </c>
      <c r="BU517">
        <v>1</v>
      </c>
      <c r="BV517">
        <v>1</v>
      </c>
      <c r="BW517">
        <v>1</v>
      </c>
      <c r="BX517">
        <v>1</v>
      </c>
      <c r="BY517" t="s">
        <v>45</v>
      </c>
      <c r="BZ517">
        <v>76</v>
      </c>
      <c r="CA517">
        <v>44</v>
      </c>
      <c r="CF517">
        <v>0</v>
      </c>
      <c r="CG517">
        <v>0</v>
      </c>
      <c r="CM517">
        <v>0</v>
      </c>
      <c r="CN517" t="s">
        <v>45</v>
      </c>
      <c r="CO517">
        <v>0</v>
      </c>
      <c r="CP517">
        <f>(P517+Q517+S517)</f>
        <v>1044.28</v>
      </c>
      <c r="CQ517">
        <f>(AC517*BC517*AW517)</f>
        <v>0</v>
      </c>
      <c r="CR517">
        <f>(AD517*BB517*AV517)</f>
        <v>0</v>
      </c>
      <c r="CS517">
        <f>(AE517*BS517*AV517)</f>
        <v>0</v>
      </c>
      <c r="CT517">
        <f>(AF517*BA517*AV517)</f>
        <v>33151.722600000001</v>
      </c>
      <c r="CU517">
        <f>AG517</f>
        <v>0</v>
      </c>
      <c r="CV517">
        <f>(AH517*AV517)</f>
        <v>192.7</v>
      </c>
      <c r="CW517">
        <f>AI517</f>
        <v>0</v>
      </c>
      <c r="CX517">
        <f>AJ517</f>
        <v>0</v>
      </c>
      <c r="CY517">
        <f>S517*(BZ517/100)</f>
        <v>793.65279999999996</v>
      </c>
      <c r="CZ517">
        <f>S517*(CA517/100)</f>
        <v>459.48320000000001</v>
      </c>
      <c r="DC517" t="s">
        <v>45</v>
      </c>
      <c r="DD517" t="s">
        <v>45</v>
      </c>
      <c r="DE517" t="s">
        <v>45</v>
      </c>
      <c r="DF517" t="s">
        <v>45</v>
      </c>
      <c r="DG517" t="s">
        <v>45</v>
      </c>
      <c r="DH517" t="s">
        <v>45</v>
      </c>
      <c r="DI517" t="s">
        <v>45</v>
      </c>
      <c r="DJ517" t="s">
        <v>45</v>
      </c>
      <c r="DK517" t="s">
        <v>45</v>
      </c>
      <c r="DL517" t="s">
        <v>45</v>
      </c>
      <c r="DM517" t="s">
        <v>45</v>
      </c>
      <c r="DN517">
        <v>91</v>
      </c>
      <c r="DO517">
        <v>67</v>
      </c>
      <c r="DP517">
        <v>1.248</v>
      </c>
      <c r="DQ517">
        <v>1</v>
      </c>
      <c r="DU517">
        <v>1007</v>
      </c>
      <c r="DV517" t="s">
        <v>66</v>
      </c>
      <c r="DW517" t="s">
        <v>66</v>
      </c>
      <c r="DX517">
        <v>100</v>
      </c>
      <c r="EE517">
        <v>21377731</v>
      </c>
      <c r="EF517">
        <v>30</v>
      </c>
      <c r="EG517" t="s">
        <v>20</v>
      </c>
      <c r="EH517">
        <v>0</v>
      </c>
      <c r="EI517" t="s">
        <v>45</v>
      </c>
      <c r="EJ517">
        <v>1</v>
      </c>
      <c r="EK517">
        <v>16</v>
      </c>
      <c r="EL517" t="s">
        <v>81</v>
      </c>
      <c r="EM517" t="s">
        <v>82</v>
      </c>
      <c r="EO517" t="s">
        <v>45</v>
      </c>
      <c r="EQ517">
        <v>0</v>
      </c>
      <c r="ER517">
        <v>2042.62</v>
      </c>
      <c r="ES517">
        <v>0</v>
      </c>
      <c r="ET517">
        <v>0</v>
      </c>
      <c r="EU517">
        <v>0</v>
      </c>
      <c r="EV517">
        <v>2042.62</v>
      </c>
      <c r="EW517">
        <v>192.7</v>
      </c>
      <c r="EX517">
        <v>0</v>
      </c>
      <c r="EY517">
        <v>0</v>
      </c>
      <c r="EZ517">
        <v>0</v>
      </c>
      <c r="FQ517">
        <v>0</v>
      </c>
      <c r="FR517">
        <f>ROUND(IF(AND(BH517=3,BI517=3),P517,0),2)</f>
        <v>0</v>
      </c>
      <c r="FS517">
        <v>0</v>
      </c>
      <c r="FX517">
        <v>76</v>
      </c>
      <c r="FY517">
        <v>44</v>
      </c>
      <c r="GA517" t="s">
        <v>45</v>
      </c>
      <c r="GG517">
        <v>2</v>
      </c>
      <c r="GH517">
        <v>1</v>
      </c>
      <c r="GI517">
        <v>2</v>
      </c>
      <c r="GJ517">
        <v>0</v>
      </c>
      <c r="GK517">
        <f>ROUND(R517*(R12)/100,2)</f>
        <v>0</v>
      </c>
      <c r="GL517">
        <f>ROUND(IF(AND(BH517=3,BI517=3,FS517&lt;&gt;0),P517,0),2)</f>
        <v>0</v>
      </c>
      <c r="GM517">
        <f>O517+X517+Y517+GK517</f>
        <v>2297.41</v>
      </c>
      <c r="GN517">
        <f>ROUND(IF(OR(BI517=0,BI517=1),O517+X517+Y517+GK517,0),2)</f>
        <v>2297.41</v>
      </c>
      <c r="GO517">
        <f>ROUND(IF(BI517=2,O517+X517+Y517+GK517,0),2)</f>
        <v>0</v>
      </c>
      <c r="GP517">
        <f>ROUND(IF(BI517=4,O517+X517+Y517+GK517,0),2)</f>
        <v>0</v>
      </c>
      <c r="GR517">
        <v>0</v>
      </c>
    </row>
    <row r="518" spans="1:200">
      <c r="A518">
        <v>17</v>
      </c>
      <c r="B518">
        <v>0</v>
      </c>
      <c r="C518">
        <f>ROW(SmtRes!A255)</f>
        <v>255</v>
      </c>
      <c r="D518">
        <f>ROW(EtalonRes!A235)</f>
        <v>235</v>
      </c>
      <c r="E518" t="s">
        <v>70</v>
      </c>
      <c r="F518" t="s">
        <v>559</v>
      </c>
      <c r="G518" t="s">
        <v>560</v>
      </c>
      <c r="H518" t="s">
        <v>66</v>
      </c>
      <c r="I518">
        <f>I517</f>
        <v>3.15E-2</v>
      </c>
      <c r="J518">
        <v>0</v>
      </c>
      <c r="O518">
        <f>ROUND(CP518,2)</f>
        <v>406.51</v>
      </c>
      <c r="P518">
        <f>ROUND(CQ518*I518,2)</f>
        <v>0</v>
      </c>
      <c r="Q518">
        <f>ROUND(CR518*I518,2)</f>
        <v>0</v>
      </c>
      <c r="R518">
        <f>ROUND(CS518*I518,2)</f>
        <v>0</v>
      </c>
      <c r="S518">
        <f>ROUND(CT518*I518,2)</f>
        <v>406.51</v>
      </c>
      <c r="T518">
        <f>ROUND(CU518*I518,2)</f>
        <v>0</v>
      </c>
      <c r="U518">
        <f>CV518*I518</f>
        <v>2.6145</v>
      </c>
      <c r="V518">
        <f>CW518*I518</f>
        <v>0</v>
      </c>
      <c r="W518">
        <f>ROUND(CX518*I518,2)</f>
        <v>0</v>
      </c>
      <c r="X518">
        <f>ROUND(CY518,2)</f>
        <v>308.95</v>
      </c>
      <c r="Y518">
        <f>ROUND(CZ518,2)</f>
        <v>178.86</v>
      </c>
      <c r="AA518">
        <v>22950688</v>
      </c>
      <c r="AB518">
        <f>ROUND((AC518+AD518+AF518),6)</f>
        <v>795.14</v>
      </c>
      <c r="AC518">
        <f>ROUND((ES518),6)</f>
        <v>0</v>
      </c>
      <c r="AD518">
        <f>ROUND((((ET518)-(EU518))+AE518),6)</f>
        <v>0</v>
      </c>
      <c r="AE518">
        <f>ROUND((EU518),6)</f>
        <v>0</v>
      </c>
      <c r="AF518">
        <f>ROUND((EV518),6)</f>
        <v>795.14</v>
      </c>
      <c r="AG518">
        <f>ROUND((AP518),6)</f>
        <v>0</v>
      </c>
      <c r="AH518">
        <f>(EW518)</f>
        <v>83</v>
      </c>
      <c r="AI518">
        <f>(EX518)</f>
        <v>0</v>
      </c>
      <c r="AJ518">
        <f>ROUND((AS518),6)</f>
        <v>0</v>
      </c>
      <c r="AK518">
        <v>795.14</v>
      </c>
      <c r="AL518">
        <v>0</v>
      </c>
      <c r="AM518">
        <v>0</v>
      </c>
      <c r="AN518">
        <v>0</v>
      </c>
      <c r="AO518">
        <v>795.14</v>
      </c>
      <c r="AP518">
        <v>0</v>
      </c>
      <c r="AQ518">
        <v>83</v>
      </c>
      <c r="AR518">
        <v>0</v>
      </c>
      <c r="AS518">
        <v>0</v>
      </c>
      <c r="AT518">
        <v>76</v>
      </c>
      <c r="AU518">
        <v>44</v>
      </c>
      <c r="AV518">
        <v>1</v>
      </c>
      <c r="AW518">
        <v>1</v>
      </c>
      <c r="AZ518">
        <v>1</v>
      </c>
      <c r="BA518">
        <v>16.23</v>
      </c>
      <c r="BB518">
        <v>1</v>
      </c>
      <c r="BC518">
        <v>1</v>
      </c>
      <c r="BD518" t="s">
        <v>45</v>
      </c>
      <c r="BE518" t="s">
        <v>45</v>
      </c>
      <c r="BF518" t="s">
        <v>45</v>
      </c>
      <c r="BG518" t="s">
        <v>45</v>
      </c>
      <c r="BH518">
        <v>0</v>
      </c>
      <c r="BI518">
        <v>1</v>
      </c>
      <c r="BJ518" t="s">
        <v>561</v>
      </c>
      <c r="BM518">
        <v>393</v>
      </c>
      <c r="BN518">
        <v>0</v>
      </c>
      <c r="BO518" t="s">
        <v>559</v>
      </c>
      <c r="BP518">
        <v>1</v>
      </c>
      <c r="BQ518">
        <v>60</v>
      </c>
      <c r="BS518">
        <v>16.23</v>
      </c>
      <c r="BT518">
        <v>1</v>
      </c>
      <c r="BU518">
        <v>1</v>
      </c>
      <c r="BV518">
        <v>1</v>
      </c>
      <c r="BW518">
        <v>1</v>
      </c>
      <c r="BX518">
        <v>1</v>
      </c>
      <c r="BY518" t="s">
        <v>45</v>
      </c>
      <c r="BZ518">
        <v>76</v>
      </c>
      <c r="CA518">
        <v>44</v>
      </c>
      <c r="CF518">
        <v>0</v>
      </c>
      <c r="CG518">
        <v>0</v>
      </c>
      <c r="CM518">
        <v>0</v>
      </c>
      <c r="CN518" t="s">
        <v>45</v>
      </c>
      <c r="CO518">
        <v>0</v>
      </c>
      <c r="CP518">
        <f>(P518+Q518+S518)</f>
        <v>406.51</v>
      </c>
      <c r="CQ518">
        <f>(AC518*BC518*AW518)</f>
        <v>0</v>
      </c>
      <c r="CR518">
        <f>(AD518*BB518*AV518)</f>
        <v>0</v>
      </c>
      <c r="CS518">
        <f>(AE518*BS518*AV518)</f>
        <v>0</v>
      </c>
      <c r="CT518">
        <f>(AF518*BA518*AV518)</f>
        <v>12905.1222</v>
      </c>
      <c r="CU518">
        <f>AG518</f>
        <v>0</v>
      </c>
      <c r="CV518">
        <f>(AH518*AV518)</f>
        <v>83</v>
      </c>
      <c r="CW518">
        <f>AI518</f>
        <v>0</v>
      </c>
      <c r="CX518">
        <f>AJ518</f>
        <v>0</v>
      </c>
      <c r="CY518">
        <f>S518*(BZ518/100)</f>
        <v>308.94760000000002</v>
      </c>
      <c r="CZ518">
        <f>S518*(CA518/100)</f>
        <v>178.86439999999999</v>
      </c>
      <c r="DC518" t="s">
        <v>45</v>
      </c>
      <c r="DD518" t="s">
        <v>45</v>
      </c>
      <c r="DE518" t="s">
        <v>45</v>
      </c>
      <c r="DF518" t="s">
        <v>45</v>
      </c>
      <c r="DG518" t="s">
        <v>45</v>
      </c>
      <c r="DH518" t="s">
        <v>45</v>
      </c>
      <c r="DI518" t="s">
        <v>45</v>
      </c>
      <c r="DJ518" t="s">
        <v>45</v>
      </c>
      <c r="DK518" t="s">
        <v>45</v>
      </c>
      <c r="DL518" t="s">
        <v>45</v>
      </c>
      <c r="DM518" t="s">
        <v>45</v>
      </c>
      <c r="DN518">
        <v>91</v>
      </c>
      <c r="DO518">
        <v>67</v>
      </c>
      <c r="DP518">
        <v>1.248</v>
      </c>
      <c r="DQ518">
        <v>1</v>
      </c>
      <c r="DU518">
        <v>1007</v>
      </c>
      <c r="DV518" t="s">
        <v>66</v>
      </c>
      <c r="DW518" t="s">
        <v>66</v>
      </c>
      <c r="DX518">
        <v>100</v>
      </c>
      <c r="EE518">
        <v>21378108</v>
      </c>
      <c r="EF518">
        <v>60</v>
      </c>
      <c r="EG518" t="s">
        <v>87</v>
      </c>
      <c r="EH518">
        <v>0</v>
      </c>
      <c r="EI518" t="s">
        <v>45</v>
      </c>
      <c r="EJ518">
        <v>1</v>
      </c>
      <c r="EK518">
        <v>393</v>
      </c>
      <c r="EL518" t="s">
        <v>562</v>
      </c>
      <c r="EM518" t="s">
        <v>563</v>
      </c>
      <c r="EO518" t="s">
        <v>45</v>
      </c>
      <c r="EQ518">
        <v>0</v>
      </c>
      <c r="ER518">
        <v>795.14</v>
      </c>
      <c r="ES518">
        <v>0</v>
      </c>
      <c r="ET518">
        <v>0</v>
      </c>
      <c r="EU518">
        <v>0</v>
      </c>
      <c r="EV518">
        <v>795.14</v>
      </c>
      <c r="EW518">
        <v>83</v>
      </c>
      <c r="EX518">
        <v>0</v>
      </c>
      <c r="EY518">
        <v>0</v>
      </c>
      <c r="EZ518">
        <v>0</v>
      </c>
      <c r="FQ518">
        <v>0</v>
      </c>
      <c r="FR518">
        <f>ROUND(IF(AND(BH518=3,BI518=3),P518,0),2)</f>
        <v>0</v>
      </c>
      <c r="FS518">
        <v>0</v>
      </c>
      <c r="FX518">
        <v>76</v>
      </c>
      <c r="FY518">
        <v>44</v>
      </c>
      <c r="GA518" t="s">
        <v>45</v>
      </c>
      <c r="GG518">
        <v>2</v>
      </c>
      <c r="GH518">
        <v>1</v>
      </c>
      <c r="GI518">
        <v>2</v>
      </c>
      <c r="GJ518">
        <v>0</v>
      </c>
      <c r="GK518">
        <f>ROUND(R518*(R12)/100,2)</f>
        <v>0</v>
      </c>
      <c r="GL518">
        <f>ROUND(IF(AND(BH518=3,BI518=3,FS518&lt;&gt;0),P518,0),2)</f>
        <v>0</v>
      </c>
      <c r="GM518">
        <f>O518+X518+Y518+GK518</f>
        <v>894.32</v>
      </c>
      <c r="GN518">
        <f>ROUND(IF(OR(BI518=0,BI518=1),O518+X518+Y518+GK518,0),2)</f>
        <v>894.32</v>
      </c>
      <c r="GO518">
        <f>ROUND(IF(BI518=2,O518+X518+Y518+GK518,0),2)</f>
        <v>0</v>
      </c>
      <c r="GP518">
        <f>ROUND(IF(BI518=4,O518+X518+Y518+GK518,0),2)</f>
        <v>0</v>
      </c>
      <c r="GR518">
        <v>0</v>
      </c>
    </row>
    <row r="520" spans="1:200">
      <c r="A520" s="2">
        <v>51</v>
      </c>
      <c r="B520" s="2">
        <f>B513</f>
        <v>0</v>
      </c>
      <c r="C520" s="2">
        <f>A513</f>
        <v>4</v>
      </c>
      <c r="D520" s="2">
        <f>ROW(A513)</f>
        <v>513</v>
      </c>
      <c r="E520" s="2"/>
      <c r="F520" s="2" t="str">
        <f>IF(F513&lt;&gt;"",F513,"")</f>
        <v>ОБЩЕЖИТИЕ</v>
      </c>
      <c r="G520" s="2" t="str">
        <f>IF(G513&lt;&gt;"",G513,"")</f>
        <v>Земляные  работы</v>
      </c>
      <c r="H520" s="2"/>
      <c r="I520" s="2"/>
      <c r="J520" s="2"/>
      <c r="K520" s="2"/>
      <c r="L520" s="2"/>
      <c r="M520" s="2"/>
      <c r="N520" s="2"/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>
        <f t="shared" ref="AO520:AU520" si="320">ROUND(BB520,2)</f>
        <v>0</v>
      </c>
      <c r="AP520" s="2">
        <f t="shared" si="320"/>
        <v>0</v>
      </c>
      <c r="AQ520" s="2">
        <f t="shared" si="320"/>
        <v>0</v>
      </c>
      <c r="AR520" s="2">
        <f t="shared" si="320"/>
        <v>0</v>
      </c>
      <c r="AS520" s="2">
        <f t="shared" si="320"/>
        <v>0</v>
      </c>
      <c r="AT520" s="2">
        <f t="shared" si="320"/>
        <v>0</v>
      </c>
      <c r="AU520" s="2">
        <f t="shared" si="320"/>
        <v>0</v>
      </c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>
        <v>0</v>
      </c>
    </row>
    <row r="522" spans="1:200">
      <c r="A522" s="4">
        <v>50</v>
      </c>
      <c r="B522" s="4">
        <v>0</v>
      </c>
      <c r="C522" s="4">
        <v>0</v>
      </c>
      <c r="D522" s="4">
        <v>1</v>
      </c>
      <c r="E522" s="4">
        <v>201</v>
      </c>
      <c r="F522" s="4">
        <f>ROUND(Source!O520,O522)</f>
        <v>0</v>
      </c>
      <c r="G522" s="4" t="s">
        <v>172</v>
      </c>
      <c r="H522" s="4" t="s">
        <v>173</v>
      </c>
      <c r="I522" s="4"/>
      <c r="J522" s="4"/>
      <c r="K522" s="4">
        <v>201</v>
      </c>
      <c r="L522" s="4">
        <v>1</v>
      </c>
      <c r="M522" s="4">
        <v>3</v>
      </c>
      <c r="N522" s="4" t="s">
        <v>45</v>
      </c>
      <c r="O522" s="4">
        <v>2</v>
      </c>
      <c r="P522" s="4"/>
    </row>
    <row r="523" spans="1:200">
      <c r="A523" s="4">
        <v>50</v>
      </c>
      <c r="B523" s="4">
        <v>0</v>
      </c>
      <c r="C523" s="4">
        <v>0</v>
      </c>
      <c r="D523" s="4">
        <v>1</v>
      </c>
      <c r="E523" s="4">
        <v>202</v>
      </c>
      <c r="F523" s="4">
        <f>ROUND(Source!P520,O523)</f>
        <v>0</v>
      </c>
      <c r="G523" s="4" t="s">
        <v>174</v>
      </c>
      <c r="H523" s="4" t="s">
        <v>175</v>
      </c>
      <c r="I523" s="4"/>
      <c r="J523" s="4"/>
      <c r="K523" s="4">
        <v>202</v>
      </c>
      <c r="L523" s="4">
        <v>2</v>
      </c>
      <c r="M523" s="4">
        <v>3</v>
      </c>
      <c r="N523" s="4" t="s">
        <v>45</v>
      </c>
      <c r="O523" s="4">
        <v>2</v>
      </c>
      <c r="P523" s="4"/>
    </row>
    <row r="524" spans="1:200">
      <c r="A524" s="4">
        <v>50</v>
      </c>
      <c r="B524" s="4">
        <v>0</v>
      </c>
      <c r="C524" s="4">
        <v>0</v>
      </c>
      <c r="D524" s="4">
        <v>1</v>
      </c>
      <c r="E524" s="4">
        <v>222</v>
      </c>
      <c r="F524" s="4">
        <f>ROUND(Source!AO520,O524)</f>
        <v>0</v>
      </c>
      <c r="G524" s="4" t="s">
        <v>176</v>
      </c>
      <c r="H524" s="4" t="s">
        <v>177</v>
      </c>
      <c r="I524" s="4"/>
      <c r="J524" s="4"/>
      <c r="K524" s="4">
        <v>222</v>
      </c>
      <c r="L524" s="4">
        <v>3</v>
      </c>
      <c r="M524" s="4">
        <v>3</v>
      </c>
      <c r="N524" s="4" t="s">
        <v>45</v>
      </c>
      <c r="O524" s="4">
        <v>2</v>
      </c>
      <c r="P524" s="4"/>
    </row>
    <row r="525" spans="1:200">
      <c r="A525" s="4">
        <v>50</v>
      </c>
      <c r="B525" s="4">
        <v>0</v>
      </c>
      <c r="C525" s="4">
        <v>0</v>
      </c>
      <c r="D525" s="4">
        <v>1</v>
      </c>
      <c r="E525" s="4">
        <v>216</v>
      </c>
      <c r="F525" s="4">
        <f>ROUND(Source!AP520,O525)</f>
        <v>0</v>
      </c>
      <c r="G525" s="4" t="s">
        <v>178</v>
      </c>
      <c r="H525" s="4" t="s">
        <v>179</v>
      </c>
      <c r="I525" s="4"/>
      <c r="J525" s="4"/>
      <c r="K525" s="4">
        <v>216</v>
      </c>
      <c r="L525" s="4">
        <v>4</v>
      </c>
      <c r="M525" s="4">
        <v>3</v>
      </c>
      <c r="N525" s="4" t="s">
        <v>45</v>
      </c>
      <c r="O525" s="4">
        <v>2</v>
      </c>
      <c r="P525" s="4"/>
    </row>
    <row r="526" spans="1:200">
      <c r="A526" s="4">
        <v>50</v>
      </c>
      <c r="B526" s="4">
        <v>0</v>
      </c>
      <c r="C526" s="4">
        <v>0</v>
      </c>
      <c r="D526" s="4">
        <v>1</v>
      </c>
      <c r="E526" s="4">
        <v>223</v>
      </c>
      <c r="F526" s="4">
        <f>ROUND(Source!AQ520,O526)</f>
        <v>0</v>
      </c>
      <c r="G526" s="4" t="s">
        <v>180</v>
      </c>
      <c r="H526" s="4" t="s">
        <v>181</v>
      </c>
      <c r="I526" s="4"/>
      <c r="J526" s="4"/>
      <c r="K526" s="4">
        <v>223</v>
      </c>
      <c r="L526" s="4">
        <v>5</v>
      </c>
      <c r="M526" s="4">
        <v>3</v>
      </c>
      <c r="N526" s="4" t="s">
        <v>45</v>
      </c>
      <c r="O526" s="4">
        <v>2</v>
      </c>
      <c r="P526" s="4"/>
    </row>
    <row r="527" spans="1:200">
      <c r="A527" s="4">
        <v>50</v>
      </c>
      <c r="B527" s="4">
        <v>0</v>
      </c>
      <c r="C527" s="4">
        <v>0</v>
      </c>
      <c r="D527" s="4">
        <v>1</v>
      </c>
      <c r="E527" s="4">
        <v>203</v>
      </c>
      <c r="F527" s="4">
        <f>ROUND(Source!Q520,O527)</f>
        <v>0</v>
      </c>
      <c r="G527" s="4" t="s">
        <v>182</v>
      </c>
      <c r="H527" s="4" t="s">
        <v>183</v>
      </c>
      <c r="I527" s="4"/>
      <c r="J527" s="4"/>
      <c r="K527" s="4">
        <v>203</v>
      </c>
      <c r="L527" s="4">
        <v>6</v>
      </c>
      <c r="M527" s="4">
        <v>3</v>
      </c>
      <c r="N527" s="4" t="s">
        <v>45</v>
      </c>
      <c r="O527" s="4">
        <v>2</v>
      </c>
      <c r="P527" s="4"/>
    </row>
    <row r="528" spans="1:200">
      <c r="A528" s="4">
        <v>50</v>
      </c>
      <c r="B528" s="4">
        <v>0</v>
      </c>
      <c r="C528" s="4">
        <v>0</v>
      </c>
      <c r="D528" s="4">
        <v>1</v>
      </c>
      <c r="E528" s="4">
        <v>204</v>
      </c>
      <c r="F528" s="4">
        <f>ROUND(Source!R520,O528)</f>
        <v>0</v>
      </c>
      <c r="G528" s="4" t="s">
        <v>184</v>
      </c>
      <c r="H528" s="4" t="s">
        <v>185</v>
      </c>
      <c r="I528" s="4"/>
      <c r="J528" s="4"/>
      <c r="K528" s="4">
        <v>204</v>
      </c>
      <c r="L528" s="4">
        <v>7</v>
      </c>
      <c r="M528" s="4">
        <v>3</v>
      </c>
      <c r="N528" s="4" t="s">
        <v>45</v>
      </c>
      <c r="O528" s="4">
        <v>2</v>
      </c>
      <c r="P528" s="4"/>
    </row>
    <row r="529" spans="1:118">
      <c r="A529" s="4">
        <v>50</v>
      </c>
      <c r="B529" s="4">
        <v>0</v>
      </c>
      <c r="C529" s="4">
        <v>0</v>
      </c>
      <c r="D529" s="4">
        <v>1</v>
      </c>
      <c r="E529" s="4">
        <v>205</v>
      </c>
      <c r="F529" s="4">
        <f>ROUND(Source!S520,O529)</f>
        <v>0</v>
      </c>
      <c r="G529" s="4" t="s">
        <v>186</v>
      </c>
      <c r="H529" s="4" t="s">
        <v>187</v>
      </c>
      <c r="I529" s="4"/>
      <c r="J529" s="4"/>
      <c r="K529" s="4">
        <v>205</v>
      </c>
      <c r="L529" s="4">
        <v>8</v>
      </c>
      <c r="M529" s="4">
        <v>3</v>
      </c>
      <c r="N529" s="4" t="s">
        <v>45</v>
      </c>
      <c r="O529" s="4">
        <v>2</v>
      </c>
      <c r="P529" s="4"/>
    </row>
    <row r="530" spans="1:118">
      <c r="A530" s="4">
        <v>50</v>
      </c>
      <c r="B530" s="4">
        <v>0</v>
      </c>
      <c r="C530" s="4">
        <v>0</v>
      </c>
      <c r="D530" s="4">
        <v>1</v>
      </c>
      <c r="E530" s="4">
        <v>214</v>
      </c>
      <c r="F530" s="4">
        <f>ROUND(Source!AS520,O530)</f>
        <v>0</v>
      </c>
      <c r="G530" s="4" t="s">
        <v>188</v>
      </c>
      <c r="H530" s="4" t="s">
        <v>189</v>
      </c>
      <c r="I530" s="4"/>
      <c r="J530" s="4"/>
      <c r="K530" s="4">
        <v>214</v>
      </c>
      <c r="L530" s="4">
        <v>9</v>
      </c>
      <c r="M530" s="4">
        <v>3</v>
      </c>
      <c r="N530" s="4" t="s">
        <v>45</v>
      </c>
      <c r="O530" s="4">
        <v>2</v>
      </c>
      <c r="P530" s="4"/>
    </row>
    <row r="531" spans="1:118">
      <c r="A531" s="4">
        <v>50</v>
      </c>
      <c r="B531" s="4">
        <v>0</v>
      </c>
      <c r="C531" s="4">
        <v>0</v>
      </c>
      <c r="D531" s="4">
        <v>1</v>
      </c>
      <c r="E531" s="4">
        <v>215</v>
      </c>
      <c r="F531" s="4">
        <f>ROUND(Source!AT520,O531)</f>
        <v>0</v>
      </c>
      <c r="G531" s="4" t="s">
        <v>190</v>
      </c>
      <c r="H531" s="4" t="s">
        <v>191</v>
      </c>
      <c r="I531" s="4"/>
      <c r="J531" s="4"/>
      <c r="K531" s="4">
        <v>215</v>
      </c>
      <c r="L531" s="4">
        <v>10</v>
      </c>
      <c r="M531" s="4">
        <v>3</v>
      </c>
      <c r="N531" s="4" t="s">
        <v>45</v>
      </c>
      <c r="O531" s="4">
        <v>2</v>
      </c>
      <c r="P531" s="4"/>
    </row>
    <row r="532" spans="1:118">
      <c r="A532" s="4">
        <v>50</v>
      </c>
      <c r="B532" s="4">
        <v>0</v>
      </c>
      <c r="C532" s="4">
        <v>0</v>
      </c>
      <c r="D532" s="4">
        <v>1</v>
      </c>
      <c r="E532" s="4">
        <v>217</v>
      </c>
      <c r="F532" s="4">
        <f>ROUND(Source!AU520,O532)</f>
        <v>0</v>
      </c>
      <c r="G532" s="4" t="s">
        <v>192</v>
      </c>
      <c r="H532" s="4" t="s">
        <v>193</v>
      </c>
      <c r="I532" s="4"/>
      <c r="J532" s="4"/>
      <c r="K532" s="4">
        <v>217</v>
      </c>
      <c r="L532" s="4">
        <v>11</v>
      </c>
      <c r="M532" s="4">
        <v>3</v>
      </c>
      <c r="N532" s="4" t="s">
        <v>45</v>
      </c>
      <c r="O532" s="4">
        <v>2</v>
      </c>
      <c r="P532" s="4"/>
    </row>
    <row r="533" spans="1:118">
      <c r="A533" s="4">
        <v>50</v>
      </c>
      <c r="B533" s="4">
        <v>0</v>
      </c>
      <c r="C533" s="4">
        <v>0</v>
      </c>
      <c r="D533" s="4">
        <v>1</v>
      </c>
      <c r="E533" s="4">
        <v>206</v>
      </c>
      <c r="F533" s="4">
        <f>ROUND(Source!T520,O533)</f>
        <v>0</v>
      </c>
      <c r="G533" s="4" t="s">
        <v>194</v>
      </c>
      <c r="H533" s="4" t="s">
        <v>195</v>
      </c>
      <c r="I533" s="4"/>
      <c r="J533" s="4"/>
      <c r="K533" s="4">
        <v>206</v>
      </c>
      <c r="L533" s="4">
        <v>12</v>
      </c>
      <c r="M533" s="4">
        <v>3</v>
      </c>
      <c r="N533" s="4" t="s">
        <v>45</v>
      </c>
      <c r="O533" s="4">
        <v>2</v>
      </c>
      <c r="P533" s="4"/>
    </row>
    <row r="534" spans="1:118">
      <c r="A534" s="4">
        <v>50</v>
      </c>
      <c r="B534" s="4">
        <v>0</v>
      </c>
      <c r="C534" s="4">
        <v>0</v>
      </c>
      <c r="D534" s="4">
        <v>1</v>
      </c>
      <c r="E534" s="4">
        <v>207</v>
      </c>
      <c r="F534" s="4">
        <f>Source!U520</f>
        <v>0</v>
      </c>
      <c r="G534" s="4" t="s">
        <v>196</v>
      </c>
      <c r="H534" s="4" t="s">
        <v>197</v>
      </c>
      <c r="I534" s="4"/>
      <c r="J534" s="4"/>
      <c r="K534" s="4">
        <v>207</v>
      </c>
      <c r="L534" s="4">
        <v>13</v>
      </c>
      <c r="M534" s="4">
        <v>3</v>
      </c>
      <c r="N534" s="4" t="s">
        <v>45</v>
      </c>
      <c r="O534" s="4">
        <v>-1</v>
      </c>
      <c r="P534" s="4"/>
    </row>
    <row r="535" spans="1:118">
      <c r="A535" s="4">
        <v>50</v>
      </c>
      <c r="B535" s="4">
        <v>0</v>
      </c>
      <c r="C535" s="4">
        <v>0</v>
      </c>
      <c r="D535" s="4">
        <v>1</v>
      </c>
      <c r="E535" s="4">
        <v>208</v>
      </c>
      <c r="F535" s="4">
        <f>Source!V520</f>
        <v>0</v>
      </c>
      <c r="G535" s="4" t="s">
        <v>198</v>
      </c>
      <c r="H535" s="4" t="s">
        <v>199</v>
      </c>
      <c r="I535" s="4"/>
      <c r="J535" s="4"/>
      <c r="K535" s="4">
        <v>208</v>
      </c>
      <c r="L535" s="4">
        <v>14</v>
      </c>
      <c r="M535" s="4">
        <v>3</v>
      </c>
      <c r="N535" s="4" t="s">
        <v>45</v>
      </c>
      <c r="O535" s="4">
        <v>-1</v>
      </c>
      <c r="P535" s="4"/>
    </row>
    <row r="536" spans="1:118">
      <c r="A536" s="4">
        <v>50</v>
      </c>
      <c r="B536" s="4">
        <v>0</v>
      </c>
      <c r="C536" s="4">
        <v>0</v>
      </c>
      <c r="D536" s="4">
        <v>1</v>
      </c>
      <c r="E536" s="4">
        <v>209</v>
      </c>
      <c r="F536" s="4">
        <f>ROUND(Source!W520,O536)</f>
        <v>0</v>
      </c>
      <c r="G536" s="4" t="s">
        <v>200</v>
      </c>
      <c r="H536" s="4" t="s">
        <v>201</v>
      </c>
      <c r="I536" s="4"/>
      <c r="J536" s="4"/>
      <c r="K536" s="4">
        <v>209</v>
      </c>
      <c r="L536" s="4">
        <v>15</v>
      </c>
      <c r="M536" s="4">
        <v>3</v>
      </c>
      <c r="N536" s="4" t="s">
        <v>45</v>
      </c>
      <c r="O536" s="4">
        <v>2</v>
      </c>
      <c r="P536" s="4"/>
    </row>
    <row r="537" spans="1:118">
      <c r="A537" s="4">
        <v>50</v>
      </c>
      <c r="B537" s="4">
        <v>0</v>
      </c>
      <c r="C537" s="4">
        <v>0</v>
      </c>
      <c r="D537" s="4">
        <v>1</v>
      </c>
      <c r="E537" s="4">
        <v>210</v>
      </c>
      <c r="F537" s="4">
        <f>ROUND(Source!X520,O537)</f>
        <v>0</v>
      </c>
      <c r="G537" s="4" t="s">
        <v>202</v>
      </c>
      <c r="H537" s="4" t="s">
        <v>203</v>
      </c>
      <c r="I537" s="4"/>
      <c r="J537" s="4"/>
      <c r="K537" s="4">
        <v>210</v>
      </c>
      <c r="L537" s="4">
        <v>16</v>
      </c>
      <c r="M537" s="4">
        <v>3</v>
      </c>
      <c r="N537" s="4" t="s">
        <v>45</v>
      </c>
      <c r="O537" s="4">
        <v>2</v>
      </c>
      <c r="P537" s="4"/>
    </row>
    <row r="538" spans="1:118">
      <c r="A538" s="4">
        <v>50</v>
      </c>
      <c r="B538" s="4">
        <v>0</v>
      </c>
      <c r="C538" s="4">
        <v>0</v>
      </c>
      <c r="D538" s="4">
        <v>1</v>
      </c>
      <c r="E538" s="4">
        <v>211</v>
      </c>
      <c r="F538" s="4">
        <f>ROUND(Source!Y520,O538)</f>
        <v>0</v>
      </c>
      <c r="G538" s="4" t="s">
        <v>204</v>
      </c>
      <c r="H538" s="4" t="s">
        <v>205</v>
      </c>
      <c r="I538" s="4"/>
      <c r="J538" s="4"/>
      <c r="K538" s="4">
        <v>211</v>
      </c>
      <c r="L538" s="4">
        <v>17</v>
      </c>
      <c r="M538" s="4">
        <v>3</v>
      </c>
      <c r="N538" s="4" t="s">
        <v>45</v>
      </c>
      <c r="O538" s="4">
        <v>2</v>
      </c>
      <c r="P538" s="4"/>
    </row>
    <row r="539" spans="1:118">
      <c r="A539" s="4">
        <v>50</v>
      </c>
      <c r="B539" s="4">
        <v>0</v>
      </c>
      <c r="C539" s="4">
        <v>0</v>
      </c>
      <c r="D539" s="4">
        <v>1</v>
      </c>
      <c r="E539" s="4">
        <v>224</v>
      </c>
      <c r="F539" s="4">
        <f>ROUND(Source!AR520,O539)</f>
        <v>0</v>
      </c>
      <c r="G539" s="4" t="s">
        <v>206</v>
      </c>
      <c r="H539" s="4" t="s">
        <v>207</v>
      </c>
      <c r="I539" s="4"/>
      <c r="J539" s="4"/>
      <c r="K539" s="4">
        <v>224</v>
      </c>
      <c r="L539" s="4">
        <v>18</v>
      </c>
      <c r="M539" s="4">
        <v>3</v>
      </c>
      <c r="N539" s="4" t="s">
        <v>45</v>
      </c>
      <c r="O539" s="4">
        <v>2</v>
      </c>
      <c r="P539" s="4"/>
    </row>
    <row r="541" spans="1:118">
      <c r="A541" s="1">
        <v>4</v>
      </c>
      <c r="B541" s="1">
        <v>0</v>
      </c>
      <c r="C541" s="1"/>
      <c r="D541" s="1">
        <f>ROW(A738)</f>
        <v>738</v>
      </c>
      <c r="E541" s="1"/>
      <c r="F541" s="1" t="s">
        <v>61</v>
      </c>
      <c r="G541" s="1" t="s">
        <v>20</v>
      </c>
      <c r="H541" s="1" t="s">
        <v>45</v>
      </c>
      <c r="I541" s="1">
        <v>0</v>
      </c>
      <c r="J541" s="1"/>
      <c r="K541" s="1">
        <v>0</v>
      </c>
      <c r="L541" s="1"/>
      <c r="M541" s="1"/>
      <c r="N541" s="1"/>
      <c r="O541" s="1"/>
      <c r="P541" s="1"/>
      <c r="Q541" s="1"/>
      <c r="R541" s="1"/>
      <c r="S541" s="1"/>
      <c r="T541" s="1"/>
      <c r="U541" s="1" t="s">
        <v>45</v>
      </c>
      <c r="V541" s="1">
        <v>0</v>
      </c>
      <c r="W541" s="1"/>
      <c r="X541" s="1"/>
      <c r="Y541" s="1"/>
      <c r="Z541" s="1"/>
      <c r="AA541" s="1"/>
      <c r="AB541" s="1" t="s">
        <v>45</v>
      </c>
      <c r="AC541" s="1" t="s">
        <v>45</v>
      </c>
      <c r="AD541" s="1" t="s">
        <v>45</v>
      </c>
      <c r="AE541" s="1" t="s">
        <v>45</v>
      </c>
      <c r="AF541" s="1" t="s">
        <v>45</v>
      </c>
      <c r="AG541" s="1" t="s">
        <v>45</v>
      </c>
      <c r="AH541" s="1"/>
      <c r="AI541" s="1"/>
      <c r="AJ541" s="1"/>
      <c r="AK541" s="1"/>
      <c r="AL541" s="1"/>
      <c r="AM541" s="1"/>
      <c r="AN541" s="1"/>
      <c r="AO541" s="1"/>
      <c r="AP541" s="1" t="s">
        <v>45</v>
      </c>
      <c r="AQ541" s="1" t="s">
        <v>45</v>
      </c>
      <c r="AR541" s="1" t="s">
        <v>45</v>
      </c>
      <c r="AS541" s="1"/>
      <c r="AT541" s="1"/>
      <c r="AU541" s="1"/>
      <c r="AV541" s="1"/>
      <c r="AW541" s="1"/>
      <c r="AX541" s="1"/>
      <c r="AY541" s="1"/>
      <c r="AZ541" s="1" t="s">
        <v>45</v>
      </c>
      <c r="BA541" s="1"/>
      <c r="BB541" s="1" t="s">
        <v>45</v>
      </c>
      <c r="BC541" s="1" t="s">
        <v>45</v>
      </c>
      <c r="BD541" s="1" t="s">
        <v>45</v>
      </c>
      <c r="BE541" s="1" t="s">
        <v>45</v>
      </c>
      <c r="BF541" s="1" t="s">
        <v>45</v>
      </c>
      <c r="BG541" s="1" t="s">
        <v>45</v>
      </c>
      <c r="BH541" s="1" t="s">
        <v>45</v>
      </c>
      <c r="BI541" s="1" t="s">
        <v>45</v>
      </c>
      <c r="BJ541" s="1" t="s">
        <v>45</v>
      </c>
      <c r="BK541" s="1" t="s">
        <v>45</v>
      </c>
      <c r="BL541" s="1" t="s">
        <v>45</v>
      </c>
      <c r="BM541" s="1" t="s">
        <v>45</v>
      </c>
      <c r="BN541" s="1" t="s">
        <v>45</v>
      </c>
      <c r="BO541" s="1" t="s">
        <v>45</v>
      </c>
      <c r="BP541" s="1" t="s">
        <v>45</v>
      </c>
      <c r="BQ541" s="1"/>
      <c r="BR541" s="1"/>
      <c r="BS541" s="1"/>
      <c r="BT541" s="1"/>
      <c r="BU541" s="1"/>
      <c r="BV541" s="1"/>
      <c r="BW541" s="1"/>
      <c r="BX541" s="1">
        <v>0</v>
      </c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>
        <v>0</v>
      </c>
    </row>
    <row r="543" spans="1:118">
      <c r="A543" s="2">
        <v>52</v>
      </c>
      <c r="B543" s="2">
        <f t="shared" ref="B543:G543" si="321">B738</f>
        <v>0</v>
      </c>
      <c r="C543" s="2">
        <f t="shared" si="321"/>
        <v>4</v>
      </c>
      <c r="D543" s="2">
        <f t="shared" si="321"/>
        <v>541</v>
      </c>
      <c r="E543" s="2">
        <f t="shared" si="321"/>
        <v>0</v>
      </c>
      <c r="F543" s="2" t="str">
        <f t="shared" si="321"/>
        <v>Новый раздел</v>
      </c>
      <c r="G543" s="2" t="str">
        <f t="shared" si="321"/>
        <v>Строительные работы</v>
      </c>
      <c r="H543" s="2"/>
      <c r="I543" s="2"/>
      <c r="J543" s="2"/>
      <c r="K543" s="2"/>
      <c r="L543" s="2"/>
      <c r="M543" s="2"/>
      <c r="N543" s="2"/>
      <c r="O543" s="2">
        <f t="shared" ref="O543:AT543" si="322">O738</f>
        <v>0</v>
      </c>
      <c r="P543" s="2">
        <f t="shared" si="322"/>
        <v>0</v>
      </c>
      <c r="Q543" s="2">
        <f t="shared" si="322"/>
        <v>0</v>
      </c>
      <c r="R543" s="2">
        <f t="shared" si="322"/>
        <v>0</v>
      </c>
      <c r="S543" s="2">
        <f t="shared" si="322"/>
        <v>0</v>
      </c>
      <c r="T543" s="2">
        <f t="shared" si="322"/>
        <v>0</v>
      </c>
      <c r="U543" s="2">
        <f t="shared" si="322"/>
        <v>0</v>
      </c>
      <c r="V543" s="2">
        <f t="shared" si="322"/>
        <v>0</v>
      </c>
      <c r="W543" s="2">
        <f t="shared" si="322"/>
        <v>0</v>
      </c>
      <c r="X543" s="2">
        <f t="shared" si="322"/>
        <v>0</v>
      </c>
      <c r="Y543" s="2">
        <f t="shared" si="322"/>
        <v>0</v>
      </c>
      <c r="Z543" s="2">
        <f t="shared" si="322"/>
        <v>0</v>
      </c>
      <c r="AA543" s="2">
        <f t="shared" si="322"/>
        <v>0</v>
      </c>
      <c r="AB543" s="2">
        <f t="shared" si="322"/>
        <v>0</v>
      </c>
      <c r="AC543" s="2">
        <f t="shared" si="322"/>
        <v>0</v>
      </c>
      <c r="AD543" s="2">
        <f t="shared" si="322"/>
        <v>0</v>
      </c>
      <c r="AE543" s="2">
        <f t="shared" si="322"/>
        <v>0</v>
      </c>
      <c r="AF543" s="2">
        <f t="shared" si="322"/>
        <v>0</v>
      </c>
      <c r="AG543" s="2">
        <f t="shared" si="322"/>
        <v>0</v>
      </c>
      <c r="AH543" s="2">
        <f t="shared" si="322"/>
        <v>0</v>
      </c>
      <c r="AI543" s="2">
        <f t="shared" si="322"/>
        <v>0</v>
      </c>
      <c r="AJ543" s="2">
        <f t="shared" si="322"/>
        <v>0</v>
      </c>
      <c r="AK543" s="2">
        <f t="shared" si="322"/>
        <v>0</v>
      </c>
      <c r="AL543" s="2">
        <f t="shared" si="322"/>
        <v>0</v>
      </c>
      <c r="AM543" s="2">
        <f t="shared" si="322"/>
        <v>0</v>
      </c>
      <c r="AN543" s="2">
        <f t="shared" si="322"/>
        <v>0</v>
      </c>
      <c r="AO543" s="2">
        <f t="shared" si="322"/>
        <v>0</v>
      </c>
      <c r="AP543" s="2">
        <f t="shared" si="322"/>
        <v>0</v>
      </c>
      <c r="AQ543" s="2">
        <f t="shared" si="322"/>
        <v>0</v>
      </c>
      <c r="AR543" s="2">
        <f t="shared" si="322"/>
        <v>0</v>
      </c>
      <c r="AS543" s="2">
        <f t="shared" si="322"/>
        <v>0</v>
      </c>
      <c r="AT543" s="2">
        <f t="shared" si="322"/>
        <v>0</v>
      </c>
      <c r="AU543" s="2">
        <f t="shared" ref="AU543:BZ543" si="323">AU738</f>
        <v>0</v>
      </c>
      <c r="AV543" s="2">
        <f t="shared" si="323"/>
        <v>0</v>
      </c>
      <c r="AW543" s="2">
        <f t="shared" si="323"/>
        <v>0</v>
      </c>
      <c r="AX543" s="2">
        <f t="shared" si="323"/>
        <v>0</v>
      </c>
      <c r="AY543" s="2">
        <f t="shared" si="323"/>
        <v>0</v>
      </c>
      <c r="AZ543" s="2">
        <f t="shared" si="323"/>
        <v>0</v>
      </c>
      <c r="BA543" s="2">
        <f t="shared" si="323"/>
        <v>0</v>
      </c>
      <c r="BB543" s="2">
        <f t="shared" si="323"/>
        <v>0</v>
      </c>
      <c r="BC543" s="2">
        <f t="shared" si="323"/>
        <v>0</v>
      </c>
      <c r="BD543" s="2">
        <f t="shared" si="323"/>
        <v>0</v>
      </c>
      <c r="BE543" s="2">
        <f t="shared" si="323"/>
        <v>0</v>
      </c>
      <c r="BF543" s="2">
        <f t="shared" si="323"/>
        <v>0</v>
      </c>
      <c r="BG543" s="2">
        <f t="shared" si="323"/>
        <v>0</v>
      </c>
      <c r="BH543" s="2">
        <f t="shared" si="323"/>
        <v>0</v>
      </c>
      <c r="BI543" s="2">
        <f t="shared" si="323"/>
        <v>0</v>
      </c>
      <c r="BJ543" s="2">
        <f t="shared" si="323"/>
        <v>0</v>
      </c>
      <c r="BK543" s="2">
        <f t="shared" si="323"/>
        <v>0</v>
      </c>
      <c r="BL543" s="2">
        <f t="shared" si="323"/>
        <v>0</v>
      </c>
      <c r="BM543" s="2">
        <f t="shared" si="323"/>
        <v>0</v>
      </c>
      <c r="BN543" s="2">
        <f t="shared" si="323"/>
        <v>0</v>
      </c>
      <c r="BO543" s="3">
        <f t="shared" si="323"/>
        <v>0</v>
      </c>
      <c r="BP543" s="3">
        <f t="shared" si="323"/>
        <v>0</v>
      </c>
      <c r="BQ543" s="3">
        <f t="shared" si="323"/>
        <v>0</v>
      </c>
      <c r="BR543" s="3">
        <f t="shared" si="323"/>
        <v>0</v>
      </c>
      <c r="BS543" s="3">
        <f t="shared" si="323"/>
        <v>0</v>
      </c>
      <c r="BT543" s="3">
        <f t="shared" si="323"/>
        <v>0</v>
      </c>
      <c r="BU543" s="3">
        <f t="shared" si="323"/>
        <v>0</v>
      </c>
      <c r="BV543" s="3">
        <f t="shared" si="323"/>
        <v>0</v>
      </c>
      <c r="BW543" s="3">
        <f t="shared" si="323"/>
        <v>0</v>
      </c>
      <c r="BX543" s="3">
        <f t="shared" si="323"/>
        <v>0</v>
      </c>
      <c r="BY543" s="3">
        <f t="shared" si="323"/>
        <v>0</v>
      </c>
      <c r="BZ543" s="3">
        <f t="shared" si="323"/>
        <v>0</v>
      </c>
      <c r="CA543" s="3">
        <f t="shared" ref="CA543:DF543" si="324">CA738</f>
        <v>0</v>
      </c>
      <c r="CB543" s="3">
        <f t="shared" si="324"/>
        <v>0</v>
      </c>
      <c r="CC543" s="3">
        <f t="shared" si="324"/>
        <v>0</v>
      </c>
      <c r="CD543" s="3">
        <f t="shared" si="324"/>
        <v>0</v>
      </c>
      <c r="CE543" s="3">
        <f t="shared" si="324"/>
        <v>0</v>
      </c>
      <c r="CF543" s="3">
        <f t="shared" si="324"/>
        <v>0</v>
      </c>
      <c r="CG543" s="3">
        <f t="shared" si="324"/>
        <v>0</v>
      </c>
      <c r="CH543" s="3">
        <f t="shared" si="324"/>
        <v>0</v>
      </c>
      <c r="CI543" s="3">
        <f t="shared" si="324"/>
        <v>0</v>
      </c>
      <c r="CJ543" s="3">
        <f t="shared" si="324"/>
        <v>0</v>
      </c>
      <c r="CK543" s="3">
        <f t="shared" si="324"/>
        <v>0</v>
      </c>
      <c r="CL543" s="3">
        <f t="shared" si="324"/>
        <v>0</v>
      </c>
      <c r="CM543" s="3">
        <f t="shared" si="324"/>
        <v>0</v>
      </c>
      <c r="CN543" s="3">
        <f t="shared" si="324"/>
        <v>0</v>
      </c>
      <c r="CO543" s="3">
        <f t="shared" si="324"/>
        <v>0</v>
      </c>
      <c r="CP543" s="3">
        <f t="shared" si="324"/>
        <v>0</v>
      </c>
      <c r="CQ543" s="3">
        <f t="shared" si="324"/>
        <v>0</v>
      </c>
      <c r="CR543" s="3">
        <f t="shared" si="324"/>
        <v>0</v>
      </c>
      <c r="CS543" s="3">
        <f t="shared" si="324"/>
        <v>0</v>
      </c>
      <c r="CT543" s="3">
        <f t="shared" si="324"/>
        <v>0</v>
      </c>
      <c r="CU543" s="3">
        <f t="shared" si="324"/>
        <v>0</v>
      </c>
      <c r="CV543" s="3">
        <f t="shared" si="324"/>
        <v>0</v>
      </c>
      <c r="CW543" s="3">
        <f t="shared" si="324"/>
        <v>0</v>
      </c>
      <c r="CX543" s="3">
        <f t="shared" si="324"/>
        <v>0</v>
      </c>
      <c r="CY543" s="3">
        <f t="shared" si="324"/>
        <v>0</v>
      </c>
      <c r="CZ543" s="3">
        <f t="shared" si="324"/>
        <v>0</v>
      </c>
      <c r="DA543" s="3">
        <f t="shared" si="324"/>
        <v>0</v>
      </c>
      <c r="DB543" s="3">
        <f t="shared" si="324"/>
        <v>0</v>
      </c>
      <c r="DC543" s="3">
        <f t="shared" si="324"/>
        <v>0</v>
      </c>
      <c r="DD543" s="3">
        <f t="shared" si="324"/>
        <v>0</v>
      </c>
      <c r="DE543" s="3">
        <f t="shared" si="324"/>
        <v>0</v>
      </c>
      <c r="DF543" s="3">
        <f t="shared" si="324"/>
        <v>0</v>
      </c>
      <c r="DG543" s="3">
        <f t="shared" ref="DG543:DN543" si="325">DG738</f>
        <v>0</v>
      </c>
      <c r="DH543" s="3">
        <f t="shared" si="325"/>
        <v>0</v>
      </c>
      <c r="DI543" s="3">
        <f t="shared" si="325"/>
        <v>0</v>
      </c>
      <c r="DJ543" s="3">
        <f t="shared" si="325"/>
        <v>0</v>
      </c>
      <c r="DK543" s="3">
        <f t="shared" si="325"/>
        <v>0</v>
      </c>
      <c r="DL543" s="3">
        <f t="shared" si="325"/>
        <v>0</v>
      </c>
      <c r="DM543" s="3">
        <f t="shared" si="325"/>
        <v>0</v>
      </c>
      <c r="DN543" s="3">
        <f t="shared" si="325"/>
        <v>0</v>
      </c>
    </row>
    <row r="545" spans="1:200">
      <c r="A545" s="1">
        <v>5</v>
      </c>
      <c r="B545" s="1">
        <v>0</v>
      </c>
      <c r="C545" s="1"/>
      <c r="D545" s="1">
        <f>ROW(A552)</f>
        <v>552</v>
      </c>
      <c r="E545" s="1"/>
      <c r="F545" s="1" t="s">
        <v>564</v>
      </c>
      <c r="G545" s="1" t="s">
        <v>410</v>
      </c>
      <c r="H545" s="1" t="s">
        <v>45</v>
      </c>
      <c r="I545" s="1">
        <v>0</v>
      </c>
      <c r="J545" s="1"/>
      <c r="K545" s="1">
        <v>0</v>
      </c>
      <c r="L545" s="1"/>
      <c r="M545" s="1"/>
      <c r="N545" s="1"/>
      <c r="O545" s="1"/>
      <c r="P545" s="1"/>
      <c r="Q545" s="1"/>
      <c r="R545" s="1"/>
      <c r="S545" s="1"/>
      <c r="T545" s="1"/>
      <c r="U545" s="1" t="s">
        <v>45</v>
      </c>
      <c r="V545" s="1">
        <v>0</v>
      </c>
      <c r="W545" s="1"/>
      <c r="X545" s="1"/>
      <c r="Y545" s="1"/>
      <c r="Z545" s="1"/>
      <c r="AA545" s="1"/>
      <c r="AB545" s="1" t="s">
        <v>45</v>
      </c>
      <c r="AC545" s="1" t="s">
        <v>45</v>
      </c>
      <c r="AD545" s="1" t="s">
        <v>45</v>
      </c>
      <c r="AE545" s="1" t="s">
        <v>45</v>
      </c>
      <c r="AF545" s="1" t="s">
        <v>45</v>
      </c>
      <c r="AG545" s="1" t="s">
        <v>45</v>
      </c>
      <c r="AH545" s="1"/>
      <c r="AI545" s="1"/>
      <c r="AJ545" s="1"/>
      <c r="AK545" s="1"/>
      <c r="AL545" s="1"/>
      <c r="AM545" s="1"/>
      <c r="AN545" s="1"/>
      <c r="AO545" s="1"/>
      <c r="AP545" s="1" t="s">
        <v>45</v>
      </c>
      <c r="AQ545" s="1" t="s">
        <v>45</v>
      </c>
      <c r="AR545" s="1" t="s">
        <v>45</v>
      </c>
      <c r="AS545" s="1"/>
      <c r="AT545" s="1"/>
      <c r="AU545" s="1"/>
      <c r="AV545" s="1"/>
      <c r="AW545" s="1"/>
      <c r="AX545" s="1"/>
      <c r="AY545" s="1"/>
      <c r="AZ545" s="1" t="s">
        <v>45</v>
      </c>
      <c r="BA545" s="1"/>
      <c r="BB545" s="1" t="s">
        <v>45</v>
      </c>
      <c r="BC545" s="1" t="s">
        <v>45</v>
      </c>
      <c r="BD545" s="1" t="s">
        <v>45</v>
      </c>
      <c r="BE545" s="1" t="s">
        <v>45</v>
      </c>
      <c r="BF545" s="1" t="s">
        <v>45</v>
      </c>
      <c r="BG545" s="1" t="s">
        <v>45</v>
      </c>
      <c r="BH545" s="1" t="s">
        <v>45</v>
      </c>
      <c r="BI545" s="1" t="s">
        <v>45</v>
      </c>
      <c r="BJ545" s="1" t="s">
        <v>45</v>
      </c>
      <c r="BK545" s="1" t="s">
        <v>45</v>
      </c>
      <c r="BL545" s="1" t="s">
        <v>45</v>
      </c>
      <c r="BM545" s="1" t="s">
        <v>45</v>
      </c>
      <c r="BN545" s="1" t="s">
        <v>45</v>
      </c>
      <c r="BO545" s="1" t="s">
        <v>45</v>
      </c>
      <c r="BP545" s="1" t="s">
        <v>45</v>
      </c>
      <c r="BQ545" s="1"/>
      <c r="BR545" s="1"/>
      <c r="BS545" s="1"/>
      <c r="BT545" s="1"/>
      <c r="BU545" s="1"/>
      <c r="BV545" s="1"/>
      <c r="BW545" s="1"/>
      <c r="BX545" s="1">
        <v>0</v>
      </c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>
        <v>0</v>
      </c>
    </row>
    <row r="547" spans="1:200">
      <c r="A547" s="2">
        <v>52</v>
      </c>
      <c r="B547" s="2">
        <f t="shared" ref="B547:G547" si="326">B552</f>
        <v>0</v>
      </c>
      <c r="C547" s="2">
        <f t="shared" si="326"/>
        <v>5</v>
      </c>
      <c r="D547" s="2">
        <f t="shared" si="326"/>
        <v>545</v>
      </c>
      <c r="E547" s="2">
        <f t="shared" si="326"/>
        <v>0</v>
      </c>
      <c r="F547" s="2" t="str">
        <f t="shared" si="326"/>
        <v>Новый подраздел</v>
      </c>
      <c r="G547" s="2" t="str">
        <f t="shared" si="326"/>
        <v>Потолок</v>
      </c>
      <c r="H547" s="2"/>
      <c r="I547" s="2"/>
      <c r="J547" s="2"/>
      <c r="K547" s="2"/>
      <c r="L547" s="2"/>
      <c r="M547" s="2"/>
      <c r="N547" s="2"/>
      <c r="O547" s="2">
        <f t="shared" ref="O547:AT547" si="327">O552</f>
        <v>0</v>
      </c>
      <c r="P547" s="2">
        <f t="shared" si="327"/>
        <v>0</v>
      </c>
      <c r="Q547" s="2">
        <f t="shared" si="327"/>
        <v>0</v>
      </c>
      <c r="R547" s="2">
        <f t="shared" si="327"/>
        <v>0</v>
      </c>
      <c r="S547" s="2">
        <f t="shared" si="327"/>
        <v>0</v>
      </c>
      <c r="T547" s="2">
        <f t="shared" si="327"/>
        <v>0</v>
      </c>
      <c r="U547" s="2">
        <f t="shared" si="327"/>
        <v>0</v>
      </c>
      <c r="V547" s="2">
        <f t="shared" si="327"/>
        <v>0</v>
      </c>
      <c r="W547" s="2">
        <f t="shared" si="327"/>
        <v>0</v>
      </c>
      <c r="X547" s="2">
        <f t="shared" si="327"/>
        <v>0</v>
      </c>
      <c r="Y547" s="2">
        <f t="shared" si="327"/>
        <v>0</v>
      </c>
      <c r="Z547" s="2">
        <f t="shared" si="327"/>
        <v>0</v>
      </c>
      <c r="AA547" s="2">
        <f t="shared" si="327"/>
        <v>0</v>
      </c>
      <c r="AB547" s="2">
        <f t="shared" si="327"/>
        <v>0</v>
      </c>
      <c r="AC547" s="2">
        <f t="shared" si="327"/>
        <v>0</v>
      </c>
      <c r="AD547" s="2">
        <f t="shared" si="327"/>
        <v>0</v>
      </c>
      <c r="AE547" s="2">
        <f t="shared" si="327"/>
        <v>0</v>
      </c>
      <c r="AF547" s="2">
        <f t="shared" si="327"/>
        <v>0</v>
      </c>
      <c r="AG547" s="2">
        <f t="shared" si="327"/>
        <v>0</v>
      </c>
      <c r="AH547" s="2">
        <f t="shared" si="327"/>
        <v>0</v>
      </c>
      <c r="AI547" s="2">
        <f t="shared" si="327"/>
        <v>0</v>
      </c>
      <c r="AJ547" s="2">
        <f t="shared" si="327"/>
        <v>0</v>
      </c>
      <c r="AK547" s="2">
        <f t="shared" si="327"/>
        <v>0</v>
      </c>
      <c r="AL547" s="2">
        <f t="shared" si="327"/>
        <v>0</v>
      </c>
      <c r="AM547" s="2">
        <f t="shared" si="327"/>
        <v>0</v>
      </c>
      <c r="AN547" s="2">
        <f t="shared" si="327"/>
        <v>0</v>
      </c>
      <c r="AO547" s="2">
        <f t="shared" si="327"/>
        <v>0</v>
      </c>
      <c r="AP547" s="2">
        <f t="shared" si="327"/>
        <v>0</v>
      </c>
      <c r="AQ547" s="2">
        <f t="shared" si="327"/>
        <v>0</v>
      </c>
      <c r="AR547" s="2">
        <f t="shared" si="327"/>
        <v>0</v>
      </c>
      <c r="AS547" s="2">
        <f t="shared" si="327"/>
        <v>0</v>
      </c>
      <c r="AT547" s="2">
        <f t="shared" si="327"/>
        <v>0</v>
      </c>
      <c r="AU547" s="2">
        <f t="shared" ref="AU547:BZ547" si="328">AU552</f>
        <v>0</v>
      </c>
      <c r="AV547" s="2">
        <f t="shared" si="328"/>
        <v>0</v>
      </c>
      <c r="AW547" s="2">
        <f t="shared" si="328"/>
        <v>0</v>
      </c>
      <c r="AX547" s="2">
        <f t="shared" si="328"/>
        <v>0</v>
      </c>
      <c r="AY547" s="2">
        <f t="shared" si="328"/>
        <v>0</v>
      </c>
      <c r="AZ547" s="2">
        <f t="shared" si="328"/>
        <v>0</v>
      </c>
      <c r="BA547" s="2">
        <f t="shared" si="328"/>
        <v>0</v>
      </c>
      <c r="BB547" s="2">
        <f t="shared" si="328"/>
        <v>0</v>
      </c>
      <c r="BC547" s="2">
        <f t="shared" si="328"/>
        <v>0</v>
      </c>
      <c r="BD547" s="2">
        <f t="shared" si="328"/>
        <v>0</v>
      </c>
      <c r="BE547" s="2">
        <f t="shared" si="328"/>
        <v>0</v>
      </c>
      <c r="BF547" s="2">
        <f t="shared" si="328"/>
        <v>0</v>
      </c>
      <c r="BG547" s="2">
        <f t="shared" si="328"/>
        <v>0</v>
      </c>
      <c r="BH547" s="2">
        <f t="shared" si="328"/>
        <v>0</v>
      </c>
      <c r="BI547" s="2">
        <f t="shared" si="328"/>
        <v>0</v>
      </c>
      <c r="BJ547" s="2">
        <f t="shared" si="328"/>
        <v>0</v>
      </c>
      <c r="BK547" s="2">
        <f t="shared" si="328"/>
        <v>0</v>
      </c>
      <c r="BL547" s="2">
        <f t="shared" si="328"/>
        <v>0</v>
      </c>
      <c r="BM547" s="2">
        <f t="shared" si="328"/>
        <v>0</v>
      </c>
      <c r="BN547" s="2">
        <f t="shared" si="328"/>
        <v>0</v>
      </c>
      <c r="BO547" s="3">
        <f t="shared" si="328"/>
        <v>0</v>
      </c>
      <c r="BP547" s="3">
        <f t="shared" si="328"/>
        <v>0</v>
      </c>
      <c r="BQ547" s="3">
        <f t="shared" si="328"/>
        <v>0</v>
      </c>
      <c r="BR547" s="3">
        <f t="shared" si="328"/>
        <v>0</v>
      </c>
      <c r="BS547" s="3">
        <f t="shared" si="328"/>
        <v>0</v>
      </c>
      <c r="BT547" s="3">
        <f t="shared" si="328"/>
        <v>0</v>
      </c>
      <c r="BU547" s="3">
        <f t="shared" si="328"/>
        <v>0</v>
      </c>
      <c r="BV547" s="3">
        <f t="shared" si="328"/>
        <v>0</v>
      </c>
      <c r="BW547" s="3">
        <f t="shared" si="328"/>
        <v>0</v>
      </c>
      <c r="BX547" s="3">
        <f t="shared" si="328"/>
        <v>0</v>
      </c>
      <c r="BY547" s="3">
        <f t="shared" si="328"/>
        <v>0</v>
      </c>
      <c r="BZ547" s="3">
        <f t="shared" si="328"/>
        <v>0</v>
      </c>
      <c r="CA547" s="3">
        <f t="shared" ref="CA547:DF547" si="329">CA552</f>
        <v>0</v>
      </c>
      <c r="CB547" s="3">
        <f t="shared" si="329"/>
        <v>0</v>
      </c>
      <c r="CC547" s="3">
        <f t="shared" si="329"/>
        <v>0</v>
      </c>
      <c r="CD547" s="3">
        <f t="shared" si="329"/>
        <v>0</v>
      </c>
      <c r="CE547" s="3">
        <f t="shared" si="329"/>
        <v>0</v>
      </c>
      <c r="CF547" s="3">
        <f t="shared" si="329"/>
        <v>0</v>
      </c>
      <c r="CG547" s="3">
        <f t="shared" si="329"/>
        <v>0</v>
      </c>
      <c r="CH547" s="3">
        <f t="shared" si="329"/>
        <v>0</v>
      </c>
      <c r="CI547" s="3">
        <f t="shared" si="329"/>
        <v>0</v>
      </c>
      <c r="CJ547" s="3">
        <f t="shared" si="329"/>
        <v>0</v>
      </c>
      <c r="CK547" s="3">
        <f t="shared" si="329"/>
        <v>0</v>
      </c>
      <c r="CL547" s="3">
        <f t="shared" si="329"/>
        <v>0</v>
      </c>
      <c r="CM547" s="3">
        <f t="shared" si="329"/>
        <v>0</v>
      </c>
      <c r="CN547" s="3">
        <f t="shared" si="329"/>
        <v>0</v>
      </c>
      <c r="CO547" s="3">
        <f t="shared" si="329"/>
        <v>0</v>
      </c>
      <c r="CP547" s="3">
        <f t="shared" si="329"/>
        <v>0</v>
      </c>
      <c r="CQ547" s="3">
        <f t="shared" si="329"/>
        <v>0</v>
      </c>
      <c r="CR547" s="3">
        <f t="shared" si="329"/>
        <v>0</v>
      </c>
      <c r="CS547" s="3">
        <f t="shared" si="329"/>
        <v>0</v>
      </c>
      <c r="CT547" s="3">
        <f t="shared" si="329"/>
        <v>0</v>
      </c>
      <c r="CU547" s="3">
        <f t="shared" si="329"/>
        <v>0</v>
      </c>
      <c r="CV547" s="3">
        <f t="shared" si="329"/>
        <v>0</v>
      </c>
      <c r="CW547" s="3">
        <f t="shared" si="329"/>
        <v>0</v>
      </c>
      <c r="CX547" s="3">
        <f t="shared" si="329"/>
        <v>0</v>
      </c>
      <c r="CY547" s="3">
        <f t="shared" si="329"/>
        <v>0</v>
      </c>
      <c r="CZ547" s="3">
        <f t="shared" si="329"/>
        <v>0</v>
      </c>
      <c r="DA547" s="3">
        <f t="shared" si="329"/>
        <v>0</v>
      </c>
      <c r="DB547" s="3">
        <f t="shared" si="329"/>
        <v>0</v>
      </c>
      <c r="DC547" s="3">
        <f t="shared" si="329"/>
        <v>0</v>
      </c>
      <c r="DD547" s="3">
        <f t="shared" si="329"/>
        <v>0</v>
      </c>
      <c r="DE547" s="3">
        <f t="shared" si="329"/>
        <v>0</v>
      </c>
      <c r="DF547" s="3">
        <f t="shared" si="329"/>
        <v>0</v>
      </c>
      <c r="DG547" s="3">
        <f t="shared" ref="DG547:DN547" si="330">DG552</f>
        <v>0</v>
      </c>
      <c r="DH547" s="3">
        <f t="shared" si="330"/>
        <v>0</v>
      </c>
      <c r="DI547" s="3">
        <f t="shared" si="330"/>
        <v>0</v>
      </c>
      <c r="DJ547" s="3">
        <f t="shared" si="330"/>
        <v>0</v>
      </c>
      <c r="DK547" s="3">
        <f t="shared" si="330"/>
        <v>0</v>
      </c>
      <c r="DL547" s="3">
        <f t="shared" si="330"/>
        <v>0</v>
      </c>
      <c r="DM547" s="3">
        <f t="shared" si="330"/>
        <v>0</v>
      </c>
      <c r="DN547" s="3">
        <f t="shared" si="330"/>
        <v>0</v>
      </c>
    </row>
    <row r="549" spans="1:200">
      <c r="A549">
        <v>17</v>
      </c>
      <c r="B549">
        <v>0</v>
      </c>
      <c r="C549">
        <f>ROW(SmtRes!A263)</f>
        <v>263</v>
      </c>
      <c r="D549">
        <f>ROW(EtalonRes!A243)</f>
        <v>243</v>
      </c>
      <c r="E549" t="s">
        <v>63</v>
      </c>
      <c r="F549" t="s">
        <v>565</v>
      </c>
      <c r="G549" t="s">
        <v>566</v>
      </c>
      <c r="H549" t="s">
        <v>73</v>
      </c>
      <c r="I549">
        <v>0.54</v>
      </c>
      <c r="J549">
        <v>0</v>
      </c>
      <c r="O549">
        <f>ROUND(CP549,2)</f>
        <v>58885.59</v>
      </c>
      <c r="P549">
        <f>ROUND(CQ549*I549,2)</f>
        <v>1065.97</v>
      </c>
      <c r="Q549">
        <f>ROUND(CR549*I549,2)</f>
        <v>1419.74</v>
      </c>
      <c r="R549">
        <f>ROUND(CS549*I549,2)</f>
        <v>804.41</v>
      </c>
      <c r="S549">
        <f>ROUND(CT549*I549,2)</f>
        <v>56399.88</v>
      </c>
      <c r="T549">
        <f>ROUND(CU549*I549,2)</f>
        <v>0</v>
      </c>
      <c r="U549">
        <f>CV549*I549</f>
        <v>263.26052999999996</v>
      </c>
      <c r="V549">
        <f>CW549*I549</f>
        <v>0</v>
      </c>
      <c r="W549">
        <f>ROUND(CX549*I549,2)</f>
        <v>0</v>
      </c>
      <c r="X549">
        <f>ROUND(CY549,2)</f>
        <v>40043.910000000003</v>
      </c>
      <c r="Y549">
        <f>ROUND(CZ549,2)</f>
        <v>24815.95</v>
      </c>
      <c r="AA549">
        <v>22950688</v>
      </c>
      <c r="AB549">
        <f>ROUND((AC549+AD549+AF549),6)</f>
        <v>6723.4274999999998</v>
      </c>
      <c r="AC549">
        <f>ROUND((ES549),6)</f>
        <v>378.89</v>
      </c>
      <c r="AD549">
        <f>ROUND(((((ET549*1.25))-((EU549*1.25)))+AE549),6)</f>
        <v>424.33749999999998</v>
      </c>
      <c r="AE549">
        <f>ROUND(((EU549*1.25)),6)</f>
        <v>84.4375</v>
      </c>
      <c r="AF549">
        <f>ROUND(((EV549*1.15)),6)</f>
        <v>5920.2</v>
      </c>
      <c r="AG549">
        <f>ROUND((AP549),6)</f>
        <v>0</v>
      </c>
      <c r="AH549">
        <f>((EW549*1.15))</f>
        <v>448.49999999999994</v>
      </c>
      <c r="AI549">
        <f>((EX549*1.25))</f>
        <v>0</v>
      </c>
      <c r="AJ549">
        <f>ROUND((AS549),6)</f>
        <v>0</v>
      </c>
      <c r="AK549">
        <v>5866.36</v>
      </c>
      <c r="AL549">
        <v>378.89</v>
      </c>
      <c r="AM549">
        <v>339.47</v>
      </c>
      <c r="AN549">
        <v>67.55</v>
      </c>
      <c r="AO549">
        <v>5148</v>
      </c>
      <c r="AP549">
        <v>0</v>
      </c>
      <c r="AQ549">
        <v>390</v>
      </c>
      <c r="AR549">
        <v>0</v>
      </c>
      <c r="AS549">
        <v>0</v>
      </c>
      <c r="AT549">
        <v>71</v>
      </c>
      <c r="AU549">
        <v>44</v>
      </c>
      <c r="AV549">
        <v>1.087</v>
      </c>
      <c r="AW549">
        <v>1</v>
      </c>
      <c r="AZ549">
        <v>1</v>
      </c>
      <c r="BA549">
        <v>16.23</v>
      </c>
      <c r="BB549">
        <v>5.7</v>
      </c>
      <c r="BC549">
        <v>5.21</v>
      </c>
      <c r="BD549" t="s">
        <v>45</v>
      </c>
      <c r="BE549" t="s">
        <v>45</v>
      </c>
      <c r="BF549" t="s">
        <v>45</v>
      </c>
      <c r="BG549" t="s">
        <v>45</v>
      </c>
      <c r="BH549">
        <v>0</v>
      </c>
      <c r="BI549">
        <v>1</v>
      </c>
      <c r="BJ549" t="s">
        <v>567</v>
      </c>
      <c r="BM549">
        <v>80</v>
      </c>
      <c r="BN549">
        <v>0</v>
      </c>
      <c r="BO549" t="s">
        <v>565</v>
      </c>
      <c r="BP549">
        <v>1</v>
      </c>
      <c r="BQ549">
        <v>30</v>
      </c>
      <c r="BS549">
        <v>16.23</v>
      </c>
      <c r="BT549">
        <v>1</v>
      </c>
      <c r="BU549">
        <v>1</v>
      </c>
      <c r="BV549">
        <v>1</v>
      </c>
      <c r="BW549">
        <v>1</v>
      </c>
      <c r="BX549">
        <v>1</v>
      </c>
      <c r="BY549" t="s">
        <v>45</v>
      </c>
      <c r="BZ549">
        <v>71</v>
      </c>
      <c r="CA549">
        <v>44</v>
      </c>
      <c r="CF549">
        <v>0</v>
      </c>
      <c r="CG549">
        <v>0</v>
      </c>
      <c r="CM549">
        <v>0</v>
      </c>
      <c r="CN549" t="s">
        <v>45</v>
      </c>
      <c r="CO549">
        <v>0</v>
      </c>
      <c r="CP549">
        <f>(P549+Q549+S549)</f>
        <v>58885.59</v>
      </c>
      <c r="CQ549">
        <f>(AC549*BC549*AW549)</f>
        <v>1974.0168999999999</v>
      </c>
      <c r="CR549">
        <f>(AD549*BB549*AV549)</f>
        <v>2629.1527162500001</v>
      </c>
      <c r="CS549">
        <f>(AE549*BS549*AV549)</f>
        <v>1489.6472193749998</v>
      </c>
      <c r="CT549">
        <f>(AF549*BA549*AV549)</f>
        <v>104444.227602</v>
      </c>
      <c r="CU549">
        <f>AG549</f>
        <v>0</v>
      </c>
      <c r="CV549">
        <f>(AH549*AV549)</f>
        <v>487.51949999999994</v>
      </c>
      <c r="CW549">
        <f>AI549</f>
        <v>0</v>
      </c>
      <c r="CX549">
        <f>AJ549</f>
        <v>0</v>
      </c>
      <c r="CY549">
        <f>S549*(BZ549/100)</f>
        <v>40043.914799999999</v>
      </c>
      <c r="CZ549">
        <f>S549*(CA549/100)</f>
        <v>24815.947199999999</v>
      </c>
      <c r="DC549" t="s">
        <v>45</v>
      </c>
      <c r="DD549" t="s">
        <v>45</v>
      </c>
      <c r="DE549" t="s">
        <v>568</v>
      </c>
      <c r="DF549" t="s">
        <v>568</v>
      </c>
      <c r="DG549" t="s">
        <v>569</v>
      </c>
      <c r="DH549" t="s">
        <v>45</v>
      </c>
      <c r="DI549" t="s">
        <v>569</v>
      </c>
      <c r="DJ549" t="s">
        <v>568</v>
      </c>
      <c r="DK549" t="s">
        <v>45</v>
      </c>
      <c r="DL549" t="s">
        <v>45</v>
      </c>
      <c r="DM549" t="s">
        <v>45</v>
      </c>
      <c r="DN549">
        <v>85</v>
      </c>
      <c r="DO549">
        <v>70</v>
      </c>
      <c r="DP549">
        <v>1.087</v>
      </c>
      <c r="DQ549">
        <v>1</v>
      </c>
      <c r="DU549">
        <v>1005</v>
      </c>
      <c r="DV549" t="s">
        <v>73</v>
      </c>
      <c r="DW549" t="s">
        <v>73</v>
      </c>
      <c r="DX549">
        <v>100</v>
      </c>
      <c r="EE549">
        <v>21377795</v>
      </c>
      <c r="EF549">
        <v>30</v>
      </c>
      <c r="EG549" t="s">
        <v>20</v>
      </c>
      <c r="EH549">
        <v>0</v>
      </c>
      <c r="EI549" t="s">
        <v>45</v>
      </c>
      <c r="EJ549">
        <v>1</v>
      </c>
      <c r="EK549">
        <v>80</v>
      </c>
      <c r="EL549" t="s">
        <v>570</v>
      </c>
      <c r="EM549" t="s">
        <v>571</v>
      </c>
      <c r="EO549" t="s">
        <v>45</v>
      </c>
      <c r="EQ549">
        <v>0</v>
      </c>
      <c r="ER549">
        <v>5866.36</v>
      </c>
      <c r="ES549">
        <v>378.89</v>
      </c>
      <c r="ET549">
        <v>339.47</v>
      </c>
      <c r="EU549">
        <v>67.55</v>
      </c>
      <c r="EV549">
        <v>5148</v>
      </c>
      <c r="EW549">
        <v>390</v>
      </c>
      <c r="EX549">
        <v>0</v>
      </c>
      <c r="EY549">
        <v>0</v>
      </c>
      <c r="EZ549">
        <v>0</v>
      </c>
      <c r="FQ549">
        <v>0</v>
      </c>
      <c r="FR549">
        <f>ROUND(IF(AND(BH549=3,BI549=3),P549,0),2)</f>
        <v>0</v>
      </c>
      <c r="FS549">
        <v>0</v>
      </c>
      <c r="FX549">
        <v>71</v>
      </c>
      <c r="FY549">
        <v>44</v>
      </c>
      <c r="GA549" t="s">
        <v>45</v>
      </c>
      <c r="GG549">
        <v>2</v>
      </c>
      <c r="GH549">
        <v>1</v>
      </c>
      <c r="GI549">
        <v>2</v>
      </c>
      <c r="GJ549">
        <v>0</v>
      </c>
      <c r="GK549">
        <f>ROUND(R549*(R12)/100,2)</f>
        <v>1343.36</v>
      </c>
      <c r="GL549">
        <f>ROUND(IF(AND(BH549=3,BI549=3,FS549&lt;&gt;0),P549,0),2)</f>
        <v>0</v>
      </c>
      <c r="GM549">
        <f>O549+X549+Y549+GK549</f>
        <v>125088.81</v>
      </c>
      <c r="GN549">
        <f>ROUND(IF(OR(BI549=0,BI549=1),O549+X549+Y549+GK549,0),2)</f>
        <v>125088.81</v>
      </c>
      <c r="GO549">
        <f>ROUND(IF(BI549=2,O549+X549+Y549+GK549,0),2)</f>
        <v>0</v>
      </c>
      <c r="GP549">
        <f>ROUND(IF(BI549=4,O549+X549+Y549+GK549,0),2)</f>
        <v>0</v>
      </c>
      <c r="GR549">
        <v>0</v>
      </c>
    </row>
    <row r="550" spans="1:200">
      <c r="A550">
        <v>18</v>
      </c>
      <c r="B550">
        <v>0</v>
      </c>
      <c r="C550">
        <v>263</v>
      </c>
      <c r="E550" t="s">
        <v>386</v>
      </c>
      <c r="F550" t="s">
        <v>572</v>
      </c>
      <c r="G550" t="s">
        <v>573</v>
      </c>
      <c r="H550" t="s">
        <v>462</v>
      </c>
      <c r="I550">
        <f>I549*J550</f>
        <v>54</v>
      </c>
      <c r="J550">
        <v>100</v>
      </c>
      <c r="O550">
        <f>ROUND(CP550,2)</f>
        <v>26051.26</v>
      </c>
      <c r="P550">
        <f>ROUND(CQ550*I550,2)</f>
        <v>26051.26</v>
      </c>
      <c r="Q550">
        <f>ROUND(CR550*I550,2)</f>
        <v>0</v>
      </c>
      <c r="R550">
        <f>ROUND(CS550*I550,2)</f>
        <v>0</v>
      </c>
      <c r="S550">
        <f>ROUND(CT550*I550,2)</f>
        <v>0</v>
      </c>
      <c r="T550">
        <f>ROUND(CU550*I550,2)</f>
        <v>0</v>
      </c>
      <c r="U550">
        <f>CV550*I550</f>
        <v>0</v>
      </c>
      <c r="V550">
        <f>CW550*I550</f>
        <v>0</v>
      </c>
      <c r="W550">
        <f>ROUND(CX550*I550,2)</f>
        <v>0</v>
      </c>
      <c r="X550">
        <f>ROUND(CY550,2)</f>
        <v>0</v>
      </c>
      <c r="Y550">
        <f>ROUND(CZ550,2)</f>
        <v>0</v>
      </c>
      <c r="AA550">
        <v>22950688</v>
      </c>
      <c r="AB550">
        <f>ROUND((AC550+AD550+AF550),6)</f>
        <v>169.87</v>
      </c>
      <c r="AC550">
        <f>ROUND((ES550),6)</f>
        <v>169.87</v>
      </c>
      <c r="AD550">
        <f>ROUND((((ET550)-(EU550))+AE550),6)</f>
        <v>0</v>
      </c>
      <c r="AE550">
        <f>ROUND((EU550),6)</f>
        <v>0</v>
      </c>
      <c r="AF550">
        <f>ROUND((EV550),6)</f>
        <v>0</v>
      </c>
      <c r="AG550">
        <f>ROUND((AP550),6)</f>
        <v>0</v>
      </c>
      <c r="AH550">
        <f>(EW550)</f>
        <v>0</v>
      </c>
      <c r="AI550">
        <f>(EX550)</f>
        <v>0</v>
      </c>
      <c r="AJ550">
        <f>ROUND((AS550),6)</f>
        <v>0</v>
      </c>
      <c r="AK550">
        <v>169.87</v>
      </c>
      <c r="AL550">
        <v>169.87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1</v>
      </c>
      <c r="AW550">
        <v>1</v>
      </c>
      <c r="AZ550">
        <v>1</v>
      </c>
      <c r="BA550">
        <v>1</v>
      </c>
      <c r="BB550">
        <v>1</v>
      </c>
      <c r="BC550">
        <v>2.84</v>
      </c>
      <c r="BD550" t="s">
        <v>45</v>
      </c>
      <c r="BE550" t="s">
        <v>45</v>
      </c>
      <c r="BF550" t="s">
        <v>45</v>
      </c>
      <c r="BG550" t="s">
        <v>45</v>
      </c>
      <c r="BH550">
        <v>3</v>
      </c>
      <c r="BI550">
        <v>1</v>
      </c>
      <c r="BJ550" t="s">
        <v>574</v>
      </c>
      <c r="BM550">
        <v>80</v>
      </c>
      <c r="BN550">
        <v>0</v>
      </c>
      <c r="BO550" t="s">
        <v>572</v>
      </c>
      <c r="BP550">
        <v>1</v>
      </c>
      <c r="BQ550">
        <v>30</v>
      </c>
      <c r="BS550">
        <v>1</v>
      </c>
      <c r="BT550">
        <v>1</v>
      </c>
      <c r="BU550">
        <v>1</v>
      </c>
      <c r="BV550">
        <v>1</v>
      </c>
      <c r="BW550">
        <v>1</v>
      </c>
      <c r="BX550">
        <v>1</v>
      </c>
      <c r="BY550" t="s">
        <v>45</v>
      </c>
      <c r="BZ550">
        <v>0</v>
      </c>
      <c r="CA550">
        <v>0</v>
      </c>
      <c r="CF550">
        <v>0</v>
      </c>
      <c r="CG550">
        <v>0</v>
      </c>
      <c r="CM550">
        <v>0</v>
      </c>
      <c r="CN550" t="s">
        <v>45</v>
      </c>
      <c r="CO550">
        <v>0</v>
      </c>
      <c r="CP550">
        <f>(P550+Q550+S550)</f>
        <v>26051.26</v>
      </c>
      <c r="CQ550">
        <f>(AC550*BC550*AW550)</f>
        <v>482.43079999999998</v>
      </c>
      <c r="CR550">
        <f>(AD550*BB550*AV550)</f>
        <v>0</v>
      </c>
      <c r="CS550">
        <f>(AE550*BS550*AV550)</f>
        <v>0</v>
      </c>
      <c r="CT550">
        <f>(AF550*BA550*AV550)</f>
        <v>0</v>
      </c>
      <c r="CU550">
        <f>AG550</f>
        <v>0</v>
      </c>
      <c r="CV550">
        <f>(AH550*AV550)</f>
        <v>0</v>
      </c>
      <c r="CW550">
        <f>AI550</f>
        <v>0</v>
      </c>
      <c r="CX550">
        <f>AJ550</f>
        <v>0</v>
      </c>
      <c r="CY550">
        <f>S550*(BZ550/100)</f>
        <v>0</v>
      </c>
      <c r="CZ550">
        <f>S550*(CA550/100)</f>
        <v>0</v>
      </c>
      <c r="DC550" t="s">
        <v>45</v>
      </c>
      <c r="DD550" t="s">
        <v>45</v>
      </c>
      <c r="DE550" t="s">
        <v>45</v>
      </c>
      <c r="DF550" t="s">
        <v>45</v>
      </c>
      <c r="DG550" t="s">
        <v>45</v>
      </c>
      <c r="DH550" t="s">
        <v>45</v>
      </c>
      <c r="DI550" t="s">
        <v>45</v>
      </c>
      <c r="DJ550" t="s">
        <v>45</v>
      </c>
      <c r="DK550" t="s">
        <v>45</v>
      </c>
      <c r="DL550" t="s">
        <v>45</v>
      </c>
      <c r="DM550" t="s">
        <v>45</v>
      </c>
      <c r="DN550">
        <v>85</v>
      </c>
      <c r="DO550">
        <v>70</v>
      </c>
      <c r="DP550">
        <v>1.087</v>
      </c>
      <c r="DQ550">
        <v>1</v>
      </c>
      <c r="DU550">
        <v>1005</v>
      </c>
      <c r="DV550" t="s">
        <v>462</v>
      </c>
      <c r="DW550" t="s">
        <v>462</v>
      </c>
      <c r="DX550">
        <v>1</v>
      </c>
      <c r="EE550">
        <v>21377795</v>
      </c>
      <c r="EF550">
        <v>30</v>
      </c>
      <c r="EG550" t="s">
        <v>20</v>
      </c>
      <c r="EH550">
        <v>0</v>
      </c>
      <c r="EI550" t="s">
        <v>45</v>
      </c>
      <c r="EJ550">
        <v>1</v>
      </c>
      <c r="EK550">
        <v>80</v>
      </c>
      <c r="EL550" t="s">
        <v>570</v>
      </c>
      <c r="EM550" t="s">
        <v>571</v>
      </c>
      <c r="EO550" t="s">
        <v>45</v>
      </c>
      <c r="EQ550">
        <v>0</v>
      </c>
      <c r="ER550">
        <v>169.87</v>
      </c>
      <c r="ES550">
        <v>169.87</v>
      </c>
      <c r="ET550">
        <v>0</v>
      </c>
      <c r="EU550">
        <v>0</v>
      </c>
      <c r="EV550">
        <v>0</v>
      </c>
      <c r="EW550">
        <v>0</v>
      </c>
      <c r="EX550">
        <v>0</v>
      </c>
      <c r="EZ550">
        <v>0</v>
      </c>
      <c r="FQ550">
        <v>0</v>
      </c>
      <c r="FR550">
        <f>ROUND(IF(AND(BH550=3,BI550=3),P550,0),2)</f>
        <v>0</v>
      </c>
      <c r="FS550">
        <v>0</v>
      </c>
      <c r="FX550">
        <v>0</v>
      </c>
      <c r="FY550">
        <v>0</v>
      </c>
      <c r="GA550" t="s">
        <v>45</v>
      </c>
      <c r="GG550">
        <v>2</v>
      </c>
      <c r="GH550">
        <v>1</v>
      </c>
      <c r="GI550">
        <v>2</v>
      </c>
      <c r="GJ550">
        <v>0</v>
      </c>
      <c r="GK550">
        <f>ROUND(R550*(R12)/100,2)</f>
        <v>0</v>
      </c>
      <c r="GL550">
        <f>ROUND(IF(AND(BH550=3,BI550=3,FS550&lt;&gt;0),P550,0),2)</f>
        <v>0</v>
      </c>
      <c r="GM550">
        <f>O550+X550+Y550+GK550</f>
        <v>26051.26</v>
      </c>
      <c r="GN550">
        <f>ROUND(IF(OR(BI550=0,BI550=1),O550+X550+Y550+GK550,0),2)</f>
        <v>26051.26</v>
      </c>
      <c r="GO550">
        <f>ROUND(IF(BI550=2,O550+X550+Y550+GK550,0),2)</f>
        <v>0</v>
      </c>
      <c r="GP550">
        <f>ROUND(IF(BI550=4,O550+X550+Y550+GK550,0),2)</f>
        <v>0</v>
      </c>
      <c r="GR550">
        <v>0</v>
      </c>
    </row>
    <row r="552" spans="1:200">
      <c r="A552" s="2">
        <v>51</v>
      </c>
      <c r="B552" s="2">
        <f>B545</f>
        <v>0</v>
      </c>
      <c r="C552" s="2">
        <f>A545</f>
        <v>5</v>
      </c>
      <c r="D552" s="2">
        <f>ROW(A545)</f>
        <v>545</v>
      </c>
      <c r="E552" s="2"/>
      <c r="F552" s="2" t="str">
        <f>IF(F545&lt;&gt;"",F545,"")</f>
        <v>Новый подраздел</v>
      </c>
      <c r="G552" s="2" t="str">
        <f>IF(G545&lt;&gt;"",G545,"")</f>
        <v>Потолок</v>
      </c>
      <c r="H552" s="2"/>
      <c r="I552" s="2"/>
      <c r="J552" s="2"/>
      <c r="K552" s="2"/>
      <c r="L552" s="2"/>
      <c r="M552" s="2"/>
      <c r="N552" s="2"/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>
        <f t="shared" ref="AO552:AU552" si="331">ROUND(BB552,2)</f>
        <v>0</v>
      </c>
      <c r="AP552" s="2">
        <f t="shared" si="331"/>
        <v>0</v>
      </c>
      <c r="AQ552" s="2">
        <f t="shared" si="331"/>
        <v>0</v>
      </c>
      <c r="AR552" s="2">
        <f t="shared" si="331"/>
        <v>0</v>
      </c>
      <c r="AS552" s="2">
        <f t="shared" si="331"/>
        <v>0</v>
      </c>
      <c r="AT552" s="2">
        <f t="shared" si="331"/>
        <v>0</v>
      </c>
      <c r="AU552" s="2">
        <f t="shared" si="331"/>
        <v>0</v>
      </c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>
        <v>0</v>
      </c>
    </row>
    <row r="554" spans="1:200">
      <c r="A554" s="4">
        <v>50</v>
      </c>
      <c r="B554" s="4">
        <v>0</v>
      </c>
      <c r="C554" s="4">
        <v>0</v>
      </c>
      <c r="D554" s="4">
        <v>1</v>
      </c>
      <c r="E554" s="4">
        <v>201</v>
      </c>
      <c r="F554" s="4">
        <f>ROUND(Source!O552,O554)</f>
        <v>0</v>
      </c>
      <c r="G554" s="4" t="s">
        <v>172</v>
      </c>
      <c r="H554" s="4" t="s">
        <v>173</v>
      </c>
      <c r="I554" s="4"/>
      <c r="J554" s="4"/>
      <c r="K554" s="4">
        <v>201</v>
      </c>
      <c r="L554" s="4">
        <v>1</v>
      </c>
      <c r="M554" s="4">
        <v>3</v>
      </c>
      <c r="N554" s="4" t="s">
        <v>45</v>
      </c>
      <c r="O554" s="4">
        <v>2</v>
      </c>
      <c r="P554" s="4"/>
    </row>
    <row r="555" spans="1:200">
      <c r="A555" s="4">
        <v>50</v>
      </c>
      <c r="B555" s="4">
        <v>0</v>
      </c>
      <c r="C555" s="4">
        <v>0</v>
      </c>
      <c r="D555" s="4">
        <v>1</v>
      </c>
      <c r="E555" s="4">
        <v>202</v>
      </c>
      <c r="F555" s="4">
        <f>ROUND(Source!P552,O555)</f>
        <v>0</v>
      </c>
      <c r="G555" s="4" t="s">
        <v>174</v>
      </c>
      <c r="H555" s="4" t="s">
        <v>175</v>
      </c>
      <c r="I555" s="4"/>
      <c r="J555" s="4"/>
      <c r="K555" s="4">
        <v>202</v>
      </c>
      <c r="L555" s="4">
        <v>2</v>
      </c>
      <c r="M555" s="4">
        <v>3</v>
      </c>
      <c r="N555" s="4" t="s">
        <v>45</v>
      </c>
      <c r="O555" s="4">
        <v>2</v>
      </c>
      <c r="P555" s="4"/>
    </row>
    <row r="556" spans="1:200">
      <c r="A556" s="4">
        <v>50</v>
      </c>
      <c r="B556" s="4">
        <v>0</v>
      </c>
      <c r="C556" s="4">
        <v>0</v>
      </c>
      <c r="D556" s="4">
        <v>1</v>
      </c>
      <c r="E556" s="4">
        <v>222</v>
      </c>
      <c r="F556" s="4">
        <f>ROUND(Source!AO552,O556)</f>
        <v>0</v>
      </c>
      <c r="G556" s="4" t="s">
        <v>176</v>
      </c>
      <c r="H556" s="4" t="s">
        <v>177</v>
      </c>
      <c r="I556" s="4"/>
      <c r="J556" s="4"/>
      <c r="K556" s="4">
        <v>222</v>
      </c>
      <c r="L556" s="4">
        <v>3</v>
      </c>
      <c r="M556" s="4">
        <v>3</v>
      </c>
      <c r="N556" s="4" t="s">
        <v>45</v>
      </c>
      <c r="O556" s="4">
        <v>2</v>
      </c>
      <c r="P556" s="4"/>
    </row>
    <row r="557" spans="1:200">
      <c r="A557" s="4">
        <v>50</v>
      </c>
      <c r="B557" s="4">
        <v>0</v>
      </c>
      <c r="C557" s="4">
        <v>0</v>
      </c>
      <c r="D557" s="4">
        <v>1</v>
      </c>
      <c r="E557" s="4">
        <v>216</v>
      </c>
      <c r="F557" s="4">
        <f>ROUND(Source!AP552,O557)</f>
        <v>0</v>
      </c>
      <c r="G557" s="4" t="s">
        <v>178</v>
      </c>
      <c r="H557" s="4" t="s">
        <v>179</v>
      </c>
      <c r="I557" s="4"/>
      <c r="J557" s="4"/>
      <c r="K557" s="4">
        <v>216</v>
      </c>
      <c r="L557" s="4">
        <v>4</v>
      </c>
      <c r="M557" s="4">
        <v>3</v>
      </c>
      <c r="N557" s="4" t="s">
        <v>45</v>
      </c>
      <c r="O557" s="4">
        <v>2</v>
      </c>
      <c r="P557" s="4"/>
    </row>
    <row r="558" spans="1:200">
      <c r="A558" s="4">
        <v>50</v>
      </c>
      <c r="B558" s="4">
        <v>0</v>
      </c>
      <c r="C558" s="4">
        <v>0</v>
      </c>
      <c r="D558" s="4">
        <v>1</v>
      </c>
      <c r="E558" s="4">
        <v>223</v>
      </c>
      <c r="F558" s="4">
        <f>ROUND(Source!AQ552,O558)</f>
        <v>0</v>
      </c>
      <c r="G558" s="4" t="s">
        <v>180</v>
      </c>
      <c r="H558" s="4" t="s">
        <v>181</v>
      </c>
      <c r="I558" s="4"/>
      <c r="J558" s="4"/>
      <c r="K558" s="4">
        <v>223</v>
      </c>
      <c r="L558" s="4">
        <v>5</v>
      </c>
      <c r="M558" s="4">
        <v>3</v>
      </c>
      <c r="N558" s="4" t="s">
        <v>45</v>
      </c>
      <c r="O558" s="4">
        <v>2</v>
      </c>
      <c r="P558" s="4"/>
    </row>
    <row r="559" spans="1:200">
      <c r="A559" s="4">
        <v>50</v>
      </c>
      <c r="B559" s="4">
        <v>0</v>
      </c>
      <c r="C559" s="4">
        <v>0</v>
      </c>
      <c r="D559" s="4">
        <v>1</v>
      </c>
      <c r="E559" s="4">
        <v>203</v>
      </c>
      <c r="F559" s="4">
        <f>ROUND(Source!Q552,O559)</f>
        <v>0</v>
      </c>
      <c r="G559" s="4" t="s">
        <v>182</v>
      </c>
      <c r="H559" s="4" t="s">
        <v>183</v>
      </c>
      <c r="I559" s="4"/>
      <c r="J559" s="4"/>
      <c r="K559" s="4">
        <v>203</v>
      </c>
      <c r="L559" s="4">
        <v>6</v>
      </c>
      <c r="M559" s="4">
        <v>3</v>
      </c>
      <c r="N559" s="4" t="s">
        <v>45</v>
      </c>
      <c r="O559" s="4">
        <v>2</v>
      </c>
      <c r="P559" s="4"/>
    </row>
    <row r="560" spans="1:200">
      <c r="A560" s="4">
        <v>50</v>
      </c>
      <c r="B560" s="4">
        <v>0</v>
      </c>
      <c r="C560" s="4">
        <v>0</v>
      </c>
      <c r="D560" s="4">
        <v>1</v>
      </c>
      <c r="E560" s="4">
        <v>204</v>
      </c>
      <c r="F560" s="4">
        <f>ROUND(Source!R552,O560)</f>
        <v>0</v>
      </c>
      <c r="G560" s="4" t="s">
        <v>184</v>
      </c>
      <c r="H560" s="4" t="s">
        <v>185</v>
      </c>
      <c r="I560" s="4"/>
      <c r="J560" s="4"/>
      <c r="K560" s="4">
        <v>204</v>
      </c>
      <c r="L560" s="4">
        <v>7</v>
      </c>
      <c r="M560" s="4">
        <v>3</v>
      </c>
      <c r="N560" s="4" t="s">
        <v>45</v>
      </c>
      <c r="O560" s="4">
        <v>2</v>
      </c>
      <c r="P560" s="4"/>
    </row>
    <row r="561" spans="1:118">
      <c r="A561" s="4">
        <v>50</v>
      </c>
      <c r="B561" s="4">
        <v>0</v>
      </c>
      <c r="C561" s="4">
        <v>0</v>
      </c>
      <c r="D561" s="4">
        <v>1</v>
      </c>
      <c r="E561" s="4">
        <v>205</v>
      </c>
      <c r="F561" s="4">
        <f>ROUND(Source!S552,O561)</f>
        <v>0</v>
      </c>
      <c r="G561" s="4" t="s">
        <v>186</v>
      </c>
      <c r="H561" s="4" t="s">
        <v>187</v>
      </c>
      <c r="I561" s="4"/>
      <c r="J561" s="4"/>
      <c r="K561" s="4">
        <v>205</v>
      </c>
      <c r="L561" s="4">
        <v>8</v>
      </c>
      <c r="M561" s="4">
        <v>3</v>
      </c>
      <c r="N561" s="4" t="s">
        <v>45</v>
      </c>
      <c r="O561" s="4">
        <v>2</v>
      </c>
      <c r="P561" s="4"/>
    </row>
    <row r="562" spans="1:118">
      <c r="A562" s="4">
        <v>50</v>
      </c>
      <c r="B562" s="4">
        <v>0</v>
      </c>
      <c r="C562" s="4">
        <v>0</v>
      </c>
      <c r="D562" s="4">
        <v>1</v>
      </c>
      <c r="E562" s="4">
        <v>214</v>
      </c>
      <c r="F562" s="4">
        <f>ROUND(Source!AS552,O562)</f>
        <v>0</v>
      </c>
      <c r="G562" s="4" t="s">
        <v>188</v>
      </c>
      <c r="H562" s="4" t="s">
        <v>189</v>
      </c>
      <c r="I562" s="4"/>
      <c r="J562" s="4"/>
      <c r="K562" s="4">
        <v>214</v>
      </c>
      <c r="L562" s="4">
        <v>9</v>
      </c>
      <c r="M562" s="4">
        <v>3</v>
      </c>
      <c r="N562" s="4" t="s">
        <v>45</v>
      </c>
      <c r="O562" s="4">
        <v>2</v>
      </c>
      <c r="P562" s="4"/>
    </row>
    <row r="563" spans="1:118">
      <c r="A563" s="4">
        <v>50</v>
      </c>
      <c r="B563" s="4">
        <v>0</v>
      </c>
      <c r="C563" s="4">
        <v>0</v>
      </c>
      <c r="D563" s="4">
        <v>1</v>
      </c>
      <c r="E563" s="4">
        <v>215</v>
      </c>
      <c r="F563" s="4">
        <f>ROUND(Source!AT552,O563)</f>
        <v>0</v>
      </c>
      <c r="G563" s="4" t="s">
        <v>190</v>
      </c>
      <c r="H563" s="4" t="s">
        <v>191</v>
      </c>
      <c r="I563" s="4"/>
      <c r="J563" s="4"/>
      <c r="K563" s="4">
        <v>215</v>
      </c>
      <c r="L563" s="4">
        <v>10</v>
      </c>
      <c r="M563" s="4">
        <v>3</v>
      </c>
      <c r="N563" s="4" t="s">
        <v>45</v>
      </c>
      <c r="O563" s="4">
        <v>2</v>
      </c>
      <c r="P563" s="4"/>
    </row>
    <row r="564" spans="1:118">
      <c r="A564" s="4">
        <v>50</v>
      </c>
      <c r="B564" s="4">
        <v>0</v>
      </c>
      <c r="C564" s="4">
        <v>0</v>
      </c>
      <c r="D564" s="4">
        <v>1</v>
      </c>
      <c r="E564" s="4">
        <v>217</v>
      </c>
      <c r="F564" s="4">
        <f>ROUND(Source!AU552,O564)</f>
        <v>0</v>
      </c>
      <c r="G564" s="4" t="s">
        <v>192</v>
      </c>
      <c r="H564" s="4" t="s">
        <v>193</v>
      </c>
      <c r="I564" s="4"/>
      <c r="J564" s="4"/>
      <c r="K564" s="4">
        <v>217</v>
      </c>
      <c r="L564" s="4">
        <v>11</v>
      </c>
      <c r="M564" s="4">
        <v>3</v>
      </c>
      <c r="N564" s="4" t="s">
        <v>45</v>
      </c>
      <c r="O564" s="4">
        <v>2</v>
      </c>
      <c r="P564" s="4"/>
    </row>
    <row r="565" spans="1:118">
      <c r="A565" s="4">
        <v>50</v>
      </c>
      <c r="B565" s="4">
        <v>0</v>
      </c>
      <c r="C565" s="4">
        <v>0</v>
      </c>
      <c r="D565" s="4">
        <v>1</v>
      </c>
      <c r="E565" s="4">
        <v>206</v>
      </c>
      <c r="F565" s="4">
        <f>ROUND(Source!T552,O565)</f>
        <v>0</v>
      </c>
      <c r="G565" s="4" t="s">
        <v>194</v>
      </c>
      <c r="H565" s="4" t="s">
        <v>195</v>
      </c>
      <c r="I565" s="4"/>
      <c r="J565" s="4"/>
      <c r="K565" s="4">
        <v>206</v>
      </c>
      <c r="L565" s="4">
        <v>12</v>
      </c>
      <c r="M565" s="4">
        <v>3</v>
      </c>
      <c r="N565" s="4" t="s">
        <v>45</v>
      </c>
      <c r="O565" s="4">
        <v>2</v>
      </c>
      <c r="P565" s="4"/>
    </row>
    <row r="566" spans="1:118">
      <c r="A566" s="4">
        <v>50</v>
      </c>
      <c r="B566" s="4">
        <v>0</v>
      </c>
      <c r="C566" s="4">
        <v>0</v>
      </c>
      <c r="D566" s="4">
        <v>1</v>
      </c>
      <c r="E566" s="4">
        <v>207</v>
      </c>
      <c r="F566" s="4">
        <f>Source!U552</f>
        <v>0</v>
      </c>
      <c r="G566" s="4" t="s">
        <v>196</v>
      </c>
      <c r="H566" s="4" t="s">
        <v>197</v>
      </c>
      <c r="I566" s="4"/>
      <c r="J566" s="4"/>
      <c r="K566" s="4">
        <v>207</v>
      </c>
      <c r="L566" s="4">
        <v>13</v>
      </c>
      <c r="M566" s="4">
        <v>3</v>
      </c>
      <c r="N566" s="4" t="s">
        <v>45</v>
      </c>
      <c r="O566" s="4">
        <v>-1</v>
      </c>
      <c r="P566" s="4"/>
    </row>
    <row r="567" spans="1:118">
      <c r="A567" s="4">
        <v>50</v>
      </c>
      <c r="B567" s="4">
        <v>0</v>
      </c>
      <c r="C567" s="4">
        <v>0</v>
      </c>
      <c r="D567" s="4">
        <v>1</v>
      </c>
      <c r="E567" s="4">
        <v>208</v>
      </c>
      <c r="F567" s="4">
        <f>Source!V552</f>
        <v>0</v>
      </c>
      <c r="G567" s="4" t="s">
        <v>198</v>
      </c>
      <c r="H567" s="4" t="s">
        <v>199</v>
      </c>
      <c r="I567" s="4"/>
      <c r="J567" s="4"/>
      <c r="K567" s="4">
        <v>208</v>
      </c>
      <c r="L567" s="4">
        <v>14</v>
      </c>
      <c r="M567" s="4">
        <v>3</v>
      </c>
      <c r="N567" s="4" t="s">
        <v>45</v>
      </c>
      <c r="O567" s="4">
        <v>-1</v>
      </c>
      <c r="P567" s="4"/>
    </row>
    <row r="568" spans="1:118">
      <c r="A568" s="4">
        <v>50</v>
      </c>
      <c r="B568" s="4">
        <v>0</v>
      </c>
      <c r="C568" s="4">
        <v>0</v>
      </c>
      <c r="D568" s="4">
        <v>1</v>
      </c>
      <c r="E568" s="4">
        <v>209</v>
      </c>
      <c r="F568" s="4">
        <f>ROUND(Source!W552,O568)</f>
        <v>0</v>
      </c>
      <c r="G568" s="4" t="s">
        <v>200</v>
      </c>
      <c r="H568" s="4" t="s">
        <v>201</v>
      </c>
      <c r="I568" s="4"/>
      <c r="J568" s="4"/>
      <c r="K568" s="4">
        <v>209</v>
      </c>
      <c r="L568" s="4">
        <v>15</v>
      </c>
      <c r="M568" s="4">
        <v>3</v>
      </c>
      <c r="N568" s="4" t="s">
        <v>45</v>
      </c>
      <c r="O568" s="4">
        <v>2</v>
      </c>
      <c r="P568" s="4"/>
    </row>
    <row r="569" spans="1:118">
      <c r="A569" s="4">
        <v>50</v>
      </c>
      <c r="B569" s="4">
        <v>0</v>
      </c>
      <c r="C569" s="4">
        <v>0</v>
      </c>
      <c r="D569" s="4">
        <v>1</v>
      </c>
      <c r="E569" s="4">
        <v>210</v>
      </c>
      <c r="F569" s="4">
        <f>ROUND(Source!X552,O569)</f>
        <v>0</v>
      </c>
      <c r="G569" s="4" t="s">
        <v>202</v>
      </c>
      <c r="H569" s="4" t="s">
        <v>203</v>
      </c>
      <c r="I569" s="4"/>
      <c r="J569" s="4"/>
      <c r="K569" s="4">
        <v>210</v>
      </c>
      <c r="L569" s="4">
        <v>16</v>
      </c>
      <c r="M569" s="4">
        <v>3</v>
      </c>
      <c r="N569" s="4" t="s">
        <v>45</v>
      </c>
      <c r="O569" s="4">
        <v>2</v>
      </c>
      <c r="P569" s="4"/>
    </row>
    <row r="570" spans="1:118">
      <c r="A570" s="4">
        <v>50</v>
      </c>
      <c r="B570" s="4">
        <v>0</v>
      </c>
      <c r="C570" s="4">
        <v>0</v>
      </c>
      <c r="D570" s="4">
        <v>1</v>
      </c>
      <c r="E570" s="4">
        <v>211</v>
      </c>
      <c r="F570" s="4">
        <f>ROUND(Source!Y552,O570)</f>
        <v>0</v>
      </c>
      <c r="G570" s="4" t="s">
        <v>204</v>
      </c>
      <c r="H570" s="4" t="s">
        <v>205</v>
      </c>
      <c r="I570" s="4"/>
      <c r="J570" s="4"/>
      <c r="K570" s="4">
        <v>211</v>
      </c>
      <c r="L570" s="4">
        <v>17</v>
      </c>
      <c r="M570" s="4">
        <v>3</v>
      </c>
      <c r="N570" s="4" t="s">
        <v>45</v>
      </c>
      <c r="O570" s="4">
        <v>2</v>
      </c>
      <c r="P570" s="4"/>
    </row>
    <row r="571" spans="1:118">
      <c r="A571" s="4">
        <v>50</v>
      </c>
      <c r="B571" s="4">
        <v>0</v>
      </c>
      <c r="C571" s="4">
        <v>0</v>
      </c>
      <c r="D571" s="4">
        <v>1</v>
      </c>
      <c r="E571" s="4">
        <v>224</v>
      </c>
      <c r="F571" s="4">
        <f>ROUND(Source!AR552,O571)</f>
        <v>0</v>
      </c>
      <c r="G571" s="4" t="s">
        <v>206</v>
      </c>
      <c r="H571" s="4" t="s">
        <v>207</v>
      </c>
      <c r="I571" s="4"/>
      <c r="J571" s="4"/>
      <c r="K571" s="4">
        <v>224</v>
      </c>
      <c r="L571" s="4">
        <v>18</v>
      </c>
      <c r="M571" s="4">
        <v>3</v>
      </c>
      <c r="N571" s="4" t="s">
        <v>45</v>
      </c>
      <c r="O571" s="4">
        <v>2</v>
      </c>
      <c r="P571" s="4"/>
    </row>
    <row r="573" spans="1:118">
      <c r="A573" s="1">
        <v>5</v>
      </c>
      <c r="B573" s="1">
        <v>0</v>
      </c>
      <c r="C573" s="1"/>
      <c r="D573" s="1">
        <f>ROW(A594)</f>
        <v>594</v>
      </c>
      <c r="E573" s="1"/>
      <c r="F573" s="1" t="s">
        <v>564</v>
      </c>
      <c r="G573" s="1" t="s">
        <v>575</v>
      </c>
      <c r="H573" s="1" t="s">
        <v>45</v>
      </c>
      <c r="I573" s="1">
        <v>0</v>
      </c>
      <c r="J573" s="1"/>
      <c r="K573" s="1">
        <v>0</v>
      </c>
      <c r="L573" s="1"/>
      <c r="M573" s="1"/>
      <c r="N573" s="1"/>
      <c r="O573" s="1"/>
      <c r="P573" s="1"/>
      <c r="Q573" s="1"/>
      <c r="R573" s="1"/>
      <c r="S573" s="1"/>
      <c r="T573" s="1"/>
      <c r="U573" s="1" t="s">
        <v>45</v>
      </c>
      <c r="V573" s="1">
        <v>0</v>
      </c>
      <c r="W573" s="1"/>
      <c r="X573" s="1"/>
      <c r="Y573" s="1"/>
      <c r="Z573" s="1"/>
      <c r="AA573" s="1"/>
      <c r="AB573" s="1" t="s">
        <v>45</v>
      </c>
      <c r="AC573" s="1" t="s">
        <v>45</v>
      </c>
      <c r="AD573" s="1" t="s">
        <v>45</v>
      </c>
      <c r="AE573" s="1" t="s">
        <v>45</v>
      </c>
      <c r="AF573" s="1" t="s">
        <v>45</v>
      </c>
      <c r="AG573" s="1" t="s">
        <v>45</v>
      </c>
      <c r="AH573" s="1"/>
      <c r="AI573" s="1"/>
      <c r="AJ573" s="1"/>
      <c r="AK573" s="1"/>
      <c r="AL573" s="1"/>
      <c r="AM573" s="1"/>
      <c r="AN573" s="1"/>
      <c r="AO573" s="1"/>
      <c r="AP573" s="1" t="s">
        <v>45</v>
      </c>
      <c r="AQ573" s="1" t="s">
        <v>45</v>
      </c>
      <c r="AR573" s="1" t="s">
        <v>45</v>
      </c>
      <c r="AS573" s="1"/>
      <c r="AT573" s="1"/>
      <c r="AU573" s="1"/>
      <c r="AV573" s="1"/>
      <c r="AW573" s="1"/>
      <c r="AX573" s="1"/>
      <c r="AY573" s="1"/>
      <c r="AZ573" s="1" t="s">
        <v>45</v>
      </c>
      <c r="BA573" s="1"/>
      <c r="BB573" s="1" t="s">
        <v>45</v>
      </c>
      <c r="BC573" s="1" t="s">
        <v>45</v>
      </c>
      <c r="BD573" s="1" t="s">
        <v>45</v>
      </c>
      <c r="BE573" s="1" t="s">
        <v>45</v>
      </c>
      <c r="BF573" s="1" t="s">
        <v>45</v>
      </c>
      <c r="BG573" s="1" t="s">
        <v>45</v>
      </c>
      <c r="BH573" s="1" t="s">
        <v>45</v>
      </c>
      <c r="BI573" s="1" t="s">
        <v>45</v>
      </c>
      <c r="BJ573" s="1" t="s">
        <v>45</v>
      </c>
      <c r="BK573" s="1" t="s">
        <v>45</v>
      </c>
      <c r="BL573" s="1" t="s">
        <v>45</v>
      </c>
      <c r="BM573" s="1" t="s">
        <v>45</v>
      </c>
      <c r="BN573" s="1" t="s">
        <v>45</v>
      </c>
      <c r="BO573" s="1" t="s">
        <v>45</v>
      </c>
      <c r="BP573" s="1" t="s">
        <v>45</v>
      </c>
      <c r="BQ573" s="1"/>
      <c r="BR573" s="1"/>
      <c r="BS573" s="1"/>
      <c r="BT573" s="1"/>
      <c r="BU573" s="1"/>
      <c r="BV573" s="1"/>
      <c r="BW573" s="1"/>
      <c r="BX573" s="1">
        <v>0</v>
      </c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>
        <v>0</v>
      </c>
    </row>
    <row r="575" spans="1:118">
      <c r="A575" s="2">
        <v>52</v>
      </c>
      <c r="B575" s="2">
        <f t="shared" ref="B575:G575" si="332">B594</f>
        <v>0</v>
      </c>
      <c r="C575" s="2">
        <f t="shared" si="332"/>
        <v>5</v>
      </c>
      <c r="D575" s="2">
        <f t="shared" si="332"/>
        <v>573</v>
      </c>
      <c r="E575" s="2">
        <f t="shared" si="332"/>
        <v>0</v>
      </c>
      <c r="F575" s="2" t="str">
        <f t="shared" si="332"/>
        <v>Новый подраздел</v>
      </c>
      <c r="G575" s="2" t="str">
        <f t="shared" si="332"/>
        <v>Боковые стены</v>
      </c>
      <c r="H575" s="2"/>
      <c r="I575" s="2"/>
      <c r="J575" s="2"/>
      <c r="K575" s="2"/>
      <c r="L575" s="2"/>
      <c r="M575" s="2"/>
      <c r="N575" s="2"/>
      <c r="O575" s="2">
        <f t="shared" ref="O575:AT575" si="333">O594</f>
        <v>0</v>
      </c>
      <c r="P575" s="2">
        <f t="shared" si="333"/>
        <v>0</v>
      </c>
      <c r="Q575" s="2">
        <f t="shared" si="333"/>
        <v>0</v>
      </c>
      <c r="R575" s="2">
        <f t="shared" si="333"/>
        <v>0</v>
      </c>
      <c r="S575" s="2">
        <f t="shared" si="333"/>
        <v>0</v>
      </c>
      <c r="T575" s="2">
        <f t="shared" si="333"/>
        <v>0</v>
      </c>
      <c r="U575" s="2">
        <f t="shared" si="333"/>
        <v>0</v>
      </c>
      <c r="V575" s="2">
        <f t="shared" si="333"/>
        <v>0</v>
      </c>
      <c r="W575" s="2">
        <f t="shared" si="333"/>
        <v>0</v>
      </c>
      <c r="X575" s="2">
        <f t="shared" si="333"/>
        <v>0</v>
      </c>
      <c r="Y575" s="2">
        <f t="shared" si="333"/>
        <v>0</v>
      </c>
      <c r="Z575" s="2">
        <f t="shared" si="333"/>
        <v>0</v>
      </c>
      <c r="AA575" s="2">
        <f t="shared" si="333"/>
        <v>0</v>
      </c>
      <c r="AB575" s="2">
        <f t="shared" si="333"/>
        <v>0</v>
      </c>
      <c r="AC575" s="2">
        <f t="shared" si="333"/>
        <v>0</v>
      </c>
      <c r="AD575" s="2">
        <f t="shared" si="333"/>
        <v>0</v>
      </c>
      <c r="AE575" s="2">
        <f t="shared" si="333"/>
        <v>0</v>
      </c>
      <c r="AF575" s="2">
        <f t="shared" si="333"/>
        <v>0</v>
      </c>
      <c r="AG575" s="2">
        <f t="shared" si="333"/>
        <v>0</v>
      </c>
      <c r="AH575" s="2">
        <f t="shared" si="333"/>
        <v>0</v>
      </c>
      <c r="AI575" s="2">
        <f t="shared" si="333"/>
        <v>0</v>
      </c>
      <c r="AJ575" s="2">
        <f t="shared" si="333"/>
        <v>0</v>
      </c>
      <c r="AK575" s="2">
        <f t="shared" si="333"/>
        <v>0</v>
      </c>
      <c r="AL575" s="2">
        <f t="shared" si="333"/>
        <v>0</v>
      </c>
      <c r="AM575" s="2">
        <f t="shared" si="333"/>
        <v>0</v>
      </c>
      <c r="AN575" s="2">
        <f t="shared" si="333"/>
        <v>0</v>
      </c>
      <c r="AO575" s="2">
        <f t="shared" si="333"/>
        <v>0</v>
      </c>
      <c r="AP575" s="2">
        <f t="shared" si="333"/>
        <v>0</v>
      </c>
      <c r="AQ575" s="2">
        <f t="shared" si="333"/>
        <v>0</v>
      </c>
      <c r="AR575" s="2">
        <f t="shared" si="333"/>
        <v>0</v>
      </c>
      <c r="AS575" s="2">
        <f t="shared" si="333"/>
        <v>0</v>
      </c>
      <c r="AT575" s="2">
        <f t="shared" si="333"/>
        <v>0</v>
      </c>
      <c r="AU575" s="2">
        <f t="shared" ref="AU575:BZ575" si="334">AU594</f>
        <v>0</v>
      </c>
      <c r="AV575" s="2">
        <f t="shared" si="334"/>
        <v>0</v>
      </c>
      <c r="AW575" s="2">
        <f t="shared" si="334"/>
        <v>0</v>
      </c>
      <c r="AX575" s="2">
        <f t="shared" si="334"/>
        <v>0</v>
      </c>
      <c r="AY575" s="2">
        <f t="shared" si="334"/>
        <v>0</v>
      </c>
      <c r="AZ575" s="2">
        <f t="shared" si="334"/>
        <v>0</v>
      </c>
      <c r="BA575" s="2">
        <f t="shared" si="334"/>
        <v>0</v>
      </c>
      <c r="BB575" s="2">
        <f t="shared" si="334"/>
        <v>0</v>
      </c>
      <c r="BC575" s="2">
        <f t="shared" si="334"/>
        <v>0</v>
      </c>
      <c r="BD575" s="2">
        <f t="shared" si="334"/>
        <v>0</v>
      </c>
      <c r="BE575" s="2">
        <f t="shared" si="334"/>
        <v>0</v>
      </c>
      <c r="BF575" s="2">
        <f t="shared" si="334"/>
        <v>0</v>
      </c>
      <c r="BG575" s="2">
        <f t="shared" si="334"/>
        <v>0</v>
      </c>
      <c r="BH575" s="2">
        <f t="shared" si="334"/>
        <v>0</v>
      </c>
      <c r="BI575" s="2">
        <f t="shared" si="334"/>
        <v>0</v>
      </c>
      <c r="BJ575" s="2">
        <f t="shared" si="334"/>
        <v>0</v>
      </c>
      <c r="BK575" s="2">
        <f t="shared" si="334"/>
        <v>0</v>
      </c>
      <c r="BL575" s="2">
        <f t="shared" si="334"/>
        <v>0</v>
      </c>
      <c r="BM575" s="2">
        <f t="shared" si="334"/>
        <v>0</v>
      </c>
      <c r="BN575" s="2">
        <f t="shared" si="334"/>
        <v>0</v>
      </c>
      <c r="BO575" s="3">
        <f t="shared" si="334"/>
        <v>0</v>
      </c>
      <c r="BP575" s="3">
        <f t="shared" si="334"/>
        <v>0</v>
      </c>
      <c r="BQ575" s="3">
        <f t="shared" si="334"/>
        <v>0</v>
      </c>
      <c r="BR575" s="3">
        <f t="shared" si="334"/>
        <v>0</v>
      </c>
      <c r="BS575" s="3">
        <f t="shared" si="334"/>
        <v>0</v>
      </c>
      <c r="BT575" s="3">
        <f t="shared" si="334"/>
        <v>0</v>
      </c>
      <c r="BU575" s="3">
        <f t="shared" si="334"/>
        <v>0</v>
      </c>
      <c r="BV575" s="3">
        <f t="shared" si="334"/>
        <v>0</v>
      </c>
      <c r="BW575" s="3">
        <f t="shared" si="334"/>
        <v>0</v>
      </c>
      <c r="BX575" s="3">
        <f t="shared" si="334"/>
        <v>0</v>
      </c>
      <c r="BY575" s="3">
        <f t="shared" si="334"/>
        <v>0</v>
      </c>
      <c r="BZ575" s="3">
        <f t="shared" si="334"/>
        <v>0</v>
      </c>
      <c r="CA575" s="3">
        <f t="shared" ref="CA575:DF575" si="335">CA594</f>
        <v>0</v>
      </c>
      <c r="CB575" s="3">
        <f t="shared" si="335"/>
        <v>0</v>
      </c>
      <c r="CC575" s="3">
        <f t="shared" si="335"/>
        <v>0</v>
      </c>
      <c r="CD575" s="3">
        <f t="shared" si="335"/>
        <v>0</v>
      </c>
      <c r="CE575" s="3">
        <f t="shared" si="335"/>
        <v>0</v>
      </c>
      <c r="CF575" s="3">
        <f t="shared" si="335"/>
        <v>0</v>
      </c>
      <c r="CG575" s="3">
        <f t="shared" si="335"/>
        <v>0</v>
      </c>
      <c r="CH575" s="3">
        <f t="shared" si="335"/>
        <v>0</v>
      </c>
      <c r="CI575" s="3">
        <f t="shared" si="335"/>
        <v>0</v>
      </c>
      <c r="CJ575" s="3">
        <f t="shared" si="335"/>
        <v>0</v>
      </c>
      <c r="CK575" s="3">
        <f t="shared" si="335"/>
        <v>0</v>
      </c>
      <c r="CL575" s="3">
        <f t="shared" si="335"/>
        <v>0</v>
      </c>
      <c r="CM575" s="3">
        <f t="shared" si="335"/>
        <v>0</v>
      </c>
      <c r="CN575" s="3">
        <f t="shared" si="335"/>
        <v>0</v>
      </c>
      <c r="CO575" s="3">
        <f t="shared" si="335"/>
        <v>0</v>
      </c>
      <c r="CP575" s="3">
        <f t="shared" si="335"/>
        <v>0</v>
      </c>
      <c r="CQ575" s="3">
        <f t="shared" si="335"/>
        <v>0</v>
      </c>
      <c r="CR575" s="3">
        <f t="shared" si="335"/>
        <v>0</v>
      </c>
      <c r="CS575" s="3">
        <f t="shared" si="335"/>
        <v>0</v>
      </c>
      <c r="CT575" s="3">
        <f t="shared" si="335"/>
        <v>0</v>
      </c>
      <c r="CU575" s="3">
        <f t="shared" si="335"/>
        <v>0</v>
      </c>
      <c r="CV575" s="3">
        <f t="shared" si="335"/>
        <v>0</v>
      </c>
      <c r="CW575" s="3">
        <f t="shared" si="335"/>
        <v>0</v>
      </c>
      <c r="CX575" s="3">
        <f t="shared" si="335"/>
        <v>0</v>
      </c>
      <c r="CY575" s="3">
        <f t="shared" si="335"/>
        <v>0</v>
      </c>
      <c r="CZ575" s="3">
        <f t="shared" si="335"/>
        <v>0</v>
      </c>
      <c r="DA575" s="3">
        <f t="shared" si="335"/>
        <v>0</v>
      </c>
      <c r="DB575" s="3">
        <f t="shared" si="335"/>
        <v>0</v>
      </c>
      <c r="DC575" s="3">
        <f t="shared" si="335"/>
        <v>0</v>
      </c>
      <c r="DD575" s="3">
        <f t="shared" si="335"/>
        <v>0</v>
      </c>
      <c r="DE575" s="3">
        <f t="shared" si="335"/>
        <v>0</v>
      </c>
      <c r="DF575" s="3">
        <f t="shared" si="335"/>
        <v>0</v>
      </c>
      <c r="DG575" s="3">
        <f t="shared" ref="DG575:DN575" si="336">DG594</f>
        <v>0</v>
      </c>
      <c r="DH575" s="3">
        <f t="shared" si="336"/>
        <v>0</v>
      </c>
      <c r="DI575" s="3">
        <f t="shared" si="336"/>
        <v>0</v>
      </c>
      <c r="DJ575" s="3">
        <f t="shared" si="336"/>
        <v>0</v>
      </c>
      <c r="DK575" s="3">
        <f t="shared" si="336"/>
        <v>0</v>
      </c>
      <c r="DL575" s="3">
        <f t="shared" si="336"/>
        <v>0</v>
      </c>
      <c r="DM575" s="3">
        <f t="shared" si="336"/>
        <v>0</v>
      </c>
      <c r="DN575" s="3">
        <f t="shared" si="336"/>
        <v>0</v>
      </c>
    </row>
    <row r="577" spans="1:200">
      <c r="A577">
        <v>17</v>
      </c>
      <c r="B577">
        <v>0</v>
      </c>
      <c r="C577">
        <f>ROW(SmtRes!A269)</f>
        <v>269</v>
      </c>
      <c r="D577">
        <f>ROW(EtalonRes!A249)</f>
        <v>249</v>
      </c>
      <c r="E577" t="s">
        <v>63</v>
      </c>
      <c r="F577" t="s">
        <v>576</v>
      </c>
      <c r="G577" t="s">
        <v>577</v>
      </c>
      <c r="H577" t="s">
        <v>102</v>
      </c>
      <c r="I577">
        <f>4.5*0.5*0.1</f>
        <v>0.22500000000000001</v>
      </c>
      <c r="J577">
        <v>0</v>
      </c>
      <c r="O577">
        <f t="shared" ref="O577:O592" si="337">ROUND(CP577,2)</f>
        <v>58.37</v>
      </c>
      <c r="P577">
        <f t="shared" ref="P577:P592" si="338">ROUND(CQ577*I577,2)</f>
        <v>0.9</v>
      </c>
      <c r="Q577">
        <f t="shared" ref="Q577:Q592" si="339">ROUND(CR577*I577,2)</f>
        <v>27.82</v>
      </c>
      <c r="R577">
        <f t="shared" ref="R577:R592" si="340">ROUND(CS577*I577,2)</f>
        <v>13.8</v>
      </c>
      <c r="S577">
        <f t="shared" ref="S577:S592" si="341">ROUND(CT577*I577,2)</f>
        <v>29.65</v>
      </c>
      <c r="T577">
        <f t="shared" ref="T577:T592" si="342">ROUND(CU577*I577,2)</f>
        <v>0</v>
      </c>
      <c r="U577">
        <f t="shared" ref="U577:U592" si="343">CV577*I577</f>
        <v>0.17550000000000002</v>
      </c>
      <c r="V577">
        <f t="shared" ref="V577:V592" si="344">CW577*I577</f>
        <v>0</v>
      </c>
      <c r="W577">
        <f t="shared" ref="W577:W592" si="345">ROUND(CX577*I577,2)</f>
        <v>0</v>
      </c>
      <c r="X577">
        <f t="shared" ref="X577:X592" si="346">ROUND(CY577,2)</f>
        <v>22.53</v>
      </c>
      <c r="Y577">
        <f t="shared" ref="Y577:Y592" si="347">ROUND(CZ577,2)</f>
        <v>13.05</v>
      </c>
      <c r="AA577">
        <v>22950688</v>
      </c>
      <c r="AB577">
        <f t="shared" ref="AB577:AB592" si="348">ROUND((AC577+AD577+AF577),6)</f>
        <v>24.35</v>
      </c>
      <c r="AC577">
        <f t="shared" ref="AC577:AC592" si="349">ROUND((ES577),6)</f>
        <v>1.06</v>
      </c>
      <c r="AD577">
        <f t="shared" ref="AD577:AD592" si="350">ROUND((((ET577)-(EU577))+AE577),6)</f>
        <v>15.17</v>
      </c>
      <c r="AE577">
        <f t="shared" ref="AE577:AE592" si="351">ROUND((EU577),6)</f>
        <v>3.78</v>
      </c>
      <c r="AF577">
        <f t="shared" ref="AF577:AF592" si="352">ROUND((EV577),6)</f>
        <v>8.1199999999999992</v>
      </c>
      <c r="AG577">
        <f t="shared" ref="AG577:AG592" si="353">ROUND((AP577),6)</f>
        <v>0</v>
      </c>
      <c r="AH577">
        <f t="shared" ref="AH577:AH592" si="354">(EW577)</f>
        <v>0.78</v>
      </c>
      <c r="AI577">
        <f t="shared" ref="AI577:AI592" si="355">(EX577)</f>
        <v>0</v>
      </c>
      <c r="AJ577">
        <f t="shared" ref="AJ577:AJ592" si="356">ROUND((AS577),6)</f>
        <v>0</v>
      </c>
      <c r="AK577">
        <v>24.35</v>
      </c>
      <c r="AL577">
        <v>1.06</v>
      </c>
      <c r="AM577">
        <v>15.17</v>
      </c>
      <c r="AN577">
        <v>3.78</v>
      </c>
      <c r="AO577">
        <v>8.1199999999999992</v>
      </c>
      <c r="AP577">
        <v>0</v>
      </c>
      <c r="AQ577">
        <v>0.78</v>
      </c>
      <c r="AR577">
        <v>0</v>
      </c>
      <c r="AS577">
        <v>0</v>
      </c>
      <c r="AT577">
        <v>76</v>
      </c>
      <c r="AU577">
        <v>44</v>
      </c>
      <c r="AV577">
        <v>1</v>
      </c>
      <c r="AW577">
        <v>1</v>
      </c>
      <c r="AZ577">
        <v>1</v>
      </c>
      <c r="BA577">
        <v>16.23</v>
      </c>
      <c r="BB577">
        <v>8.15</v>
      </c>
      <c r="BC577">
        <v>3.76</v>
      </c>
      <c r="BD577" t="s">
        <v>45</v>
      </c>
      <c r="BE577" t="s">
        <v>45</v>
      </c>
      <c r="BF577" t="s">
        <v>45</v>
      </c>
      <c r="BG577" t="s">
        <v>45</v>
      </c>
      <c r="BH577">
        <v>0</v>
      </c>
      <c r="BI577">
        <v>1</v>
      </c>
      <c r="BJ577" t="s">
        <v>578</v>
      </c>
      <c r="BM577">
        <v>64</v>
      </c>
      <c r="BN577">
        <v>0</v>
      </c>
      <c r="BO577" t="s">
        <v>576</v>
      </c>
      <c r="BP577">
        <v>1</v>
      </c>
      <c r="BQ577">
        <v>30</v>
      </c>
      <c r="BS577">
        <v>16.23</v>
      </c>
      <c r="BT577">
        <v>1</v>
      </c>
      <c r="BU577">
        <v>1</v>
      </c>
      <c r="BV577">
        <v>1</v>
      </c>
      <c r="BW577">
        <v>1</v>
      </c>
      <c r="BX577">
        <v>1</v>
      </c>
      <c r="BY577" t="s">
        <v>45</v>
      </c>
      <c r="BZ577">
        <v>76</v>
      </c>
      <c r="CA577">
        <v>44</v>
      </c>
      <c r="CF577">
        <v>0</v>
      </c>
      <c r="CG577">
        <v>0</v>
      </c>
      <c r="CM577">
        <v>0</v>
      </c>
      <c r="CN577" t="s">
        <v>45</v>
      </c>
      <c r="CO577">
        <v>0</v>
      </c>
      <c r="CP577">
        <f t="shared" ref="CP577:CP592" si="357">(P577+Q577+S577)</f>
        <v>58.37</v>
      </c>
      <c r="CQ577">
        <f t="shared" ref="CQ577:CQ592" si="358">(AC577*BC577*AW577)</f>
        <v>3.9855999999999998</v>
      </c>
      <c r="CR577">
        <f t="shared" ref="CR577:CR592" si="359">(AD577*BB577*AV577)</f>
        <v>123.63550000000001</v>
      </c>
      <c r="CS577">
        <f t="shared" ref="CS577:CS592" si="360">(AE577*BS577*AV577)</f>
        <v>61.349399999999996</v>
      </c>
      <c r="CT577">
        <f t="shared" ref="CT577:CT592" si="361">(AF577*BA577*AV577)</f>
        <v>131.7876</v>
      </c>
      <c r="CU577">
        <f t="shared" ref="CU577:CU592" si="362">AG577</f>
        <v>0</v>
      </c>
      <c r="CV577">
        <f t="shared" ref="CV577:CV592" si="363">(AH577*AV577)</f>
        <v>0.78</v>
      </c>
      <c r="CW577">
        <f t="shared" ref="CW577:CW592" si="364">AI577</f>
        <v>0</v>
      </c>
      <c r="CX577">
        <f t="shared" ref="CX577:CX592" si="365">AJ577</f>
        <v>0</v>
      </c>
      <c r="CY577">
        <f t="shared" ref="CY577:CY592" si="366">S577*(BZ577/100)</f>
        <v>22.533999999999999</v>
      </c>
      <c r="CZ577">
        <f t="shared" ref="CZ577:CZ592" si="367">S577*(CA577/100)</f>
        <v>13.045999999999999</v>
      </c>
      <c r="DC577" t="s">
        <v>45</v>
      </c>
      <c r="DD577" t="s">
        <v>45</v>
      </c>
      <c r="DE577" t="s">
        <v>45</v>
      </c>
      <c r="DF577" t="s">
        <v>45</v>
      </c>
      <c r="DG577" t="s">
        <v>45</v>
      </c>
      <c r="DH577" t="s">
        <v>45</v>
      </c>
      <c r="DI577" t="s">
        <v>45</v>
      </c>
      <c r="DJ577" t="s">
        <v>45</v>
      </c>
      <c r="DK577" t="s">
        <v>45</v>
      </c>
      <c r="DL577" t="s">
        <v>45</v>
      </c>
      <c r="DM577" t="s">
        <v>45</v>
      </c>
      <c r="DN577">
        <v>91</v>
      </c>
      <c r="DO577">
        <v>70</v>
      </c>
      <c r="DP577">
        <v>1.0469999999999999</v>
      </c>
      <c r="DQ577">
        <v>1.0029999999999999</v>
      </c>
      <c r="DU577">
        <v>1007</v>
      </c>
      <c r="DV577" t="s">
        <v>102</v>
      </c>
      <c r="DW577" t="s">
        <v>102</v>
      </c>
      <c r="DX577">
        <v>1</v>
      </c>
      <c r="EE577">
        <v>21377779</v>
      </c>
      <c r="EF577">
        <v>30</v>
      </c>
      <c r="EG577" t="s">
        <v>20</v>
      </c>
      <c r="EH577">
        <v>0</v>
      </c>
      <c r="EI577" t="s">
        <v>45</v>
      </c>
      <c r="EJ577">
        <v>1</v>
      </c>
      <c r="EK577">
        <v>64</v>
      </c>
      <c r="EL577" t="s">
        <v>579</v>
      </c>
      <c r="EM577" t="s">
        <v>580</v>
      </c>
      <c r="EO577" t="s">
        <v>45</v>
      </c>
      <c r="EQ577">
        <v>0</v>
      </c>
      <c r="ER577">
        <v>24.35</v>
      </c>
      <c r="ES577">
        <v>1.06</v>
      </c>
      <c r="ET577">
        <v>15.17</v>
      </c>
      <c r="EU577">
        <v>3.78</v>
      </c>
      <c r="EV577">
        <v>8.1199999999999992</v>
      </c>
      <c r="EW577">
        <v>0.78</v>
      </c>
      <c r="EX577">
        <v>0</v>
      </c>
      <c r="EY577">
        <v>0</v>
      </c>
      <c r="EZ577">
        <v>0</v>
      </c>
      <c r="FQ577">
        <v>0</v>
      </c>
      <c r="FR577">
        <f t="shared" ref="FR577:FR592" si="368">ROUND(IF(AND(BH577=3,BI577=3),P577,0),2)</f>
        <v>0</v>
      </c>
      <c r="FS577">
        <v>0</v>
      </c>
      <c r="FX577">
        <v>76</v>
      </c>
      <c r="FY577">
        <v>44</v>
      </c>
      <c r="GA577" t="s">
        <v>45</v>
      </c>
      <c r="GG577">
        <v>2</v>
      </c>
      <c r="GH577">
        <v>1</v>
      </c>
      <c r="GI577">
        <v>2</v>
      </c>
      <c r="GJ577">
        <v>0</v>
      </c>
      <c r="GK577">
        <f>ROUND(R577*(R12)/100,2)</f>
        <v>23.05</v>
      </c>
      <c r="GL577">
        <f t="shared" ref="GL577:GL592" si="369">ROUND(IF(AND(BH577=3,BI577=3,FS577&lt;&gt;0),P577,0),2)</f>
        <v>0</v>
      </c>
      <c r="GM577">
        <f t="shared" ref="GM577:GM592" si="370">O577+X577+Y577+GK577</f>
        <v>117</v>
      </c>
      <c r="GN577">
        <f t="shared" ref="GN577:GN592" si="371">ROUND(IF(OR(BI577=0,BI577=1),O577+X577+Y577+GK577,0),2)</f>
        <v>117</v>
      </c>
      <c r="GO577">
        <f t="shared" ref="GO577:GO592" si="372">ROUND(IF(BI577=2,O577+X577+Y577+GK577,0),2)</f>
        <v>0</v>
      </c>
      <c r="GP577">
        <f t="shared" ref="GP577:GP592" si="373">ROUND(IF(BI577=4,O577+X577+Y577+GK577,0),2)</f>
        <v>0</v>
      </c>
      <c r="GR577">
        <v>0</v>
      </c>
    </row>
    <row r="578" spans="1:200">
      <c r="A578">
        <v>18</v>
      </c>
      <c r="B578">
        <v>0</v>
      </c>
      <c r="C578">
        <v>269</v>
      </c>
      <c r="E578" t="s">
        <v>386</v>
      </c>
      <c r="F578" t="s">
        <v>100</v>
      </c>
      <c r="G578" t="s">
        <v>101</v>
      </c>
      <c r="H578" t="s">
        <v>102</v>
      </c>
      <c r="I578">
        <f>I577*J578</f>
        <v>0.24749999999999997</v>
      </c>
      <c r="J578">
        <v>1.0999999999999999</v>
      </c>
      <c r="O578">
        <f t="shared" si="337"/>
        <v>159.81</v>
      </c>
      <c r="P578">
        <f t="shared" si="338"/>
        <v>159.81</v>
      </c>
      <c r="Q578">
        <f t="shared" si="339"/>
        <v>0</v>
      </c>
      <c r="R578">
        <f t="shared" si="340"/>
        <v>0</v>
      </c>
      <c r="S578">
        <f t="shared" si="341"/>
        <v>0</v>
      </c>
      <c r="T578">
        <f t="shared" si="342"/>
        <v>0</v>
      </c>
      <c r="U578">
        <f t="shared" si="343"/>
        <v>0</v>
      </c>
      <c r="V578">
        <f t="shared" si="344"/>
        <v>0</v>
      </c>
      <c r="W578">
        <f t="shared" si="345"/>
        <v>0</v>
      </c>
      <c r="X578">
        <f t="shared" si="346"/>
        <v>0</v>
      </c>
      <c r="Y578">
        <f t="shared" si="347"/>
        <v>0</v>
      </c>
      <c r="AA578">
        <v>22950688</v>
      </c>
      <c r="AB578">
        <f t="shared" si="348"/>
        <v>104.99</v>
      </c>
      <c r="AC578">
        <f t="shared" si="349"/>
        <v>104.99</v>
      </c>
      <c r="AD578">
        <f t="shared" si="350"/>
        <v>0</v>
      </c>
      <c r="AE578">
        <f t="shared" si="351"/>
        <v>0</v>
      </c>
      <c r="AF578">
        <f t="shared" si="352"/>
        <v>0</v>
      </c>
      <c r="AG578">
        <f t="shared" si="353"/>
        <v>0</v>
      </c>
      <c r="AH578">
        <f t="shared" si="354"/>
        <v>0</v>
      </c>
      <c r="AI578">
        <f t="shared" si="355"/>
        <v>0</v>
      </c>
      <c r="AJ578">
        <f t="shared" si="356"/>
        <v>0</v>
      </c>
      <c r="AK578">
        <v>104.99</v>
      </c>
      <c r="AL578">
        <v>104.99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1</v>
      </c>
      <c r="AW578">
        <v>1</v>
      </c>
      <c r="AZ578">
        <v>1</v>
      </c>
      <c r="BA578">
        <v>1</v>
      </c>
      <c r="BB578">
        <v>1</v>
      </c>
      <c r="BC578">
        <v>6.15</v>
      </c>
      <c r="BD578" t="s">
        <v>45</v>
      </c>
      <c r="BE578" t="s">
        <v>45</v>
      </c>
      <c r="BF578" t="s">
        <v>45</v>
      </c>
      <c r="BG578" t="s">
        <v>45</v>
      </c>
      <c r="BH578">
        <v>3</v>
      </c>
      <c r="BI578">
        <v>1</v>
      </c>
      <c r="BJ578" t="s">
        <v>103</v>
      </c>
      <c r="BM578">
        <v>64</v>
      </c>
      <c r="BN578">
        <v>0</v>
      </c>
      <c r="BO578" t="s">
        <v>100</v>
      </c>
      <c r="BP578">
        <v>1</v>
      </c>
      <c r="BQ578">
        <v>30</v>
      </c>
      <c r="BS578">
        <v>1</v>
      </c>
      <c r="BT578">
        <v>1</v>
      </c>
      <c r="BU578">
        <v>1</v>
      </c>
      <c r="BV578">
        <v>1</v>
      </c>
      <c r="BW578">
        <v>1</v>
      </c>
      <c r="BX578">
        <v>1</v>
      </c>
      <c r="BY578" t="s">
        <v>45</v>
      </c>
      <c r="BZ578">
        <v>0</v>
      </c>
      <c r="CA578">
        <v>0</v>
      </c>
      <c r="CF578">
        <v>0</v>
      </c>
      <c r="CG578">
        <v>0</v>
      </c>
      <c r="CM578">
        <v>0</v>
      </c>
      <c r="CN578" t="s">
        <v>45</v>
      </c>
      <c r="CO578">
        <v>0</v>
      </c>
      <c r="CP578">
        <f t="shared" si="357"/>
        <v>159.81</v>
      </c>
      <c r="CQ578">
        <f t="shared" si="358"/>
        <v>645.68849999999998</v>
      </c>
      <c r="CR578">
        <f t="shared" si="359"/>
        <v>0</v>
      </c>
      <c r="CS578">
        <f t="shared" si="360"/>
        <v>0</v>
      </c>
      <c r="CT578">
        <f t="shared" si="361"/>
        <v>0</v>
      </c>
      <c r="CU578">
        <f t="shared" si="362"/>
        <v>0</v>
      </c>
      <c r="CV578">
        <f t="shared" si="363"/>
        <v>0</v>
      </c>
      <c r="CW578">
        <f t="shared" si="364"/>
        <v>0</v>
      </c>
      <c r="CX578">
        <f t="shared" si="365"/>
        <v>0</v>
      </c>
      <c r="CY578">
        <f t="shared" si="366"/>
        <v>0</v>
      </c>
      <c r="CZ578">
        <f t="shared" si="367"/>
        <v>0</v>
      </c>
      <c r="DC578" t="s">
        <v>45</v>
      </c>
      <c r="DD578" t="s">
        <v>45</v>
      </c>
      <c r="DE578" t="s">
        <v>45</v>
      </c>
      <c r="DF578" t="s">
        <v>45</v>
      </c>
      <c r="DG578" t="s">
        <v>45</v>
      </c>
      <c r="DH578" t="s">
        <v>45</v>
      </c>
      <c r="DI578" t="s">
        <v>45</v>
      </c>
      <c r="DJ578" t="s">
        <v>45</v>
      </c>
      <c r="DK578" t="s">
        <v>45</v>
      </c>
      <c r="DL578" t="s">
        <v>45</v>
      </c>
      <c r="DM578" t="s">
        <v>45</v>
      </c>
      <c r="DN578">
        <v>91</v>
      </c>
      <c r="DO578">
        <v>70</v>
      </c>
      <c r="DP578">
        <v>1.0469999999999999</v>
      </c>
      <c r="DQ578">
        <v>1.0029999999999999</v>
      </c>
      <c r="DU578">
        <v>1007</v>
      </c>
      <c r="DV578" t="s">
        <v>102</v>
      </c>
      <c r="DW578" t="s">
        <v>102</v>
      </c>
      <c r="DX578">
        <v>1</v>
      </c>
      <c r="EE578">
        <v>21377779</v>
      </c>
      <c r="EF578">
        <v>30</v>
      </c>
      <c r="EG578" t="s">
        <v>20</v>
      </c>
      <c r="EH578">
        <v>0</v>
      </c>
      <c r="EI578" t="s">
        <v>45</v>
      </c>
      <c r="EJ578">
        <v>1</v>
      </c>
      <c r="EK578">
        <v>64</v>
      </c>
      <c r="EL578" t="s">
        <v>579</v>
      </c>
      <c r="EM578" t="s">
        <v>580</v>
      </c>
      <c r="EO578" t="s">
        <v>45</v>
      </c>
      <c r="EQ578">
        <v>0</v>
      </c>
      <c r="ER578">
        <v>104.99</v>
      </c>
      <c r="ES578">
        <v>104.99</v>
      </c>
      <c r="ET578">
        <v>0</v>
      </c>
      <c r="EU578">
        <v>0</v>
      </c>
      <c r="EV578">
        <v>0</v>
      </c>
      <c r="EW578">
        <v>0</v>
      </c>
      <c r="EX578">
        <v>0</v>
      </c>
      <c r="EZ578">
        <v>0</v>
      </c>
      <c r="FQ578">
        <v>0</v>
      </c>
      <c r="FR578">
        <f t="shared" si="368"/>
        <v>0</v>
      </c>
      <c r="FS578">
        <v>0</v>
      </c>
      <c r="FX578">
        <v>0</v>
      </c>
      <c r="FY578">
        <v>0</v>
      </c>
      <c r="GA578" t="s">
        <v>45</v>
      </c>
      <c r="GG578">
        <v>2</v>
      </c>
      <c r="GH578">
        <v>1</v>
      </c>
      <c r="GI578">
        <v>2</v>
      </c>
      <c r="GJ578">
        <v>0</v>
      </c>
      <c r="GK578">
        <f>ROUND(R578*(R12)/100,2)</f>
        <v>0</v>
      </c>
      <c r="GL578">
        <f t="shared" si="369"/>
        <v>0</v>
      </c>
      <c r="GM578">
        <f t="shared" si="370"/>
        <v>159.81</v>
      </c>
      <c r="GN578">
        <f t="shared" si="371"/>
        <v>159.81</v>
      </c>
      <c r="GO578">
        <f t="shared" si="372"/>
        <v>0</v>
      </c>
      <c r="GP578">
        <f t="shared" si="373"/>
        <v>0</v>
      </c>
      <c r="GR578">
        <v>0</v>
      </c>
    </row>
    <row r="579" spans="1:200">
      <c r="A579">
        <v>17</v>
      </c>
      <c r="B579">
        <v>0</v>
      </c>
      <c r="C579">
        <f>ROW(SmtRes!A273)</f>
        <v>273</v>
      </c>
      <c r="D579">
        <f>ROW(EtalonRes!A253)</f>
        <v>253</v>
      </c>
      <c r="E579" t="s">
        <v>70</v>
      </c>
      <c r="F579" t="s">
        <v>581</v>
      </c>
      <c r="G579" t="s">
        <v>582</v>
      </c>
      <c r="H579" t="s">
        <v>73</v>
      </c>
      <c r="I579">
        <f>4.5*0.5/100</f>
        <v>2.2499999999999999E-2</v>
      </c>
      <c r="J579">
        <v>0</v>
      </c>
      <c r="O579">
        <f t="shared" si="337"/>
        <v>225.69</v>
      </c>
      <c r="P579">
        <f t="shared" si="338"/>
        <v>192.71</v>
      </c>
      <c r="Q579">
        <f t="shared" si="339"/>
        <v>5.65</v>
      </c>
      <c r="R579">
        <f t="shared" si="340"/>
        <v>3.25</v>
      </c>
      <c r="S579">
        <f t="shared" si="341"/>
        <v>27.33</v>
      </c>
      <c r="T579">
        <f t="shared" si="342"/>
        <v>0</v>
      </c>
      <c r="U579">
        <f t="shared" si="343"/>
        <v>0.15322499999999997</v>
      </c>
      <c r="V579">
        <f t="shared" si="344"/>
        <v>0</v>
      </c>
      <c r="W579">
        <f t="shared" si="345"/>
        <v>0</v>
      </c>
      <c r="X579">
        <f t="shared" si="346"/>
        <v>24.05</v>
      </c>
      <c r="Y579">
        <f t="shared" si="347"/>
        <v>12.03</v>
      </c>
      <c r="AA579">
        <v>22950688</v>
      </c>
      <c r="AB579">
        <f t="shared" si="348"/>
        <v>685.5</v>
      </c>
      <c r="AC579">
        <f t="shared" si="349"/>
        <v>581.07000000000005</v>
      </c>
      <c r="AD579">
        <f t="shared" si="350"/>
        <v>29.59</v>
      </c>
      <c r="AE579">
        <f t="shared" si="351"/>
        <v>8.91</v>
      </c>
      <c r="AF579">
        <f t="shared" si="352"/>
        <v>74.84</v>
      </c>
      <c r="AG579">
        <f t="shared" si="353"/>
        <v>0</v>
      </c>
      <c r="AH579">
        <f t="shared" si="354"/>
        <v>6.81</v>
      </c>
      <c r="AI579">
        <f t="shared" si="355"/>
        <v>0</v>
      </c>
      <c r="AJ579">
        <f t="shared" si="356"/>
        <v>0</v>
      </c>
      <c r="AK579">
        <v>685.5</v>
      </c>
      <c r="AL579">
        <v>581.07000000000005</v>
      </c>
      <c r="AM579">
        <v>29.59</v>
      </c>
      <c r="AN579">
        <v>8.91</v>
      </c>
      <c r="AO579">
        <v>74.84</v>
      </c>
      <c r="AP579">
        <v>0</v>
      </c>
      <c r="AQ579">
        <v>6.81</v>
      </c>
      <c r="AR579">
        <v>0</v>
      </c>
      <c r="AS579">
        <v>0</v>
      </c>
      <c r="AT579">
        <v>88</v>
      </c>
      <c r="AU579">
        <v>44</v>
      </c>
      <c r="AV579">
        <v>1</v>
      </c>
      <c r="AW579">
        <v>1</v>
      </c>
      <c r="AZ579">
        <v>1</v>
      </c>
      <c r="BA579">
        <v>16.23</v>
      </c>
      <c r="BB579">
        <v>8.49</v>
      </c>
      <c r="BC579">
        <v>14.74</v>
      </c>
      <c r="BD579" t="s">
        <v>45</v>
      </c>
      <c r="BE579" t="s">
        <v>45</v>
      </c>
      <c r="BF579" t="s">
        <v>45</v>
      </c>
      <c r="BG579" t="s">
        <v>45</v>
      </c>
      <c r="BH579">
        <v>0</v>
      </c>
      <c r="BI579">
        <v>1</v>
      </c>
      <c r="BJ579" t="s">
        <v>583</v>
      </c>
      <c r="BM579">
        <v>88</v>
      </c>
      <c r="BN579">
        <v>0</v>
      </c>
      <c r="BO579" t="s">
        <v>581</v>
      </c>
      <c r="BP579">
        <v>1</v>
      </c>
      <c r="BQ579">
        <v>30</v>
      </c>
      <c r="BS579">
        <v>16.23</v>
      </c>
      <c r="BT579">
        <v>1</v>
      </c>
      <c r="BU579">
        <v>1</v>
      </c>
      <c r="BV579">
        <v>1</v>
      </c>
      <c r="BW579">
        <v>1</v>
      </c>
      <c r="BX579">
        <v>1</v>
      </c>
      <c r="BY579" t="s">
        <v>45</v>
      </c>
      <c r="BZ579">
        <v>88</v>
      </c>
      <c r="CA579">
        <v>44</v>
      </c>
      <c r="CF579">
        <v>0</v>
      </c>
      <c r="CG579">
        <v>0</v>
      </c>
      <c r="CM579">
        <v>0</v>
      </c>
      <c r="CN579" t="s">
        <v>45</v>
      </c>
      <c r="CO579">
        <v>0</v>
      </c>
      <c r="CP579">
        <f t="shared" si="357"/>
        <v>225.69</v>
      </c>
      <c r="CQ579">
        <f t="shared" si="358"/>
        <v>8564.9718000000012</v>
      </c>
      <c r="CR579">
        <f t="shared" si="359"/>
        <v>251.2191</v>
      </c>
      <c r="CS579">
        <f t="shared" si="360"/>
        <v>144.60930000000002</v>
      </c>
      <c r="CT579">
        <f t="shared" si="361"/>
        <v>1214.6532000000002</v>
      </c>
      <c r="CU579">
        <f t="shared" si="362"/>
        <v>0</v>
      </c>
      <c r="CV579">
        <f t="shared" si="363"/>
        <v>6.81</v>
      </c>
      <c r="CW579">
        <f t="shared" si="364"/>
        <v>0</v>
      </c>
      <c r="CX579">
        <f t="shared" si="365"/>
        <v>0</v>
      </c>
      <c r="CY579">
        <f t="shared" si="366"/>
        <v>24.0504</v>
      </c>
      <c r="CZ579">
        <f t="shared" si="367"/>
        <v>12.0252</v>
      </c>
      <c r="DC579" t="s">
        <v>45</v>
      </c>
      <c r="DD579" t="s">
        <v>45</v>
      </c>
      <c r="DE579" t="s">
        <v>45</v>
      </c>
      <c r="DF579" t="s">
        <v>45</v>
      </c>
      <c r="DG579" t="s">
        <v>45</v>
      </c>
      <c r="DH579" t="s">
        <v>45</v>
      </c>
      <c r="DI579" t="s">
        <v>45</v>
      </c>
      <c r="DJ579" t="s">
        <v>45</v>
      </c>
      <c r="DK579" t="s">
        <v>45</v>
      </c>
      <c r="DL579" t="s">
        <v>45</v>
      </c>
      <c r="DM579" t="s">
        <v>45</v>
      </c>
      <c r="DN579">
        <v>104</v>
      </c>
      <c r="DO579">
        <v>70</v>
      </c>
      <c r="DP579">
        <v>1.0469999999999999</v>
      </c>
      <c r="DQ579">
        <v>1</v>
      </c>
      <c r="DU579">
        <v>1005</v>
      </c>
      <c r="DV579" t="s">
        <v>73</v>
      </c>
      <c r="DW579" t="s">
        <v>73</v>
      </c>
      <c r="DX579">
        <v>100</v>
      </c>
      <c r="EE579">
        <v>21377803</v>
      </c>
      <c r="EF579">
        <v>30</v>
      </c>
      <c r="EG579" t="s">
        <v>20</v>
      </c>
      <c r="EH579">
        <v>0</v>
      </c>
      <c r="EI579" t="s">
        <v>45</v>
      </c>
      <c r="EJ579">
        <v>1</v>
      </c>
      <c r="EK579">
        <v>88</v>
      </c>
      <c r="EL579" t="s">
        <v>584</v>
      </c>
      <c r="EM579" t="s">
        <v>585</v>
      </c>
      <c r="EO579" t="s">
        <v>45</v>
      </c>
      <c r="EQ579">
        <v>0</v>
      </c>
      <c r="ER579">
        <v>685.5</v>
      </c>
      <c r="ES579">
        <v>581.07000000000005</v>
      </c>
      <c r="ET579">
        <v>29.59</v>
      </c>
      <c r="EU579">
        <v>8.91</v>
      </c>
      <c r="EV579">
        <v>74.84</v>
      </c>
      <c r="EW579">
        <v>6.81</v>
      </c>
      <c r="EX579">
        <v>0</v>
      </c>
      <c r="EY579">
        <v>0</v>
      </c>
      <c r="EZ579">
        <v>0</v>
      </c>
      <c r="FQ579">
        <v>0</v>
      </c>
      <c r="FR579">
        <f t="shared" si="368"/>
        <v>0</v>
      </c>
      <c r="FS579">
        <v>0</v>
      </c>
      <c r="FX579">
        <v>88</v>
      </c>
      <c r="FY579">
        <v>44</v>
      </c>
      <c r="GA579" t="s">
        <v>45</v>
      </c>
      <c r="GG579">
        <v>2</v>
      </c>
      <c r="GH579">
        <v>1</v>
      </c>
      <c r="GI579">
        <v>2</v>
      </c>
      <c r="GJ579">
        <v>0</v>
      </c>
      <c r="GK579">
        <f>ROUND(R579*(R12)/100,2)</f>
        <v>5.43</v>
      </c>
      <c r="GL579">
        <f t="shared" si="369"/>
        <v>0</v>
      </c>
      <c r="GM579">
        <f t="shared" si="370"/>
        <v>267.2</v>
      </c>
      <c r="GN579">
        <f t="shared" si="371"/>
        <v>267.2</v>
      </c>
      <c r="GO579">
        <f t="shared" si="372"/>
        <v>0</v>
      </c>
      <c r="GP579">
        <f t="shared" si="373"/>
        <v>0</v>
      </c>
      <c r="GR579">
        <v>0</v>
      </c>
    </row>
    <row r="580" spans="1:200">
      <c r="A580">
        <v>17</v>
      </c>
      <c r="B580">
        <v>0</v>
      </c>
      <c r="C580">
        <f>ROW(SmtRes!A279)</f>
        <v>279</v>
      </c>
      <c r="D580">
        <f>ROW(EtalonRes!A259)</f>
        <v>259</v>
      </c>
      <c r="E580" t="s">
        <v>77</v>
      </c>
      <c r="F580" t="s">
        <v>442</v>
      </c>
      <c r="G580" t="s">
        <v>443</v>
      </c>
      <c r="H580" t="s">
        <v>66</v>
      </c>
      <c r="I580">
        <f>(4.5*0.5*0.05)/100</f>
        <v>1.1250000000000001E-3</v>
      </c>
      <c r="J580">
        <v>0</v>
      </c>
      <c r="O580">
        <f t="shared" si="337"/>
        <v>44.16</v>
      </c>
      <c r="P580">
        <f t="shared" si="338"/>
        <v>18.850000000000001</v>
      </c>
      <c r="Q580">
        <f t="shared" si="339"/>
        <v>0.12</v>
      </c>
      <c r="R580">
        <f t="shared" si="340"/>
        <v>0.05</v>
      </c>
      <c r="S580">
        <f t="shared" si="341"/>
        <v>25.19</v>
      </c>
      <c r="T580">
        <f t="shared" si="342"/>
        <v>0</v>
      </c>
      <c r="U580">
        <f t="shared" si="343"/>
        <v>0.15187500000000001</v>
      </c>
      <c r="V580">
        <f t="shared" si="344"/>
        <v>0</v>
      </c>
      <c r="W580">
        <f t="shared" si="345"/>
        <v>0</v>
      </c>
      <c r="X580">
        <f t="shared" si="346"/>
        <v>17.88</v>
      </c>
      <c r="Y580">
        <f t="shared" si="347"/>
        <v>11.08</v>
      </c>
      <c r="AA580">
        <v>22950688</v>
      </c>
      <c r="AB580">
        <f t="shared" si="348"/>
        <v>3259.28</v>
      </c>
      <c r="AC580">
        <f t="shared" si="349"/>
        <v>1859.87</v>
      </c>
      <c r="AD580">
        <f t="shared" si="350"/>
        <v>19.71</v>
      </c>
      <c r="AE580">
        <f t="shared" si="351"/>
        <v>2.6</v>
      </c>
      <c r="AF580">
        <f t="shared" si="352"/>
        <v>1379.7</v>
      </c>
      <c r="AG580">
        <f t="shared" si="353"/>
        <v>0</v>
      </c>
      <c r="AH580">
        <f t="shared" si="354"/>
        <v>135</v>
      </c>
      <c r="AI580">
        <f t="shared" si="355"/>
        <v>0</v>
      </c>
      <c r="AJ580">
        <f t="shared" si="356"/>
        <v>0</v>
      </c>
      <c r="AK580">
        <v>3259.28</v>
      </c>
      <c r="AL580">
        <v>1859.87</v>
      </c>
      <c r="AM580">
        <v>19.71</v>
      </c>
      <c r="AN580">
        <v>2.6</v>
      </c>
      <c r="AO580">
        <v>1379.7</v>
      </c>
      <c r="AP580">
        <v>0</v>
      </c>
      <c r="AQ580">
        <v>135</v>
      </c>
      <c r="AR580">
        <v>0</v>
      </c>
      <c r="AS580">
        <v>0</v>
      </c>
      <c r="AT580">
        <v>71</v>
      </c>
      <c r="AU580">
        <v>44</v>
      </c>
      <c r="AV580">
        <v>1</v>
      </c>
      <c r="AW580">
        <v>1</v>
      </c>
      <c r="AZ580">
        <v>1</v>
      </c>
      <c r="BA580">
        <v>16.23</v>
      </c>
      <c r="BB580">
        <v>5.2</v>
      </c>
      <c r="BC580">
        <v>9.01</v>
      </c>
      <c r="BD580" t="s">
        <v>45</v>
      </c>
      <c r="BE580" t="s">
        <v>45</v>
      </c>
      <c r="BF580" t="s">
        <v>45</v>
      </c>
      <c r="BG580" t="s">
        <v>45</v>
      </c>
      <c r="BH580">
        <v>0</v>
      </c>
      <c r="BI580">
        <v>1</v>
      </c>
      <c r="BJ580" t="s">
        <v>444</v>
      </c>
      <c r="BM580">
        <v>47</v>
      </c>
      <c r="BN580">
        <v>0</v>
      </c>
      <c r="BO580" t="s">
        <v>442</v>
      </c>
      <c r="BP580">
        <v>1</v>
      </c>
      <c r="BQ580">
        <v>30</v>
      </c>
      <c r="BS580">
        <v>16.23</v>
      </c>
      <c r="BT580">
        <v>1</v>
      </c>
      <c r="BU580">
        <v>1</v>
      </c>
      <c r="BV580">
        <v>1</v>
      </c>
      <c r="BW580">
        <v>1</v>
      </c>
      <c r="BX580">
        <v>1</v>
      </c>
      <c r="BY580" t="s">
        <v>45</v>
      </c>
      <c r="BZ580">
        <v>71</v>
      </c>
      <c r="CA580">
        <v>44</v>
      </c>
      <c r="CF580">
        <v>0</v>
      </c>
      <c r="CG580">
        <v>0</v>
      </c>
      <c r="CM580">
        <v>0</v>
      </c>
      <c r="CN580" t="s">
        <v>45</v>
      </c>
      <c r="CO580">
        <v>0</v>
      </c>
      <c r="CP580">
        <f t="shared" si="357"/>
        <v>44.160000000000004</v>
      </c>
      <c r="CQ580">
        <f t="shared" si="358"/>
        <v>16757.4287</v>
      </c>
      <c r="CR580">
        <f t="shared" si="359"/>
        <v>102.492</v>
      </c>
      <c r="CS580">
        <f t="shared" si="360"/>
        <v>42.198</v>
      </c>
      <c r="CT580">
        <f t="shared" si="361"/>
        <v>22392.531000000003</v>
      </c>
      <c r="CU580">
        <f t="shared" si="362"/>
        <v>0</v>
      </c>
      <c r="CV580">
        <f t="shared" si="363"/>
        <v>135</v>
      </c>
      <c r="CW580">
        <f t="shared" si="364"/>
        <v>0</v>
      </c>
      <c r="CX580">
        <f t="shared" si="365"/>
        <v>0</v>
      </c>
      <c r="CY580">
        <f t="shared" si="366"/>
        <v>17.884899999999998</v>
      </c>
      <c r="CZ580">
        <f t="shared" si="367"/>
        <v>11.083600000000001</v>
      </c>
      <c r="DC580" t="s">
        <v>45</v>
      </c>
      <c r="DD580" t="s">
        <v>45</v>
      </c>
      <c r="DE580" t="s">
        <v>45</v>
      </c>
      <c r="DF580" t="s">
        <v>45</v>
      </c>
      <c r="DG580" t="s">
        <v>45</v>
      </c>
      <c r="DH580" t="s">
        <v>45</v>
      </c>
      <c r="DI580" t="s">
        <v>45</v>
      </c>
      <c r="DJ580" t="s">
        <v>45</v>
      </c>
      <c r="DK580" t="s">
        <v>45</v>
      </c>
      <c r="DL580" t="s">
        <v>45</v>
      </c>
      <c r="DM580" t="s">
        <v>45</v>
      </c>
      <c r="DN580">
        <v>85</v>
      </c>
      <c r="DO580">
        <v>70</v>
      </c>
      <c r="DP580">
        <v>1.0469999999999999</v>
      </c>
      <c r="DQ580">
        <v>1.022</v>
      </c>
      <c r="DU580">
        <v>1007</v>
      </c>
      <c r="DV580" t="s">
        <v>66</v>
      </c>
      <c r="DW580" t="s">
        <v>66</v>
      </c>
      <c r="DX580">
        <v>100</v>
      </c>
      <c r="EE580">
        <v>21377762</v>
      </c>
      <c r="EF580">
        <v>30</v>
      </c>
      <c r="EG580" t="s">
        <v>20</v>
      </c>
      <c r="EH580">
        <v>0</v>
      </c>
      <c r="EI580" t="s">
        <v>45</v>
      </c>
      <c r="EJ580">
        <v>1</v>
      </c>
      <c r="EK580">
        <v>47</v>
      </c>
      <c r="EL580" t="s">
        <v>445</v>
      </c>
      <c r="EM580" t="s">
        <v>446</v>
      </c>
      <c r="EO580" t="s">
        <v>45</v>
      </c>
      <c r="EQ580">
        <v>0</v>
      </c>
      <c r="ER580">
        <v>3259.28</v>
      </c>
      <c r="ES580">
        <v>1859.87</v>
      </c>
      <c r="ET580">
        <v>19.71</v>
      </c>
      <c r="EU580">
        <v>2.6</v>
      </c>
      <c r="EV580">
        <v>1379.7</v>
      </c>
      <c r="EW580">
        <v>135</v>
      </c>
      <c r="EX580">
        <v>0</v>
      </c>
      <c r="EY580">
        <v>0</v>
      </c>
      <c r="EZ580">
        <v>0</v>
      </c>
      <c r="FQ580">
        <v>0</v>
      </c>
      <c r="FR580">
        <f t="shared" si="368"/>
        <v>0</v>
      </c>
      <c r="FS580">
        <v>0</v>
      </c>
      <c r="FX580">
        <v>71</v>
      </c>
      <c r="FY580">
        <v>44</v>
      </c>
      <c r="GA580" t="s">
        <v>45</v>
      </c>
      <c r="GG580">
        <v>2</v>
      </c>
      <c r="GH580">
        <v>1</v>
      </c>
      <c r="GI580">
        <v>2</v>
      </c>
      <c r="GJ580">
        <v>0</v>
      </c>
      <c r="GK580">
        <f>ROUND(R580*(R12)/100,2)</f>
        <v>0.08</v>
      </c>
      <c r="GL580">
        <f t="shared" si="369"/>
        <v>0</v>
      </c>
      <c r="GM580">
        <f t="shared" si="370"/>
        <v>73.199999999999989</v>
      </c>
      <c r="GN580">
        <f t="shared" si="371"/>
        <v>73.2</v>
      </c>
      <c r="GO580">
        <f t="shared" si="372"/>
        <v>0</v>
      </c>
      <c r="GP580">
        <f t="shared" si="373"/>
        <v>0</v>
      </c>
      <c r="GR580">
        <v>0</v>
      </c>
    </row>
    <row r="581" spans="1:200">
      <c r="A581">
        <v>18</v>
      </c>
      <c r="B581">
        <v>0</v>
      </c>
      <c r="C581">
        <v>279</v>
      </c>
      <c r="E581" t="s">
        <v>402</v>
      </c>
      <c r="F581" t="s">
        <v>586</v>
      </c>
      <c r="G581" t="s">
        <v>587</v>
      </c>
      <c r="H581" t="s">
        <v>102</v>
      </c>
      <c r="I581">
        <f>I580*J581</f>
        <v>0.11475000000000003</v>
      </c>
      <c r="J581">
        <v>102.00000000000001</v>
      </c>
      <c r="O581">
        <f t="shared" si="337"/>
        <v>153.62</v>
      </c>
      <c r="P581">
        <f t="shared" si="338"/>
        <v>153.62</v>
      </c>
      <c r="Q581">
        <f t="shared" si="339"/>
        <v>0</v>
      </c>
      <c r="R581">
        <f t="shared" si="340"/>
        <v>0</v>
      </c>
      <c r="S581">
        <f t="shared" si="341"/>
        <v>0</v>
      </c>
      <c r="T581">
        <f t="shared" si="342"/>
        <v>0</v>
      </c>
      <c r="U581">
        <f t="shared" si="343"/>
        <v>0</v>
      </c>
      <c r="V581">
        <f t="shared" si="344"/>
        <v>0</v>
      </c>
      <c r="W581">
        <f t="shared" si="345"/>
        <v>0</v>
      </c>
      <c r="X581">
        <f t="shared" si="346"/>
        <v>0</v>
      </c>
      <c r="Y581">
        <f t="shared" si="347"/>
        <v>0</v>
      </c>
      <c r="AA581">
        <v>22950688</v>
      </c>
      <c r="AB581">
        <f t="shared" si="348"/>
        <v>514.9</v>
      </c>
      <c r="AC581">
        <f t="shared" si="349"/>
        <v>514.9</v>
      </c>
      <c r="AD581">
        <f t="shared" si="350"/>
        <v>0</v>
      </c>
      <c r="AE581">
        <f t="shared" si="351"/>
        <v>0</v>
      </c>
      <c r="AF581">
        <f t="shared" si="352"/>
        <v>0</v>
      </c>
      <c r="AG581">
        <f t="shared" si="353"/>
        <v>0</v>
      </c>
      <c r="AH581">
        <f t="shared" si="354"/>
        <v>0</v>
      </c>
      <c r="AI581">
        <f t="shared" si="355"/>
        <v>0</v>
      </c>
      <c r="AJ581">
        <f t="shared" si="356"/>
        <v>0</v>
      </c>
      <c r="AK581">
        <v>514.9</v>
      </c>
      <c r="AL581">
        <v>514.9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1</v>
      </c>
      <c r="AW581">
        <v>1</v>
      </c>
      <c r="AZ581">
        <v>1</v>
      </c>
      <c r="BA581">
        <v>1</v>
      </c>
      <c r="BB581">
        <v>1</v>
      </c>
      <c r="BC581">
        <v>2.6</v>
      </c>
      <c r="BD581" t="s">
        <v>45</v>
      </c>
      <c r="BE581" t="s">
        <v>45</v>
      </c>
      <c r="BF581" t="s">
        <v>45</v>
      </c>
      <c r="BG581" t="s">
        <v>45</v>
      </c>
      <c r="BH581">
        <v>3</v>
      </c>
      <c r="BI581">
        <v>1</v>
      </c>
      <c r="BJ581" t="s">
        <v>588</v>
      </c>
      <c r="BM581">
        <v>47</v>
      </c>
      <c r="BN581">
        <v>0</v>
      </c>
      <c r="BO581" t="s">
        <v>586</v>
      </c>
      <c r="BP581">
        <v>1</v>
      </c>
      <c r="BQ581">
        <v>30</v>
      </c>
      <c r="BS581">
        <v>1</v>
      </c>
      <c r="BT581">
        <v>1</v>
      </c>
      <c r="BU581">
        <v>1</v>
      </c>
      <c r="BV581">
        <v>1</v>
      </c>
      <c r="BW581">
        <v>1</v>
      </c>
      <c r="BX581">
        <v>1</v>
      </c>
      <c r="BY581" t="s">
        <v>45</v>
      </c>
      <c r="BZ581">
        <v>0</v>
      </c>
      <c r="CA581">
        <v>0</v>
      </c>
      <c r="CF581">
        <v>0</v>
      </c>
      <c r="CG581">
        <v>0</v>
      </c>
      <c r="CM581">
        <v>0</v>
      </c>
      <c r="CN581" t="s">
        <v>45</v>
      </c>
      <c r="CO581">
        <v>0</v>
      </c>
      <c r="CP581">
        <f t="shared" si="357"/>
        <v>153.62</v>
      </c>
      <c r="CQ581">
        <f t="shared" si="358"/>
        <v>1338.74</v>
      </c>
      <c r="CR581">
        <f t="shared" si="359"/>
        <v>0</v>
      </c>
      <c r="CS581">
        <f t="shared" si="360"/>
        <v>0</v>
      </c>
      <c r="CT581">
        <f t="shared" si="361"/>
        <v>0</v>
      </c>
      <c r="CU581">
        <f t="shared" si="362"/>
        <v>0</v>
      </c>
      <c r="CV581">
        <f t="shared" si="363"/>
        <v>0</v>
      </c>
      <c r="CW581">
        <f t="shared" si="364"/>
        <v>0</v>
      </c>
      <c r="CX581">
        <f t="shared" si="365"/>
        <v>0</v>
      </c>
      <c r="CY581">
        <f t="shared" si="366"/>
        <v>0</v>
      </c>
      <c r="CZ581">
        <f t="shared" si="367"/>
        <v>0</v>
      </c>
      <c r="DC581" t="s">
        <v>45</v>
      </c>
      <c r="DD581" t="s">
        <v>45</v>
      </c>
      <c r="DE581" t="s">
        <v>45</v>
      </c>
      <c r="DF581" t="s">
        <v>45</v>
      </c>
      <c r="DG581" t="s">
        <v>45</v>
      </c>
      <c r="DH581" t="s">
        <v>45</v>
      </c>
      <c r="DI581" t="s">
        <v>45</v>
      </c>
      <c r="DJ581" t="s">
        <v>45</v>
      </c>
      <c r="DK581" t="s">
        <v>45</v>
      </c>
      <c r="DL581" t="s">
        <v>45</v>
      </c>
      <c r="DM581" t="s">
        <v>45</v>
      </c>
      <c r="DN581">
        <v>85</v>
      </c>
      <c r="DO581">
        <v>70</v>
      </c>
      <c r="DP581">
        <v>1.0469999999999999</v>
      </c>
      <c r="DQ581">
        <v>1.022</v>
      </c>
      <c r="DU581">
        <v>1007</v>
      </c>
      <c r="DV581" t="s">
        <v>102</v>
      </c>
      <c r="DW581" t="s">
        <v>102</v>
      </c>
      <c r="DX581">
        <v>1</v>
      </c>
      <c r="EE581">
        <v>21377762</v>
      </c>
      <c r="EF581">
        <v>30</v>
      </c>
      <c r="EG581" t="s">
        <v>20</v>
      </c>
      <c r="EH581">
        <v>0</v>
      </c>
      <c r="EI581" t="s">
        <v>45</v>
      </c>
      <c r="EJ581">
        <v>1</v>
      </c>
      <c r="EK581">
        <v>47</v>
      </c>
      <c r="EL581" t="s">
        <v>445</v>
      </c>
      <c r="EM581" t="s">
        <v>446</v>
      </c>
      <c r="EO581" t="s">
        <v>45</v>
      </c>
      <c r="EQ581">
        <v>0</v>
      </c>
      <c r="ER581">
        <v>514.9</v>
      </c>
      <c r="ES581">
        <v>514.9</v>
      </c>
      <c r="ET581">
        <v>0</v>
      </c>
      <c r="EU581">
        <v>0</v>
      </c>
      <c r="EV581">
        <v>0</v>
      </c>
      <c r="EW581">
        <v>0</v>
      </c>
      <c r="EX581">
        <v>0</v>
      </c>
      <c r="EZ581">
        <v>0</v>
      </c>
      <c r="FQ581">
        <v>0</v>
      </c>
      <c r="FR581">
        <f t="shared" si="368"/>
        <v>0</v>
      </c>
      <c r="FS581">
        <v>0</v>
      </c>
      <c r="FX581">
        <v>0</v>
      </c>
      <c r="FY581">
        <v>0</v>
      </c>
      <c r="GA581" t="s">
        <v>45</v>
      </c>
      <c r="GG581">
        <v>2</v>
      </c>
      <c r="GH581">
        <v>1</v>
      </c>
      <c r="GI581">
        <v>2</v>
      </c>
      <c r="GJ581">
        <v>0</v>
      </c>
      <c r="GK581">
        <f>ROUND(R581*(R12)/100,2)</f>
        <v>0</v>
      </c>
      <c r="GL581">
        <f t="shared" si="369"/>
        <v>0</v>
      </c>
      <c r="GM581">
        <f t="shared" si="370"/>
        <v>153.62</v>
      </c>
      <c r="GN581">
        <f t="shared" si="371"/>
        <v>153.62</v>
      </c>
      <c r="GO581">
        <f t="shared" si="372"/>
        <v>0</v>
      </c>
      <c r="GP581">
        <f t="shared" si="373"/>
        <v>0</v>
      </c>
      <c r="GR581">
        <v>0</v>
      </c>
    </row>
    <row r="582" spans="1:200">
      <c r="A582">
        <v>17</v>
      </c>
      <c r="B582">
        <v>0</v>
      </c>
      <c r="C582">
        <f>ROW(SmtRes!A297)</f>
        <v>297</v>
      </c>
      <c r="D582">
        <f>ROW(EtalonRes!A277)</f>
        <v>277</v>
      </c>
      <c r="E582" t="s">
        <v>83</v>
      </c>
      <c r="F582" t="s">
        <v>589</v>
      </c>
      <c r="G582" t="s">
        <v>590</v>
      </c>
      <c r="H582" t="s">
        <v>66</v>
      </c>
      <c r="I582">
        <f>(4.5*1.4*0.5)/100</f>
        <v>3.15E-2</v>
      </c>
      <c r="J582">
        <v>0</v>
      </c>
      <c r="O582">
        <f t="shared" si="337"/>
        <v>3207.32</v>
      </c>
      <c r="P582">
        <f t="shared" si="338"/>
        <v>903.28</v>
      </c>
      <c r="Q582">
        <f t="shared" si="339"/>
        <v>167.24</v>
      </c>
      <c r="R582">
        <f t="shared" si="340"/>
        <v>51.55</v>
      </c>
      <c r="S582">
        <f t="shared" si="341"/>
        <v>2136.8000000000002</v>
      </c>
      <c r="T582">
        <f t="shared" si="342"/>
        <v>0</v>
      </c>
      <c r="U582">
        <f t="shared" si="343"/>
        <v>11.34</v>
      </c>
      <c r="V582">
        <f t="shared" si="344"/>
        <v>0</v>
      </c>
      <c r="W582">
        <f t="shared" si="345"/>
        <v>0</v>
      </c>
      <c r="X582">
        <f t="shared" si="346"/>
        <v>1517.13</v>
      </c>
      <c r="Y582">
        <f t="shared" si="347"/>
        <v>940.19</v>
      </c>
      <c r="AA582">
        <v>22950688</v>
      </c>
      <c r="AB582">
        <f t="shared" si="348"/>
        <v>10467.629999999999</v>
      </c>
      <c r="AC582">
        <f t="shared" si="349"/>
        <v>5339.93</v>
      </c>
      <c r="AD582">
        <f t="shared" si="350"/>
        <v>948.1</v>
      </c>
      <c r="AE582">
        <f t="shared" si="351"/>
        <v>100.83</v>
      </c>
      <c r="AF582">
        <f t="shared" si="352"/>
        <v>4179.6000000000004</v>
      </c>
      <c r="AG582">
        <f t="shared" si="353"/>
        <v>0</v>
      </c>
      <c r="AH582">
        <f t="shared" si="354"/>
        <v>360</v>
      </c>
      <c r="AI582">
        <f t="shared" si="355"/>
        <v>0</v>
      </c>
      <c r="AJ582">
        <f t="shared" si="356"/>
        <v>0</v>
      </c>
      <c r="AK582">
        <v>10467.629999999999</v>
      </c>
      <c r="AL582">
        <v>5339.93</v>
      </c>
      <c r="AM582">
        <v>948.1</v>
      </c>
      <c r="AN582">
        <v>100.83</v>
      </c>
      <c r="AO582">
        <v>4179.6000000000004</v>
      </c>
      <c r="AP582">
        <v>0</v>
      </c>
      <c r="AQ582">
        <v>360</v>
      </c>
      <c r="AR582">
        <v>0</v>
      </c>
      <c r="AS582">
        <v>0</v>
      </c>
      <c r="AT582">
        <v>71</v>
      </c>
      <c r="AU582">
        <v>44</v>
      </c>
      <c r="AV582">
        <v>1</v>
      </c>
      <c r="AW582">
        <v>1</v>
      </c>
      <c r="AZ582">
        <v>1</v>
      </c>
      <c r="BA582">
        <v>16.23</v>
      </c>
      <c r="BB582">
        <v>5.6</v>
      </c>
      <c r="BC582">
        <v>5.37</v>
      </c>
      <c r="BD582" t="s">
        <v>45</v>
      </c>
      <c r="BE582" t="s">
        <v>45</v>
      </c>
      <c r="BF582" t="s">
        <v>45</v>
      </c>
      <c r="BG582" t="s">
        <v>45</v>
      </c>
      <c r="BH582">
        <v>0</v>
      </c>
      <c r="BI582">
        <v>1</v>
      </c>
      <c r="BJ582" t="s">
        <v>591</v>
      </c>
      <c r="BM582">
        <v>47</v>
      </c>
      <c r="BN582">
        <v>0</v>
      </c>
      <c r="BO582" t="s">
        <v>589</v>
      </c>
      <c r="BP582">
        <v>1</v>
      </c>
      <c r="BQ582">
        <v>30</v>
      </c>
      <c r="BS582">
        <v>16.23</v>
      </c>
      <c r="BT582">
        <v>1</v>
      </c>
      <c r="BU582">
        <v>1</v>
      </c>
      <c r="BV582">
        <v>1</v>
      </c>
      <c r="BW582">
        <v>1</v>
      </c>
      <c r="BX582">
        <v>1</v>
      </c>
      <c r="BY582" t="s">
        <v>45</v>
      </c>
      <c r="BZ582">
        <v>71</v>
      </c>
      <c r="CA582">
        <v>44</v>
      </c>
      <c r="CF582">
        <v>0</v>
      </c>
      <c r="CG582">
        <v>0</v>
      </c>
      <c r="CM582">
        <v>0</v>
      </c>
      <c r="CN582" t="s">
        <v>45</v>
      </c>
      <c r="CO582">
        <v>0</v>
      </c>
      <c r="CP582">
        <f t="shared" si="357"/>
        <v>3207.32</v>
      </c>
      <c r="CQ582">
        <f t="shared" si="358"/>
        <v>28675.424100000004</v>
      </c>
      <c r="CR582">
        <f t="shared" si="359"/>
        <v>5309.36</v>
      </c>
      <c r="CS582">
        <f t="shared" si="360"/>
        <v>1636.4709</v>
      </c>
      <c r="CT582">
        <f t="shared" si="361"/>
        <v>67834.90800000001</v>
      </c>
      <c r="CU582">
        <f t="shared" si="362"/>
        <v>0</v>
      </c>
      <c r="CV582">
        <f t="shared" si="363"/>
        <v>360</v>
      </c>
      <c r="CW582">
        <f t="shared" si="364"/>
        <v>0</v>
      </c>
      <c r="CX582">
        <f t="shared" si="365"/>
        <v>0</v>
      </c>
      <c r="CY582">
        <f t="shared" si="366"/>
        <v>1517.1280000000002</v>
      </c>
      <c r="CZ582">
        <f t="shared" si="367"/>
        <v>940.19200000000012</v>
      </c>
      <c r="DC582" t="s">
        <v>45</v>
      </c>
      <c r="DD582" t="s">
        <v>45</v>
      </c>
      <c r="DE582" t="s">
        <v>45</v>
      </c>
      <c r="DF582" t="s">
        <v>45</v>
      </c>
      <c r="DG582" t="s">
        <v>45</v>
      </c>
      <c r="DH582" t="s">
        <v>45</v>
      </c>
      <c r="DI582" t="s">
        <v>45</v>
      </c>
      <c r="DJ582" t="s">
        <v>45</v>
      </c>
      <c r="DK582" t="s">
        <v>45</v>
      </c>
      <c r="DL582" t="s">
        <v>45</v>
      </c>
      <c r="DM582" t="s">
        <v>45</v>
      </c>
      <c r="DN582">
        <v>85</v>
      </c>
      <c r="DO582">
        <v>70</v>
      </c>
      <c r="DP582">
        <v>1.0469999999999999</v>
      </c>
      <c r="DQ582">
        <v>1.022</v>
      </c>
      <c r="DU582">
        <v>1007</v>
      </c>
      <c r="DV582" t="s">
        <v>66</v>
      </c>
      <c r="DW582" t="s">
        <v>66</v>
      </c>
      <c r="DX582">
        <v>100</v>
      </c>
      <c r="EE582">
        <v>21377762</v>
      </c>
      <c r="EF582">
        <v>30</v>
      </c>
      <c r="EG582" t="s">
        <v>20</v>
      </c>
      <c r="EH582">
        <v>0</v>
      </c>
      <c r="EI582" t="s">
        <v>45</v>
      </c>
      <c r="EJ582">
        <v>1</v>
      </c>
      <c r="EK582">
        <v>47</v>
      </c>
      <c r="EL582" t="s">
        <v>445</v>
      </c>
      <c r="EM582" t="s">
        <v>446</v>
      </c>
      <c r="EO582" t="s">
        <v>45</v>
      </c>
      <c r="EQ582">
        <v>0</v>
      </c>
      <c r="ER582">
        <v>10467.629999999999</v>
      </c>
      <c r="ES582">
        <v>5339.93</v>
      </c>
      <c r="ET582">
        <v>948.1</v>
      </c>
      <c r="EU582">
        <v>100.83</v>
      </c>
      <c r="EV582">
        <v>4179.6000000000004</v>
      </c>
      <c r="EW582">
        <v>360</v>
      </c>
      <c r="EX582">
        <v>0</v>
      </c>
      <c r="EY582">
        <v>0</v>
      </c>
      <c r="EZ582">
        <v>0</v>
      </c>
      <c r="FQ582">
        <v>0</v>
      </c>
      <c r="FR582">
        <f t="shared" si="368"/>
        <v>0</v>
      </c>
      <c r="FS582">
        <v>0</v>
      </c>
      <c r="FX582">
        <v>71</v>
      </c>
      <c r="FY582">
        <v>44</v>
      </c>
      <c r="GA582" t="s">
        <v>45</v>
      </c>
      <c r="GG582">
        <v>2</v>
      </c>
      <c r="GH582">
        <v>1</v>
      </c>
      <c r="GI582">
        <v>2</v>
      </c>
      <c r="GJ582">
        <v>0</v>
      </c>
      <c r="GK582">
        <f>ROUND(R582*(R12)/100,2)</f>
        <v>86.09</v>
      </c>
      <c r="GL582">
        <f t="shared" si="369"/>
        <v>0</v>
      </c>
      <c r="GM582">
        <f t="shared" si="370"/>
        <v>5750.7300000000014</v>
      </c>
      <c r="GN582">
        <f t="shared" si="371"/>
        <v>5750.73</v>
      </c>
      <c r="GO582">
        <f t="shared" si="372"/>
        <v>0</v>
      </c>
      <c r="GP582">
        <f t="shared" si="373"/>
        <v>0</v>
      </c>
      <c r="GR582">
        <v>0</v>
      </c>
    </row>
    <row r="583" spans="1:200">
      <c r="A583">
        <v>18</v>
      </c>
      <c r="B583">
        <v>0</v>
      </c>
      <c r="C583">
        <v>296</v>
      </c>
      <c r="E583" t="s">
        <v>453</v>
      </c>
      <c r="F583" t="s">
        <v>592</v>
      </c>
      <c r="G583" t="s">
        <v>593</v>
      </c>
      <c r="H583" t="s">
        <v>138</v>
      </c>
      <c r="I583">
        <f>I582*J583</f>
        <v>0.2079</v>
      </c>
      <c r="J583">
        <v>6.6</v>
      </c>
      <c r="O583">
        <f t="shared" si="337"/>
        <v>7032.05</v>
      </c>
      <c r="P583">
        <f t="shared" si="338"/>
        <v>7032.05</v>
      </c>
      <c r="Q583">
        <f t="shared" si="339"/>
        <v>0</v>
      </c>
      <c r="R583">
        <f t="shared" si="340"/>
        <v>0</v>
      </c>
      <c r="S583">
        <f t="shared" si="341"/>
        <v>0</v>
      </c>
      <c r="T583">
        <f t="shared" si="342"/>
        <v>0</v>
      </c>
      <c r="U583">
        <f t="shared" si="343"/>
        <v>0</v>
      </c>
      <c r="V583">
        <f t="shared" si="344"/>
        <v>0</v>
      </c>
      <c r="W583">
        <f t="shared" si="345"/>
        <v>0</v>
      </c>
      <c r="X583">
        <f t="shared" si="346"/>
        <v>0</v>
      </c>
      <c r="Y583">
        <f t="shared" si="347"/>
        <v>0</v>
      </c>
      <c r="AA583">
        <v>22950688</v>
      </c>
      <c r="AB583">
        <f t="shared" si="348"/>
        <v>5752.41</v>
      </c>
      <c r="AC583">
        <f t="shared" si="349"/>
        <v>5752.41</v>
      </c>
      <c r="AD583">
        <f t="shared" si="350"/>
        <v>0</v>
      </c>
      <c r="AE583">
        <f t="shared" si="351"/>
        <v>0</v>
      </c>
      <c r="AF583">
        <f t="shared" si="352"/>
        <v>0</v>
      </c>
      <c r="AG583">
        <f t="shared" si="353"/>
        <v>0</v>
      </c>
      <c r="AH583">
        <f t="shared" si="354"/>
        <v>0</v>
      </c>
      <c r="AI583">
        <f t="shared" si="355"/>
        <v>0</v>
      </c>
      <c r="AJ583">
        <f t="shared" si="356"/>
        <v>0</v>
      </c>
      <c r="AK583">
        <v>5752.41</v>
      </c>
      <c r="AL583">
        <v>5752.41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1</v>
      </c>
      <c r="AW583">
        <v>1</v>
      </c>
      <c r="AZ583">
        <v>1</v>
      </c>
      <c r="BA583">
        <v>1</v>
      </c>
      <c r="BB583">
        <v>1</v>
      </c>
      <c r="BC583">
        <v>5.88</v>
      </c>
      <c r="BD583" t="s">
        <v>45</v>
      </c>
      <c r="BE583" t="s">
        <v>45</v>
      </c>
      <c r="BF583" t="s">
        <v>45</v>
      </c>
      <c r="BG583" t="s">
        <v>45</v>
      </c>
      <c r="BH583">
        <v>3</v>
      </c>
      <c r="BI583">
        <v>1</v>
      </c>
      <c r="BJ583" t="s">
        <v>594</v>
      </c>
      <c r="BM583">
        <v>47</v>
      </c>
      <c r="BN583">
        <v>0</v>
      </c>
      <c r="BO583" t="s">
        <v>592</v>
      </c>
      <c r="BP583">
        <v>1</v>
      </c>
      <c r="BQ583">
        <v>30</v>
      </c>
      <c r="BS583">
        <v>1</v>
      </c>
      <c r="BT583">
        <v>1</v>
      </c>
      <c r="BU583">
        <v>1</v>
      </c>
      <c r="BV583">
        <v>1</v>
      </c>
      <c r="BW583">
        <v>1</v>
      </c>
      <c r="BX583">
        <v>1</v>
      </c>
      <c r="BY583" t="s">
        <v>45</v>
      </c>
      <c r="BZ583">
        <v>0</v>
      </c>
      <c r="CA583">
        <v>0</v>
      </c>
      <c r="CF583">
        <v>0</v>
      </c>
      <c r="CG583">
        <v>0</v>
      </c>
      <c r="CM583">
        <v>0</v>
      </c>
      <c r="CN583" t="s">
        <v>45</v>
      </c>
      <c r="CO583">
        <v>0</v>
      </c>
      <c r="CP583">
        <f t="shared" si="357"/>
        <v>7032.05</v>
      </c>
      <c r="CQ583">
        <f t="shared" si="358"/>
        <v>33824.1708</v>
      </c>
      <c r="CR583">
        <f t="shared" si="359"/>
        <v>0</v>
      </c>
      <c r="CS583">
        <f t="shared" si="360"/>
        <v>0</v>
      </c>
      <c r="CT583">
        <f t="shared" si="361"/>
        <v>0</v>
      </c>
      <c r="CU583">
        <f t="shared" si="362"/>
        <v>0</v>
      </c>
      <c r="CV583">
        <f t="shared" si="363"/>
        <v>0</v>
      </c>
      <c r="CW583">
        <f t="shared" si="364"/>
        <v>0</v>
      </c>
      <c r="CX583">
        <f t="shared" si="365"/>
        <v>0</v>
      </c>
      <c r="CY583">
        <f t="shared" si="366"/>
        <v>0</v>
      </c>
      <c r="CZ583">
        <f t="shared" si="367"/>
        <v>0</v>
      </c>
      <c r="DC583" t="s">
        <v>45</v>
      </c>
      <c r="DD583" t="s">
        <v>45</v>
      </c>
      <c r="DE583" t="s">
        <v>45</v>
      </c>
      <c r="DF583" t="s">
        <v>45</v>
      </c>
      <c r="DG583" t="s">
        <v>45</v>
      </c>
      <c r="DH583" t="s">
        <v>45</v>
      </c>
      <c r="DI583" t="s">
        <v>45</v>
      </c>
      <c r="DJ583" t="s">
        <v>45</v>
      </c>
      <c r="DK583" t="s">
        <v>45</v>
      </c>
      <c r="DL583" t="s">
        <v>45</v>
      </c>
      <c r="DM583" t="s">
        <v>45</v>
      </c>
      <c r="DN583">
        <v>85</v>
      </c>
      <c r="DO583">
        <v>70</v>
      </c>
      <c r="DP583">
        <v>1.0469999999999999</v>
      </c>
      <c r="DQ583">
        <v>1.022</v>
      </c>
      <c r="DU583">
        <v>1009</v>
      </c>
      <c r="DV583" t="s">
        <v>138</v>
      </c>
      <c r="DW583" t="s">
        <v>138</v>
      </c>
      <c r="DX583">
        <v>1000</v>
      </c>
      <c r="EE583">
        <v>21377762</v>
      </c>
      <c r="EF583">
        <v>30</v>
      </c>
      <c r="EG583" t="s">
        <v>20</v>
      </c>
      <c r="EH583">
        <v>0</v>
      </c>
      <c r="EI583" t="s">
        <v>45</v>
      </c>
      <c r="EJ583">
        <v>1</v>
      </c>
      <c r="EK583">
        <v>47</v>
      </c>
      <c r="EL583" t="s">
        <v>445</v>
      </c>
      <c r="EM583" t="s">
        <v>446</v>
      </c>
      <c r="EO583" t="s">
        <v>45</v>
      </c>
      <c r="EQ583">
        <v>0</v>
      </c>
      <c r="ER583">
        <v>5752.41</v>
      </c>
      <c r="ES583">
        <v>5752.41</v>
      </c>
      <c r="ET583">
        <v>0</v>
      </c>
      <c r="EU583">
        <v>0</v>
      </c>
      <c r="EV583">
        <v>0</v>
      </c>
      <c r="EW583">
        <v>0</v>
      </c>
      <c r="EX583">
        <v>0</v>
      </c>
      <c r="EZ583">
        <v>0</v>
      </c>
      <c r="FQ583">
        <v>0</v>
      </c>
      <c r="FR583">
        <f t="shared" si="368"/>
        <v>0</v>
      </c>
      <c r="FS583">
        <v>0</v>
      </c>
      <c r="FX583">
        <v>0</v>
      </c>
      <c r="FY583">
        <v>0</v>
      </c>
      <c r="GA583" t="s">
        <v>45</v>
      </c>
      <c r="GG583">
        <v>2</v>
      </c>
      <c r="GH583">
        <v>1</v>
      </c>
      <c r="GI583">
        <v>2</v>
      </c>
      <c r="GJ583">
        <v>0</v>
      </c>
      <c r="GK583">
        <f>ROUND(R583*(R12)/100,2)</f>
        <v>0</v>
      </c>
      <c r="GL583">
        <f t="shared" si="369"/>
        <v>0</v>
      </c>
      <c r="GM583">
        <f t="shared" si="370"/>
        <v>7032.05</v>
      </c>
      <c r="GN583">
        <f t="shared" si="371"/>
        <v>7032.05</v>
      </c>
      <c r="GO583">
        <f t="shared" si="372"/>
        <v>0</v>
      </c>
      <c r="GP583">
        <f t="shared" si="373"/>
        <v>0</v>
      </c>
      <c r="GR583">
        <v>0</v>
      </c>
    </row>
    <row r="584" spans="1:200">
      <c r="A584">
        <v>18</v>
      </c>
      <c r="B584">
        <v>0</v>
      </c>
      <c r="C584">
        <v>295</v>
      </c>
      <c r="E584" t="s">
        <v>595</v>
      </c>
      <c r="F584" t="s">
        <v>596</v>
      </c>
      <c r="G584" t="s">
        <v>597</v>
      </c>
      <c r="H584" t="s">
        <v>102</v>
      </c>
      <c r="I584">
        <f>I582*J584</f>
        <v>3.1972499999999999</v>
      </c>
      <c r="J584">
        <v>101.5</v>
      </c>
      <c r="O584">
        <f t="shared" si="337"/>
        <v>10074.08</v>
      </c>
      <c r="P584">
        <f t="shared" si="338"/>
        <v>10074.08</v>
      </c>
      <c r="Q584">
        <f t="shared" si="339"/>
        <v>0</v>
      </c>
      <c r="R584">
        <f t="shared" si="340"/>
        <v>0</v>
      </c>
      <c r="S584">
        <f t="shared" si="341"/>
        <v>0</v>
      </c>
      <c r="T584">
        <f t="shared" si="342"/>
        <v>0</v>
      </c>
      <c r="U584">
        <f t="shared" si="343"/>
        <v>0</v>
      </c>
      <c r="V584">
        <f t="shared" si="344"/>
        <v>0</v>
      </c>
      <c r="W584">
        <f t="shared" si="345"/>
        <v>0</v>
      </c>
      <c r="X584">
        <f t="shared" si="346"/>
        <v>0</v>
      </c>
      <c r="Y584">
        <f t="shared" si="347"/>
        <v>0</v>
      </c>
      <c r="AA584">
        <v>22950688</v>
      </c>
      <c r="AB584">
        <f t="shared" si="348"/>
        <v>704.89</v>
      </c>
      <c r="AC584">
        <f t="shared" si="349"/>
        <v>704.89</v>
      </c>
      <c r="AD584">
        <f t="shared" si="350"/>
        <v>0</v>
      </c>
      <c r="AE584">
        <f t="shared" si="351"/>
        <v>0</v>
      </c>
      <c r="AF584">
        <f t="shared" si="352"/>
        <v>0</v>
      </c>
      <c r="AG584">
        <f t="shared" si="353"/>
        <v>0</v>
      </c>
      <c r="AH584">
        <f t="shared" si="354"/>
        <v>0</v>
      </c>
      <c r="AI584">
        <f t="shared" si="355"/>
        <v>0</v>
      </c>
      <c r="AJ584">
        <f t="shared" si="356"/>
        <v>0</v>
      </c>
      <c r="AK584">
        <v>704.89</v>
      </c>
      <c r="AL584">
        <v>704.89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1</v>
      </c>
      <c r="AW584">
        <v>1</v>
      </c>
      <c r="AZ584">
        <v>1</v>
      </c>
      <c r="BA584">
        <v>1</v>
      </c>
      <c r="BB584">
        <v>1</v>
      </c>
      <c r="BC584">
        <v>4.47</v>
      </c>
      <c r="BD584" t="s">
        <v>45</v>
      </c>
      <c r="BE584" t="s">
        <v>45</v>
      </c>
      <c r="BF584" t="s">
        <v>45</v>
      </c>
      <c r="BG584" t="s">
        <v>45</v>
      </c>
      <c r="BH584">
        <v>3</v>
      </c>
      <c r="BI584">
        <v>1</v>
      </c>
      <c r="BJ584" t="s">
        <v>598</v>
      </c>
      <c r="BM584">
        <v>47</v>
      </c>
      <c r="BN584">
        <v>0</v>
      </c>
      <c r="BO584" t="s">
        <v>596</v>
      </c>
      <c r="BP584">
        <v>1</v>
      </c>
      <c r="BQ584">
        <v>30</v>
      </c>
      <c r="BS584">
        <v>1</v>
      </c>
      <c r="BT584">
        <v>1</v>
      </c>
      <c r="BU584">
        <v>1</v>
      </c>
      <c r="BV584">
        <v>1</v>
      </c>
      <c r="BW584">
        <v>1</v>
      </c>
      <c r="BX584">
        <v>1</v>
      </c>
      <c r="BY584" t="s">
        <v>45</v>
      </c>
      <c r="BZ584">
        <v>0</v>
      </c>
      <c r="CA584">
        <v>0</v>
      </c>
      <c r="CF584">
        <v>0</v>
      </c>
      <c r="CG584">
        <v>0</v>
      </c>
      <c r="CM584">
        <v>0</v>
      </c>
      <c r="CN584" t="s">
        <v>45</v>
      </c>
      <c r="CO584">
        <v>0</v>
      </c>
      <c r="CP584">
        <f t="shared" si="357"/>
        <v>10074.08</v>
      </c>
      <c r="CQ584">
        <f t="shared" si="358"/>
        <v>3150.8582999999999</v>
      </c>
      <c r="CR584">
        <f t="shared" si="359"/>
        <v>0</v>
      </c>
      <c r="CS584">
        <f t="shared" si="360"/>
        <v>0</v>
      </c>
      <c r="CT584">
        <f t="shared" si="361"/>
        <v>0</v>
      </c>
      <c r="CU584">
        <f t="shared" si="362"/>
        <v>0</v>
      </c>
      <c r="CV584">
        <f t="shared" si="363"/>
        <v>0</v>
      </c>
      <c r="CW584">
        <f t="shared" si="364"/>
        <v>0</v>
      </c>
      <c r="CX584">
        <f t="shared" si="365"/>
        <v>0</v>
      </c>
      <c r="CY584">
        <f t="shared" si="366"/>
        <v>0</v>
      </c>
      <c r="CZ584">
        <f t="shared" si="367"/>
        <v>0</v>
      </c>
      <c r="DC584" t="s">
        <v>45</v>
      </c>
      <c r="DD584" t="s">
        <v>45</v>
      </c>
      <c r="DE584" t="s">
        <v>45</v>
      </c>
      <c r="DF584" t="s">
        <v>45</v>
      </c>
      <c r="DG584" t="s">
        <v>45</v>
      </c>
      <c r="DH584" t="s">
        <v>45</v>
      </c>
      <c r="DI584" t="s">
        <v>45</v>
      </c>
      <c r="DJ584" t="s">
        <v>45</v>
      </c>
      <c r="DK584" t="s">
        <v>45</v>
      </c>
      <c r="DL584" t="s">
        <v>45</v>
      </c>
      <c r="DM584" t="s">
        <v>45</v>
      </c>
      <c r="DN584">
        <v>85</v>
      </c>
      <c r="DO584">
        <v>70</v>
      </c>
      <c r="DP584">
        <v>1.0469999999999999</v>
      </c>
      <c r="DQ584">
        <v>1.022</v>
      </c>
      <c r="DU584">
        <v>1007</v>
      </c>
      <c r="DV584" t="s">
        <v>102</v>
      </c>
      <c r="DW584" t="s">
        <v>102</v>
      </c>
      <c r="DX584">
        <v>1</v>
      </c>
      <c r="EE584">
        <v>21377762</v>
      </c>
      <c r="EF584">
        <v>30</v>
      </c>
      <c r="EG584" t="s">
        <v>20</v>
      </c>
      <c r="EH584">
        <v>0</v>
      </c>
      <c r="EI584" t="s">
        <v>45</v>
      </c>
      <c r="EJ584">
        <v>1</v>
      </c>
      <c r="EK584">
        <v>47</v>
      </c>
      <c r="EL584" t="s">
        <v>445</v>
      </c>
      <c r="EM584" t="s">
        <v>446</v>
      </c>
      <c r="EO584" t="s">
        <v>45</v>
      </c>
      <c r="EQ584">
        <v>0</v>
      </c>
      <c r="ER584">
        <v>704.89</v>
      </c>
      <c r="ES584">
        <v>704.89</v>
      </c>
      <c r="ET584">
        <v>0</v>
      </c>
      <c r="EU584">
        <v>0</v>
      </c>
      <c r="EV584">
        <v>0</v>
      </c>
      <c r="EW584">
        <v>0</v>
      </c>
      <c r="EX584">
        <v>0</v>
      </c>
      <c r="EZ584">
        <v>0</v>
      </c>
      <c r="FQ584">
        <v>0</v>
      </c>
      <c r="FR584">
        <f t="shared" si="368"/>
        <v>0</v>
      </c>
      <c r="FS584">
        <v>0</v>
      </c>
      <c r="FX584">
        <v>0</v>
      </c>
      <c r="FY584">
        <v>0</v>
      </c>
      <c r="GA584" t="s">
        <v>45</v>
      </c>
      <c r="GG584">
        <v>2</v>
      </c>
      <c r="GH584">
        <v>1</v>
      </c>
      <c r="GI584">
        <v>2</v>
      </c>
      <c r="GJ584">
        <v>0</v>
      </c>
      <c r="GK584">
        <f>ROUND(R584*(R12)/100,2)</f>
        <v>0</v>
      </c>
      <c r="GL584">
        <f t="shared" si="369"/>
        <v>0</v>
      </c>
      <c r="GM584">
        <f t="shared" si="370"/>
        <v>10074.08</v>
      </c>
      <c r="GN584">
        <f t="shared" si="371"/>
        <v>10074.08</v>
      </c>
      <c r="GO584">
        <f t="shared" si="372"/>
        <v>0</v>
      </c>
      <c r="GP584">
        <f t="shared" si="373"/>
        <v>0</v>
      </c>
      <c r="GR584">
        <v>0</v>
      </c>
    </row>
    <row r="585" spans="1:200">
      <c r="A585">
        <v>17</v>
      </c>
      <c r="B585">
        <v>0</v>
      </c>
      <c r="C585">
        <f>ROW(SmtRes!A301)</f>
        <v>301</v>
      </c>
      <c r="D585">
        <f>ROW(EtalonRes!A281)</f>
        <v>281</v>
      </c>
      <c r="E585" t="s">
        <v>90</v>
      </c>
      <c r="F585" t="s">
        <v>599</v>
      </c>
      <c r="G585" t="s">
        <v>600</v>
      </c>
      <c r="H585" t="s">
        <v>73</v>
      </c>
      <c r="I585">
        <f>(3.1*0.75*2+1.4*0.75)/100</f>
        <v>5.7000000000000002E-2</v>
      </c>
      <c r="J585">
        <v>0</v>
      </c>
      <c r="O585">
        <f t="shared" si="337"/>
        <v>492.49</v>
      </c>
      <c r="P585">
        <f t="shared" si="338"/>
        <v>7.2</v>
      </c>
      <c r="Q585">
        <f t="shared" si="339"/>
        <v>34.659999999999997</v>
      </c>
      <c r="R585">
        <f t="shared" si="340"/>
        <v>12.35</v>
      </c>
      <c r="S585">
        <f t="shared" si="341"/>
        <v>450.63</v>
      </c>
      <c r="T585">
        <f t="shared" si="342"/>
        <v>0</v>
      </c>
      <c r="U585">
        <f t="shared" si="343"/>
        <v>2.2229999999999999</v>
      </c>
      <c r="V585">
        <f t="shared" si="344"/>
        <v>0</v>
      </c>
      <c r="W585">
        <f t="shared" si="345"/>
        <v>0</v>
      </c>
      <c r="X585">
        <f t="shared" si="346"/>
        <v>342.48</v>
      </c>
      <c r="Y585">
        <f t="shared" si="347"/>
        <v>198.28</v>
      </c>
      <c r="AA585">
        <v>22950688</v>
      </c>
      <c r="AB585">
        <f t="shared" si="348"/>
        <v>586.12</v>
      </c>
      <c r="AC585">
        <f t="shared" si="349"/>
        <v>27.72</v>
      </c>
      <c r="AD585">
        <f t="shared" si="350"/>
        <v>71.290000000000006</v>
      </c>
      <c r="AE585">
        <f t="shared" si="351"/>
        <v>13.35</v>
      </c>
      <c r="AF585">
        <f t="shared" si="352"/>
        <v>487.11</v>
      </c>
      <c r="AG585">
        <f t="shared" si="353"/>
        <v>0</v>
      </c>
      <c r="AH585">
        <f t="shared" si="354"/>
        <v>39</v>
      </c>
      <c r="AI585">
        <f t="shared" si="355"/>
        <v>0</v>
      </c>
      <c r="AJ585">
        <f t="shared" si="356"/>
        <v>0</v>
      </c>
      <c r="AK585">
        <v>586.12</v>
      </c>
      <c r="AL585">
        <v>27.72</v>
      </c>
      <c r="AM585">
        <v>71.290000000000006</v>
      </c>
      <c r="AN585">
        <v>13.35</v>
      </c>
      <c r="AO585">
        <v>487.11</v>
      </c>
      <c r="AP585">
        <v>0</v>
      </c>
      <c r="AQ585">
        <v>39</v>
      </c>
      <c r="AR585">
        <v>0</v>
      </c>
      <c r="AS585">
        <v>0</v>
      </c>
      <c r="AT585">
        <v>76</v>
      </c>
      <c r="AU585">
        <v>44</v>
      </c>
      <c r="AV585">
        <v>1</v>
      </c>
      <c r="AW585">
        <v>1</v>
      </c>
      <c r="AZ585">
        <v>1</v>
      </c>
      <c r="BA585">
        <v>16.23</v>
      </c>
      <c r="BB585">
        <v>8.5299999999999994</v>
      </c>
      <c r="BC585">
        <v>4.5599999999999996</v>
      </c>
      <c r="BD585" t="s">
        <v>45</v>
      </c>
      <c r="BE585" t="s">
        <v>45</v>
      </c>
      <c r="BF585" t="s">
        <v>45</v>
      </c>
      <c r="BG585" t="s">
        <v>45</v>
      </c>
      <c r="BH585">
        <v>0</v>
      </c>
      <c r="BI585">
        <v>1</v>
      </c>
      <c r="BJ585" t="s">
        <v>601</v>
      </c>
      <c r="BM585">
        <v>65</v>
      </c>
      <c r="BN585">
        <v>0</v>
      </c>
      <c r="BO585" t="s">
        <v>599</v>
      </c>
      <c r="BP585">
        <v>1</v>
      </c>
      <c r="BQ585">
        <v>30</v>
      </c>
      <c r="BS585">
        <v>16.23</v>
      </c>
      <c r="BT585">
        <v>1</v>
      </c>
      <c r="BU585">
        <v>1</v>
      </c>
      <c r="BV585">
        <v>1</v>
      </c>
      <c r="BW585">
        <v>1</v>
      </c>
      <c r="BX585">
        <v>1</v>
      </c>
      <c r="BY585" t="s">
        <v>45</v>
      </c>
      <c r="BZ585">
        <v>76</v>
      </c>
      <c r="CA585">
        <v>44</v>
      </c>
      <c r="CF585">
        <v>0</v>
      </c>
      <c r="CG585">
        <v>0</v>
      </c>
      <c r="CM585">
        <v>0</v>
      </c>
      <c r="CN585" t="s">
        <v>45</v>
      </c>
      <c r="CO585">
        <v>0</v>
      </c>
      <c r="CP585">
        <f t="shared" si="357"/>
        <v>492.49</v>
      </c>
      <c r="CQ585">
        <f t="shared" si="358"/>
        <v>126.40319999999998</v>
      </c>
      <c r="CR585">
        <f t="shared" si="359"/>
        <v>608.1037</v>
      </c>
      <c r="CS585">
        <f t="shared" si="360"/>
        <v>216.6705</v>
      </c>
      <c r="CT585">
        <f t="shared" si="361"/>
        <v>7905.7953000000007</v>
      </c>
      <c r="CU585">
        <f t="shared" si="362"/>
        <v>0</v>
      </c>
      <c r="CV585">
        <f t="shared" si="363"/>
        <v>39</v>
      </c>
      <c r="CW585">
        <f t="shared" si="364"/>
        <v>0</v>
      </c>
      <c r="CX585">
        <f t="shared" si="365"/>
        <v>0</v>
      </c>
      <c r="CY585">
        <f t="shared" si="366"/>
        <v>342.47879999999998</v>
      </c>
      <c r="CZ585">
        <f t="shared" si="367"/>
        <v>198.27719999999999</v>
      </c>
      <c r="DC585" t="s">
        <v>45</v>
      </c>
      <c r="DD585" t="s">
        <v>45</v>
      </c>
      <c r="DE585" t="s">
        <v>45</v>
      </c>
      <c r="DF585" t="s">
        <v>45</v>
      </c>
      <c r="DG585" t="s">
        <v>45</v>
      </c>
      <c r="DH585" t="s">
        <v>45</v>
      </c>
      <c r="DI585" t="s">
        <v>45</v>
      </c>
      <c r="DJ585" t="s">
        <v>45</v>
      </c>
      <c r="DK585" t="s">
        <v>45</v>
      </c>
      <c r="DL585" t="s">
        <v>45</v>
      </c>
      <c r="DM585" t="s">
        <v>45</v>
      </c>
      <c r="DN585">
        <v>91</v>
      </c>
      <c r="DO585">
        <v>70</v>
      </c>
      <c r="DP585">
        <v>1.0469999999999999</v>
      </c>
      <c r="DQ585">
        <v>1</v>
      </c>
      <c r="DU585">
        <v>1005</v>
      </c>
      <c r="DV585" t="s">
        <v>73</v>
      </c>
      <c r="DW585" t="s">
        <v>73</v>
      </c>
      <c r="DX585">
        <v>100</v>
      </c>
      <c r="EE585">
        <v>21377780</v>
      </c>
      <c r="EF585">
        <v>30</v>
      </c>
      <c r="EG585" t="s">
        <v>20</v>
      </c>
      <c r="EH585">
        <v>0</v>
      </c>
      <c r="EI585" t="s">
        <v>45</v>
      </c>
      <c r="EJ585">
        <v>1</v>
      </c>
      <c r="EK585">
        <v>65</v>
      </c>
      <c r="EL585" t="s">
        <v>602</v>
      </c>
      <c r="EM585" t="s">
        <v>603</v>
      </c>
      <c r="EO585" t="s">
        <v>45</v>
      </c>
      <c r="EQ585">
        <v>0</v>
      </c>
      <c r="ER585">
        <v>586.12</v>
      </c>
      <c r="ES585">
        <v>27.72</v>
      </c>
      <c r="ET585">
        <v>71.290000000000006</v>
      </c>
      <c r="EU585">
        <v>13.35</v>
      </c>
      <c r="EV585">
        <v>487.11</v>
      </c>
      <c r="EW585">
        <v>39</v>
      </c>
      <c r="EX585">
        <v>0</v>
      </c>
      <c r="EY585">
        <v>0</v>
      </c>
      <c r="EZ585">
        <v>0</v>
      </c>
      <c r="FQ585">
        <v>0</v>
      </c>
      <c r="FR585">
        <f t="shared" si="368"/>
        <v>0</v>
      </c>
      <c r="FS585">
        <v>0</v>
      </c>
      <c r="FX585">
        <v>76</v>
      </c>
      <c r="FY585">
        <v>44</v>
      </c>
      <c r="GA585" t="s">
        <v>45</v>
      </c>
      <c r="GG585">
        <v>2</v>
      </c>
      <c r="GH585">
        <v>1</v>
      </c>
      <c r="GI585">
        <v>2</v>
      </c>
      <c r="GJ585">
        <v>0</v>
      </c>
      <c r="GK585">
        <f>ROUND(R585*(R12)/100,2)</f>
        <v>20.62</v>
      </c>
      <c r="GL585">
        <f t="shared" si="369"/>
        <v>0</v>
      </c>
      <c r="GM585">
        <f t="shared" si="370"/>
        <v>1053.8699999999999</v>
      </c>
      <c r="GN585">
        <f t="shared" si="371"/>
        <v>1053.8699999999999</v>
      </c>
      <c r="GO585">
        <f t="shared" si="372"/>
        <v>0</v>
      </c>
      <c r="GP585">
        <f t="shared" si="373"/>
        <v>0</v>
      </c>
      <c r="GR585">
        <v>0</v>
      </c>
    </row>
    <row r="586" spans="1:200">
      <c r="A586">
        <v>18</v>
      </c>
      <c r="B586">
        <v>0</v>
      </c>
      <c r="C586">
        <v>301</v>
      </c>
      <c r="E586" t="s">
        <v>267</v>
      </c>
      <c r="F586" t="s">
        <v>604</v>
      </c>
      <c r="G586" t="s">
        <v>605</v>
      </c>
      <c r="H586" t="s">
        <v>138</v>
      </c>
      <c r="I586">
        <f>I585*J586</f>
        <v>1.3679999999999999E-2</v>
      </c>
      <c r="J586">
        <v>0.24</v>
      </c>
      <c r="O586">
        <f t="shared" si="337"/>
        <v>384.91</v>
      </c>
      <c r="P586">
        <f t="shared" si="338"/>
        <v>384.91</v>
      </c>
      <c r="Q586">
        <f t="shared" si="339"/>
        <v>0</v>
      </c>
      <c r="R586">
        <f t="shared" si="340"/>
        <v>0</v>
      </c>
      <c r="S586">
        <f t="shared" si="341"/>
        <v>0</v>
      </c>
      <c r="T586">
        <f t="shared" si="342"/>
        <v>0</v>
      </c>
      <c r="U586">
        <f t="shared" si="343"/>
        <v>0</v>
      </c>
      <c r="V586">
        <f t="shared" si="344"/>
        <v>0</v>
      </c>
      <c r="W586">
        <f t="shared" si="345"/>
        <v>0</v>
      </c>
      <c r="X586">
        <f t="shared" si="346"/>
        <v>0</v>
      </c>
      <c r="Y586">
        <f t="shared" si="347"/>
        <v>0</v>
      </c>
      <c r="AA586">
        <v>22950688</v>
      </c>
      <c r="AB586">
        <f t="shared" si="348"/>
        <v>11626.84</v>
      </c>
      <c r="AC586">
        <f t="shared" si="349"/>
        <v>11626.84</v>
      </c>
      <c r="AD586">
        <f t="shared" si="350"/>
        <v>0</v>
      </c>
      <c r="AE586">
        <f t="shared" si="351"/>
        <v>0</v>
      </c>
      <c r="AF586">
        <f t="shared" si="352"/>
        <v>0</v>
      </c>
      <c r="AG586">
        <f t="shared" si="353"/>
        <v>0</v>
      </c>
      <c r="AH586">
        <f t="shared" si="354"/>
        <v>0</v>
      </c>
      <c r="AI586">
        <f t="shared" si="355"/>
        <v>0</v>
      </c>
      <c r="AJ586">
        <f t="shared" si="356"/>
        <v>0</v>
      </c>
      <c r="AK586">
        <v>11626.84</v>
      </c>
      <c r="AL586">
        <v>11626.84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1</v>
      </c>
      <c r="AW586">
        <v>1</v>
      </c>
      <c r="AZ586">
        <v>1</v>
      </c>
      <c r="BA586">
        <v>1</v>
      </c>
      <c r="BB586">
        <v>1</v>
      </c>
      <c r="BC586">
        <v>2.42</v>
      </c>
      <c r="BD586" t="s">
        <v>45</v>
      </c>
      <c r="BE586" t="s">
        <v>45</v>
      </c>
      <c r="BF586" t="s">
        <v>45</v>
      </c>
      <c r="BG586" t="s">
        <v>45</v>
      </c>
      <c r="BH586">
        <v>3</v>
      </c>
      <c r="BI586">
        <v>1</v>
      </c>
      <c r="BJ586" t="s">
        <v>606</v>
      </c>
      <c r="BM586">
        <v>65</v>
      </c>
      <c r="BN586">
        <v>0</v>
      </c>
      <c r="BO586" t="s">
        <v>604</v>
      </c>
      <c r="BP586">
        <v>1</v>
      </c>
      <c r="BQ586">
        <v>30</v>
      </c>
      <c r="BS586">
        <v>1</v>
      </c>
      <c r="BT586">
        <v>1</v>
      </c>
      <c r="BU586">
        <v>1</v>
      </c>
      <c r="BV586">
        <v>1</v>
      </c>
      <c r="BW586">
        <v>1</v>
      </c>
      <c r="BX586">
        <v>1</v>
      </c>
      <c r="BY586" t="s">
        <v>45</v>
      </c>
      <c r="BZ586">
        <v>0</v>
      </c>
      <c r="CA586">
        <v>0</v>
      </c>
      <c r="CF586">
        <v>0</v>
      </c>
      <c r="CG586">
        <v>0</v>
      </c>
      <c r="CM586">
        <v>0</v>
      </c>
      <c r="CN586" t="s">
        <v>45</v>
      </c>
      <c r="CO586">
        <v>0</v>
      </c>
      <c r="CP586">
        <f t="shared" si="357"/>
        <v>384.91</v>
      </c>
      <c r="CQ586">
        <f t="shared" si="358"/>
        <v>28136.952799999999</v>
      </c>
      <c r="CR586">
        <f t="shared" si="359"/>
        <v>0</v>
      </c>
      <c r="CS586">
        <f t="shared" si="360"/>
        <v>0</v>
      </c>
      <c r="CT586">
        <f t="shared" si="361"/>
        <v>0</v>
      </c>
      <c r="CU586">
        <f t="shared" si="362"/>
        <v>0</v>
      </c>
      <c r="CV586">
        <f t="shared" si="363"/>
        <v>0</v>
      </c>
      <c r="CW586">
        <f t="shared" si="364"/>
        <v>0</v>
      </c>
      <c r="CX586">
        <f t="shared" si="365"/>
        <v>0</v>
      </c>
      <c r="CY586">
        <f t="shared" si="366"/>
        <v>0</v>
      </c>
      <c r="CZ586">
        <f t="shared" si="367"/>
        <v>0</v>
      </c>
      <c r="DC586" t="s">
        <v>45</v>
      </c>
      <c r="DD586" t="s">
        <v>45</v>
      </c>
      <c r="DE586" t="s">
        <v>45</v>
      </c>
      <c r="DF586" t="s">
        <v>45</v>
      </c>
      <c r="DG586" t="s">
        <v>45</v>
      </c>
      <c r="DH586" t="s">
        <v>45</v>
      </c>
      <c r="DI586" t="s">
        <v>45</v>
      </c>
      <c r="DJ586" t="s">
        <v>45</v>
      </c>
      <c r="DK586" t="s">
        <v>45</v>
      </c>
      <c r="DL586" t="s">
        <v>45</v>
      </c>
      <c r="DM586" t="s">
        <v>45</v>
      </c>
      <c r="DN586">
        <v>91</v>
      </c>
      <c r="DO586">
        <v>70</v>
      </c>
      <c r="DP586">
        <v>1.0469999999999999</v>
      </c>
      <c r="DQ586">
        <v>1</v>
      </c>
      <c r="DU586">
        <v>1009</v>
      </c>
      <c r="DV586" t="s">
        <v>138</v>
      </c>
      <c r="DW586" t="s">
        <v>138</v>
      </c>
      <c r="DX586">
        <v>1000</v>
      </c>
      <c r="EE586">
        <v>21377780</v>
      </c>
      <c r="EF586">
        <v>30</v>
      </c>
      <c r="EG586" t="s">
        <v>20</v>
      </c>
      <c r="EH586">
        <v>0</v>
      </c>
      <c r="EI586" t="s">
        <v>45</v>
      </c>
      <c r="EJ586">
        <v>1</v>
      </c>
      <c r="EK586">
        <v>65</v>
      </c>
      <c r="EL586" t="s">
        <v>602</v>
      </c>
      <c r="EM586" t="s">
        <v>603</v>
      </c>
      <c r="EO586" t="s">
        <v>45</v>
      </c>
      <c r="EQ586">
        <v>0</v>
      </c>
      <c r="ER586">
        <v>11626.84</v>
      </c>
      <c r="ES586">
        <v>11626.84</v>
      </c>
      <c r="ET586">
        <v>0</v>
      </c>
      <c r="EU586">
        <v>0</v>
      </c>
      <c r="EV586">
        <v>0</v>
      </c>
      <c r="EW586">
        <v>0</v>
      </c>
      <c r="EX586">
        <v>0</v>
      </c>
      <c r="EZ586">
        <v>0</v>
      </c>
      <c r="FQ586">
        <v>0</v>
      </c>
      <c r="FR586">
        <f t="shared" si="368"/>
        <v>0</v>
      </c>
      <c r="FS586">
        <v>0</v>
      </c>
      <c r="FX586">
        <v>0</v>
      </c>
      <c r="FY586">
        <v>0</v>
      </c>
      <c r="GA586" t="s">
        <v>45</v>
      </c>
      <c r="GG586">
        <v>2</v>
      </c>
      <c r="GH586">
        <v>1</v>
      </c>
      <c r="GI586">
        <v>2</v>
      </c>
      <c r="GJ586">
        <v>0</v>
      </c>
      <c r="GK586">
        <f>ROUND(R586*(R12)/100,2)</f>
        <v>0</v>
      </c>
      <c r="GL586">
        <f t="shared" si="369"/>
        <v>0</v>
      </c>
      <c r="GM586">
        <f t="shared" si="370"/>
        <v>384.91</v>
      </c>
      <c r="GN586">
        <f t="shared" si="371"/>
        <v>384.91</v>
      </c>
      <c r="GO586">
        <f t="shared" si="372"/>
        <v>0</v>
      </c>
      <c r="GP586">
        <f t="shared" si="373"/>
        <v>0</v>
      </c>
      <c r="GR586">
        <v>0</v>
      </c>
    </row>
    <row r="587" spans="1:200">
      <c r="A587">
        <v>17</v>
      </c>
      <c r="B587">
        <v>0</v>
      </c>
      <c r="C587">
        <f>ROW(SmtRes!A310)</f>
        <v>310</v>
      </c>
      <c r="D587">
        <f>ROW(EtalonRes!A290)</f>
        <v>290</v>
      </c>
      <c r="E587" t="s">
        <v>95</v>
      </c>
      <c r="F587" t="s">
        <v>607</v>
      </c>
      <c r="G587" t="s">
        <v>608</v>
      </c>
      <c r="H587" t="s">
        <v>73</v>
      </c>
      <c r="I587">
        <f>I585</f>
        <v>5.7000000000000002E-2</v>
      </c>
      <c r="J587">
        <v>0</v>
      </c>
      <c r="O587">
        <f t="shared" si="337"/>
        <v>3764.99</v>
      </c>
      <c r="P587">
        <f t="shared" si="338"/>
        <v>2226.6</v>
      </c>
      <c r="Q587">
        <f t="shared" si="339"/>
        <v>109.9</v>
      </c>
      <c r="R587">
        <f t="shared" si="340"/>
        <v>55.88</v>
      </c>
      <c r="S587">
        <f t="shared" si="341"/>
        <v>1428.49</v>
      </c>
      <c r="T587">
        <f t="shared" si="342"/>
        <v>0</v>
      </c>
      <c r="U587">
        <f t="shared" si="343"/>
        <v>7.5810000000000004</v>
      </c>
      <c r="V587">
        <f t="shared" si="344"/>
        <v>0</v>
      </c>
      <c r="W587">
        <f t="shared" si="345"/>
        <v>0</v>
      </c>
      <c r="X587">
        <f t="shared" si="346"/>
        <v>1199.93</v>
      </c>
      <c r="Y587">
        <f t="shared" si="347"/>
        <v>628.54</v>
      </c>
      <c r="AA587">
        <v>22950688</v>
      </c>
      <c r="AB587">
        <f t="shared" si="348"/>
        <v>5607.4</v>
      </c>
      <c r="AC587">
        <f t="shared" si="349"/>
        <v>3796.22</v>
      </c>
      <c r="AD587">
        <f t="shared" si="350"/>
        <v>267.05</v>
      </c>
      <c r="AE587">
        <f t="shared" si="351"/>
        <v>60.4</v>
      </c>
      <c r="AF587">
        <f t="shared" si="352"/>
        <v>1544.13</v>
      </c>
      <c r="AG587">
        <f t="shared" si="353"/>
        <v>0</v>
      </c>
      <c r="AH587">
        <f t="shared" si="354"/>
        <v>133</v>
      </c>
      <c r="AI587">
        <f t="shared" si="355"/>
        <v>0</v>
      </c>
      <c r="AJ587">
        <f t="shared" si="356"/>
        <v>0</v>
      </c>
      <c r="AK587">
        <v>5607.4</v>
      </c>
      <c r="AL587">
        <v>3796.22</v>
      </c>
      <c r="AM587">
        <v>267.05</v>
      </c>
      <c r="AN587">
        <v>60.4</v>
      </c>
      <c r="AO587">
        <v>1544.13</v>
      </c>
      <c r="AP587">
        <v>0</v>
      </c>
      <c r="AQ587">
        <v>133</v>
      </c>
      <c r="AR587">
        <v>0</v>
      </c>
      <c r="AS587">
        <v>0</v>
      </c>
      <c r="AT587">
        <v>84</v>
      </c>
      <c r="AU587">
        <v>44</v>
      </c>
      <c r="AV587">
        <v>1</v>
      </c>
      <c r="AW587">
        <v>1</v>
      </c>
      <c r="AZ587">
        <v>1</v>
      </c>
      <c r="BA587">
        <v>16.23</v>
      </c>
      <c r="BB587">
        <v>7.22</v>
      </c>
      <c r="BC587">
        <v>10.29</v>
      </c>
      <c r="BD587" t="s">
        <v>45</v>
      </c>
      <c r="BE587" t="s">
        <v>45</v>
      </c>
      <c r="BF587" t="s">
        <v>45</v>
      </c>
      <c r="BG587" t="s">
        <v>45</v>
      </c>
      <c r="BH587">
        <v>0</v>
      </c>
      <c r="BI587">
        <v>1</v>
      </c>
      <c r="BJ587" t="s">
        <v>609</v>
      </c>
      <c r="BM587">
        <v>115</v>
      </c>
      <c r="BN587">
        <v>0</v>
      </c>
      <c r="BO587" t="s">
        <v>607</v>
      </c>
      <c r="BP587">
        <v>1</v>
      </c>
      <c r="BQ587">
        <v>30</v>
      </c>
      <c r="BS587">
        <v>16.23</v>
      </c>
      <c r="BT587">
        <v>1</v>
      </c>
      <c r="BU587">
        <v>1</v>
      </c>
      <c r="BV587">
        <v>1</v>
      </c>
      <c r="BW587">
        <v>1</v>
      </c>
      <c r="BX587">
        <v>1</v>
      </c>
      <c r="BY587" t="s">
        <v>45</v>
      </c>
      <c r="BZ587">
        <v>84</v>
      </c>
      <c r="CA587">
        <v>44</v>
      </c>
      <c r="CF587">
        <v>0</v>
      </c>
      <c r="CG587">
        <v>0</v>
      </c>
      <c r="CM587">
        <v>0</v>
      </c>
      <c r="CN587" t="s">
        <v>45</v>
      </c>
      <c r="CO587">
        <v>0</v>
      </c>
      <c r="CP587">
        <f t="shared" si="357"/>
        <v>3764.99</v>
      </c>
      <c r="CQ587">
        <f t="shared" si="358"/>
        <v>39063.103799999997</v>
      </c>
      <c r="CR587">
        <f t="shared" si="359"/>
        <v>1928.1010000000001</v>
      </c>
      <c r="CS587">
        <f t="shared" si="360"/>
        <v>980.29200000000003</v>
      </c>
      <c r="CT587">
        <f t="shared" si="361"/>
        <v>25061.229900000002</v>
      </c>
      <c r="CU587">
        <f t="shared" si="362"/>
        <v>0</v>
      </c>
      <c r="CV587">
        <f t="shared" si="363"/>
        <v>133</v>
      </c>
      <c r="CW587">
        <f t="shared" si="364"/>
        <v>0</v>
      </c>
      <c r="CX587">
        <f t="shared" si="365"/>
        <v>0</v>
      </c>
      <c r="CY587">
        <f t="shared" si="366"/>
        <v>1199.9315999999999</v>
      </c>
      <c r="CZ587">
        <f t="shared" si="367"/>
        <v>628.53560000000004</v>
      </c>
      <c r="DC587" t="s">
        <v>45</v>
      </c>
      <c r="DD587" t="s">
        <v>45</v>
      </c>
      <c r="DE587" t="s">
        <v>45</v>
      </c>
      <c r="DF587" t="s">
        <v>45</v>
      </c>
      <c r="DG587" t="s">
        <v>45</v>
      </c>
      <c r="DH587" t="s">
        <v>45</v>
      </c>
      <c r="DI587" t="s">
        <v>45</v>
      </c>
      <c r="DJ587" t="s">
        <v>45</v>
      </c>
      <c r="DK587" t="s">
        <v>45</v>
      </c>
      <c r="DL587" t="s">
        <v>45</v>
      </c>
      <c r="DM587" t="s">
        <v>45</v>
      </c>
      <c r="DN587">
        <v>100</v>
      </c>
      <c r="DO587">
        <v>64</v>
      </c>
      <c r="DP587">
        <v>1.0249999999999999</v>
      </c>
      <c r="DQ587">
        <v>1</v>
      </c>
      <c r="DU587">
        <v>1005</v>
      </c>
      <c r="DV587" t="s">
        <v>73</v>
      </c>
      <c r="DW587" t="s">
        <v>73</v>
      </c>
      <c r="DX587">
        <v>100</v>
      </c>
      <c r="EE587">
        <v>21377830</v>
      </c>
      <c r="EF587">
        <v>30</v>
      </c>
      <c r="EG587" t="s">
        <v>20</v>
      </c>
      <c r="EH587">
        <v>0</v>
      </c>
      <c r="EI587" t="s">
        <v>45</v>
      </c>
      <c r="EJ587">
        <v>1</v>
      </c>
      <c r="EK587">
        <v>115</v>
      </c>
      <c r="EL587" t="s">
        <v>610</v>
      </c>
      <c r="EM587" t="s">
        <v>611</v>
      </c>
      <c r="EO587" t="s">
        <v>45</v>
      </c>
      <c r="EQ587">
        <v>0</v>
      </c>
      <c r="ER587">
        <v>5607.4</v>
      </c>
      <c r="ES587">
        <v>3796.22</v>
      </c>
      <c r="ET587">
        <v>267.05</v>
      </c>
      <c r="EU587">
        <v>60.4</v>
      </c>
      <c r="EV587">
        <v>1544.13</v>
      </c>
      <c r="EW587">
        <v>133</v>
      </c>
      <c r="EX587">
        <v>0</v>
      </c>
      <c r="EY587">
        <v>0</v>
      </c>
      <c r="EZ587">
        <v>0</v>
      </c>
      <c r="FQ587">
        <v>0</v>
      </c>
      <c r="FR587">
        <f t="shared" si="368"/>
        <v>0</v>
      </c>
      <c r="FS587">
        <v>0</v>
      </c>
      <c r="FX587">
        <v>84</v>
      </c>
      <c r="FY587">
        <v>44</v>
      </c>
      <c r="GA587" t="s">
        <v>45</v>
      </c>
      <c r="GG587">
        <v>2</v>
      </c>
      <c r="GH587">
        <v>1</v>
      </c>
      <c r="GI587">
        <v>2</v>
      </c>
      <c r="GJ587">
        <v>0</v>
      </c>
      <c r="GK587">
        <f>ROUND(R587*(R12)/100,2)</f>
        <v>93.32</v>
      </c>
      <c r="GL587">
        <f t="shared" si="369"/>
        <v>0</v>
      </c>
      <c r="GM587">
        <f t="shared" si="370"/>
        <v>5686.78</v>
      </c>
      <c r="GN587">
        <f t="shared" si="371"/>
        <v>5686.78</v>
      </c>
      <c r="GO587">
        <f t="shared" si="372"/>
        <v>0</v>
      </c>
      <c r="GP587">
        <f t="shared" si="373"/>
        <v>0</v>
      </c>
      <c r="GR587">
        <v>0</v>
      </c>
    </row>
    <row r="588" spans="1:200">
      <c r="A588">
        <v>18</v>
      </c>
      <c r="B588">
        <v>0</v>
      </c>
      <c r="C588">
        <v>306</v>
      </c>
      <c r="E588" t="s">
        <v>99</v>
      </c>
      <c r="F588" t="s">
        <v>612</v>
      </c>
      <c r="G588" t="s">
        <v>613</v>
      </c>
      <c r="H588" t="s">
        <v>102</v>
      </c>
      <c r="I588">
        <f>I587*J588</f>
        <v>1.038996E-2</v>
      </c>
      <c r="J588">
        <v>0.18228</v>
      </c>
      <c r="O588">
        <f t="shared" si="337"/>
        <v>0.28000000000000003</v>
      </c>
      <c r="P588">
        <f t="shared" si="338"/>
        <v>0.28000000000000003</v>
      </c>
      <c r="Q588">
        <f t="shared" si="339"/>
        <v>0</v>
      </c>
      <c r="R588">
        <f t="shared" si="340"/>
        <v>0</v>
      </c>
      <c r="S588">
        <f t="shared" si="341"/>
        <v>0</v>
      </c>
      <c r="T588">
        <f t="shared" si="342"/>
        <v>0</v>
      </c>
      <c r="U588">
        <f t="shared" si="343"/>
        <v>0</v>
      </c>
      <c r="V588">
        <f t="shared" si="344"/>
        <v>0</v>
      </c>
      <c r="W588">
        <f t="shared" si="345"/>
        <v>0</v>
      </c>
      <c r="X588">
        <f t="shared" si="346"/>
        <v>0</v>
      </c>
      <c r="Y588">
        <f t="shared" si="347"/>
        <v>0</v>
      </c>
      <c r="AA588">
        <v>22950688</v>
      </c>
      <c r="AB588">
        <f t="shared" si="348"/>
        <v>7.07</v>
      </c>
      <c r="AC588">
        <f t="shared" si="349"/>
        <v>7.07</v>
      </c>
      <c r="AD588">
        <f t="shared" si="350"/>
        <v>0</v>
      </c>
      <c r="AE588">
        <f t="shared" si="351"/>
        <v>0</v>
      </c>
      <c r="AF588">
        <f t="shared" si="352"/>
        <v>0</v>
      </c>
      <c r="AG588">
        <f t="shared" si="353"/>
        <v>0</v>
      </c>
      <c r="AH588">
        <f t="shared" si="354"/>
        <v>0</v>
      </c>
      <c r="AI588">
        <f t="shared" si="355"/>
        <v>0</v>
      </c>
      <c r="AJ588">
        <f t="shared" si="356"/>
        <v>0</v>
      </c>
      <c r="AK588">
        <v>7.07</v>
      </c>
      <c r="AL588">
        <v>7.07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1</v>
      </c>
      <c r="AW588">
        <v>1</v>
      </c>
      <c r="AZ588">
        <v>1</v>
      </c>
      <c r="BA588">
        <v>1</v>
      </c>
      <c r="BB588">
        <v>1</v>
      </c>
      <c r="BC588">
        <v>3.76</v>
      </c>
      <c r="BD588" t="s">
        <v>45</v>
      </c>
      <c r="BE588" t="s">
        <v>45</v>
      </c>
      <c r="BF588" t="s">
        <v>45</v>
      </c>
      <c r="BG588" t="s">
        <v>45</v>
      </c>
      <c r="BH588">
        <v>3</v>
      </c>
      <c r="BI588">
        <v>1</v>
      </c>
      <c r="BJ588" t="s">
        <v>614</v>
      </c>
      <c r="BM588">
        <v>115</v>
      </c>
      <c r="BN588">
        <v>0</v>
      </c>
      <c r="BO588" t="s">
        <v>612</v>
      </c>
      <c r="BP588">
        <v>1</v>
      </c>
      <c r="BQ588">
        <v>30</v>
      </c>
      <c r="BS588">
        <v>1</v>
      </c>
      <c r="BT588">
        <v>1</v>
      </c>
      <c r="BU588">
        <v>1</v>
      </c>
      <c r="BV588">
        <v>1</v>
      </c>
      <c r="BW588">
        <v>1</v>
      </c>
      <c r="BX588">
        <v>1</v>
      </c>
      <c r="BY588" t="s">
        <v>45</v>
      </c>
      <c r="BZ588">
        <v>0</v>
      </c>
      <c r="CA588">
        <v>0</v>
      </c>
      <c r="CF588">
        <v>0</v>
      </c>
      <c r="CG588">
        <v>0</v>
      </c>
      <c r="CM588">
        <v>0</v>
      </c>
      <c r="CN588" t="s">
        <v>45</v>
      </c>
      <c r="CO588">
        <v>0</v>
      </c>
      <c r="CP588">
        <f t="shared" si="357"/>
        <v>0.28000000000000003</v>
      </c>
      <c r="CQ588">
        <f t="shared" si="358"/>
        <v>26.583199999999998</v>
      </c>
      <c r="CR588">
        <f t="shared" si="359"/>
        <v>0</v>
      </c>
      <c r="CS588">
        <f t="shared" si="360"/>
        <v>0</v>
      </c>
      <c r="CT588">
        <f t="shared" si="361"/>
        <v>0</v>
      </c>
      <c r="CU588">
        <f t="shared" si="362"/>
        <v>0</v>
      </c>
      <c r="CV588">
        <f t="shared" si="363"/>
        <v>0</v>
      </c>
      <c r="CW588">
        <f t="shared" si="364"/>
        <v>0</v>
      </c>
      <c r="CX588">
        <f t="shared" si="365"/>
        <v>0</v>
      </c>
      <c r="CY588">
        <f t="shared" si="366"/>
        <v>0</v>
      </c>
      <c r="CZ588">
        <f t="shared" si="367"/>
        <v>0</v>
      </c>
      <c r="DC588" t="s">
        <v>45</v>
      </c>
      <c r="DD588" t="s">
        <v>45</v>
      </c>
      <c r="DE588" t="s">
        <v>45</v>
      </c>
      <c r="DF588" t="s">
        <v>45</v>
      </c>
      <c r="DG588" t="s">
        <v>45</v>
      </c>
      <c r="DH588" t="s">
        <v>45</v>
      </c>
      <c r="DI588" t="s">
        <v>45</v>
      </c>
      <c r="DJ588" t="s">
        <v>45</v>
      </c>
      <c r="DK588" t="s">
        <v>45</v>
      </c>
      <c r="DL588" t="s">
        <v>45</v>
      </c>
      <c r="DM588" t="s">
        <v>45</v>
      </c>
      <c r="DN588">
        <v>100</v>
      </c>
      <c r="DO588">
        <v>64</v>
      </c>
      <c r="DP588">
        <v>1.0249999999999999</v>
      </c>
      <c r="DQ588">
        <v>1</v>
      </c>
      <c r="DU588">
        <v>1007</v>
      </c>
      <c r="DV588" t="s">
        <v>102</v>
      </c>
      <c r="DW588" t="s">
        <v>102</v>
      </c>
      <c r="DX588">
        <v>1</v>
      </c>
      <c r="EE588">
        <v>21377830</v>
      </c>
      <c r="EF588">
        <v>30</v>
      </c>
      <c r="EG588" t="s">
        <v>20</v>
      </c>
      <c r="EH588">
        <v>0</v>
      </c>
      <c r="EI588" t="s">
        <v>45</v>
      </c>
      <c r="EJ588">
        <v>1</v>
      </c>
      <c r="EK588">
        <v>115</v>
      </c>
      <c r="EL588" t="s">
        <v>610</v>
      </c>
      <c r="EM588" t="s">
        <v>611</v>
      </c>
      <c r="EO588" t="s">
        <v>45</v>
      </c>
      <c r="EQ588">
        <v>0</v>
      </c>
      <c r="ER588">
        <v>7.07</v>
      </c>
      <c r="ES588">
        <v>7.07</v>
      </c>
      <c r="ET588">
        <v>0</v>
      </c>
      <c r="EU588">
        <v>0</v>
      </c>
      <c r="EV588">
        <v>0</v>
      </c>
      <c r="EW588">
        <v>0</v>
      </c>
      <c r="EX588">
        <v>0</v>
      </c>
      <c r="EZ588">
        <v>0</v>
      </c>
      <c r="FQ588">
        <v>0</v>
      </c>
      <c r="FR588">
        <f t="shared" si="368"/>
        <v>0</v>
      </c>
      <c r="FS588">
        <v>0</v>
      </c>
      <c r="FX588">
        <v>0</v>
      </c>
      <c r="FY588">
        <v>0</v>
      </c>
      <c r="GA588" t="s">
        <v>45</v>
      </c>
      <c r="GG588">
        <v>2</v>
      </c>
      <c r="GH588">
        <v>1</v>
      </c>
      <c r="GI588">
        <v>2</v>
      </c>
      <c r="GJ588">
        <v>0</v>
      </c>
      <c r="GK588">
        <f>ROUND(R588*(R12)/100,2)</f>
        <v>0</v>
      </c>
      <c r="GL588">
        <f t="shared" si="369"/>
        <v>0</v>
      </c>
      <c r="GM588">
        <f t="shared" si="370"/>
        <v>0.28000000000000003</v>
      </c>
      <c r="GN588">
        <f t="shared" si="371"/>
        <v>0.28000000000000003</v>
      </c>
      <c r="GO588">
        <f t="shared" si="372"/>
        <v>0</v>
      </c>
      <c r="GP588">
        <f t="shared" si="373"/>
        <v>0</v>
      </c>
      <c r="GR588">
        <v>0</v>
      </c>
    </row>
    <row r="589" spans="1:200">
      <c r="A589">
        <v>18</v>
      </c>
      <c r="B589">
        <v>0</v>
      </c>
      <c r="C589">
        <v>310</v>
      </c>
      <c r="E589" t="s">
        <v>290</v>
      </c>
      <c r="F589" t="s">
        <v>615</v>
      </c>
      <c r="G589" t="s">
        <v>616</v>
      </c>
      <c r="H589" t="s">
        <v>138</v>
      </c>
      <c r="I589">
        <f>I587*J589</f>
        <v>5.9371200000000006E-2</v>
      </c>
      <c r="J589">
        <v>1.0416000000000001</v>
      </c>
      <c r="O589">
        <f t="shared" si="337"/>
        <v>212.4</v>
      </c>
      <c r="P589">
        <f t="shared" si="338"/>
        <v>212.4</v>
      </c>
      <c r="Q589">
        <f t="shared" si="339"/>
        <v>0</v>
      </c>
      <c r="R589">
        <f t="shared" si="340"/>
        <v>0</v>
      </c>
      <c r="S589">
        <f t="shared" si="341"/>
        <v>0</v>
      </c>
      <c r="T589">
        <f t="shared" si="342"/>
        <v>0</v>
      </c>
      <c r="U589">
        <f t="shared" si="343"/>
        <v>0</v>
      </c>
      <c r="V589">
        <f t="shared" si="344"/>
        <v>0</v>
      </c>
      <c r="W589">
        <f t="shared" si="345"/>
        <v>0</v>
      </c>
      <c r="X589">
        <f t="shared" si="346"/>
        <v>0</v>
      </c>
      <c r="Y589">
        <f t="shared" si="347"/>
        <v>0</v>
      </c>
      <c r="AA589">
        <v>22950688</v>
      </c>
      <c r="AB589">
        <f t="shared" si="348"/>
        <v>796.76</v>
      </c>
      <c r="AC589">
        <f t="shared" si="349"/>
        <v>796.76</v>
      </c>
      <c r="AD589">
        <f t="shared" si="350"/>
        <v>0</v>
      </c>
      <c r="AE589">
        <f t="shared" si="351"/>
        <v>0</v>
      </c>
      <c r="AF589">
        <f t="shared" si="352"/>
        <v>0</v>
      </c>
      <c r="AG589">
        <f t="shared" si="353"/>
        <v>0</v>
      </c>
      <c r="AH589">
        <f t="shared" si="354"/>
        <v>0</v>
      </c>
      <c r="AI589">
        <f t="shared" si="355"/>
        <v>0</v>
      </c>
      <c r="AJ589">
        <f t="shared" si="356"/>
        <v>0</v>
      </c>
      <c r="AK589">
        <v>796.76</v>
      </c>
      <c r="AL589">
        <v>796.76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1</v>
      </c>
      <c r="AW589">
        <v>1</v>
      </c>
      <c r="AZ589">
        <v>1</v>
      </c>
      <c r="BA589">
        <v>1</v>
      </c>
      <c r="BB589">
        <v>1</v>
      </c>
      <c r="BC589">
        <v>4.49</v>
      </c>
      <c r="BD589" t="s">
        <v>45</v>
      </c>
      <c r="BE589" t="s">
        <v>45</v>
      </c>
      <c r="BF589" t="s">
        <v>45</v>
      </c>
      <c r="BG589" t="s">
        <v>45</v>
      </c>
      <c r="BH589">
        <v>3</v>
      </c>
      <c r="BI589">
        <v>1</v>
      </c>
      <c r="BJ589" t="s">
        <v>617</v>
      </c>
      <c r="BM589">
        <v>115</v>
      </c>
      <c r="BN589">
        <v>0</v>
      </c>
      <c r="BO589" t="s">
        <v>615</v>
      </c>
      <c r="BP589">
        <v>1</v>
      </c>
      <c r="BQ589">
        <v>30</v>
      </c>
      <c r="BS589">
        <v>1</v>
      </c>
      <c r="BT589">
        <v>1</v>
      </c>
      <c r="BU589">
        <v>1</v>
      </c>
      <c r="BV589">
        <v>1</v>
      </c>
      <c r="BW589">
        <v>1</v>
      </c>
      <c r="BX589">
        <v>1</v>
      </c>
      <c r="BY589" t="s">
        <v>45</v>
      </c>
      <c r="BZ589">
        <v>0</v>
      </c>
      <c r="CA589">
        <v>0</v>
      </c>
      <c r="CF589">
        <v>0</v>
      </c>
      <c r="CG589">
        <v>0</v>
      </c>
      <c r="CM589">
        <v>0</v>
      </c>
      <c r="CN589" t="s">
        <v>45</v>
      </c>
      <c r="CO589">
        <v>0</v>
      </c>
      <c r="CP589">
        <f t="shared" si="357"/>
        <v>212.4</v>
      </c>
      <c r="CQ589">
        <f t="shared" si="358"/>
        <v>3577.4524000000001</v>
      </c>
      <c r="CR589">
        <f t="shared" si="359"/>
        <v>0</v>
      </c>
      <c r="CS589">
        <f t="shared" si="360"/>
        <v>0</v>
      </c>
      <c r="CT589">
        <f t="shared" si="361"/>
        <v>0</v>
      </c>
      <c r="CU589">
        <f t="shared" si="362"/>
        <v>0</v>
      </c>
      <c r="CV589">
        <f t="shared" si="363"/>
        <v>0</v>
      </c>
      <c r="CW589">
        <f t="shared" si="364"/>
        <v>0</v>
      </c>
      <c r="CX589">
        <f t="shared" si="365"/>
        <v>0</v>
      </c>
      <c r="CY589">
        <f t="shared" si="366"/>
        <v>0</v>
      </c>
      <c r="CZ589">
        <f t="shared" si="367"/>
        <v>0</v>
      </c>
      <c r="DC589" t="s">
        <v>45</v>
      </c>
      <c r="DD589" t="s">
        <v>45</v>
      </c>
      <c r="DE589" t="s">
        <v>45</v>
      </c>
      <c r="DF589" t="s">
        <v>45</v>
      </c>
      <c r="DG589" t="s">
        <v>45</v>
      </c>
      <c r="DH589" t="s">
        <v>45</v>
      </c>
      <c r="DI589" t="s">
        <v>45</v>
      </c>
      <c r="DJ589" t="s">
        <v>45</v>
      </c>
      <c r="DK589" t="s">
        <v>45</v>
      </c>
      <c r="DL589" t="s">
        <v>45</v>
      </c>
      <c r="DM589" t="s">
        <v>45</v>
      </c>
      <c r="DN589">
        <v>100</v>
      </c>
      <c r="DO589">
        <v>64</v>
      </c>
      <c r="DP589">
        <v>1.0249999999999999</v>
      </c>
      <c r="DQ589">
        <v>1</v>
      </c>
      <c r="DU589">
        <v>1009</v>
      </c>
      <c r="DV589" t="s">
        <v>138</v>
      </c>
      <c r="DW589" t="s">
        <v>138</v>
      </c>
      <c r="DX589">
        <v>1000</v>
      </c>
      <c r="EE589">
        <v>21377830</v>
      </c>
      <c r="EF589">
        <v>30</v>
      </c>
      <c r="EG589" t="s">
        <v>20</v>
      </c>
      <c r="EH589">
        <v>0</v>
      </c>
      <c r="EI589" t="s">
        <v>45</v>
      </c>
      <c r="EJ589">
        <v>1</v>
      </c>
      <c r="EK589">
        <v>115</v>
      </c>
      <c r="EL589" t="s">
        <v>610</v>
      </c>
      <c r="EM589" t="s">
        <v>611</v>
      </c>
      <c r="EO589" t="s">
        <v>45</v>
      </c>
      <c r="EQ589">
        <v>0</v>
      </c>
      <c r="ER589">
        <v>796.76</v>
      </c>
      <c r="ES589">
        <v>796.76</v>
      </c>
      <c r="ET589">
        <v>0</v>
      </c>
      <c r="EU589">
        <v>0</v>
      </c>
      <c r="EV589">
        <v>0</v>
      </c>
      <c r="EW589">
        <v>0</v>
      </c>
      <c r="EX589">
        <v>0</v>
      </c>
      <c r="EZ589">
        <v>0</v>
      </c>
      <c r="FQ589">
        <v>0</v>
      </c>
      <c r="FR589">
        <f t="shared" si="368"/>
        <v>0</v>
      </c>
      <c r="FS589">
        <v>0</v>
      </c>
      <c r="FX589">
        <v>0</v>
      </c>
      <c r="FY589">
        <v>0</v>
      </c>
      <c r="GA589" t="s">
        <v>45</v>
      </c>
      <c r="GG589">
        <v>2</v>
      </c>
      <c r="GH589">
        <v>1</v>
      </c>
      <c r="GI589">
        <v>2</v>
      </c>
      <c r="GJ589">
        <v>0</v>
      </c>
      <c r="GK589">
        <f>ROUND(R589*(R12)/100,2)</f>
        <v>0</v>
      </c>
      <c r="GL589">
        <f t="shared" si="369"/>
        <v>0</v>
      </c>
      <c r="GM589">
        <f t="shared" si="370"/>
        <v>212.4</v>
      </c>
      <c r="GN589">
        <f t="shared" si="371"/>
        <v>212.4</v>
      </c>
      <c r="GO589">
        <f t="shared" si="372"/>
        <v>0</v>
      </c>
      <c r="GP589">
        <f t="shared" si="373"/>
        <v>0</v>
      </c>
      <c r="GR589">
        <v>0</v>
      </c>
    </row>
    <row r="590" spans="1:200">
      <c r="A590">
        <v>18</v>
      </c>
      <c r="B590">
        <v>0</v>
      </c>
      <c r="C590">
        <v>309</v>
      </c>
      <c r="E590" t="s">
        <v>294</v>
      </c>
      <c r="F590" t="s">
        <v>387</v>
      </c>
      <c r="G590" t="s">
        <v>388</v>
      </c>
      <c r="H590" t="s">
        <v>102</v>
      </c>
      <c r="I590">
        <f>I587*J590</f>
        <v>0.148428</v>
      </c>
      <c r="J590">
        <v>2.6040000000000001</v>
      </c>
      <c r="O590">
        <f t="shared" si="337"/>
        <v>488.32</v>
      </c>
      <c r="P590">
        <f t="shared" si="338"/>
        <v>488.32</v>
      </c>
      <c r="Q590">
        <f t="shared" si="339"/>
        <v>0</v>
      </c>
      <c r="R590">
        <f t="shared" si="340"/>
        <v>0</v>
      </c>
      <c r="S590">
        <f t="shared" si="341"/>
        <v>0</v>
      </c>
      <c r="T590">
        <f t="shared" si="342"/>
        <v>0</v>
      </c>
      <c r="U590">
        <f t="shared" si="343"/>
        <v>0</v>
      </c>
      <c r="V590">
        <f t="shared" si="344"/>
        <v>0</v>
      </c>
      <c r="W590">
        <f t="shared" si="345"/>
        <v>0</v>
      </c>
      <c r="X590">
        <f t="shared" si="346"/>
        <v>0</v>
      </c>
      <c r="Y590">
        <f t="shared" si="347"/>
        <v>0</v>
      </c>
      <c r="AA590">
        <v>22950688</v>
      </c>
      <c r="AB590">
        <f t="shared" si="348"/>
        <v>481.69</v>
      </c>
      <c r="AC590">
        <f t="shared" si="349"/>
        <v>481.69</v>
      </c>
      <c r="AD590">
        <f t="shared" si="350"/>
        <v>0</v>
      </c>
      <c r="AE590">
        <f t="shared" si="351"/>
        <v>0</v>
      </c>
      <c r="AF590">
        <f t="shared" si="352"/>
        <v>0</v>
      </c>
      <c r="AG590">
        <f t="shared" si="353"/>
        <v>0</v>
      </c>
      <c r="AH590">
        <f t="shared" si="354"/>
        <v>0</v>
      </c>
      <c r="AI590">
        <f t="shared" si="355"/>
        <v>0</v>
      </c>
      <c r="AJ590">
        <f t="shared" si="356"/>
        <v>0</v>
      </c>
      <c r="AK590">
        <v>481.69</v>
      </c>
      <c r="AL590">
        <v>481.69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1</v>
      </c>
      <c r="AW590">
        <v>1</v>
      </c>
      <c r="AZ590">
        <v>1</v>
      </c>
      <c r="BA590">
        <v>1</v>
      </c>
      <c r="BB590">
        <v>1</v>
      </c>
      <c r="BC590">
        <v>6.83</v>
      </c>
      <c r="BD590" t="s">
        <v>45</v>
      </c>
      <c r="BE590" t="s">
        <v>45</v>
      </c>
      <c r="BF590" t="s">
        <v>45</v>
      </c>
      <c r="BG590" t="s">
        <v>45</v>
      </c>
      <c r="BH590">
        <v>3</v>
      </c>
      <c r="BI590">
        <v>1</v>
      </c>
      <c r="BJ590" t="s">
        <v>389</v>
      </c>
      <c r="BM590">
        <v>115</v>
      </c>
      <c r="BN590">
        <v>0</v>
      </c>
      <c r="BO590" t="s">
        <v>387</v>
      </c>
      <c r="BP590">
        <v>1</v>
      </c>
      <c r="BQ590">
        <v>30</v>
      </c>
      <c r="BS590">
        <v>1</v>
      </c>
      <c r="BT590">
        <v>1</v>
      </c>
      <c r="BU590">
        <v>1</v>
      </c>
      <c r="BV590">
        <v>1</v>
      </c>
      <c r="BW590">
        <v>1</v>
      </c>
      <c r="BX590">
        <v>1</v>
      </c>
      <c r="BY590" t="s">
        <v>45</v>
      </c>
      <c r="BZ590">
        <v>0</v>
      </c>
      <c r="CA590">
        <v>0</v>
      </c>
      <c r="CF590">
        <v>0</v>
      </c>
      <c r="CG590">
        <v>0</v>
      </c>
      <c r="CM590">
        <v>0</v>
      </c>
      <c r="CN590" t="s">
        <v>45</v>
      </c>
      <c r="CO590">
        <v>0</v>
      </c>
      <c r="CP590">
        <f t="shared" si="357"/>
        <v>488.32</v>
      </c>
      <c r="CQ590">
        <f t="shared" si="358"/>
        <v>3289.9427000000001</v>
      </c>
      <c r="CR590">
        <f t="shared" si="359"/>
        <v>0</v>
      </c>
      <c r="CS590">
        <f t="shared" si="360"/>
        <v>0</v>
      </c>
      <c r="CT590">
        <f t="shared" si="361"/>
        <v>0</v>
      </c>
      <c r="CU590">
        <f t="shared" si="362"/>
        <v>0</v>
      </c>
      <c r="CV590">
        <f t="shared" si="363"/>
        <v>0</v>
      </c>
      <c r="CW590">
        <f t="shared" si="364"/>
        <v>0</v>
      </c>
      <c r="CX590">
        <f t="shared" si="365"/>
        <v>0</v>
      </c>
      <c r="CY590">
        <f t="shared" si="366"/>
        <v>0</v>
      </c>
      <c r="CZ590">
        <f t="shared" si="367"/>
        <v>0</v>
      </c>
      <c r="DC590" t="s">
        <v>45</v>
      </c>
      <c r="DD590" t="s">
        <v>45</v>
      </c>
      <c r="DE590" t="s">
        <v>45</v>
      </c>
      <c r="DF590" t="s">
        <v>45</v>
      </c>
      <c r="DG590" t="s">
        <v>45</v>
      </c>
      <c r="DH590" t="s">
        <v>45</v>
      </c>
      <c r="DI590" t="s">
        <v>45</v>
      </c>
      <c r="DJ590" t="s">
        <v>45</v>
      </c>
      <c r="DK590" t="s">
        <v>45</v>
      </c>
      <c r="DL590" t="s">
        <v>45</v>
      </c>
      <c r="DM590" t="s">
        <v>45</v>
      </c>
      <c r="DN590">
        <v>100</v>
      </c>
      <c r="DO590">
        <v>64</v>
      </c>
      <c r="DP590">
        <v>1.0249999999999999</v>
      </c>
      <c r="DQ590">
        <v>1</v>
      </c>
      <c r="DU590">
        <v>1007</v>
      </c>
      <c r="DV590" t="s">
        <v>102</v>
      </c>
      <c r="DW590" t="s">
        <v>102</v>
      </c>
      <c r="DX590">
        <v>1</v>
      </c>
      <c r="EE590">
        <v>21377830</v>
      </c>
      <c r="EF590">
        <v>30</v>
      </c>
      <c r="EG590" t="s">
        <v>20</v>
      </c>
      <c r="EH590">
        <v>0</v>
      </c>
      <c r="EI590" t="s">
        <v>45</v>
      </c>
      <c r="EJ590">
        <v>1</v>
      </c>
      <c r="EK590">
        <v>115</v>
      </c>
      <c r="EL590" t="s">
        <v>610</v>
      </c>
      <c r="EM590" t="s">
        <v>611</v>
      </c>
      <c r="EO590" t="s">
        <v>45</v>
      </c>
      <c r="EQ590">
        <v>0</v>
      </c>
      <c r="ER590">
        <v>481.69</v>
      </c>
      <c r="ES590">
        <v>481.69</v>
      </c>
      <c r="ET590">
        <v>0</v>
      </c>
      <c r="EU590">
        <v>0</v>
      </c>
      <c r="EV590">
        <v>0</v>
      </c>
      <c r="EW590">
        <v>0</v>
      </c>
      <c r="EX590">
        <v>0</v>
      </c>
      <c r="EZ590">
        <v>0</v>
      </c>
      <c r="FQ590">
        <v>0</v>
      </c>
      <c r="FR590">
        <f t="shared" si="368"/>
        <v>0</v>
      </c>
      <c r="FS590">
        <v>0</v>
      </c>
      <c r="FX590">
        <v>0</v>
      </c>
      <c r="FY590">
        <v>0</v>
      </c>
      <c r="GA590" t="s">
        <v>45</v>
      </c>
      <c r="GG590">
        <v>2</v>
      </c>
      <c r="GH590">
        <v>1</v>
      </c>
      <c r="GI590">
        <v>2</v>
      </c>
      <c r="GJ590">
        <v>0</v>
      </c>
      <c r="GK590">
        <f>ROUND(R590*(R12)/100,2)</f>
        <v>0</v>
      </c>
      <c r="GL590">
        <f t="shared" si="369"/>
        <v>0</v>
      </c>
      <c r="GM590">
        <f t="shared" si="370"/>
        <v>488.32</v>
      </c>
      <c r="GN590">
        <f t="shared" si="371"/>
        <v>488.32</v>
      </c>
      <c r="GO590">
        <f t="shared" si="372"/>
        <v>0</v>
      </c>
      <c r="GP590">
        <f t="shared" si="373"/>
        <v>0</v>
      </c>
      <c r="GR590">
        <v>0</v>
      </c>
    </row>
    <row r="591" spans="1:200">
      <c r="A591">
        <v>17</v>
      </c>
      <c r="B591">
        <v>0</v>
      </c>
      <c r="C591">
        <f>ROW(SmtRes!A317)</f>
        <v>317</v>
      </c>
      <c r="D591">
        <f>ROW(EtalonRes!A297)</f>
        <v>297</v>
      </c>
      <c r="E591" t="s">
        <v>106</v>
      </c>
      <c r="F591" t="s">
        <v>618</v>
      </c>
      <c r="G591" t="s">
        <v>619</v>
      </c>
      <c r="H591" t="s">
        <v>73</v>
      </c>
      <c r="I591">
        <f>I587</f>
        <v>5.7000000000000002E-2</v>
      </c>
      <c r="J591">
        <v>0</v>
      </c>
      <c r="O591">
        <f t="shared" si="337"/>
        <v>109.01</v>
      </c>
      <c r="P591">
        <f t="shared" si="338"/>
        <v>11.27</v>
      </c>
      <c r="Q591">
        <f t="shared" si="339"/>
        <v>2</v>
      </c>
      <c r="R591">
        <f t="shared" si="340"/>
        <v>0.93</v>
      </c>
      <c r="S591">
        <f t="shared" si="341"/>
        <v>95.74</v>
      </c>
      <c r="T591">
        <f t="shared" si="342"/>
        <v>0</v>
      </c>
      <c r="U591">
        <f t="shared" si="343"/>
        <v>0.50160000000000005</v>
      </c>
      <c r="V591">
        <f t="shared" si="344"/>
        <v>0</v>
      </c>
      <c r="W591">
        <f t="shared" si="345"/>
        <v>0</v>
      </c>
      <c r="X591">
        <f t="shared" si="346"/>
        <v>80.42</v>
      </c>
      <c r="Y591">
        <f t="shared" si="347"/>
        <v>42.13</v>
      </c>
      <c r="AA591">
        <v>22950688</v>
      </c>
      <c r="AB591">
        <f t="shared" si="348"/>
        <v>136.38</v>
      </c>
      <c r="AC591">
        <f t="shared" si="349"/>
        <v>28.94</v>
      </c>
      <c r="AD591">
        <f t="shared" si="350"/>
        <v>3.95</v>
      </c>
      <c r="AE591">
        <f t="shared" si="351"/>
        <v>1</v>
      </c>
      <c r="AF591">
        <f t="shared" si="352"/>
        <v>103.49</v>
      </c>
      <c r="AG591">
        <f t="shared" si="353"/>
        <v>0</v>
      </c>
      <c r="AH591">
        <f t="shared" si="354"/>
        <v>8.8000000000000007</v>
      </c>
      <c r="AI591">
        <f t="shared" si="355"/>
        <v>0</v>
      </c>
      <c r="AJ591">
        <f t="shared" si="356"/>
        <v>0</v>
      </c>
      <c r="AK591">
        <v>136.38</v>
      </c>
      <c r="AL591">
        <v>28.94</v>
      </c>
      <c r="AM591">
        <v>3.95</v>
      </c>
      <c r="AN591">
        <v>1</v>
      </c>
      <c r="AO591">
        <v>103.49</v>
      </c>
      <c r="AP591">
        <v>0</v>
      </c>
      <c r="AQ591">
        <v>8.8000000000000007</v>
      </c>
      <c r="AR591">
        <v>0</v>
      </c>
      <c r="AS591">
        <v>0</v>
      </c>
      <c r="AT591">
        <v>84</v>
      </c>
      <c r="AU591">
        <v>44</v>
      </c>
      <c r="AV591">
        <v>1</v>
      </c>
      <c r="AW591">
        <v>1</v>
      </c>
      <c r="AZ591">
        <v>1</v>
      </c>
      <c r="BA591">
        <v>16.23</v>
      </c>
      <c r="BB591">
        <v>8.9</v>
      </c>
      <c r="BC591">
        <v>6.83</v>
      </c>
      <c r="BD591" t="s">
        <v>45</v>
      </c>
      <c r="BE591" t="s">
        <v>45</v>
      </c>
      <c r="BF591" t="s">
        <v>45</v>
      </c>
      <c r="BG591" t="s">
        <v>45</v>
      </c>
      <c r="BH591">
        <v>0</v>
      </c>
      <c r="BI591">
        <v>1</v>
      </c>
      <c r="BJ591" t="s">
        <v>620</v>
      </c>
      <c r="BM591">
        <v>116</v>
      </c>
      <c r="BN591">
        <v>0</v>
      </c>
      <c r="BO591" t="s">
        <v>618</v>
      </c>
      <c r="BP591">
        <v>1</v>
      </c>
      <c r="BQ591">
        <v>30</v>
      </c>
      <c r="BS591">
        <v>16.23</v>
      </c>
      <c r="BT591">
        <v>1</v>
      </c>
      <c r="BU591">
        <v>1</v>
      </c>
      <c r="BV591">
        <v>1</v>
      </c>
      <c r="BW591">
        <v>1</v>
      </c>
      <c r="BX591">
        <v>1</v>
      </c>
      <c r="BY591" t="s">
        <v>45</v>
      </c>
      <c r="BZ591">
        <v>84</v>
      </c>
      <c r="CA591">
        <v>44</v>
      </c>
      <c r="CF591">
        <v>0</v>
      </c>
      <c r="CG591">
        <v>0</v>
      </c>
      <c r="CM591">
        <v>0</v>
      </c>
      <c r="CN591" t="s">
        <v>45</v>
      </c>
      <c r="CO591">
        <v>0</v>
      </c>
      <c r="CP591">
        <f t="shared" si="357"/>
        <v>109.00999999999999</v>
      </c>
      <c r="CQ591">
        <f t="shared" si="358"/>
        <v>197.6602</v>
      </c>
      <c r="CR591">
        <f t="shared" si="359"/>
        <v>35.155000000000001</v>
      </c>
      <c r="CS591">
        <f t="shared" si="360"/>
        <v>16.23</v>
      </c>
      <c r="CT591">
        <f t="shared" si="361"/>
        <v>1679.6426999999999</v>
      </c>
      <c r="CU591">
        <f t="shared" si="362"/>
        <v>0</v>
      </c>
      <c r="CV591">
        <f t="shared" si="363"/>
        <v>8.8000000000000007</v>
      </c>
      <c r="CW591">
        <f t="shared" si="364"/>
        <v>0</v>
      </c>
      <c r="CX591">
        <f t="shared" si="365"/>
        <v>0</v>
      </c>
      <c r="CY591">
        <f t="shared" si="366"/>
        <v>80.421599999999998</v>
      </c>
      <c r="CZ591">
        <f t="shared" si="367"/>
        <v>42.125599999999999</v>
      </c>
      <c r="DC591" t="s">
        <v>45</v>
      </c>
      <c r="DD591" t="s">
        <v>45</v>
      </c>
      <c r="DE591" t="s">
        <v>45</v>
      </c>
      <c r="DF591" t="s">
        <v>45</v>
      </c>
      <c r="DG591" t="s">
        <v>45</v>
      </c>
      <c r="DH591" t="s">
        <v>45</v>
      </c>
      <c r="DI591" t="s">
        <v>45</v>
      </c>
      <c r="DJ591" t="s">
        <v>45</v>
      </c>
      <c r="DK591" t="s">
        <v>45</v>
      </c>
      <c r="DL591" t="s">
        <v>45</v>
      </c>
      <c r="DM591" t="s">
        <v>45</v>
      </c>
      <c r="DN591">
        <v>100</v>
      </c>
      <c r="DO591">
        <v>64</v>
      </c>
      <c r="DP591">
        <v>1.0469999999999999</v>
      </c>
      <c r="DQ591">
        <v>1.0029999999999999</v>
      </c>
      <c r="DU591">
        <v>1005</v>
      </c>
      <c r="DV591" t="s">
        <v>73</v>
      </c>
      <c r="DW591" t="s">
        <v>73</v>
      </c>
      <c r="DX591">
        <v>100</v>
      </c>
      <c r="EE591">
        <v>21377831</v>
      </c>
      <c r="EF591">
        <v>30</v>
      </c>
      <c r="EG591" t="s">
        <v>20</v>
      </c>
      <c r="EH591">
        <v>0</v>
      </c>
      <c r="EI591" t="s">
        <v>45</v>
      </c>
      <c r="EJ591">
        <v>1</v>
      </c>
      <c r="EK591">
        <v>116</v>
      </c>
      <c r="EL591" t="s">
        <v>621</v>
      </c>
      <c r="EM591" t="s">
        <v>622</v>
      </c>
      <c r="EO591" t="s">
        <v>45</v>
      </c>
      <c r="EQ591">
        <v>0</v>
      </c>
      <c r="ER591">
        <v>136.38</v>
      </c>
      <c r="ES591">
        <v>28.94</v>
      </c>
      <c r="ET591">
        <v>3.95</v>
      </c>
      <c r="EU591">
        <v>1</v>
      </c>
      <c r="EV591">
        <v>103.49</v>
      </c>
      <c r="EW591">
        <v>8.8000000000000007</v>
      </c>
      <c r="EX591">
        <v>0</v>
      </c>
      <c r="EY591">
        <v>0</v>
      </c>
      <c r="EZ591">
        <v>0</v>
      </c>
      <c r="FQ591">
        <v>0</v>
      </c>
      <c r="FR591">
        <f t="shared" si="368"/>
        <v>0</v>
      </c>
      <c r="FS591">
        <v>0</v>
      </c>
      <c r="FX591">
        <v>84</v>
      </c>
      <c r="FY591">
        <v>44</v>
      </c>
      <c r="GA591" t="s">
        <v>45</v>
      </c>
      <c r="GG591">
        <v>2</v>
      </c>
      <c r="GH591">
        <v>1</v>
      </c>
      <c r="GI591">
        <v>2</v>
      </c>
      <c r="GJ591">
        <v>0</v>
      </c>
      <c r="GK591">
        <f>ROUND(R591*(R12)/100,2)</f>
        <v>1.55</v>
      </c>
      <c r="GL591">
        <f t="shared" si="369"/>
        <v>0</v>
      </c>
      <c r="GM591">
        <f t="shared" si="370"/>
        <v>233.11</v>
      </c>
      <c r="GN591">
        <f t="shared" si="371"/>
        <v>233.11</v>
      </c>
      <c r="GO591">
        <f t="shared" si="372"/>
        <v>0</v>
      </c>
      <c r="GP591">
        <f t="shared" si="373"/>
        <v>0</v>
      </c>
      <c r="GR591">
        <v>0</v>
      </c>
    </row>
    <row r="592" spans="1:200">
      <c r="A592">
        <v>18</v>
      </c>
      <c r="B592">
        <v>0</v>
      </c>
      <c r="C592">
        <v>315</v>
      </c>
      <c r="E592" t="s">
        <v>303</v>
      </c>
      <c r="F592" t="s">
        <v>623</v>
      </c>
      <c r="G592" t="s">
        <v>624</v>
      </c>
      <c r="H592" t="s">
        <v>138</v>
      </c>
      <c r="I592">
        <f>I591*J592</f>
        <v>2.166E-3</v>
      </c>
      <c r="J592">
        <v>3.7999999999999999E-2</v>
      </c>
      <c r="O592">
        <f t="shared" si="337"/>
        <v>87.71</v>
      </c>
      <c r="P592">
        <f t="shared" si="338"/>
        <v>87.71</v>
      </c>
      <c r="Q592">
        <f t="shared" si="339"/>
        <v>0</v>
      </c>
      <c r="R592">
        <f t="shared" si="340"/>
        <v>0</v>
      </c>
      <c r="S592">
        <f t="shared" si="341"/>
        <v>0</v>
      </c>
      <c r="T592">
        <f t="shared" si="342"/>
        <v>0</v>
      </c>
      <c r="U592">
        <f t="shared" si="343"/>
        <v>0</v>
      </c>
      <c r="V592">
        <f t="shared" si="344"/>
        <v>0</v>
      </c>
      <c r="W592">
        <f t="shared" si="345"/>
        <v>0</v>
      </c>
      <c r="X592">
        <f t="shared" si="346"/>
        <v>0</v>
      </c>
      <c r="Y592">
        <f t="shared" si="347"/>
        <v>0</v>
      </c>
      <c r="AA592">
        <v>22950688</v>
      </c>
      <c r="AB592">
        <f t="shared" si="348"/>
        <v>15455.12</v>
      </c>
      <c r="AC592">
        <f t="shared" si="349"/>
        <v>15455.12</v>
      </c>
      <c r="AD592">
        <f t="shared" si="350"/>
        <v>0</v>
      </c>
      <c r="AE592">
        <f t="shared" si="351"/>
        <v>0</v>
      </c>
      <c r="AF592">
        <f t="shared" si="352"/>
        <v>0</v>
      </c>
      <c r="AG592">
        <f t="shared" si="353"/>
        <v>0</v>
      </c>
      <c r="AH592">
        <f t="shared" si="354"/>
        <v>0</v>
      </c>
      <c r="AI592">
        <f t="shared" si="355"/>
        <v>0</v>
      </c>
      <c r="AJ592">
        <f t="shared" si="356"/>
        <v>0</v>
      </c>
      <c r="AK592">
        <v>15455.12</v>
      </c>
      <c r="AL592">
        <v>15455.12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1</v>
      </c>
      <c r="AW592">
        <v>1</v>
      </c>
      <c r="AZ592">
        <v>1</v>
      </c>
      <c r="BA592">
        <v>1</v>
      </c>
      <c r="BB592">
        <v>1</v>
      </c>
      <c r="BC592">
        <v>2.62</v>
      </c>
      <c r="BD592" t="s">
        <v>45</v>
      </c>
      <c r="BE592" t="s">
        <v>45</v>
      </c>
      <c r="BF592" t="s">
        <v>45</v>
      </c>
      <c r="BG592" t="s">
        <v>45</v>
      </c>
      <c r="BH592">
        <v>3</v>
      </c>
      <c r="BI592">
        <v>1</v>
      </c>
      <c r="BJ592" t="s">
        <v>625</v>
      </c>
      <c r="BM592">
        <v>116</v>
      </c>
      <c r="BN592">
        <v>0</v>
      </c>
      <c r="BO592" t="s">
        <v>623</v>
      </c>
      <c r="BP592">
        <v>1</v>
      </c>
      <c r="BQ592">
        <v>30</v>
      </c>
      <c r="BS592">
        <v>1</v>
      </c>
      <c r="BT592">
        <v>1</v>
      </c>
      <c r="BU592">
        <v>1</v>
      </c>
      <c r="BV592">
        <v>1</v>
      </c>
      <c r="BW592">
        <v>1</v>
      </c>
      <c r="BX592">
        <v>1</v>
      </c>
      <c r="BY592" t="s">
        <v>45</v>
      </c>
      <c r="BZ592">
        <v>0</v>
      </c>
      <c r="CA592">
        <v>0</v>
      </c>
      <c r="CF592">
        <v>0</v>
      </c>
      <c r="CG592">
        <v>0</v>
      </c>
      <c r="CM592">
        <v>0</v>
      </c>
      <c r="CN592" t="s">
        <v>45</v>
      </c>
      <c r="CO592">
        <v>0</v>
      </c>
      <c r="CP592">
        <f t="shared" si="357"/>
        <v>87.71</v>
      </c>
      <c r="CQ592">
        <f t="shared" si="358"/>
        <v>40492.414400000001</v>
      </c>
      <c r="CR592">
        <f t="shared" si="359"/>
        <v>0</v>
      </c>
      <c r="CS592">
        <f t="shared" si="360"/>
        <v>0</v>
      </c>
      <c r="CT592">
        <f t="shared" si="361"/>
        <v>0</v>
      </c>
      <c r="CU592">
        <f t="shared" si="362"/>
        <v>0</v>
      </c>
      <c r="CV592">
        <f t="shared" si="363"/>
        <v>0</v>
      </c>
      <c r="CW592">
        <f t="shared" si="364"/>
        <v>0</v>
      </c>
      <c r="CX592">
        <f t="shared" si="365"/>
        <v>0</v>
      </c>
      <c r="CY592">
        <f t="shared" si="366"/>
        <v>0</v>
      </c>
      <c r="CZ592">
        <f t="shared" si="367"/>
        <v>0</v>
      </c>
      <c r="DC592" t="s">
        <v>45</v>
      </c>
      <c r="DD592" t="s">
        <v>45</v>
      </c>
      <c r="DE592" t="s">
        <v>45</v>
      </c>
      <c r="DF592" t="s">
        <v>45</v>
      </c>
      <c r="DG592" t="s">
        <v>45</v>
      </c>
      <c r="DH592" t="s">
        <v>45</v>
      </c>
      <c r="DI592" t="s">
        <v>45</v>
      </c>
      <c r="DJ592" t="s">
        <v>45</v>
      </c>
      <c r="DK592" t="s">
        <v>45</v>
      </c>
      <c r="DL592" t="s">
        <v>45</v>
      </c>
      <c r="DM592" t="s">
        <v>45</v>
      </c>
      <c r="DN592">
        <v>100</v>
      </c>
      <c r="DO592">
        <v>64</v>
      </c>
      <c r="DP592">
        <v>1.0469999999999999</v>
      </c>
      <c r="DQ592">
        <v>1.0029999999999999</v>
      </c>
      <c r="DU592">
        <v>1009</v>
      </c>
      <c r="DV592" t="s">
        <v>138</v>
      </c>
      <c r="DW592" t="s">
        <v>138</v>
      </c>
      <c r="DX592">
        <v>1000</v>
      </c>
      <c r="EE592">
        <v>21377831</v>
      </c>
      <c r="EF592">
        <v>30</v>
      </c>
      <c r="EG592" t="s">
        <v>20</v>
      </c>
      <c r="EH592">
        <v>0</v>
      </c>
      <c r="EI592" t="s">
        <v>45</v>
      </c>
      <c r="EJ592">
        <v>1</v>
      </c>
      <c r="EK592">
        <v>116</v>
      </c>
      <c r="EL592" t="s">
        <v>621</v>
      </c>
      <c r="EM592" t="s">
        <v>622</v>
      </c>
      <c r="EO592" t="s">
        <v>45</v>
      </c>
      <c r="EQ592">
        <v>0</v>
      </c>
      <c r="ER592">
        <v>15455.12</v>
      </c>
      <c r="ES592">
        <v>15455.12</v>
      </c>
      <c r="ET592">
        <v>0</v>
      </c>
      <c r="EU592">
        <v>0</v>
      </c>
      <c r="EV592">
        <v>0</v>
      </c>
      <c r="EW592">
        <v>0</v>
      </c>
      <c r="EX592">
        <v>0</v>
      </c>
      <c r="EZ592">
        <v>0</v>
      </c>
      <c r="FQ592">
        <v>0</v>
      </c>
      <c r="FR592">
        <f t="shared" si="368"/>
        <v>0</v>
      </c>
      <c r="FS592">
        <v>0</v>
      </c>
      <c r="FX592">
        <v>0</v>
      </c>
      <c r="FY592">
        <v>0</v>
      </c>
      <c r="GA592" t="s">
        <v>45</v>
      </c>
      <c r="GG592">
        <v>2</v>
      </c>
      <c r="GH592">
        <v>1</v>
      </c>
      <c r="GI592">
        <v>2</v>
      </c>
      <c r="GJ592">
        <v>0</v>
      </c>
      <c r="GK592">
        <f>ROUND(R592*(R12)/100,2)</f>
        <v>0</v>
      </c>
      <c r="GL592">
        <f t="shared" si="369"/>
        <v>0</v>
      </c>
      <c r="GM592">
        <f t="shared" si="370"/>
        <v>87.71</v>
      </c>
      <c r="GN592">
        <f t="shared" si="371"/>
        <v>87.71</v>
      </c>
      <c r="GO592">
        <f t="shared" si="372"/>
        <v>0</v>
      </c>
      <c r="GP592">
        <f t="shared" si="373"/>
        <v>0</v>
      </c>
      <c r="GR592">
        <v>0</v>
      </c>
    </row>
    <row r="594" spans="1:118">
      <c r="A594" s="2">
        <v>51</v>
      </c>
      <c r="B594" s="2">
        <f>B573</f>
        <v>0</v>
      </c>
      <c r="C594" s="2">
        <f>A573</f>
        <v>5</v>
      </c>
      <c r="D594" s="2">
        <f>ROW(A573)</f>
        <v>573</v>
      </c>
      <c r="E594" s="2"/>
      <c r="F594" s="2" t="str">
        <f>IF(F573&lt;&gt;"",F573,"")</f>
        <v>Новый подраздел</v>
      </c>
      <c r="G594" s="2" t="str">
        <f>IF(G573&lt;&gt;"",G573,"")</f>
        <v>Боковые стены</v>
      </c>
      <c r="H594" s="2"/>
      <c r="I594" s="2"/>
      <c r="J594" s="2"/>
      <c r="K594" s="2"/>
      <c r="L594" s="2"/>
      <c r="M594" s="2"/>
      <c r="N594" s="2"/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>
        <f t="shared" ref="AO594:AU594" si="374">ROUND(BB594,2)</f>
        <v>0</v>
      </c>
      <c r="AP594" s="2">
        <f t="shared" si="374"/>
        <v>0</v>
      </c>
      <c r="AQ594" s="2">
        <f t="shared" si="374"/>
        <v>0</v>
      </c>
      <c r="AR594" s="2">
        <f t="shared" si="374"/>
        <v>0</v>
      </c>
      <c r="AS594" s="2">
        <f t="shared" si="374"/>
        <v>0</v>
      </c>
      <c r="AT594" s="2">
        <f t="shared" si="374"/>
        <v>0</v>
      </c>
      <c r="AU594" s="2">
        <f t="shared" si="374"/>
        <v>0</v>
      </c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>
        <v>0</v>
      </c>
    </row>
    <row r="596" spans="1:118">
      <c r="A596" s="4">
        <v>50</v>
      </c>
      <c r="B596" s="4">
        <v>0</v>
      </c>
      <c r="C596" s="4">
        <v>0</v>
      </c>
      <c r="D596" s="4">
        <v>1</v>
      </c>
      <c r="E596" s="4">
        <v>201</v>
      </c>
      <c r="F596" s="4">
        <f>ROUND(Source!O594,O596)</f>
        <v>0</v>
      </c>
      <c r="G596" s="4" t="s">
        <v>172</v>
      </c>
      <c r="H596" s="4" t="s">
        <v>173</v>
      </c>
      <c r="I596" s="4"/>
      <c r="J596" s="4"/>
      <c r="K596" s="4">
        <v>201</v>
      </c>
      <c r="L596" s="4">
        <v>1</v>
      </c>
      <c r="M596" s="4">
        <v>3</v>
      </c>
      <c r="N596" s="4" t="s">
        <v>45</v>
      </c>
      <c r="O596" s="4">
        <v>2</v>
      </c>
      <c r="P596" s="4"/>
    </row>
    <row r="597" spans="1:118">
      <c r="A597" s="4">
        <v>50</v>
      </c>
      <c r="B597" s="4">
        <v>0</v>
      </c>
      <c r="C597" s="4">
        <v>0</v>
      </c>
      <c r="D597" s="4">
        <v>1</v>
      </c>
      <c r="E597" s="4">
        <v>202</v>
      </c>
      <c r="F597" s="4">
        <f>ROUND(Source!P594,O597)</f>
        <v>0</v>
      </c>
      <c r="G597" s="4" t="s">
        <v>174</v>
      </c>
      <c r="H597" s="4" t="s">
        <v>175</v>
      </c>
      <c r="I597" s="4"/>
      <c r="J597" s="4"/>
      <c r="K597" s="4">
        <v>202</v>
      </c>
      <c r="L597" s="4">
        <v>2</v>
      </c>
      <c r="M597" s="4">
        <v>3</v>
      </c>
      <c r="N597" s="4" t="s">
        <v>45</v>
      </c>
      <c r="O597" s="4">
        <v>2</v>
      </c>
      <c r="P597" s="4"/>
    </row>
    <row r="598" spans="1:118">
      <c r="A598" s="4">
        <v>50</v>
      </c>
      <c r="B598" s="4">
        <v>0</v>
      </c>
      <c r="C598" s="4">
        <v>0</v>
      </c>
      <c r="D598" s="4">
        <v>1</v>
      </c>
      <c r="E598" s="4">
        <v>222</v>
      </c>
      <c r="F598" s="4">
        <f>ROUND(Source!AO594,O598)</f>
        <v>0</v>
      </c>
      <c r="G598" s="4" t="s">
        <v>176</v>
      </c>
      <c r="H598" s="4" t="s">
        <v>177</v>
      </c>
      <c r="I598" s="4"/>
      <c r="J598" s="4"/>
      <c r="K598" s="4">
        <v>222</v>
      </c>
      <c r="L598" s="4">
        <v>3</v>
      </c>
      <c r="M598" s="4">
        <v>3</v>
      </c>
      <c r="N598" s="4" t="s">
        <v>45</v>
      </c>
      <c r="O598" s="4">
        <v>2</v>
      </c>
      <c r="P598" s="4"/>
    </row>
    <row r="599" spans="1:118">
      <c r="A599" s="4">
        <v>50</v>
      </c>
      <c r="B599" s="4">
        <v>0</v>
      </c>
      <c r="C599" s="4">
        <v>0</v>
      </c>
      <c r="D599" s="4">
        <v>1</v>
      </c>
      <c r="E599" s="4">
        <v>216</v>
      </c>
      <c r="F599" s="4">
        <f>ROUND(Source!AP594,O599)</f>
        <v>0</v>
      </c>
      <c r="G599" s="4" t="s">
        <v>178</v>
      </c>
      <c r="H599" s="4" t="s">
        <v>179</v>
      </c>
      <c r="I599" s="4"/>
      <c r="J599" s="4"/>
      <c r="K599" s="4">
        <v>216</v>
      </c>
      <c r="L599" s="4">
        <v>4</v>
      </c>
      <c r="M599" s="4">
        <v>3</v>
      </c>
      <c r="N599" s="4" t="s">
        <v>45</v>
      </c>
      <c r="O599" s="4">
        <v>2</v>
      </c>
      <c r="P599" s="4"/>
    </row>
    <row r="600" spans="1:118">
      <c r="A600" s="4">
        <v>50</v>
      </c>
      <c r="B600" s="4">
        <v>0</v>
      </c>
      <c r="C600" s="4">
        <v>0</v>
      </c>
      <c r="D600" s="4">
        <v>1</v>
      </c>
      <c r="E600" s="4">
        <v>223</v>
      </c>
      <c r="F600" s="4">
        <f>ROUND(Source!AQ594,O600)</f>
        <v>0</v>
      </c>
      <c r="G600" s="4" t="s">
        <v>180</v>
      </c>
      <c r="H600" s="4" t="s">
        <v>181</v>
      </c>
      <c r="I600" s="4"/>
      <c r="J600" s="4"/>
      <c r="K600" s="4">
        <v>223</v>
      </c>
      <c r="L600" s="4">
        <v>5</v>
      </c>
      <c r="M600" s="4">
        <v>3</v>
      </c>
      <c r="N600" s="4" t="s">
        <v>45</v>
      </c>
      <c r="O600" s="4">
        <v>2</v>
      </c>
      <c r="P600" s="4"/>
    </row>
    <row r="601" spans="1:118">
      <c r="A601" s="4">
        <v>50</v>
      </c>
      <c r="B601" s="4">
        <v>0</v>
      </c>
      <c r="C601" s="4">
        <v>0</v>
      </c>
      <c r="D601" s="4">
        <v>1</v>
      </c>
      <c r="E601" s="4">
        <v>203</v>
      </c>
      <c r="F601" s="4">
        <f>ROUND(Source!Q594,O601)</f>
        <v>0</v>
      </c>
      <c r="G601" s="4" t="s">
        <v>182</v>
      </c>
      <c r="H601" s="4" t="s">
        <v>183</v>
      </c>
      <c r="I601" s="4"/>
      <c r="J601" s="4"/>
      <c r="K601" s="4">
        <v>203</v>
      </c>
      <c r="L601" s="4">
        <v>6</v>
      </c>
      <c r="M601" s="4">
        <v>3</v>
      </c>
      <c r="N601" s="4" t="s">
        <v>45</v>
      </c>
      <c r="O601" s="4">
        <v>2</v>
      </c>
      <c r="P601" s="4"/>
    </row>
    <row r="602" spans="1:118">
      <c r="A602" s="4">
        <v>50</v>
      </c>
      <c r="B602" s="4">
        <v>0</v>
      </c>
      <c r="C602" s="4">
        <v>0</v>
      </c>
      <c r="D602" s="4">
        <v>1</v>
      </c>
      <c r="E602" s="4">
        <v>204</v>
      </c>
      <c r="F602" s="4">
        <f>ROUND(Source!R594,O602)</f>
        <v>0</v>
      </c>
      <c r="G602" s="4" t="s">
        <v>184</v>
      </c>
      <c r="H602" s="4" t="s">
        <v>185</v>
      </c>
      <c r="I602" s="4"/>
      <c r="J602" s="4"/>
      <c r="K602" s="4">
        <v>204</v>
      </c>
      <c r="L602" s="4">
        <v>7</v>
      </c>
      <c r="M602" s="4">
        <v>3</v>
      </c>
      <c r="N602" s="4" t="s">
        <v>45</v>
      </c>
      <c r="O602" s="4">
        <v>2</v>
      </c>
      <c r="P602" s="4"/>
    </row>
    <row r="603" spans="1:118">
      <c r="A603" s="4">
        <v>50</v>
      </c>
      <c r="B603" s="4">
        <v>0</v>
      </c>
      <c r="C603" s="4">
        <v>0</v>
      </c>
      <c r="D603" s="4">
        <v>1</v>
      </c>
      <c r="E603" s="4">
        <v>205</v>
      </c>
      <c r="F603" s="4">
        <f>ROUND(Source!S594,O603)</f>
        <v>0</v>
      </c>
      <c r="G603" s="4" t="s">
        <v>186</v>
      </c>
      <c r="H603" s="4" t="s">
        <v>187</v>
      </c>
      <c r="I603" s="4"/>
      <c r="J603" s="4"/>
      <c r="K603" s="4">
        <v>205</v>
      </c>
      <c r="L603" s="4">
        <v>8</v>
      </c>
      <c r="M603" s="4">
        <v>3</v>
      </c>
      <c r="N603" s="4" t="s">
        <v>45</v>
      </c>
      <c r="O603" s="4">
        <v>2</v>
      </c>
      <c r="P603" s="4"/>
    </row>
    <row r="604" spans="1:118">
      <c r="A604" s="4">
        <v>50</v>
      </c>
      <c r="B604" s="4">
        <v>0</v>
      </c>
      <c r="C604" s="4">
        <v>0</v>
      </c>
      <c r="D604" s="4">
        <v>1</v>
      </c>
      <c r="E604" s="4">
        <v>214</v>
      </c>
      <c r="F604" s="4">
        <f>ROUND(Source!AS594,O604)</f>
        <v>0</v>
      </c>
      <c r="G604" s="4" t="s">
        <v>188</v>
      </c>
      <c r="H604" s="4" t="s">
        <v>189</v>
      </c>
      <c r="I604" s="4"/>
      <c r="J604" s="4"/>
      <c r="K604" s="4">
        <v>214</v>
      </c>
      <c r="L604" s="4">
        <v>9</v>
      </c>
      <c r="M604" s="4">
        <v>3</v>
      </c>
      <c r="N604" s="4" t="s">
        <v>45</v>
      </c>
      <c r="O604" s="4">
        <v>2</v>
      </c>
      <c r="P604" s="4"/>
    </row>
    <row r="605" spans="1:118">
      <c r="A605" s="4">
        <v>50</v>
      </c>
      <c r="B605" s="4">
        <v>0</v>
      </c>
      <c r="C605" s="4">
        <v>0</v>
      </c>
      <c r="D605" s="4">
        <v>1</v>
      </c>
      <c r="E605" s="4">
        <v>215</v>
      </c>
      <c r="F605" s="4">
        <f>ROUND(Source!AT594,O605)</f>
        <v>0</v>
      </c>
      <c r="G605" s="4" t="s">
        <v>190</v>
      </c>
      <c r="H605" s="4" t="s">
        <v>191</v>
      </c>
      <c r="I605" s="4"/>
      <c r="J605" s="4"/>
      <c r="K605" s="4">
        <v>215</v>
      </c>
      <c r="L605" s="4">
        <v>10</v>
      </c>
      <c r="M605" s="4">
        <v>3</v>
      </c>
      <c r="N605" s="4" t="s">
        <v>45</v>
      </c>
      <c r="O605" s="4">
        <v>2</v>
      </c>
      <c r="P605" s="4"/>
    </row>
    <row r="606" spans="1:118">
      <c r="A606" s="4">
        <v>50</v>
      </c>
      <c r="B606" s="4">
        <v>0</v>
      </c>
      <c r="C606" s="4">
        <v>0</v>
      </c>
      <c r="D606" s="4">
        <v>1</v>
      </c>
      <c r="E606" s="4">
        <v>217</v>
      </c>
      <c r="F606" s="4">
        <f>ROUND(Source!AU594,O606)</f>
        <v>0</v>
      </c>
      <c r="G606" s="4" t="s">
        <v>192</v>
      </c>
      <c r="H606" s="4" t="s">
        <v>193</v>
      </c>
      <c r="I606" s="4"/>
      <c r="J606" s="4"/>
      <c r="K606" s="4">
        <v>217</v>
      </c>
      <c r="L606" s="4">
        <v>11</v>
      </c>
      <c r="M606" s="4">
        <v>3</v>
      </c>
      <c r="N606" s="4" t="s">
        <v>45</v>
      </c>
      <c r="O606" s="4">
        <v>2</v>
      </c>
      <c r="P606" s="4"/>
    </row>
    <row r="607" spans="1:118">
      <c r="A607" s="4">
        <v>50</v>
      </c>
      <c r="B607" s="4">
        <v>0</v>
      </c>
      <c r="C607" s="4">
        <v>0</v>
      </c>
      <c r="D607" s="4">
        <v>1</v>
      </c>
      <c r="E607" s="4">
        <v>206</v>
      </c>
      <c r="F607" s="4">
        <f>ROUND(Source!T594,O607)</f>
        <v>0</v>
      </c>
      <c r="G607" s="4" t="s">
        <v>194</v>
      </c>
      <c r="H607" s="4" t="s">
        <v>195</v>
      </c>
      <c r="I607" s="4"/>
      <c r="J607" s="4"/>
      <c r="K607" s="4">
        <v>206</v>
      </c>
      <c r="L607" s="4">
        <v>12</v>
      </c>
      <c r="M607" s="4">
        <v>3</v>
      </c>
      <c r="N607" s="4" t="s">
        <v>45</v>
      </c>
      <c r="O607" s="4">
        <v>2</v>
      </c>
      <c r="P607" s="4"/>
    </row>
    <row r="608" spans="1:118">
      <c r="A608" s="4">
        <v>50</v>
      </c>
      <c r="B608" s="4">
        <v>0</v>
      </c>
      <c r="C608" s="4">
        <v>0</v>
      </c>
      <c r="D608" s="4">
        <v>1</v>
      </c>
      <c r="E608" s="4">
        <v>207</v>
      </c>
      <c r="F608" s="4">
        <f>Source!U594</f>
        <v>0</v>
      </c>
      <c r="G608" s="4" t="s">
        <v>196</v>
      </c>
      <c r="H608" s="4" t="s">
        <v>197</v>
      </c>
      <c r="I608" s="4"/>
      <c r="J608" s="4"/>
      <c r="K608" s="4">
        <v>207</v>
      </c>
      <c r="L608" s="4">
        <v>13</v>
      </c>
      <c r="M608" s="4">
        <v>3</v>
      </c>
      <c r="N608" s="4" t="s">
        <v>45</v>
      </c>
      <c r="O608" s="4">
        <v>-1</v>
      </c>
      <c r="P608" s="4"/>
    </row>
    <row r="609" spans="1:200">
      <c r="A609" s="4">
        <v>50</v>
      </c>
      <c r="B609" s="4">
        <v>0</v>
      </c>
      <c r="C609" s="4">
        <v>0</v>
      </c>
      <c r="D609" s="4">
        <v>1</v>
      </c>
      <c r="E609" s="4">
        <v>208</v>
      </c>
      <c r="F609" s="4">
        <f>Source!V594</f>
        <v>0</v>
      </c>
      <c r="G609" s="4" t="s">
        <v>198</v>
      </c>
      <c r="H609" s="4" t="s">
        <v>199</v>
      </c>
      <c r="I609" s="4"/>
      <c r="J609" s="4"/>
      <c r="K609" s="4">
        <v>208</v>
      </c>
      <c r="L609" s="4">
        <v>14</v>
      </c>
      <c r="M609" s="4">
        <v>3</v>
      </c>
      <c r="N609" s="4" t="s">
        <v>45</v>
      </c>
      <c r="O609" s="4">
        <v>-1</v>
      </c>
      <c r="P609" s="4"/>
    </row>
    <row r="610" spans="1:200">
      <c r="A610" s="4">
        <v>50</v>
      </c>
      <c r="B610" s="4">
        <v>0</v>
      </c>
      <c r="C610" s="4">
        <v>0</v>
      </c>
      <c r="D610" s="4">
        <v>1</v>
      </c>
      <c r="E610" s="4">
        <v>209</v>
      </c>
      <c r="F610" s="4">
        <f>ROUND(Source!W594,O610)</f>
        <v>0</v>
      </c>
      <c r="G610" s="4" t="s">
        <v>200</v>
      </c>
      <c r="H610" s="4" t="s">
        <v>201</v>
      </c>
      <c r="I610" s="4"/>
      <c r="J610" s="4"/>
      <c r="K610" s="4">
        <v>209</v>
      </c>
      <c r="L610" s="4">
        <v>15</v>
      </c>
      <c r="M610" s="4">
        <v>3</v>
      </c>
      <c r="N610" s="4" t="s">
        <v>45</v>
      </c>
      <c r="O610" s="4">
        <v>2</v>
      </c>
      <c r="P610" s="4"/>
    </row>
    <row r="611" spans="1:200">
      <c r="A611" s="4">
        <v>50</v>
      </c>
      <c r="B611" s="4">
        <v>0</v>
      </c>
      <c r="C611" s="4">
        <v>0</v>
      </c>
      <c r="D611" s="4">
        <v>1</v>
      </c>
      <c r="E611" s="4">
        <v>210</v>
      </c>
      <c r="F611" s="4">
        <f>ROUND(Source!X594,O611)</f>
        <v>0</v>
      </c>
      <c r="G611" s="4" t="s">
        <v>202</v>
      </c>
      <c r="H611" s="4" t="s">
        <v>203</v>
      </c>
      <c r="I611" s="4"/>
      <c r="J611" s="4"/>
      <c r="K611" s="4">
        <v>210</v>
      </c>
      <c r="L611" s="4">
        <v>16</v>
      </c>
      <c r="M611" s="4">
        <v>3</v>
      </c>
      <c r="N611" s="4" t="s">
        <v>45</v>
      </c>
      <c r="O611" s="4">
        <v>2</v>
      </c>
      <c r="P611" s="4"/>
    </row>
    <row r="612" spans="1:200">
      <c r="A612" s="4">
        <v>50</v>
      </c>
      <c r="B612" s="4">
        <v>0</v>
      </c>
      <c r="C612" s="4">
        <v>0</v>
      </c>
      <c r="D612" s="4">
        <v>1</v>
      </c>
      <c r="E612" s="4">
        <v>211</v>
      </c>
      <c r="F612" s="4">
        <f>ROUND(Source!Y594,O612)</f>
        <v>0</v>
      </c>
      <c r="G612" s="4" t="s">
        <v>204</v>
      </c>
      <c r="H612" s="4" t="s">
        <v>205</v>
      </c>
      <c r="I612" s="4"/>
      <c r="J612" s="4"/>
      <c r="K612" s="4">
        <v>211</v>
      </c>
      <c r="L612" s="4">
        <v>17</v>
      </c>
      <c r="M612" s="4">
        <v>3</v>
      </c>
      <c r="N612" s="4" t="s">
        <v>45</v>
      </c>
      <c r="O612" s="4">
        <v>2</v>
      </c>
      <c r="P612" s="4"/>
    </row>
    <row r="613" spans="1:200">
      <c r="A613" s="4">
        <v>50</v>
      </c>
      <c r="B613" s="4">
        <v>0</v>
      </c>
      <c r="C613" s="4">
        <v>0</v>
      </c>
      <c r="D613" s="4">
        <v>1</v>
      </c>
      <c r="E613" s="4">
        <v>224</v>
      </c>
      <c r="F613" s="4">
        <f>ROUND(Source!AR594,O613)</f>
        <v>0</v>
      </c>
      <c r="G613" s="4" t="s">
        <v>206</v>
      </c>
      <c r="H613" s="4" t="s">
        <v>207</v>
      </c>
      <c r="I613" s="4"/>
      <c r="J613" s="4"/>
      <c r="K613" s="4">
        <v>224</v>
      </c>
      <c r="L613" s="4">
        <v>18</v>
      </c>
      <c r="M613" s="4">
        <v>3</v>
      </c>
      <c r="N613" s="4" t="s">
        <v>45</v>
      </c>
      <c r="O613" s="4">
        <v>2</v>
      </c>
      <c r="P613" s="4"/>
    </row>
    <row r="615" spans="1:200">
      <c r="A615" s="1">
        <v>5</v>
      </c>
      <c r="B615" s="1">
        <v>0</v>
      </c>
      <c r="C615" s="1"/>
      <c r="D615" s="1">
        <f>ROW(A625)</f>
        <v>625</v>
      </c>
      <c r="E615" s="1"/>
      <c r="F615" s="1" t="s">
        <v>564</v>
      </c>
      <c r="G615" s="1" t="s">
        <v>626</v>
      </c>
      <c r="H615" s="1" t="s">
        <v>45</v>
      </c>
      <c r="I615" s="1">
        <v>0</v>
      </c>
      <c r="J615" s="1"/>
      <c r="K615" s="1">
        <v>0</v>
      </c>
      <c r="L615" s="1"/>
      <c r="M615" s="1"/>
      <c r="N615" s="1"/>
      <c r="O615" s="1"/>
      <c r="P615" s="1"/>
      <c r="Q615" s="1"/>
      <c r="R615" s="1"/>
      <c r="S615" s="1"/>
      <c r="T615" s="1"/>
      <c r="U615" s="1" t="s">
        <v>45</v>
      </c>
      <c r="V615" s="1">
        <v>0</v>
      </c>
      <c r="W615" s="1"/>
      <c r="X615" s="1"/>
      <c r="Y615" s="1"/>
      <c r="Z615" s="1"/>
      <c r="AA615" s="1"/>
      <c r="AB615" s="1" t="s">
        <v>45</v>
      </c>
      <c r="AC615" s="1" t="s">
        <v>45</v>
      </c>
      <c r="AD615" s="1" t="s">
        <v>45</v>
      </c>
      <c r="AE615" s="1" t="s">
        <v>45</v>
      </c>
      <c r="AF615" s="1" t="s">
        <v>45</v>
      </c>
      <c r="AG615" s="1" t="s">
        <v>45</v>
      </c>
      <c r="AH615" s="1"/>
      <c r="AI615" s="1"/>
      <c r="AJ615" s="1"/>
      <c r="AK615" s="1"/>
      <c r="AL615" s="1"/>
      <c r="AM615" s="1"/>
      <c r="AN615" s="1"/>
      <c r="AO615" s="1"/>
      <c r="AP615" s="1" t="s">
        <v>45</v>
      </c>
      <c r="AQ615" s="1" t="s">
        <v>45</v>
      </c>
      <c r="AR615" s="1" t="s">
        <v>45</v>
      </c>
      <c r="AS615" s="1"/>
      <c r="AT615" s="1"/>
      <c r="AU615" s="1"/>
      <c r="AV615" s="1"/>
      <c r="AW615" s="1"/>
      <c r="AX615" s="1"/>
      <c r="AY615" s="1"/>
      <c r="AZ615" s="1" t="s">
        <v>45</v>
      </c>
      <c r="BA615" s="1"/>
      <c r="BB615" s="1" t="s">
        <v>45</v>
      </c>
      <c r="BC615" s="1" t="s">
        <v>45</v>
      </c>
      <c r="BD615" s="1" t="s">
        <v>45</v>
      </c>
      <c r="BE615" s="1" t="s">
        <v>45</v>
      </c>
      <c r="BF615" s="1" t="s">
        <v>45</v>
      </c>
      <c r="BG615" s="1" t="s">
        <v>45</v>
      </c>
      <c r="BH615" s="1" t="s">
        <v>45</v>
      </c>
      <c r="BI615" s="1" t="s">
        <v>45</v>
      </c>
      <c r="BJ615" s="1" t="s">
        <v>45</v>
      </c>
      <c r="BK615" s="1" t="s">
        <v>45</v>
      </c>
      <c r="BL615" s="1" t="s">
        <v>45</v>
      </c>
      <c r="BM615" s="1" t="s">
        <v>45</v>
      </c>
      <c r="BN615" s="1" t="s">
        <v>45</v>
      </c>
      <c r="BO615" s="1" t="s">
        <v>45</v>
      </c>
      <c r="BP615" s="1" t="s">
        <v>45</v>
      </c>
      <c r="BQ615" s="1"/>
      <c r="BR615" s="1"/>
      <c r="BS615" s="1"/>
      <c r="BT615" s="1"/>
      <c r="BU615" s="1"/>
      <c r="BV615" s="1"/>
      <c r="BW615" s="1"/>
      <c r="BX615" s="1">
        <v>0</v>
      </c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>
        <v>0</v>
      </c>
    </row>
    <row r="617" spans="1:200">
      <c r="A617" s="2">
        <v>52</v>
      </c>
      <c r="B617" s="2">
        <f t="shared" ref="B617:G617" si="375">B625</f>
        <v>0</v>
      </c>
      <c r="C617" s="2">
        <f t="shared" si="375"/>
        <v>5</v>
      </c>
      <c r="D617" s="2">
        <f t="shared" si="375"/>
        <v>615</v>
      </c>
      <c r="E617" s="2">
        <f t="shared" si="375"/>
        <v>0</v>
      </c>
      <c r="F617" s="2" t="str">
        <f t="shared" si="375"/>
        <v>Новый подраздел</v>
      </c>
      <c r="G617" s="2" t="str">
        <f t="shared" si="375"/>
        <v>Площадка</v>
      </c>
      <c r="H617" s="2"/>
      <c r="I617" s="2"/>
      <c r="J617" s="2"/>
      <c r="K617" s="2"/>
      <c r="L617" s="2"/>
      <c r="M617" s="2"/>
      <c r="N617" s="2"/>
      <c r="O617" s="2">
        <f t="shared" ref="O617:AT617" si="376">O625</f>
        <v>0</v>
      </c>
      <c r="P617" s="2">
        <f t="shared" si="376"/>
        <v>0</v>
      </c>
      <c r="Q617" s="2">
        <f t="shared" si="376"/>
        <v>0</v>
      </c>
      <c r="R617" s="2">
        <f t="shared" si="376"/>
        <v>0</v>
      </c>
      <c r="S617" s="2">
        <f t="shared" si="376"/>
        <v>0</v>
      </c>
      <c r="T617" s="2">
        <f t="shared" si="376"/>
        <v>0</v>
      </c>
      <c r="U617" s="2">
        <f t="shared" si="376"/>
        <v>0</v>
      </c>
      <c r="V617" s="2">
        <f t="shared" si="376"/>
        <v>0</v>
      </c>
      <c r="W617" s="2">
        <f t="shared" si="376"/>
        <v>0</v>
      </c>
      <c r="X617" s="2">
        <f t="shared" si="376"/>
        <v>0</v>
      </c>
      <c r="Y617" s="2">
        <f t="shared" si="376"/>
        <v>0</v>
      </c>
      <c r="Z617" s="2">
        <f t="shared" si="376"/>
        <v>0</v>
      </c>
      <c r="AA617" s="2">
        <f t="shared" si="376"/>
        <v>0</v>
      </c>
      <c r="AB617" s="2">
        <f t="shared" si="376"/>
        <v>0</v>
      </c>
      <c r="AC617" s="2">
        <f t="shared" si="376"/>
        <v>0</v>
      </c>
      <c r="AD617" s="2">
        <f t="shared" si="376"/>
        <v>0</v>
      </c>
      <c r="AE617" s="2">
        <f t="shared" si="376"/>
        <v>0</v>
      </c>
      <c r="AF617" s="2">
        <f t="shared" si="376"/>
        <v>0</v>
      </c>
      <c r="AG617" s="2">
        <f t="shared" si="376"/>
        <v>0</v>
      </c>
      <c r="AH617" s="2">
        <f t="shared" si="376"/>
        <v>0</v>
      </c>
      <c r="AI617" s="2">
        <f t="shared" si="376"/>
        <v>0</v>
      </c>
      <c r="AJ617" s="2">
        <f t="shared" si="376"/>
        <v>0</v>
      </c>
      <c r="AK617" s="2">
        <f t="shared" si="376"/>
        <v>0</v>
      </c>
      <c r="AL617" s="2">
        <f t="shared" si="376"/>
        <v>0</v>
      </c>
      <c r="AM617" s="2">
        <f t="shared" si="376"/>
        <v>0</v>
      </c>
      <c r="AN617" s="2">
        <f t="shared" si="376"/>
        <v>0</v>
      </c>
      <c r="AO617" s="2">
        <f t="shared" si="376"/>
        <v>0</v>
      </c>
      <c r="AP617" s="2">
        <f t="shared" si="376"/>
        <v>0</v>
      </c>
      <c r="AQ617" s="2">
        <f t="shared" si="376"/>
        <v>0</v>
      </c>
      <c r="AR617" s="2">
        <f t="shared" si="376"/>
        <v>0</v>
      </c>
      <c r="AS617" s="2">
        <f t="shared" si="376"/>
        <v>0</v>
      </c>
      <c r="AT617" s="2">
        <f t="shared" si="376"/>
        <v>0</v>
      </c>
      <c r="AU617" s="2">
        <f t="shared" ref="AU617:BZ617" si="377">AU625</f>
        <v>0</v>
      </c>
      <c r="AV617" s="2">
        <f t="shared" si="377"/>
        <v>0</v>
      </c>
      <c r="AW617" s="2">
        <f t="shared" si="377"/>
        <v>0</v>
      </c>
      <c r="AX617" s="2">
        <f t="shared" si="377"/>
        <v>0</v>
      </c>
      <c r="AY617" s="2">
        <f t="shared" si="377"/>
        <v>0</v>
      </c>
      <c r="AZ617" s="2">
        <f t="shared" si="377"/>
        <v>0</v>
      </c>
      <c r="BA617" s="2">
        <f t="shared" si="377"/>
        <v>0</v>
      </c>
      <c r="BB617" s="2">
        <f t="shared" si="377"/>
        <v>0</v>
      </c>
      <c r="BC617" s="2">
        <f t="shared" si="377"/>
        <v>0</v>
      </c>
      <c r="BD617" s="2">
        <f t="shared" si="377"/>
        <v>0</v>
      </c>
      <c r="BE617" s="2">
        <f t="shared" si="377"/>
        <v>0</v>
      </c>
      <c r="BF617" s="2">
        <f t="shared" si="377"/>
        <v>0</v>
      </c>
      <c r="BG617" s="2">
        <f t="shared" si="377"/>
        <v>0</v>
      </c>
      <c r="BH617" s="2">
        <f t="shared" si="377"/>
        <v>0</v>
      </c>
      <c r="BI617" s="2">
        <f t="shared" si="377"/>
        <v>0</v>
      </c>
      <c r="BJ617" s="2">
        <f t="shared" si="377"/>
        <v>0</v>
      </c>
      <c r="BK617" s="2">
        <f t="shared" si="377"/>
        <v>0</v>
      </c>
      <c r="BL617" s="2">
        <f t="shared" si="377"/>
        <v>0</v>
      </c>
      <c r="BM617" s="2">
        <f t="shared" si="377"/>
        <v>0</v>
      </c>
      <c r="BN617" s="2">
        <f t="shared" si="377"/>
        <v>0</v>
      </c>
      <c r="BO617" s="3">
        <f t="shared" si="377"/>
        <v>0</v>
      </c>
      <c r="BP617" s="3">
        <f t="shared" si="377"/>
        <v>0</v>
      </c>
      <c r="BQ617" s="3">
        <f t="shared" si="377"/>
        <v>0</v>
      </c>
      <c r="BR617" s="3">
        <f t="shared" si="377"/>
        <v>0</v>
      </c>
      <c r="BS617" s="3">
        <f t="shared" si="377"/>
        <v>0</v>
      </c>
      <c r="BT617" s="3">
        <f t="shared" si="377"/>
        <v>0</v>
      </c>
      <c r="BU617" s="3">
        <f t="shared" si="377"/>
        <v>0</v>
      </c>
      <c r="BV617" s="3">
        <f t="shared" si="377"/>
        <v>0</v>
      </c>
      <c r="BW617" s="3">
        <f t="shared" si="377"/>
        <v>0</v>
      </c>
      <c r="BX617" s="3">
        <f t="shared" si="377"/>
        <v>0</v>
      </c>
      <c r="BY617" s="3">
        <f t="shared" si="377"/>
        <v>0</v>
      </c>
      <c r="BZ617" s="3">
        <f t="shared" si="377"/>
        <v>0</v>
      </c>
      <c r="CA617" s="3">
        <f t="shared" ref="CA617:DF617" si="378">CA625</f>
        <v>0</v>
      </c>
      <c r="CB617" s="3">
        <f t="shared" si="378"/>
        <v>0</v>
      </c>
      <c r="CC617" s="3">
        <f t="shared" si="378"/>
        <v>0</v>
      </c>
      <c r="CD617" s="3">
        <f t="shared" si="378"/>
        <v>0</v>
      </c>
      <c r="CE617" s="3">
        <f t="shared" si="378"/>
        <v>0</v>
      </c>
      <c r="CF617" s="3">
        <f t="shared" si="378"/>
        <v>0</v>
      </c>
      <c r="CG617" s="3">
        <f t="shared" si="378"/>
        <v>0</v>
      </c>
      <c r="CH617" s="3">
        <f t="shared" si="378"/>
        <v>0</v>
      </c>
      <c r="CI617" s="3">
        <f t="shared" si="378"/>
        <v>0</v>
      </c>
      <c r="CJ617" s="3">
        <f t="shared" si="378"/>
        <v>0</v>
      </c>
      <c r="CK617" s="3">
        <f t="shared" si="378"/>
        <v>0</v>
      </c>
      <c r="CL617" s="3">
        <f t="shared" si="378"/>
        <v>0</v>
      </c>
      <c r="CM617" s="3">
        <f t="shared" si="378"/>
        <v>0</v>
      </c>
      <c r="CN617" s="3">
        <f t="shared" si="378"/>
        <v>0</v>
      </c>
      <c r="CO617" s="3">
        <f t="shared" si="378"/>
        <v>0</v>
      </c>
      <c r="CP617" s="3">
        <f t="shared" si="378"/>
        <v>0</v>
      </c>
      <c r="CQ617" s="3">
        <f t="shared" si="378"/>
        <v>0</v>
      </c>
      <c r="CR617" s="3">
        <f t="shared" si="378"/>
        <v>0</v>
      </c>
      <c r="CS617" s="3">
        <f t="shared" si="378"/>
        <v>0</v>
      </c>
      <c r="CT617" s="3">
        <f t="shared" si="378"/>
        <v>0</v>
      </c>
      <c r="CU617" s="3">
        <f t="shared" si="378"/>
        <v>0</v>
      </c>
      <c r="CV617" s="3">
        <f t="shared" si="378"/>
        <v>0</v>
      </c>
      <c r="CW617" s="3">
        <f t="shared" si="378"/>
        <v>0</v>
      </c>
      <c r="CX617" s="3">
        <f t="shared" si="378"/>
        <v>0</v>
      </c>
      <c r="CY617" s="3">
        <f t="shared" si="378"/>
        <v>0</v>
      </c>
      <c r="CZ617" s="3">
        <f t="shared" si="378"/>
        <v>0</v>
      </c>
      <c r="DA617" s="3">
        <f t="shared" si="378"/>
        <v>0</v>
      </c>
      <c r="DB617" s="3">
        <f t="shared" si="378"/>
        <v>0</v>
      </c>
      <c r="DC617" s="3">
        <f t="shared" si="378"/>
        <v>0</v>
      </c>
      <c r="DD617" s="3">
        <f t="shared" si="378"/>
        <v>0</v>
      </c>
      <c r="DE617" s="3">
        <f t="shared" si="378"/>
        <v>0</v>
      </c>
      <c r="DF617" s="3">
        <f t="shared" si="378"/>
        <v>0</v>
      </c>
      <c r="DG617" s="3">
        <f t="shared" ref="DG617:DN617" si="379">DG625</f>
        <v>0</v>
      </c>
      <c r="DH617" s="3">
        <f t="shared" si="379"/>
        <v>0</v>
      </c>
      <c r="DI617" s="3">
        <f t="shared" si="379"/>
        <v>0</v>
      </c>
      <c r="DJ617" s="3">
        <f t="shared" si="379"/>
        <v>0</v>
      </c>
      <c r="DK617" s="3">
        <f t="shared" si="379"/>
        <v>0</v>
      </c>
      <c r="DL617" s="3">
        <f t="shared" si="379"/>
        <v>0</v>
      </c>
      <c r="DM617" s="3">
        <f t="shared" si="379"/>
        <v>0</v>
      </c>
      <c r="DN617" s="3">
        <f t="shared" si="379"/>
        <v>0</v>
      </c>
    </row>
    <row r="619" spans="1:200">
      <c r="A619">
        <v>17</v>
      </c>
      <c r="B619">
        <v>0</v>
      </c>
      <c r="C619">
        <f>ROW(SmtRes!A333)</f>
        <v>333</v>
      </c>
      <c r="D619">
        <f>ROW(EtalonRes!A313)</f>
        <v>313</v>
      </c>
      <c r="E619" t="s">
        <v>63</v>
      </c>
      <c r="F619" t="s">
        <v>627</v>
      </c>
      <c r="G619" t="s">
        <v>628</v>
      </c>
      <c r="H619" t="s">
        <v>66</v>
      </c>
      <c r="I619">
        <f>(12*3.1*0.15)/100</f>
        <v>5.5800000000000002E-2</v>
      </c>
      <c r="J619">
        <v>0</v>
      </c>
      <c r="O619">
        <f>ROUND(CP619,2)</f>
        <v>3101.73</v>
      </c>
      <c r="P619">
        <f>ROUND(CQ619*I619,2)</f>
        <v>994.84</v>
      </c>
      <c r="Q619">
        <f>ROUND(CR619*I619,2)</f>
        <v>294.52</v>
      </c>
      <c r="R619">
        <f>ROUND(CS619*I619,2)</f>
        <v>82.06</v>
      </c>
      <c r="S619">
        <f>ROUND(CT619*I619,2)</f>
        <v>1812.37</v>
      </c>
      <c r="T619">
        <f>ROUND(CU619*I619,2)</f>
        <v>0</v>
      </c>
      <c r="U619">
        <f>CV619*I619</f>
        <v>9.9882000000000009</v>
      </c>
      <c r="V619">
        <f>CW619*I619</f>
        <v>0</v>
      </c>
      <c r="W619">
        <f>ROUND(CX619*I619,2)</f>
        <v>0</v>
      </c>
      <c r="X619">
        <f t="shared" ref="X619:Y623" si="380">ROUND(CY619,2)</f>
        <v>1286.78</v>
      </c>
      <c r="Y619">
        <f t="shared" si="380"/>
        <v>797.44</v>
      </c>
      <c r="AA619">
        <v>22950688</v>
      </c>
      <c r="AB619">
        <f>ROUND((AC619+AD619+AF619),6)</f>
        <v>4777.74</v>
      </c>
      <c r="AC619">
        <f>ROUND((ES619),6)</f>
        <v>1800.88</v>
      </c>
      <c r="AD619">
        <f>ROUND((((ET619)-(EU619))+AE619),6)</f>
        <v>975.64</v>
      </c>
      <c r="AE619">
        <f t="shared" ref="AE619:AF623" si="381">ROUND((EU619),6)</f>
        <v>90.61</v>
      </c>
      <c r="AF619">
        <f t="shared" si="381"/>
        <v>2001.22</v>
      </c>
      <c r="AG619">
        <f>ROUND((AP619),6)</f>
        <v>0</v>
      </c>
      <c r="AH619">
        <f t="shared" ref="AH619:AI623" si="382">(EW619)</f>
        <v>179</v>
      </c>
      <c r="AI619">
        <f t="shared" si="382"/>
        <v>0</v>
      </c>
      <c r="AJ619">
        <f>ROUND((AS619),6)</f>
        <v>0</v>
      </c>
      <c r="AK619">
        <v>4777.74</v>
      </c>
      <c r="AL619">
        <v>1800.88</v>
      </c>
      <c r="AM619">
        <v>975.64</v>
      </c>
      <c r="AN619">
        <v>90.61</v>
      </c>
      <c r="AO619">
        <v>2001.22</v>
      </c>
      <c r="AP619">
        <v>0</v>
      </c>
      <c r="AQ619">
        <v>179</v>
      </c>
      <c r="AR619">
        <v>0</v>
      </c>
      <c r="AS619">
        <v>0</v>
      </c>
      <c r="AT619">
        <v>71</v>
      </c>
      <c r="AU619">
        <v>44</v>
      </c>
      <c r="AV619">
        <v>1</v>
      </c>
      <c r="AW619">
        <v>1</v>
      </c>
      <c r="AZ619">
        <v>1</v>
      </c>
      <c r="BA619">
        <v>16.23</v>
      </c>
      <c r="BB619">
        <v>5.41</v>
      </c>
      <c r="BC619">
        <v>9.9</v>
      </c>
      <c r="BD619" t="s">
        <v>45</v>
      </c>
      <c r="BE619" t="s">
        <v>45</v>
      </c>
      <c r="BF619" t="s">
        <v>45</v>
      </c>
      <c r="BG619" t="s">
        <v>45</v>
      </c>
      <c r="BH619">
        <v>0</v>
      </c>
      <c r="BI619">
        <v>1</v>
      </c>
      <c r="BJ619" t="s">
        <v>629</v>
      </c>
      <c r="BM619">
        <v>47</v>
      </c>
      <c r="BN619">
        <v>0</v>
      </c>
      <c r="BO619" t="s">
        <v>627</v>
      </c>
      <c r="BP619">
        <v>1</v>
      </c>
      <c r="BQ619">
        <v>30</v>
      </c>
      <c r="BS619">
        <v>16.23</v>
      </c>
      <c r="BT619">
        <v>1</v>
      </c>
      <c r="BU619">
        <v>1</v>
      </c>
      <c r="BV619">
        <v>1</v>
      </c>
      <c r="BW619">
        <v>1</v>
      </c>
      <c r="BX619">
        <v>1</v>
      </c>
      <c r="BY619" t="s">
        <v>45</v>
      </c>
      <c r="BZ619">
        <v>71</v>
      </c>
      <c r="CA619">
        <v>44</v>
      </c>
      <c r="CF619">
        <v>0</v>
      </c>
      <c r="CG619">
        <v>0</v>
      </c>
      <c r="CM619">
        <v>0</v>
      </c>
      <c r="CN619" t="s">
        <v>45</v>
      </c>
      <c r="CO619">
        <v>0</v>
      </c>
      <c r="CP619">
        <f>(P619+Q619+S619)</f>
        <v>3101.73</v>
      </c>
      <c r="CQ619">
        <f>(AC619*BC619*AW619)</f>
        <v>17828.712000000003</v>
      </c>
      <c r="CR619">
        <f>(AD619*BB619*AV619)</f>
        <v>5278.2124000000003</v>
      </c>
      <c r="CS619">
        <f>(AE619*BS619*AV619)</f>
        <v>1470.6003000000001</v>
      </c>
      <c r="CT619">
        <f>(AF619*BA619*AV619)</f>
        <v>32479.800600000002</v>
      </c>
      <c r="CU619">
        <f>AG619</f>
        <v>0</v>
      </c>
      <c r="CV619">
        <f>(AH619*AV619)</f>
        <v>179</v>
      </c>
      <c r="CW619">
        <f t="shared" ref="CW619:CX623" si="383">AI619</f>
        <v>0</v>
      </c>
      <c r="CX619">
        <f t="shared" si="383"/>
        <v>0</v>
      </c>
      <c r="CY619">
        <f>S619*(BZ619/100)</f>
        <v>1286.7826999999997</v>
      </c>
      <c r="CZ619">
        <f>S619*(CA619/100)</f>
        <v>797.44279999999992</v>
      </c>
      <c r="DC619" t="s">
        <v>45</v>
      </c>
      <c r="DD619" t="s">
        <v>45</v>
      </c>
      <c r="DE619" t="s">
        <v>45</v>
      </c>
      <c r="DF619" t="s">
        <v>45</v>
      </c>
      <c r="DG619" t="s">
        <v>45</v>
      </c>
      <c r="DH619" t="s">
        <v>45</v>
      </c>
      <c r="DI619" t="s">
        <v>45</v>
      </c>
      <c r="DJ619" t="s">
        <v>45</v>
      </c>
      <c r="DK619" t="s">
        <v>45</v>
      </c>
      <c r="DL619" t="s">
        <v>45</v>
      </c>
      <c r="DM619" t="s">
        <v>45</v>
      </c>
      <c r="DN619">
        <v>85</v>
      </c>
      <c r="DO619">
        <v>70</v>
      </c>
      <c r="DP619">
        <v>1.0469999999999999</v>
      </c>
      <c r="DQ619">
        <v>1.022</v>
      </c>
      <c r="DU619">
        <v>1007</v>
      </c>
      <c r="DV619" t="s">
        <v>66</v>
      </c>
      <c r="DW619" t="s">
        <v>66</v>
      </c>
      <c r="DX619">
        <v>100</v>
      </c>
      <c r="EE619">
        <v>21377762</v>
      </c>
      <c r="EF619">
        <v>30</v>
      </c>
      <c r="EG619" t="s">
        <v>20</v>
      </c>
      <c r="EH619">
        <v>0</v>
      </c>
      <c r="EI619" t="s">
        <v>45</v>
      </c>
      <c r="EJ619">
        <v>1</v>
      </c>
      <c r="EK619">
        <v>47</v>
      </c>
      <c r="EL619" t="s">
        <v>445</v>
      </c>
      <c r="EM619" t="s">
        <v>446</v>
      </c>
      <c r="EO619" t="s">
        <v>45</v>
      </c>
      <c r="EQ619">
        <v>0</v>
      </c>
      <c r="ER619">
        <v>4777.74</v>
      </c>
      <c r="ES619">
        <v>1800.88</v>
      </c>
      <c r="ET619">
        <v>975.64</v>
      </c>
      <c r="EU619">
        <v>90.61</v>
      </c>
      <c r="EV619">
        <v>2001.22</v>
      </c>
      <c r="EW619">
        <v>179</v>
      </c>
      <c r="EX619">
        <v>0</v>
      </c>
      <c r="EY619">
        <v>0</v>
      </c>
      <c r="EZ619">
        <v>0</v>
      </c>
      <c r="FQ619">
        <v>0</v>
      </c>
      <c r="FR619">
        <f>ROUND(IF(AND(BH619=3,BI619=3),P619,0),2)</f>
        <v>0</v>
      </c>
      <c r="FS619">
        <v>0</v>
      </c>
      <c r="FX619">
        <v>71</v>
      </c>
      <c r="FY619">
        <v>44</v>
      </c>
      <c r="GA619" t="s">
        <v>45</v>
      </c>
      <c r="GG619">
        <v>2</v>
      </c>
      <c r="GH619">
        <v>1</v>
      </c>
      <c r="GI619">
        <v>2</v>
      </c>
      <c r="GJ619">
        <v>0</v>
      </c>
      <c r="GK619">
        <f>ROUND(R619*(R12)/100,2)</f>
        <v>137.04</v>
      </c>
      <c r="GL619">
        <f>ROUND(IF(AND(BH619=3,BI619=3,FS619&lt;&gt;0),P619,0),2)</f>
        <v>0</v>
      </c>
      <c r="GM619">
        <f>O619+X619+Y619+GK619</f>
        <v>5322.9900000000007</v>
      </c>
      <c r="GN619">
        <f>ROUND(IF(OR(BI619=0,BI619=1),O619+X619+Y619+GK619,0),2)</f>
        <v>5322.99</v>
      </c>
      <c r="GO619">
        <f>ROUND(IF(BI619=2,O619+X619+Y619+GK619,0),2)</f>
        <v>0</v>
      </c>
      <c r="GP619">
        <f>ROUND(IF(BI619=4,O619+X619+Y619+GK619,0),2)</f>
        <v>0</v>
      </c>
      <c r="GR619">
        <v>0</v>
      </c>
    </row>
    <row r="620" spans="1:200">
      <c r="A620">
        <v>18</v>
      </c>
      <c r="B620">
        <v>0</v>
      </c>
      <c r="C620">
        <v>332</v>
      </c>
      <c r="E620" t="s">
        <v>386</v>
      </c>
      <c r="F620" t="s">
        <v>630</v>
      </c>
      <c r="G620" t="s">
        <v>631</v>
      </c>
      <c r="H620" t="s">
        <v>138</v>
      </c>
      <c r="I620">
        <f>I619*J620</f>
        <v>0.45197999999999999</v>
      </c>
      <c r="J620">
        <v>8.1</v>
      </c>
      <c r="O620">
        <f>ROUND(CP620,2)</f>
        <v>17825.849999999999</v>
      </c>
      <c r="P620">
        <f>ROUND(CQ620*I620,2)</f>
        <v>17825.849999999999</v>
      </c>
      <c r="Q620">
        <f>ROUND(CR620*I620,2)</f>
        <v>0</v>
      </c>
      <c r="R620">
        <f>ROUND(CS620*I620,2)</f>
        <v>0</v>
      </c>
      <c r="S620">
        <f>ROUND(CT620*I620,2)</f>
        <v>0</v>
      </c>
      <c r="T620">
        <f>ROUND(CU620*I620,2)</f>
        <v>0</v>
      </c>
      <c r="U620">
        <f>CV620*I620</f>
        <v>0</v>
      </c>
      <c r="V620">
        <f>CW620*I620</f>
        <v>0</v>
      </c>
      <c r="W620">
        <f>ROUND(CX620*I620,2)</f>
        <v>0</v>
      </c>
      <c r="X620">
        <f t="shared" si="380"/>
        <v>0</v>
      </c>
      <c r="Y620">
        <f t="shared" si="380"/>
        <v>0</v>
      </c>
      <c r="AA620">
        <v>22950688</v>
      </c>
      <c r="AB620">
        <f>ROUND((AC620+AD620+AF620),6)</f>
        <v>6340.75</v>
      </c>
      <c r="AC620">
        <f>ROUND((ES620),6)</f>
        <v>6340.75</v>
      </c>
      <c r="AD620">
        <f>ROUND((((ET620)-(EU620))+AE620),6)</f>
        <v>0</v>
      </c>
      <c r="AE620">
        <f t="shared" si="381"/>
        <v>0</v>
      </c>
      <c r="AF620">
        <f t="shared" si="381"/>
        <v>0</v>
      </c>
      <c r="AG620">
        <f>ROUND((AP620),6)</f>
        <v>0</v>
      </c>
      <c r="AH620">
        <f t="shared" si="382"/>
        <v>0</v>
      </c>
      <c r="AI620">
        <f t="shared" si="382"/>
        <v>0</v>
      </c>
      <c r="AJ620">
        <f>ROUND((AS620),6)</f>
        <v>0</v>
      </c>
      <c r="AK620">
        <v>6340.75</v>
      </c>
      <c r="AL620">
        <v>6340.75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1</v>
      </c>
      <c r="AZ620">
        <v>1</v>
      </c>
      <c r="BA620">
        <v>1</v>
      </c>
      <c r="BB620">
        <v>1</v>
      </c>
      <c r="BC620">
        <v>6.22</v>
      </c>
      <c r="BD620" t="s">
        <v>45</v>
      </c>
      <c r="BE620" t="s">
        <v>45</v>
      </c>
      <c r="BF620" t="s">
        <v>45</v>
      </c>
      <c r="BG620" t="s">
        <v>45</v>
      </c>
      <c r="BH620">
        <v>3</v>
      </c>
      <c r="BI620">
        <v>1</v>
      </c>
      <c r="BJ620" t="s">
        <v>632</v>
      </c>
      <c r="BM620">
        <v>47</v>
      </c>
      <c r="BN620">
        <v>0</v>
      </c>
      <c r="BO620" t="s">
        <v>630</v>
      </c>
      <c r="BP620">
        <v>1</v>
      </c>
      <c r="BQ620">
        <v>30</v>
      </c>
      <c r="BS620">
        <v>1</v>
      </c>
      <c r="BT620">
        <v>1</v>
      </c>
      <c r="BU620">
        <v>1</v>
      </c>
      <c r="BV620">
        <v>1</v>
      </c>
      <c r="BW620">
        <v>1</v>
      </c>
      <c r="BX620">
        <v>1</v>
      </c>
      <c r="BY620" t="s">
        <v>45</v>
      </c>
      <c r="BZ620">
        <v>0</v>
      </c>
      <c r="CA620">
        <v>0</v>
      </c>
      <c r="CF620">
        <v>0</v>
      </c>
      <c r="CG620">
        <v>0</v>
      </c>
      <c r="CM620">
        <v>0</v>
      </c>
      <c r="CN620" t="s">
        <v>45</v>
      </c>
      <c r="CO620">
        <v>0</v>
      </c>
      <c r="CP620">
        <f>(P620+Q620+S620)</f>
        <v>17825.849999999999</v>
      </c>
      <c r="CQ620">
        <f>(AC620*BC620*AW620)</f>
        <v>39439.464999999997</v>
      </c>
      <c r="CR620">
        <f>(AD620*BB620*AV620)</f>
        <v>0</v>
      </c>
      <c r="CS620">
        <f>(AE620*BS620*AV620)</f>
        <v>0</v>
      </c>
      <c r="CT620">
        <f>(AF620*BA620*AV620)</f>
        <v>0</v>
      </c>
      <c r="CU620">
        <f>AG620</f>
        <v>0</v>
      </c>
      <c r="CV620">
        <f>(AH620*AV620)</f>
        <v>0</v>
      </c>
      <c r="CW620">
        <f t="shared" si="383"/>
        <v>0</v>
      </c>
      <c r="CX620">
        <f t="shared" si="383"/>
        <v>0</v>
      </c>
      <c r="CY620">
        <f>S620*(BZ620/100)</f>
        <v>0</v>
      </c>
      <c r="CZ620">
        <f>S620*(CA620/100)</f>
        <v>0</v>
      </c>
      <c r="DC620" t="s">
        <v>45</v>
      </c>
      <c r="DD620" t="s">
        <v>45</v>
      </c>
      <c r="DE620" t="s">
        <v>45</v>
      </c>
      <c r="DF620" t="s">
        <v>45</v>
      </c>
      <c r="DG620" t="s">
        <v>45</v>
      </c>
      <c r="DH620" t="s">
        <v>45</v>
      </c>
      <c r="DI620" t="s">
        <v>45</v>
      </c>
      <c r="DJ620" t="s">
        <v>45</v>
      </c>
      <c r="DK620" t="s">
        <v>45</v>
      </c>
      <c r="DL620" t="s">
        <v>45</v>
      </c>
      <c r="DM620" t="s">
        <v>45</v>
      </c>
      <c r="DN620">
        <v>85</v>
      </c>
      <c r="DO620">
        <v>70</v>
      </c>
      <c r="DP620">
        <v>1.0469999999999999</v>
      </c>
      <c r="DQ620">
        <v>1.022</v>
      </c>
      <c r="DU620">
        <v>1009</v>
      </c>
      <c r="DV620" t="s">
        <v>138</v>
      </c>
      <c r="DW620" t="s">
        <v>138</v>
      </c>
      <c r="DX620">
        <v>1000</v>
      </c>
      <c r="EE620">
        <v>21377762</v>
      </c>
      <c r="EF620">
        <v>30</v>
      </c>
      <c r="EG620" t="s">
        <v>20</v>
      </c>
      <c r="EH620">
        <v>0</v>
      </c>
      <c r="EI620" t="s">
        <v>45</v>
      </c>
      <c r="EJ620">
        <v>1</v>
      </c>
      <c r="EK620">
        <v>47</v>
      </c>
      <c r="EL620" t="s">
        <v>445</v>
      </c>
      <c r="EM620" t="s">
        <v>446</v>
      </c>
      <c r="EO620" t="s">
        <v>45</v>
      </c>
      <c r="EQ620">
        <v>0</v>
      </c>
      <c r="ER620">
        <v>6340.75</v>
      </c>
      <c r="ES620">
        <v>6340.75</v>
      </c>
      <c r="ET620">
        <v>0</v>
      </c>
      <c r="EU620">
        <v>0</v>
      </c>
      <c r="EV620">
        <v>0</v>
      </c>
      <c r="EW620">
        <v>0</v>
      </c>
      <c r="EX620">
        <v>0</v>
      </c>
      <c r="EZ620">
        <v>0</v>
      </c>
      <c r="FQ620">
        <v>0</v>
      </c>
      <c r="FR620">
        <f>ROUND(IF(AND(BH620=3,BI620=3),P620,0),2)</f>
        <v>0</v>
      </c>
      <c r="FS620">
        <v>0</v>
      </c>
      <c r="FX620">
        <v>0</v>
      </c>
      <c r="FY620">
        <v>0</v>
      </c>
      <c r="GA620" t="s">
        <v>45</v>
      </c>
      <c r="GG620">
        <v>2</v>
      </c>
      <c r="GH620">
        <v>1</v>
      </c>
      <c r="GI620">
        <v>2</v>
      </c>
      <c r="GJ620">
        <v>0</v>
      </c>
      <c r="GK620">
        <f>ROUND(R620*(R12)/100,2)</f>
        <v>0</v>
      </c>
      <c r="GL620">
        <f>ROUND(IF(AND(BH620=3,BI620=3,FS620&lt;&gt;0),P620,0),2)</f>
        <v>0</v>
      </c>
      <c r="GM620">
        <f>O620+X620+Y620+GK620</f>
        <v>17825.849999999999</v>
      </c>
      <c r="GN620">
        <f>ROUND(IF(OR(BI620=0,BI620=1),O620+X620+Y620+GK620,0),2)</f>
        <v>17825.849999999999</v>
      </c>
      <c r="GO620">
        <f>ROUND(IF(BI620=2,O620+X620+Y620+GK620,0),2)</f>
        <v>0</v>
      </c>
      <c r="GP620">
        <f>ROUND(IF(BI620=4,O620+X620+Y620+GK620,0),2)</f>
        <v>0</v>
      </c>
      <c r="GR620">
        <v>0</v>
      </c>
    </row>
    <row r="621" spans="1:200">
      <c r="A621">
        <v>18</v>
      </c>
      <c r="B621">
        <v>0</v>
      </c>
      <c r="C621">
        <v>331</v>
      </c>
      <c r="E621" t="s">
        <v>633</v>
      </c>
      <c r="F621" t="s">
        <v>634</v>
      </c>
      <c r="G621" t="s">
        <v>635</v>
      </c>
      <c r="H621" t="s">
        <v>102</v>
      </c>
      <c r="I621">
        <f>I619*J621</f>
        <v>5.6637000000000004</v>
      </c>
      <c r="J621">
        <v>101.5</v>
      </c>
      <c r="O621">
        <f>ROUND(CP621,2)</f>
        <v>20488.599999999999</v>
      </c>
      <c r="P621">
        <f>ROUND(CQ621*I621,2)</f>
        <v>20488.599999999999</v>
      </c>
      <c r="Q621">
        <f>ROUND(CR621*I621,2)</f>
        <v>0</v>
      </c>
      <c r="R621">
        <f>ROUND(CS621*I621,2)</f>
        <v>0</v>
      </c>
      <c r="S621">
        <f>ROUND(CT621*I621,2)</f>
        <v>0</v>
      </c>
      <c r="T621">
        <f>ROUND(CU621*I621,2)</f>
        <v>0</v>
      </c>
      <c r="U621">
        <f>CV621*I621</f>
        <v>0</v>
      </c>
      <c r="V621">
        <f>CW621*I621</f>
        <v>0</v>
      </c>
      <c r="W621">
        <f>ROUND(CX621*I621,2)</f>
        <v>0</v>
      </c>
      <c r="X621">
        <f t="shared" si="380"/>
        <v>0</v>
      </c>
      <c r="Y621">
        <f t="shared" si="380"/>
        <v>0</v>
      </c>
      <c r="AA621">
        <v>22950688</v>
      </c>
      <c r="AB621">
        <f>ROUND((AC621+AD621+AF621),6)</f>
        <v>735.27</v>
      </c>
      <c r="AC621">
        <f>ROUND((ES621),6)</f>
        <v>735.27</v>
      </c>
      <c r="AD621">
        <f>ROUND((((ET621)-(EU621))+AE621),6)</f>
        <v>0</v>
      </c>
      <c r="AE621">
        <f t="shared" si="381"/>
        <v>0</v>
      </c>
      <c r="AF621">
        <f t="shared" si="381"/>
        <v>0</v>
      </c>
      <c r="AG621">
        <f>ROUND((AP621),6)</f>
        <v>0</v>
      </c>
      <c r="AH621">
        <f t="shared" si="382"/>
        <v>0</v>
      </c>
      <c r="AI621">
        <f t="shared" si="382"/>
        <v>0</v>
      </c>
      <c r="AJ621">
        <f>ROUND((AS621),6)</f>
        <v>0</v>
      </c>
      <c r="AK621">
        <v>735.27</v>
      </c>
      <c r="AL621">
        <v>735.27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1</v>
      </c>
      <c r="AW621">
        <v>1</v>
      </c>
      <c r="AZ621">
        <v>1</v>
      </c>
      <c r="BA621">
        <v>1</v>
      </c>
      <c r="BB621">
        <v>1</v>
      </c>
      <c r="BC621">
        <v>4.92</v>
      </c>
      <c r="BD621" t="s">
        <v>45</v>
      </c>
      <c r="BE621" t="s">
        <v>45</v>
      </c>
      <c r="BF621" t="s">
        <v>45</v>
      </c>
      <c r="BG621" t="s">
        <v>45</v>
      </c>
      <c r="BH621">
        <v>3</v>
      </c>
      <c r="BI621">
        <v>1</v>
      </c>
      <c r="BJ621" t="s">
        <v>636</v>
      </c>
      <c r="BM621">
        <v>47</v>
      </c>
      <c r="BN621">
        <v>0</v>
      </c>
      <c r="BO621" t="s">
        <v>634</v>
      </c>
      <c r="BP621">
        <v>1</v>
      </c>
      <c r="BQ621">
        <v>30</v>
      </c>
      <c r="BS621">
        <v>1</v>
      </c>
      <c r="BT621">
        <v>1</v>
      </c>
      <c r="BU621">
        <v>1</v>
      </c>
      <c r="BV621">
        <v>1</v>
      </c>
      <c r="BW621">
        <v>1</v>
      </c>
      <c r="BX621">
        <v>1</v>
      </c>
      <c r="BY621" t="s">
        <v>45</v>
      </c>
      <c r="BZ621">
        <v>0</v>
      </c>
      <c r="CA621">
        <v>0</v>
      </c>
      <c r="CF621">
        <v>0</v>
      </c>
      <c r="CG621">
        <v>0</v>
      </c>
      <c r="CM621">
        <v>0</v>
      </c>
      <c r="CN621" t="s">
        <v>45</v>
      </c>
      <c r="CO621">
        <v>0</v>
      </c>
      <c r="CP621">
        <f>(P621+Q621+S621)</f>
        <v>20488.599999999999</v>
      </c>
      <c r="CQ621">
        <f>(AC621*BC621*AW621)</f>
        <v>3617.5283999999997</v>
      </c>
      <c r="CR621">
        <f>(AD621*BB621*AV621)</f>
        <v>0</v>
      </c>
      <c r="CS621">
        <f>(AE621*BS621*AV621)</f>
        <v>0</v>
      </c>
      <c r="CT621">
        <f>(AF621*BA621*AV621)</f>
        <v>0</v>
      </c>
      <c r="CU621">
        <f>AG621</f>
        <v>0</v>
      </c>
      <c r="CV621">
        <f>(AH621*AV621)</f>
        <v>0</v>
      </c>
      <c r="CW621">
        <f t="shared" si="383"/>
        <v>0</v>
      </c>
      <c r="CX621">
        <f t="shared" si="383"/>
        <v>0</v>
      </c>
      <c r="CY621">
        <f>S621*(BZ621/100)</f>
        <v>0</v>
      </c>
      <c r="CZ621">
        <f>S621*(CA621/100)</f>
        <v>0</v>
      </c>
      <c r="DC621" t="s">
        <v>45</v>
      </c>
      <c r="DD621" t="s">
        <v>45</v>
      </c>
      <c r="DE621" t="s">
        <v>45</v>
      </c>
      <c r="DF621" t="s">
        <v>45</v>
      </c>
      <c r="DG621" t="s">
        <v>45</v>
      </c>
      <c r="DH621" t="s">
        <v>45</v>
      </c>
      <c r="DI621" t="s">
        <v>45</v>
      </c>
      <c r="DJ621" t="s">
        <v>45</v>
      </c>
      <c r="DK621" t="s">
        <v>45</v>
      </c>
      <c r="DL621" t="s">
        <v>45</v>
      </c>
      <c r="DM621" t="s">
        <v>45</v>
      </c>
      <c r="DN621">
        <v>85</v>
      </c>
      <c r="DO621">
        <v>70</v>
      </c>
      <c r="DP621">
        <v>1.0469999999999999</v>
      </c>
      <c r="DQ621">
        <v>1.022</v>
      </c>
      <c r="DU621">
        <v>1007</v>
      </c>
      <c r="DV621" t="s">
        <v>102</v>
      </c>
      <c r="DW621" t="s">
        <v>102</v>
      </c>
      <c r="DX621">
        <v>1</v>
      </c>
      <c r="EE621">
        <v>21377762</v>
      </c>
      <c r="EF621">
        <v>30</v>
      </c>
      <c r="EG621" t="s">
        <v>20</v>
      </c>
      <c r="EH621">
        <v>0</v>
      </c>
      <c r="EI621" t="s">
        <v>45</v>
      </c>
      <c r="EJ621">
        <v>1</v>
      </c>
      <c r="EK621">
        <v>47</v>
      </c>
      <c r="EL621" t="s">
        <v>445</v>
      </c>
      <c r="EM621" t="s">
        <v>446</v>
      </c>
      <c r="EO621" t="s">
        <v>45</v>
      </c>
      <c r="EQ621">
        <v>0</v>
      </c>
      <c r="ER621">
        <v>735.27</v>
      </c>
      <c r="ES621">
        <v>735.27</v>
      </c>
      <c r="ET621">
        <v>0</v>
      </c>
      <c r="EU621">
        <v>0</v>
      </c>
      <c r="EV621">
        <v>0</v>
      </c>
      <c r="EW621">
        <v>0</v>
      </c>
      <c r="EX621">
        <v>0</v>
      </c>
      <c r="EZ621">
        <v>0</v>
      </c>
      <c r="FQ621">
        <v>0</v>
      </c>
      <c r="FR621">
        <f>ROUND(IF(AND(BH621=3,BI621=3),P621,0),2)</f>
        <v>0</v>
      </c>
      <c r="FS621">
        <v>0</v>
      </c>
      <c r="FX621">
        <v>0</v>
      </c>
      <c r="FY621">
        <v>0</v>
      </c>
      <c r="GA621" t="s">
        <v>45</v>
      </c>
      <c r="GG621">
        <v>2</v>
      </c>
      <c r="GH621">
        <v>1</v>
      </c>
      <c r="GI621">
        <v>2</v>
      </c>
      <c r="GJ621">
        <v>0</v>
      </c>
      <c r="GK621">
        <f>ROUND(R621*(R12)/100,2)</f>
        <v>0</v>
      </c>
      <c r="GL621">
        <f>ROUND(IF(AND(BH621=3,BI621=3,FS621&lt;&gt;0),P621,0),2)</f>
        <v>0</v>
      </c>
      <c r="GM621">
        <f>O621+X621+Y621+GK621</f>
        <v>20488.599999999999</v>
      </c>
      <c r="GN621">
        <f>ROUND(IF(OR(BI621=0,BI621=1),O621+X621+Y621+GK621,0),2)</f>
        <v>20488.599999999999</v>
      </c>
      <c r="GO621">
        <f>ROUND(IF(BI621=2,O621+X621+Y621+GK621,0),2)</f>
        <v>0</v>
      </c>
      <c r="GP621">
        <f>ROUND(IF(BI621=4,O621+X621+Y621+GK621,0),2)</f>
        <v>0</v>
      </c>
      <c r="GR621">
        <v>0</v>
      </c>
    </row>
    <row r="622" spans="1:200">
      <c r="A622">
        <v>17</v>
      </c>
      <c r="B622">
        <v>0</v>
      </c>
      <c r="C622">
        <f>ROW(SmtRes!A344)</f>
        <v>344</v>
      </c>
      <c r="D622">
        <f>ROW(EtalonRes!A324)</f>
        <v>324</v>
      </c>
      <c r="E622" t="s">
        <v>70</v>
      </c>
      <c r="F622" t="s">
        <v>637</v>
      </c>
      <c r="G622" t="s">
        <v>638</v>
      </c>
      <c r="H622" t="s">
        <v>73</v>
      </c>
      <c r="I622">
        <f>12*4.5*0.01</f>
        <v>0.54</v>
      </c>
      <c r="J622">
        <v>0</v>
      </c>
      <c r="O622">
        <f>ROUND(CP622,2)</f>
        <v>7075.53</v>
      </c>
      <c r="P622">
        <f>ROUND(CQ622*I622,2)</f>
        <v>3016.31</v>
      </c>
      <c r="Q622">
        <f>ROUND(CR622*I622,2)</f>
        <v>97.71</v>
      </c>
      <c r="R622">
        <f>ROUND(CS622*I622,2)</f>
        <v>34.01</v>
      </c>
      <c r="S622">
        <f>ROUND(CT622*I622,2)</f>
        <v>3961.51</v>
      </c>
      <c r="T622">
        <f>ROUND(CU622*I622,2)</f>
        <v>0</v>
      </c>
      <c r="U622">
        <f>CV622*I622</f>
        <v>19.888200000000001</v>
      </c>
      <c r="V622">
        <f>CW622*I622</f>
        <v>0</v>
      </c>
      <c r="W622">
        <f>ROUND(CX622*I622,2)</f>
        <v>0</v>
      </c>
      <c r="X622">
        <f t="shared" si="380"/>
        <v>3486.13</v>
      </c>
      <c r="Y622">
        <f t="shared" si="380"/>
        <v>1743.06</v>
      </c>
      <c r="AA622">
        <v>22950688</v>
      </c>
      <c r="AB622">
        <f>ROUND((AC622+AD622+AF622),6)</f>
        <v>1428.1</v>
      </c>
      <c r="AC622">
        <f>ROUND((ES622),6)</f>
        <v>941.95</v>
      </c>
      <c r="AD622">
        <f>ROUND((((ET622)-(EU622))+AE622),6)</f>
        <v>34.14</v>
      </c>
      <c r="AE622">
        <f t="shared" si="381"/>
        <v>3.88</v>
      </c>
      <c r="AF622">
        <f t="shared" si="381"/>
        <v>452.01</v>
      </c>
      <c r="AG622">
        <f>ROUND((AP622),6)</f>
        <v>0</v>
      </c>
      <c r="AH622">
        <f t="shared" si="382"/>
        <v>36.83</v>
      </c>
      <c r="AI622">
        <f t="shared" si="382"/>
        <v>0</v>
      </c>
      <c r="AJ622">
        <f>ROUND((AS622),6)</f>
        <v>0</v>
      </c>
      <c r="AK622">
        <v>1428.1</v>
      </c>
      <c r="AL622">
        <v>941.95</v>
      </c>
      <c r="AM622">
        <v>34.14</v>
      </c>
      <c r="AN622">
        <v>3.88</v>
      </c>
      <c r="AO622">
        <v>452.01</v>
      </c>
      <c r="AP622">
        <v>0</v>
      </c>
      <c r="AQ622">
        <v>36.83</v>
      </c>
      <c r="AR622">
        <v>0</v>
      </c>
      <c r="AS622">
        <v>0</v>
      </c>
      <c r="AT622">
        <v>88</v>
      </c>
      <c r="AU622">
        <v>44</v>
      </c>
      <c r="AV622">
        <v>1</v>
      </c>
      <c r="AW622">
        <v>1</v>
      </c>
      <c r="AZ622">
        <v>1</v>
      </c>
      <c r="BA622">
        <v>16.23</v>
      </c>
      <c r="BB622">
        <v>5.3</v>
      </c>
      <c r="BC622">
        <v>5.93</v>
      </c>
      <c r="BD622" t="s">
        <v>45</v>
      </c>
      <c r="BE622" t="s">
        <v>45</v>
      </c>
      <c r="BF622" t="s">
        <v>45</v>
      </c>
      <c r="BG622" t="s">
        <v>45</v>
      </c>
      <c r="BH622">
        <v>0</v>
      </c>
      <c r="BI622">
        <v>1</v>
      </c>
      <c r="BJ622" t="s">
        <v>639</v>
      </c>
      <c r="BM622">
        <v>1662</v>
      </c>
      <c r="BN622">
        <v>0</v>
      </c>
      <c r="BO622" t="s">
        <v>637</v>
      </c>
      <c r="BP622">
        <v>1</v>
      </c>
      <c r="BQ622">
        <v>30</v>
      </c>
      <c r="BS622">
        <v>16.23</v>
      </c>
      <c r="BT622">
        <v>1</v>
      </c>
      <c r="BU622">
        <v>1</v>
      </c>
      <c r="BV622">
        <v>1</v>
      </c>
      <c r="BW622">
        <v>1</v>
      </c>
      <c r="BX622">
        <v>1</v>
      </c>
      <c r="BY622" t="s">
        <v>45</v>
      </c>
      <c r="BZ622">
        <v>88</v>
      </c>
      <c r="CA622">
        <v>44</v>
      </c>
      <c r="CF622">
        <v>0</v>
      </c>
      <c r="CG622">
        <v>0</v>
      </c>
      <c r="CM622">
        <v>0</v>
      </c>
      <c r="CN622" t="s">
        <v>45</v>
      </c>
      <c r="CO622">
        <v>0</v>
      </c>
      <c r="CP622">
        <f>(P622+Q622+S622)</f>
        <v>7075.5300000000007</v>
      </c>
      <c r="CQ622">
        <f>(AC622*BC622*AW622)</f>
        <v>5585.7635</v>
      </c>
      <c r="CR622">
        <f>(AD622*BB622*AV622)</f>
        <v>180.94200000000001</v>
      </c>
      <c r="CS622">
        <f>(AE622*BS622*AV622)</f>
        <v>62.9724</v>
      </c>
      <c r="CT622">
        <f>(AF622*BA622*AV622)</f>
        <v>7336.1223</v>
      </c>
      <c r="CU622">
        <f>AG622</f>
        <v>0</v>
      </c>
      <c r="CV622">
        <f>(AH622*AV622)</f>
        <v>36.83</v>
      </c>
      <c r="CW622">
        <f t="shared" si="383"/>
        <v>0</v>
      </c>
      <c r="CX622">
        <f t="shared" si="383"/>
        <v>0</v>
      </c>
      <c r="CY622">
        <f>S622*(BZ622/100)</f>
        <v>3486.1288000000004</v>
      </c>
      <c r="CZ622">
        <f>S622*(CA622/100)</f>
        <v>1743.0644000000002</v>
      </c>
      <c r="DC622" t="s">
        <v>45</v>
      </c>
      <c r="DD622" t="s">
        <v>45</v>
      </c>
      <c r="DE622" t="s">
        <v>45</v>
      </c>
      <c r="DF622" t="s">
        <v>45</v>
      </c>
      <c r="DG622" t="s">
        <v>45</v>
      </c>
      <c r="DH622" t="s">
        <v>45</v>
      </c>
      <c r="DI622" t="s">
        <v>45</v>
      </c>
      <c r="DJ622" t="s">
        <v>45</v>
      </c>
      <c r="DK622" t="s">
        <v>45</v>
      </c>
      <c r="DL622" t="s">
        <v>45</v>
      </c>
      <c r="DM622" t="s">
        <v>45</v>
      </c>
      <c r="DN622">
        <v>104</v>
      </c>
      <c r="DO622">
        <v>70</v>
      </c>
      <c r="DP622">
        <v>1.0469999999999999</v>
      </c>
      <c r="DQ622">
        <v>1</v>
      </c>
      <c r="DU622">
        <v>1005</v>
      </c>
      <c r="DV622" t="s">
        <v>73</v>
      </c>
      <c r="DW622" t="s">
        <v>73</v>
      </c>
      <c r="DX622">
        <v>100</v>
      </c>
      <c r="EE622">
        <v>21379377</v>
      </c>
      <c r="EF622">
        <v>30</v>
      </c>
      <c r="EG622" t="s">
        <v>20</v>
      </c>
      <c r="EH622">
        <v>0</v>
      </c>
      <c r="EI622" t="s">
        <v>45</v>
      </c>
      <c r="EJ622">
        <v>1</v>
      </c>
      <c r="EK622">
        <v>1662</v>
      </c>
      <c r="EL622" t="s">
        <v>640</v>
      </c>
      <c r="EM622" t="s">
        <v>641</v>
      </c>
      <c r="EO622" t="s">
        <v>45</v>
      </c>
      <c r="EQ622">
        <v>0</v>
      </c>
      <c r="ER622">
        <v>1428.1</v>
      </c>
      <c r="ES622">
        <v>941.95</v>
      </c>
      <c r="ET622">
        <v>34.14</v>
      </c>
      <c r="EU622">
        <v>3.88</v>
      </c>
      <c r="EV622">
        <v>452.01</v>
      </c>
      <c r="EW622">
        <v>36.83</v>
      </c>
      <c r="EX622">
        <v>0</v>
      </c>
      <c r="EY622">
        <v>0</v>
      </c>
      <c r="EZ622">
        <v>0</v>
      </c>
      <c r="FQ622">
        <v>0</v>
      </c>
      <c r="FR622">
        <f>ROUND(IF(AND(BH622=3,BI622=3),P622,0),2)</f>
        <v>0</v>
      </c>
      <c r="FS622">
        <v>0</v>
      </c>
      <c r="FX622">
        <v>88</v>
      </c>
      <c r="FY622">
        <v>44</v>
      </c>
      <c r="GA622" t="s">
        <v>45</v>
      </c>
      <c r="GG622">
        <v>2</v>
      </c>
      <c r="GH622">
        <v>1</v>
      </c>
      <c r="GI622">
        <v>2</v>
      </c>
      <c r="GJ622">
        <v>0</v>
      </c>
      <c r="GK622">
        <f>ROUND(R622*(R12)/100,2)</f>
        <v>56.8</v>
      </c>
      <c r="GL622">
        <f>ROUND(IF(AND(BH622=3,BI622=3,FS622&lt;&gt;0),P622,0),2)</f>
        <v>0</v>
      </c>
      <c r="GM622">
        <f>O622+X622+Y622+GK622</f>
        <v>12361.519999999999</v>
      </c>
      <c r="GN622">
        <f>ROUND(IF(OR(BI622=0,BI622=1),O622+X622+Y622+GK622,0),2)</f>
        <v>12361.52</v>
      </c>
      <c r="GO622">
        <f>ROUND(IF(BI622=2,O622+X622+Y622+GK622,0),2)</f>
        <v>0</v>
      </c>
      <c r="GP622">
        <f>ROUND(IF(BI622=4,O622+X622+Y622+GK622,0),2)</f>
        <v>0</v>
      </c>
      <c r="GR622">
        <v>0</v>
      </c>
    </row>
    <row r="623" spans="1:200">
      <c r="A623">
        <v>18</v>
      </c>
      <c r="B623">
        <v>0</v>
      </c>
      <c r="C623">
        <v>342</v>
      </c>
      <c r="E623" t="s">
        <v>215</v>
      </c>
      <c r="F623" t="s">
        <v>642</v>
      </c>
      <c r="G623" t="s">
        <v>643</v>
      </c>
      <c r="H623" t="s">
        <v>163</v>
      </c>
      <c r="I623">
        <f>I622*J623</f>
        <v>27.264600000000002</v>
      </c>
      <c r="J623">
        <v>50.49</v>
      </c>
      <c r="O623">
        <f>ROUND(CP623,2)</f>
        <v>4657.0600000000004</v>
      </c>
      <c r="P623">
        <f>ROUND(CQ623*I623,2)</f>
        <v>4657.0600000000004</v>
      </c>
      <c r="Q623">
        <f>ROUND(CR623*I623,2)</f>
        <v>0</v>
      </c>
      <c r="R623">
        <f>ROUND(CS623*I623,2)</f>
        <v>0</v>
      </c>
      <c r="S623">
        <f>ROUND(CT623*I623,2)</f>
        <v>0</v>
      </c>
      <c r="T623">
        <f>ROUND(CU623*I623,2)</f>
        <v>0</v>
      </c>
      <c r="U623">
        <f>CV623*I623</f>
        <v>0</v>
      </c>
      <c r="V623">
        <f>CW623*I623</f>
        <v>0</v>
      </c>
      <c r="W623">
        <f>ROUND(CX623*I623,2)</f>
        <v>0</v>
      </c>
      <c r="X623">
        <f t="shared" si="380"/>
        <v>0</v>
      </c>
      <c r="Y623">
        <f t="shared" si="380"/>
        <v>0</v>
      </c>
      <c r="AA623">
        <v>22950688</v>
      </c>
      <c r="AB623">
        <f>ROUND((AC623+AD623+AF623),6)</f>
        <v>42.49</v>
      </c>
      <c r="AC623">
        <f>ROUND((ES623),6)</f>
        <v>42.49</v>
      </c>
      <c r="AD623">
        <f>ROUND((((ET623)-(EU623))+AE623),6)</f>
        <v>0</v>
      </c>
      <c r="AE623">
        <f t="shared" si="381"/>
        <v>0</v>
      </c>
      <c r="AF623">
        <f t="shared" si="381"/>
        <v>0</v>
      </c>
      <c r="AG623">
        <f>ROUND((AP623),6)</f>
        <v>0</v>
      </c>
      <c r="AH623">
        <f t="shared" si="382"/>
        <v>0</v>
      </c>
      <c r="AI623">
        <f t="shared" si="382"/>
        <v>0</v>
      </c>
      <c r="AJ623">
        <f>ROUND((AS623),6)</f>
        <v>0</v>
      </c>
      <c r="AK623">
        <v>42.49</v>
      </c>
      <c r="AL623">
        <v>42.49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1</v>
      </c>
      <c r="AW623">
        <v>1</v>
      </c>
      <c r="AZ623">
        <v>1</v>
      </c>
      <c r="BA623">
        <v>1</v>
      </c>
      <c r="BB623">
        <v>1</v>
      </c>
      <c r="BC623">
        <v>4.0199999999999996</v>
      </c>
      <c r="BD623" t="s">
        <v>45</v>
      </c>
      <c r="BE623" t="s">
        <v>45</v>
      </c>
      <c r="BF623" t="s">
        <v>45</v>
      </c>
      <c r="BG623" t="s">
        <v>45</v>
      </c>
      <c r="BH623">
        <v>3</v>
      </c>
      <c r="BI623">
        <v>1</v>
      </c>
      <c r="BJ623" t="s">
        <v>644</v>
      </c>
      <c r="BM623">
        <v>1662</v>
      </c>
      <c r="BN623">
        <v>0</v>
      </c>
      <c r="BO623" t="s">
        <v>642</v>
      </c>
      <c r="BP623">
        <v>1</v>
      </c>
      <c r="BQ623">
        <v>30</v>
      </c>
      <c r="BS623">
        <v>1</v>
      </c>
      <c r="BT623">
        <v>1</v>
      </c>
      <c r="BU623">
        <v>1</v>
      </c>
      <c r="BV623">
        <v>1</v>
      </c>
      <c r="BW623">
        <v>1</v>
      </c>
      <c r="BX623">
        <v>1</v>
      </c>
      <c r="BY623" t="s">
        <v>45</v>
      </c>
      <c r="BZ623">
        <v>0</v>
      </c>
      <c r="CA623">
        <v>0</v>
      </c>
      <c r="CF623">
        <v>0</v>
      </c>
      <c r="CG623">
        <v>0</v>
      </c>
      <c r="CM623">
        <v>0</v>
      </c>
      <c r="CN623" t="s">
        <v>45</v>
      </c>
      <c r="CO623">
        <v>0</v>
      </c>
      <c r="CP623">
        <f>(P623+Q623+S623)</f>
        <v>4657.0600000000004</v>
      </c>
      <c r="CQ623">
        <f>(AC623*BC623*AW623)</f>
        <v>170.8098</v>
      </c>
      <c r="CR623">
        <f>(AD623*BB623*AV623)</f>
        <v>0</v>
      </c>
      <c r="CS623">
        <f>(AE623*BS623*AV623)</f>
        <v>0</v>
      </c>
      <c r="CT623">
        <f>(AF623*BA623*AV623)</f>
        <v>0</v>
      </c>
      <c r="CU623">
        <f>AG623</f>
        <v>0</v>
      </c>
      <c r="CV623">
        <f>(AH623*AV623)</f>
        <v>0</v>
      </c>
      <c r="CW623">
        <f t="shared" si="383"/>
        <v>0</v>
      </c>
      <c r="CX623">
        <f t="shared" si="383"/>
        <v>0</v>
      </c>
      <c r="CY623">
        <f>S623*(BZ623/100)</f>
        <v>0</v>
      </c>
      <c r="CZ623">
        <f>S623*(CA623/100)</f>
        <v>0</v>
      </c>
      <c r="DC623" t="s">
        <v>45</v>
      </c>
      <c r="DD623" t="s">
        <v>45</v>
      </c>
      <c r="DE623" t="s">
        <v>45</v>
      </c>
      <c r="DF623" t="s">
        <v>45</v>
      </c>
      <c r="DG623" t="s">
        <v>45</v>
      </c>
      <c r="DH623" t="s">
        <v>45</v>
      </c>
      <c r="DI623" t="s">
        <v>45</v>
      </c>
      <c r="DJ623" t="s">
        <v>45</v>
      </c>
      <c r="DK623" t="s">
        <v>45</v>
      </c>
      <c r="DL623" t="s">
        <v>45</v>
      </c>
      <c r="DM623" t="s">
        <v>45</v>
      </c>
      <c r="DN623">
        <v>104</v>
      </c>
      <c r="DO623">
        <v>70</v>
      </c>
      <c r="DP623">
        <v>1.0469999999999999</v>
      </c>
      <c r="DQ623">
        <v>1</v>
      </c>
      <c r="DU623">
        <v>1009</v>
      </c>
      <c r="DV623" t="s">
        <v>163</v>
      </c>
      <c r="DW623" t="s">
        <v>163</v>
      </c>
      <c r="DX623">
        <v>1</v>
      </c>
      <c r="EE623">
        <v>21379377</v>
      </c>
      <c r="EF623">
        <v>30</v>
      </c>
      <c r="EG623" t="s">
        <v>20</v>
      </c>
      <c r="EH623">
        <v>0</v>
      </c>
      <c r="EI623" t="s">
        <v>45</v>
      </c>
      <c r="EJ623">
        <v>1</v>
      </c>
      <c r="EK623">
        <v>1662</v>
      </c>
      <c r="EL623" t="s">
        <v>640</v>
      </c>
      <c r="EM623" t="s">
        <v>641</v>
      </c>
      <c r="EO623" t="s">
        <v>45</v>
      </c>
      <c r="EQ623">
        <v>0</v>
      </c>
      <c r="ER623">
        <v>42.49</v>
      </c>
      <c r="ES623">
        <v>42.49</v>
      </c>
      <c r="ET623">
        <v>0</v>
      </c>
      <c r="EU623">
        <v>0</v>
      </c>
      <c r="EV623">
        <v>0</v>
      </c>
      <c r="EW623">
        <v>0</v>
      </c>
      <c r="EX623">
        <v>0</v>
      </c>
      <c r="EZ623">
        <v>0</v>
      </c>
      <c r="FQ623">
        <v>0</v>
      </c>
      <c r="FR623">
        <f>ROUND(IF(AND(BH623=3,BI623=3),P623,0),2)</f>
        <v>0</v>
      </c>
      <c r="FS623">
        <v>0</v>
      </c>
      <c r="FX623">
        <v>0</v>
      </c>
      <c r="FY623">
        <v>0</v>
      </c>
      <c r="GA623" t="s">
        <v>45</v>
      </c>
      <c r="GG623">
        <v>2</v>
      </c>
      <c r="GH623">
        <v>1</v>
      </c>
      <c r="GI623">
        <v>2</v>
      </c>
      <c r="GJ623">
        <v>0</v>
      </c>
      <c r="GK623">
        <f>ROUND(R623*(R12)/100,2)</f>
        <v>0</v>
      </c>
      <c r="GL623">
        <f>ROUND(IF(AND(BH623=3,BI623=3,FS623&lt;&gt;0),P623,0),2)</f>
        <v>0</v>
      </c>
      <c r="GM623">
        <f>O623+X623+Y623+GK623</f>
        <v>4657.0600000000004</v>
      </c>
      <c r="GN623">
        <f>ROUND(IF(OR(BI623=0,BI623=1),O623+X623+Y623+GK623,0),2)</f>
        <v>4657.0600000000004</v>
      </c>
      <c r="GO623">
        <f>ROUND(IF(BI623=2,O623+X623+Y623+GK623,0),2)</f>
        <v>0</v>
      </c>
      <c r="GP623">
        <f>ROUND(IF(BI623=4,O623+X623+Y623+GK623,0),2)</f>
        <v>0</v>
      </c>
      <c r="GR623">
        <v>0</v>
      </c>
    </row>
    <row r="625" spans="1:118">
      <c r="A625" s="2">
        <v>51</v>
      </c>
      <c r="B625" s="2">
        <f>B615</f>
        <v>0</v>
      </c>
      <c r="C625" s="2">
        <f>A615</f>
        <v>5</v>
      </c>
      <c r="D625" s="2">
        <f>ROW(A615)</f>
        <v>615</v>
      </c>
      <c r="E625" s="2"/>
      <c r="F625" s="2" t="str">
        <f>IF(F615&lt;&gt;"",F615,"")</f>
        <v>Новый подраздел</v>
      </c>
      <c r="G625" s="2" t="str">
        <f>IF(G615&lt;&gt;"",G615,"")</f>
        <v>Площадка</v>
      </c>
      <c r="H625" s="2"/>
      <c r="I625" s="2"/>
      <c r="J625" s="2"/>
      <c r="K625" s="2"/>
      <c r="L625" s="2"/>
      <c r="M625" s="2"/>
      <c r="N625" s="2"/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>
        <f t="shared" ref="AO625:AU625" si="384">ROUND(BB625,2)</f>
        <v>0</v>
      </c>
      <c r="AP625" s="2">
        <f t="shared" si="384"/>
        <v>0</v>
      </c>
      <c r="AQ625" s="2">
        <f t="shared" si="384"/>
        <v>0</v>
      </c>
      <c r="AR625" s="2">
        <f t="shared" si="384"/>
        <v>0</v>
      </c>
      <c r="AS625" s="2">
        <f t="shared" si="384"/>
        <v>0</v>
      </c>
      <c r="AT625" s="2">
        <f t="shared" si="384"/>
        <v>0</v>
      </c>
      <c r="AU625" s="2">
        <f t="shared" si="384"/>
        <v>0</v>
      </c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>
        <v>0</v>
      </c>
    </row>
    <row r="627" spans="1:118">
      <c r="A627" s="4">
        <v>50</v>
      </c>
      <c r="B627" s="4">
        <v>0</v>
      </c>
      <c r="C627" s="4">
        <v>0</v>
      </c>
      <c r="D627" s="4">
        <v>1</v>
      </c>
      <c r="E627" s="4">
        <v>201</v>
      </c>
      <c r="F627" s="4">
        <f>ROUND(Source!O625,O627)</f>
        <v>0</v>
      </c>
      <c r="G627" s="4" t="s">
        <v>172</v>
      </c>
      <c r="H627" s="4" t="s">
        <v>173</v>
      </c>
      <c r="I627" s="4"/>
      <c r="J627" s="4"/>
      <c r="K627" s="4">
        <v>201</v>
      </c>
      <c r="L627" s="4">
        <v>1</v>
      </c>
      <c r="M627" s="4">
        <v>3</v>
      </c>
      <c r="N627" s="4" t="s">
        <v>45</v>
      </c>
      <c r="O627" s="4">
        <v>2</v>
      </c>
      <c r="P627" s="4"/>
    </row>
    <row r="628" spans="1:118">
      <c r="A628" s="4">
        <v>50</v>
      </c>
      <c r="B628" s="4">
        <v>0</v>
      </c>
      <c r="C628" s="4">
        <v>0</v>
      </c>
      <c r="D628" s="4">
        <v>1</v>
      </c>
      <c r="E628" s="4">
        <v>202</v>
      </c>
      <c r="F628" s="4">
        <f>ROUND(Source!P625,O628)</f>
        <v>0</v>
      </c>
      <c r="G628" s="4" t="s">
        <v>174</v>
      </c>
      <c r="H628" s="4" t="s">
        <v>175</v>
      </c>
      <c r="I628" s="4"/>
      <c r="J628" s="4"/>
      <c r="K628" s="4">
        <v>202</v>
      </c>
      <c r="L628" s="4">
        <v>2</v>
      </c>
      <c r="M628" s="4">
        <v>3</v>
      </c>
      <c r="N628" s="4" t="s">
        <v>45</v>
      </c>
      <c r="O628" s="4">
        <v>2</v>
      </c>
      <c r="P628" s="4"/>
    </row>
    <row r="629" spans="1:118">
      <c r="A629" s="4">
        <v>50</v>
      </c>
      <c r="B629" s="4">
        <v>0</v>
      </c>
      <c r="C629" s="4">
        <v>0</v>
      </c>
      <c r="D629" s="4">
        <v>1</v>
      </c>
      <c r="E629" s="4">
        <v>222</v>
      </c>
      <c r="F629" s="4">
        <f>ROUND(Source!AO625,O629)</f>
        <v>0</v>
      </c>
      <c r="G629" s="4" t="s">
        <v>176</v>
      </c>
      <c r="H629" s="4" t="s">
        <v>177</v>
      </c>
      <c r="I629" s="4"/>
      <c r="J629" s="4"/>
      <c r="K629" s="4">
        <v>222</v>
      </c>
      <c r="L629" s="4">
        <v>3</v>
      </c>
      <c r="M629" s="4">
        <v>3</v>
      </c>
      <c r="N629" s="4" t="s">
        <v>45</v>
      </c>
      <c r="O629" s="4">
        <v>2</v>
      </c>
      <c r="P629" s="4"/>
    </row>
    <row r="630" spans="1:118">
      <c r="A630" s="4">
        <v>50</v>
      </c>
      <c r="B630" s="4">
        <v>0</v>
      </c>
      <c r="C630" s="4">
        <v>0</v>
      </c>
      <c r="D630" s="4">
        <v>1</v>
      </c>
      <c r="E630" s="4">
        <v>216</v>
      </c>
      <c r="F630" s="4">
        <f>ROUND(Source!AP625,O630)</f>
        <v>0</v>
      </c>
      <c r="G630" s="4" t="s">
        <v>178</v>
      </c>
      <c r="H630" s="4" t="s">
        <v>179</v>
      </c>
      <c r="I630" s="4"/>
      <c r="J630" s="4"/>
      <c r="K630" s="4">
        <v>216</v>
      </c>
      <c r="L630" s="4">
        <v>4</v>
      </c>
      <c r="M630" s="4">
        <v>3</v>
      </c>
      <c r="N630" s="4" t="s">
        <v>45</v>
      </c>
      <c r="O630" s="4">
        <v>2</v>
      </c>
      <c r="P630" s="4"/>
    </row>
    <row r="631" spans="1:118">
      <c r="A631" s="4">
        <v>50</v>
      </c>
      <c r="B631" s="4">
        <v>0</v>
      </c>
      <c r="C631" s="4">
        <v>0</v>
      </c>
      <c r="D631" s="4">
        <v>1</v>
      </c>
      <c r="E631" s="4">
        <v>223</v>
      </c>
      <c r="F631" s="4">
        <f>ROUND(Source!AQ625,O631)</f>
        <v>0</v>
      </c>
      <c r="G631" s="4" t="s">
        <v>180</v>
      </c>
      <c r="H631" s="4" t="s">
        <v>181</v>
      </c>
      <c r="I631" s="4"/>
      <c r="J631" s="4"/>
      <c r="K631" s="4">
        <v>223</v>
      </c>
      <c r="L631" s="4">
        <v>5</v>
      </c>
      <c r="M631" s="4">
        <v>3</v>
      </c>
      <c r="N631" s="4" t="s">
        <v>45</v>
      </c>
      <c r="O631" s="4">
        <v>2</v>
      </c>
      <c r="P631" s="4"/>
    </row>
    <row r="632" spans="1:118">
      <c r="A632" s="4">
        <v>50</v>
      </c>
      <c r="B632" s="4">
        <v>0</v>
      </c>
      <c r="C632" s="4">
        <v>0</v>
      </c>
      <c r="D632" s="4">
        <v>1</v>
      </c>
      <c r="E632" s="4">
        <v>203</v>
      </c>
      <c r="F632" s="4">
        <f>ROUND(Source!Q625,O632)</f>
        <v>0</v>
      </c>
      <c r="G632" s="4" t="s">
        <v>182</v>
      </c>
      <c r="H632" s="4" t="s">
        <v>183</v>
      </c>
      <c r="I632" s="4"/>
      <c r="J632" s="4"/>
      <c r="K632" s="4">
        <v>203</v>
      </c>
      <c r="L632" s="4">
        <v>6</v>
      </c>
      <c r="M632" s="4">
        <v>3</v>
      </c>
      <c r="N632" s="4" t="s">
        <v>45</v>
      </c>
      <c r="O632" s="4">
        <v>2</v>
      </c>
      <c r="P632" s="4"/>
    </row>
    <row r="633" spans="1:118">
      <c r="A633" s="4">
        <v>50</v>
      </c>
      <c r="B633" s="4">
        <v>0</v>
      </c>
      <c r="C633" s="4">
        <v>0</v>
      </c>
      <c r="D633" s="4">
        <v>1</v>
      </c>
      <c r="E633" s="4">
        <v>204</v>
      </c>
      <c r="F633" s="4">
        <f>ROUND(Source!R625,O633)</f>
        <v>0</v>
      </c>
      <c r="G633" s="4" t="s">
        <v>184</v>
      </c>
      <c r="H633" s="4" t="s">
        <v>185</v>
      </c>
      <c r="I633" s="4"/>
      <c r="J633" s="4"/>
      <c r="K633" s="4">
        <v>204</v>
      </c>
      <c r="L633" s="4">
        <v>7</v>
      </c>
      <c r="M633" s="4">
        <v>3</v>
      </c>
      <c r="N633" s="4" t="s">
        <v>45</v>
      </c>
      <c r="O633" s="4">
        <v>2</v>
      </c>
      <c r="P633" s="4"/>
    </row>
    <row r="634" spans="1:118">
      <c r="A634" s="4">
        <v>50</v>
      </c>
      <c r="B634" s="4">
        <v>0</v>
      </c>
      <c r="C634" s="4">
        <v>0</v>
      </c>
      <c r="D634" s="4">
        <v>1</v>
      </c>
      <c r="E634" s="4">
        <v>205</v>
      </c>
      <c r="F634" s="4">
        <f>ROUND(Source!S625,O634)</f>
        <v>0</v>
      </c>
      <c r="G634" s="4" t="s">
        <v>186</v>
      </c>
      <c r="H634" s="4" t="s">
        <v>187</v>
      </c>
      <c r="I634" s="4"/>
      <c r="J634" s="4"/>
      <c r="K634" s="4">
        <v>205</v>
      </c>
      <c r="L634" s="4">
        <v>8</v>
      </c>
      <c r="M634" s="4">
        <v>3</v>
      </c>
      <c r="N634" s="4" t="s">
        <v>45</v>
      </c>
      <c r="O634" s="4">
        <v>2</v>
      </c>
      <c r="P634" s="4"/>
    </row>
    <row r="635" spans="1:118">
      <c r="A635" s="4">
        <v>50</v>
      </c>
      <c r="B635" s="4">
        <v>0</v>
      </c>
      <c r="C635" s="4">
        <v>0</v>
      </c>
      <c r="D635" s="4">
        <v>1</v>
      </c>
      <c r="E635" s="4">
        <v>214</v>
      </c>
      <c r="F635" s="4">
        <f>ROUND(Source!AS625,O635)</f>
        <v>0</v>
      </c>
      <c r="G635" s="4" t="s">
        <v>188</v>
      </c>
      <c r="H635" s="4" t="s">
        <v>189</v>
      </c>
      <c r="I635" s="4"/>
      <c r="J635" s="4"/>
      <c r="K635" s="4">
        <v>214</v>
      </c>
      <c r="L635" s="4">
        <v>9</v>
      </c>
      <c r="M635" s="4">
        <v>3</v>
      </c>
      <c r="N635" s="4" t="s">
        <v>45</v>
      </c>
      <c r="O635" s="4">
        <v>2</v>
      </c>
      <c r="P635" s="4"/>
    </row>
    <row r="636" spans="1:118">
      <c r="A636" s="4">
        <v>50</v>
      </c>
      <c r="B636" s="4">
        <v>0</v>
      </c>
      <c r="C636" s="4">
        <v>0</v>
      </c>
      <c r="D636" s="4">
        <v>1</v>
      </c>
      <c r="E636" s="4">
        <v>215</v>
      </c>
      <c r="F636" s="4">
        <f>ROUND(Source!AT625,O636)</f>
        <v>0</v>
      </c>
      <c r="G636" s="4" t="s">
        <v>190</v>
      </c>
      <c r="H636" s="4" t="s">
        <v>191</v>
      </c>
      <c r="I636" s="4"/>
      <c r="J636" s="4"/>
      <c r="K636" s="4">
        <v>215</v>
      </c>
      <c r="L636" s="4">
        <v>10</v>
      </c>
      <c r="M636" s="4">
        <v>3</v>
      </c>
      <c r="N636" s="4" t="s">
        <v>45</v>
      </c>
      <c r="O636" s="4">
        <v>2</v>
      </c>
      <c r="P636" s="4"/>
    </row>
    <row r="637" spans="1:118">
      <c r="A637" s="4">
        <v>50</v>
      </c>
      <c r="B637" s="4">
        <v>0</v>
      </c>
      <c r="C637" s="4">
        <v>0</v>
      </c>
      <c r="D637" s="4">
        <v>1</v>
      </c>
      <c r="E637" s="4">
        <v>217</v>
      </c>
      <c r="F637" s="4">
        <f>ROUND(Source!AU625,O637)</f>
        <v>0</v>
      </c>
      <c r="G637" s="4" t="s">
        <v>192</v>
      </c>
      <c r="H637" s="4" t="s">
        <v>193</v>
      </c>
      <c r="I637" s="4"/>
      <c r="J637" s="4"/>
      <c r="K637" s="4">
        <v>217</v>
      </c>
      <c r="L637" s="4">
        <v>11</v>
      </c>
      <c r="M637" s="4">
        <v>3</v>
      </c>
      <c r="N637" s="4" t="s">
        <v>45</v>
      </c>
      <c r="O637" s="4">
        <v>2</v>
      </c>
      <c r="P637" s="4"/>
    </row>
    <row r="638" spans="1:118">
      <c r="A638" s="4">
        <v>50</v>
      </c>
      <c r="B638" s="4">
        <v>0</v>
      </c>
      <c r="C638" s="4">
        <v>0</v>
      </c>
      <c r="D638" s="4">
        <v>1</v>
      </c>
      <c r="E638" s="4">
        <v>206</v>
      </c>
      <c r="F638" s="4">
        <f>ROUND(Source!T625,O638)</f>
        <v>0</v>
      </c>
      <c r="G638" s="4" t="s">
        <v>194</v>
      </c>
      <c r="H638" s="4" t="s">
        <v>195</v>
      </c>
      <c r="I638" s="4"/>
      <c r="J638" s="4"/>
      <c r="K638" s="4">
        <v>206</v>
      </c>
      <c r="L638" s="4">
        <v>12</v>
      </c>
      <c r="M638" s="4">
        <v>3</v>
      </c>
      <c r="N638" s="4" t="s">
        <v>45</v>
      </c>
      <c r="O638" s="4">
        <v>2</v>
      </c>
      <c r="P638" s="4"/>
    </row>
    <row r="639" spans="1:118">
      <c r="A639" s="4">
        <v>50</v>
      </c>
      <c r="B639" s="4">
        <v>0</v>
      </c>
      <c r="C639" s="4">
        <v>0</v>
      </c>
      <c r="D639" s="4">
        <v>1</v>
      </c>
      <c r="E639" s="4">
        <v>207</v>
      </c>
      <c r="F639" s="4">
        <f>Source!U625</f>
        <v>0</v>
      </c>
      <c r="G639" s="4" t="s">
        <v>196</v>
      </c>
      <c r="H639" s="4" t="s">
        <v>197</v>
      </c>
      <c r="I639" s="4"/>
      <c r="J639" s="4"/>
      <c r="K639" s="4">
        <v>207</v>
      </c>
      <c r="L639" s="4">
        <v>13</v>
      </c>
      <c r="M639" s="4">
        <v>3</v>
      </c>
      <c r="N639" s="4" t="s">
        <v>45</v>
      </c>
      <c r="O639" s="4">
        <v>-1</v>
      </c>
      <c r="P639" s="4"/>
    </row>
    <row r="640" spans="1:118">
      <c r="A640" s="4">
        <v>50</v>
      </c>
      <c r="B640" s="4">
        <v>0</v>
      </c>
      <c r="C640" s="4">
        <v>0</v>
      </c>
      <c r="D640" s="4">
        <v>1</v>
      </c>
      <c r="E640" s="4">
        <v>208</v>
      </c>
      <c r="F640" s="4">
        <f>Source!V625</f>
        <v>0</v>
      </c>
      <c r="G640" s="4" t="s">
        <v>198</v>
      </c>
      <c r="H640" s="4" t="s">
        <v>199</v>
      </c>
      <c r="I640" s="4"/>
      <c r="J640" s="4"/>
      <c r="K640" s="4">
        <v>208</v>
      </c>
      <c r="L640" s="4">
        <v>14</v>
      </c>
      <c r="M640" s="4">
        <v>3</v>
      </c>
      <c r="N640" s="4" t="s">
        <v>45</v>
      </c>
      <c r="O640" s="4">
        <v>-1</v>
      </c>
      <c r="P640" s="4"/>
    </row>
    <row r="641" spans="1:200">
      <c r="A641" s="4">
        <v>50</v>
      </c>
      <c r="B641" s="4">
        <v>0</v>
      </c>
      <c r="C641" s="4">
        <v>0</v>
      </c>
      <c r="D641" s="4">
        <v>1</v>
      </c>
      <c r="E641" s="4">
        <v>209</v>
      </c>
      <c r="F641" s="4">
        <f>ROUND(Source!W625,O641)</f>
        <v>0</v>
      </c>
      <c r="G641" s="4" t="s">
        <v>200</v>
      </c>
      <c r="H641" s="4" t="s">
        <v>201</v>
      </c>
      <c r="I641" s="4"/>
      <c r="J641" s="4"/>
      <c r="K641" s="4">
        <v>209</v>
      </c>
      <c r="L641" s="4">
        <v>15</v>
      </c>
      <c r="M641" s="4">
        <v>3</v>
      </c>
      <c r="N641" s="4" t="s">
        <v>45</v>
      </c>
      <c r="O641" s="4">
        <v>2</v>
      </c>
      <c r="P641" s="4"/>
    </row>
    <row r="642" spans="1:200">
      <c r="A642" s="4">
        <v>50</v>
      </c>
      <c r="B642" s="4">
        <v>0</v>
      </c>
      <c r="C642" s="4">
        <v>0</v>
      </c>
      <c r="D642" s="4">
        <v>1</v>
      </c>
      <c r="E642" s="4">
        <v>210</v>
      </c>
      <c r="F642" s="4">
        <f>ROUND(Source!X625,O642)</f>
        <v>0</v>
      </c>
      <c r="G642" s="4" t="s">
        <v>202</v>
      </c>
      <c r="H642" s="4" t="s">
        <v>203</v>
      </c>
      <c r="I642" s="4"/>
      <c r="J642" s="4"/>
      <c r="K642" s="4">
        <v>210</v>
      </c>
      <c r="L642" s="4">
        <v>16</v>
      </c>
      <c r="M642" s="4">
        <v>3</v>
      </c>
      <c r="N642" s="4" t="s">
        <v>45</v>
      </c>
      <c r="O642" s="4">
        <v>2</v>
      </c>
      <c r="P642" s="4"/>
    </row>
    <row r="643" spans="1:200">
      <c r="A643" s="4">
        <v>50</v>
      </c>
      <c r="B643" s="4">
        <v>0</v>
      </c>
      <c r="C643" s="4">
        <v>0</v>
      </c>
      <c r="D643" s="4">
        <v>1</v>
      </c>
      <c r="E643" s="4">
        <v>211</v>
      </c>
      <c r="F643" s="4">
        <f>ROUND(Source!Y625,O643)</f>
        <v>0</v>
      </c>
      <c r="G643" s="4" t="s">
        <v>204</v>
      </c>
      <c r="H643" s="4" t="s">
        <v>205</v>
      </c>
      <c r="I643" s="4"/>
      <c r="J643" s="4"/>
      <c r="K643" s="4">
        <v>211</v>
      </c>
      <c r="L643" s="4">
        <v>17</v>
      </c>
      <c r="M643" s="4">
        <v>3</v>
      </c>
      <c r="N643" s="4" t="s">
        <v>45</v>
      </c>
      <c r="O643" s="4">
        <v>2</v>
      </c>
      <c r="P643" s="4"/>
    </row>
    <row r="644" spans="1:200">
      <c r="A644" s="4">
        <v>50</v>
      </c>
      <c r="B644" s="4">
        <v>0</v>
      </c>
      <c r="C644" s="4">
        <v>0</v>
      </c>
      <c r="D644" s="4">
        <v>1</v>
      </c>
      <c r="E644" s="4">
        <v>224</v>
      </c>
      <c r="F644" s="4">
        <f>ROUND(Source!AR625,O644)</f>
        <v>0</v>
      </c>
      <c r="G644" s="4" t="s">
        <v>206</v>
      </c>
      <c r="H644" s="4" t="s">
        <v>207</v>
      </c>
      <c r="I644" s="4"/>
      <c r="J644" s="4"/>
      <c r="K644" s="4">
        <v>224</v>
      </c>
      <c r="L644" s="4">
        <v>18</v>
      </c>
      <c r="M644" s="4">
        <v>3</v>
      </c>
      <c r="N644" s="4" t="s">
        <v>45</v>
      </c>
      <c r="O644" s="4">
        <v>2</v>
      </c>
      <c r="P644" s="4"/>
    </row>
    <row r="646" spans="1:200">
      <c r="A646" s="1">
        <v>5</v>
      </c>
      <c r="B646" s="1">
        <v>0</v>
      </c>
      <c r="C646" s="1"/>
      <c r="D646" s="1">
        <f>ROW(A656)</f>
        <v>656</v>
      </c>
      <c r="E646" s="1"/>
      <c r="F646" s="1" t="s">
        <v>558</v>
      </c>
      <c r="G646" s="1" t="s">
        <v>645</v>
      </c>
      <c r="H646" s="1" t="s">
        <v>45</v>
      </c>
      <c r="I646" s="1">
        <v>0</v>
      </c>
      <c r="J646" s="1"/>
      <c r="K646" s="1">
        <v>-1</v>
      </c>
      <c r="L646" s="1"/>
      <c r="M646" s="1"/>
      <c r="N646" s="1"/>
      <c r="O646" s="1"/>
      <c r="P646" s="1"/>
      <c r="Q646" s="1"/>
      <c r="R646" s="1"/>
      <c r="S646" s="1"/>
      <c r="T646" s="1"/>
      <c r="U646" s="1" t="s">
        <v>45</v>
      </c>
      <c r="V646" s="1">
        <v>0</v>
      </c>
      <c r="W646" s="1"/>
      <c r="X646" s="1"/>
      <c r="Y646" s="1"/>
      <c r="Z646" s="1"/>
      <c r="AA646" s="1"/>
      <c r="AB646" s="1" t="s">
        <v>45</v>
      </c>
      <c r="AC646" s="1" t="s">
        <v>45</v>
      </c>
      <c r="AD646" s="1" t="s">
        <v>45</v>
      </c>
      <c r="AE646" s="1" t="s">
        <v>45</v>
      </c>
      <c r="AF646" s="1" t="s">
        <v>45</v>
      </c>
      <c r="AG646" s="1" t="s">
        <v>45</v>
      </c>
      <c r="AH646" s="1"/>
      <c r="AI646" s="1"/>
      <c r="AJ646" s="1"/>
      <c r="AK646" s="1"/>
      <c r="AL646" s="1"/>
      <c r="AM646" s="1"/>
      <c r="AN646" s="1"/>
      <c r="AO646" s="1"/>
      <c r="AP646" s="1" t="s">
        <v>45</v>
      </c>
      <c r="AQ646" s="1" t="s">
        <v>45</v>
      </c>
      <c r="AR646" s="1" t="s">
        <v>45</v>
      </c>
      <c r="AS646" s="1"/>
      <c r="AT646" s="1"/>
      <c r="AU646" s="1"/>
      <c r="AV646" s="1"/>
      <c r="AW646" s="1"/>
      <c r="AX646" s="1"/>
      <c r="AY646" s="1"/>
      <c r="AZ646" s="1" t="s">
        <v>45</v>
      </c>
      <c r="BA646" s="1"/>
      <c r="BB646" s="1" t="s">
        <v>45</v>
      </c>
      <c r="BC646" s="1" t="s">
        <v>45</v>
      </c>
      <c r="BD646" s="1" t="s">
        <v>45</v>
      </c>
      <c r="BE646" s="1" t="s">
        <v>45</v>
      </c>
      <c r="BF646" s="1" t="s">
        <v>45</v>
      </c>
      <c r="BG646" s="1" t="s">
        <v>45</v>
      </c>
      <c r="BH646" s="1" t="s">
        <v>45</v>
      </c>
      <c r="BI646" s="1" t="s">
        <v>45</v>
      </c>
      <c r="BJ646" s="1" t="s">
        <v>45</v>
      </c>
      <c r="BK646" s="1" t="s">
        <v>45</v>
      </c>
      <c r="BL646" s="1" t="s">
        <v>45</v>
      </c>
      <c r="BM646" s="1" t="s">
        <v>45</v>
      </c>
      <c r="BN646" s="1" t="s">
        <v>45</v>
      </c>
      <c r="BO646" s="1" t="s">
        <v>45</v>
      </c>
      <c r="BP646" s="1" t="s">
        <v>45</v>
      </c>
      <c r="BQ646" s="1"/>
      <c r="BR646" s="1"/>
      <c r="BS646" s="1"/>
      <c r="BT646" s="1"/>
      <c r="BU646" s="1"/>
      <c r="BV646" s="1"/>
      <c r="BW646" s="1"/>
      <c r="BX646" s="1">
        <v>0</v>
      </c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>
        <v>0</v>
      </c>
    </row>
    <row r="648" spans="1:200">
      <c r="A648" s="2">
        <v>52</v>
      </c>
      <c r="B648" s="2">
        <f t="shared" ref="B648:G648" si="385">B656</f>
        <v>0</v>
      </c>
      <c r="C648" s="2">
        <f t="shared" si="385"/>
        <v>5</v>
      </c>
      <c r="D648" s="2">
        <f t="shared" si="385"/>
        <v>646</v>
      </c>
      <c r="E648" s="2">
        <f t="shared" si="385"/>
        <v>0</v>
      </c>
      <c r="F648" s="2" t="str">
        <f t="shared" si="385"/>
        <v>ОБЩЕЖИТИЕ</v>
      </c>
      <c r="G648" s="2" t="str">
        <f t="shared" si="385"/>
        <v>Ступени ж/бетонные</v>
      </c>
      <c r="H648" s="2"/>
      <c r="I648" s="2"/>
      <c r="J648" s="2"/>
      <c r="K648" s="2"/>
      <c r="L648" s="2"/>
      <c r="M648" s="2"/>
      <c r="N648" s="2"/>
      <c r="O648" s="2">
        <f t="shared" ref="O648:AT648" si="386">O656</f>
        <v>0</v>
      </c>
      <c r="P648" s="2">
        <f t="shared" si="386"/>
        <v>0</v>
      </c>
      <c r="Q648" s="2">
        <f t="shared" si="386"/>
        <v>0</v>
      </c>
      <c r="R648" s="2">
        <f t="shared" si="386"/>
        <v>0</v>
      </c>
      <c r="S648" s="2">
        <f t="shared" si="386"/>
        <v>0</v>
      </c>
      <c r="T648" s="2">
        <f t="shared" si="386"/>
        <v>0</v>
      </c>
      <c r="U648" s="2">
        <f t="shared" si="386"/>
        <v>0</v>
      </c>
      <c r="V648" s="2">
        <f t="shared" si="386"/>
        <v>0</v>
      </c>
      <c r="W648" s="2">
        <f t="shared" si="386"/>
        <v>0</v>
      </c>
      <c r="X648" s="2">
        <f t="shared" si="386"/>
        <v>0</v>
      </c>
      <c r="Y648" s="2">
        <f t="shared" si="386"/>
        <v>0</v>
      </c>
      <c r="Z648" s="2">
        <f t="shared" si="386"/>
        <v>0</v>
      </c>
      <c r="AA648" s="2">
        <f t="shared" si="386"/>
        <v>0</v>
      </c>
      <c r="AB648" s="2">
        <f t="shared" si="386"/>
        <v>0</v>
      </c>
      <c r="AC648" s="2">
        <f t="shared" si="386"/>
        <v>0</v>
      </c>
      <c r="AD648" s="2">
        <f t="shared" si="386"/>
        <v>0</v>
      </c>
      <c r="AE648" s="2">
        <f t="shared" si="386"/>
        <v>0</v>
      </c>
      <c r="AF648" s="2">
        <f t="shared" si="386"/>
        <v>0</v>
      </c>
      <c r="AG648" s="2">
        <f t="shared" si="386"/>
        <v>0</v>
      </c>
      <c r="AH648" s="2">
        <f t="shared" si="386"/>
        <v>0</v>
      </c>
      <c r="AI648" s="2">
        <f t="shared" si="386"/>
        <v>0</v>
      </c>
      <c r="AJ648" s="2">
        <f t="shared" si="386"/>
        <v>0</v>
      </c>
      <c r="AK648" s="2">
        <f t="shared" si="386"/>
        <v>0</v>
      </c>
      <c r="AL648" s="2">
        <f t="shared" si="386"/>
        <v>0</v>
      </c>
      <c r="AM648" s="2">
        <f t="shared" si="386"/>
        <v>0</v>
      </c>
      <c r="AN648" s="2">
        <f t="shared" si="386"/>
        <v>0</v>
      </c>
      <c r="AO648" s="2">
        <f t="shared" si="386"/>
        <v>0</v>
      </c>
      <c r="AP648" s="2">
        <f t="shared" si="386"/>
        <v>0</v>
      </c>
      <c r="AQ648" s="2">
        <f t="shared" si="386"/>
        <v>0</v>
      </c>
      <c r="AR648" s="2">
        <f t="shared" si="386"/>
        <v>0</v>
      </c>
      <c r="AS648" s="2">
        <f t="shared" si="386"/>
        <v>0</v>
      </c>
      <c r="AT648" s="2">
        <f t="shared" si="386"/>
        <v>0</v>
      </c>
      <c r="AU648" s="2">
        <f t="shared" ref="AU648:BZ648" si="387">AU656</f>
        <v>0</v>
      </c>
      <c r="AV648" s="2">
        <f t="shared" si="387"/>
        <v>0</v>
      </c>
      <c r="AW648" s="2">
        <f t="shared" si="387"/>
        <v>0</v>
      </c>
      <c r="AX648" s="2">
        <f t="shared" si="387"/>
        <v>0</v>
      </c>
      <c r="AY648" s="2">
        <f t="shared" si="387"/>
        <v>0</v>
      </c>
      <c r="AZ648" s="2">
        <f t="shared" si="387"/>
        <v>0</v>
      </c>
      <c r="BA648" s="2">
        <f t="shared" si="387"/>
        <v>0</v>
      </c>
      <c r="BB648" s="2">
        <f t="shared" si="387"/>
        <v>0</v>
      </c>
      <c r="BC648" s="2">
        <f t="shared" si="387"/>
        <v>0</v>
      </c>
      <c r="BD648" s="2">
        <f t="shared" si="387"/>
        <v>0</v>
      </c>
      <c r="BE648" s="2">
        <f t="shared" si="387"/>
        <v>0</v>
      </c>
      <c r="BF648" s="2">
        <f t="shared" si="387"/>
        <v>0</v>
      </c>
      <c r="BG648" s="2">
        <f t="shared" si="387"/>
        <v>0</v>
      </c>
      <c r="BH648" s="2">
        <f t="shared" si="387"/>
        <v>0</v>
      </c>
      <c r="BI648" s="2">
        <f t="shared" si="387"/>
        <v>0</v>
      </c>
      <c r="BJ648" s="2">
        <f t="shared" si="387"/>
        <v>0</v>
      </c>
      <c r="BK648" s="2">
        <f t="shared" si="387"/>
        <v>0</v>
      </c>
      <c r="BL648" s="2">
        <f t="shared" si="387"/>
        <v>0</v>
      </c>
      <c r="BM648" s="2">
        <f t="shared" si="387"/>
        <v>0</v>
      </c>
      <c r="BN648" s="2">
        <f t="shared" si="387"/>
        <v>0</v>
      </c>
      <c r="BO648" s="3">
        <f t="shared" si="387"/>
        <v>0</v>
      </c>
      <c r="BP648" s="3">
        <f t="shared" si="387"/>
        <v>0</v>
      </c>
      <c r="BQ648" s="3">
        <f t="shared" si="387"/>
        <v>0</v>
      </c>
      <c r="BR648" s="3">
        <f t="shared" si="387"/>
        <v>0</v>
      </c>
      <c r="BS648" s="3">
        <f t="shared" si="387"/>
        <v>0</v>
      </c>
      <c r="BT648" s="3">
        <f t="shared" si="387"/>
        <v>0</v>
      </c>
      <c r="BU648" s="3">
        <f t="shared" si="387"/>
        <v>0</v>
      </c>
      <c r="BV648" s="3">
        <f t="shared" si="387"/>
        <v>0</v>
      </c>
      <c r="BW648" s="3">
        <f t="shared" si="387"/>
        <v>0</v>
      </c>
      <c r="BX648" s="3">
        <f t="shared" si="387"/>
        <v>0</v>
      </c>
      <c r="BY648" s="3">
        <f t="shared" si="387"/>
        <v>0</v>
      </c>
      <c r="BZ648" s="3">
        <f t="shared" si="387"/>
        <v>0</v>
      </c>
      <c r="CA648" s="3">
        <f t="shared" ref="CA648:DF648" si="388">CA656</f>
        <v>0</v>
      </c>
      <c r="CB648" s="3">
        <f t="shared" si="388"/>
        <v>0</v>
      </c>
      <c r="CC648" s="3">
        <f t="shared" si="388"/>
        <v>0</v>
      </c>
      <c r="CD648" s="3">
        <f t="shared" si="388"/>
        <v>0</v>
      </c>
      <c r="CE648" s="3">
        <f t="shared" si="388"/>
        <v>0</v>
      </c>
      <c r="CF648" s="3">
        <f t="shared" si="388"/>
        <v>0</v>
      </c>
      <c r="CG648" s="3">
        <f t="shared" si="388"/>
        <v>0</v>
      </c>
      <c r="CH648" s="3">
        <f t="shared" si="388"/>
        <v>0</v>
      </c>
      <c r="CI648" s="3">
        <f t="shared" si="388"/>
        <v>0</v>
      </c>
      <c r="CJ648" s="3">
        <f t="shared" si="388"/>
        <v>0</v>
      </c>
      <c r="CK648" s="3">
        <f t="shared" si="388"/>
        <v>0</v>
      </c>
      <c r="CL648" s="3">
        <f t="shared" si="388"/>
        <v>0</v>
      </c>
      <c r="CM648" s="3">
        <f t="shared" si="388"/>
        <v>0</v>
      </c>
      <c r="CN648" s="3">
        <f t="shared" si="388"/>
        <v>0</v>
      </c>
      <c r="CO648" s="3">
        <f t="shared" si="388"/>
        <v>0</v>
      </c>
      <c r="CP648" s="3">
        <f t="shared" si="388"/>
        <v>0</v>
      </c>
      <c r="CQ648" s="3">
        <f t="shared" si="388"/>
        <v>0</v>
      </c>
      <c r="CR648" s="3">
        <f t="shared" si="388"/>
        <v>0</v>
      </c>
      <c r="CS648" s="3">
        <f t="shared" si="388"/>
        <v>0</v>
      </c>
      <c r="CT648" s="3">
        <f t="shared" si="388"/>
        <v>0</v>
      </c>
      <c r="CU648" s="3">
        <f t="shared" si="388"/>
        <v>0</v>
      </c>
      <c r="CV648" s="3">
        <f t="shared" si="388"/>
        <v>0</v>
      </c>
      <c r="CW648" s="3">
        <f t="shared" si="388"/>
        <v>0</v>
      </c>
      <c r="CX648" s="3">
        <f t="shared" si="388"/>
        <v>0</v>
      </c>
      <c r="CY648" s="3">
        <f t="shared" si="388"/>
        <v>0</v>
      </c>
      <c r="CZ648" s="3">
        <f t="shared" si="388"/>
        <v>0</v>
      </c>
      <c r="DA648" s="3">
        <f t="shared" si="388"/>
        <v>0</v>
      </c>
      <c r="DB648" s="3">
        <f t="shared" si="388"/>
        <v>0</v>
      </c>
      <c r="DC648" s="3">
        <f t="shared" si="388"/>
        <v>0</v>
      </c>
      <c r="DD648" s="3">
        <f t="shared" si="388"/>
        <v>0</v>
      </c>
      <c r="DE648" s="3">
        <f t="shared" si="388"/>
        <v>0</v>
      </c>
      <c r="DF648" s="3">
        <f t="shared" si="388"/>
        <v>0</v>
      </c>
      <c r="DG648" s="3">
        <f t="shared" ref="DG648:DN648" si="389">DG656</f>
        <v>0</v>
      </c>
      <c r="DH648" s="3">
        <f t="shared" si="389"/>
        <v>0</v>
      </c>
      <c r="DI648" s="3">
        <f t="shared" si="389"/>
        <v>0</v>
      </c>
      <c r="DJ648" s="3">
        <f t="shared" si="389"/>
        <v>0</v>
      </c>
      <c r="DK648" s="3">
        <f t="shared" si="389"/>
        <v>0</v>
      </c>
      <c r="DL648" s="3">
        <f t="shared" si="389"/>
        <v>0</v>
      </c>
      <c r="DM648" s="3">
        <f t="shared" si="389"/>
        <v>0</v>
      </c>
      <c r="DN648" s="3">
        <f t="shared" si="389"/>
        <v>0</v>
      </c>
    </row>
    <row r="650" spans="1:200">
      <c r="A650">
        <v>17</v>
      </c>
      <c r="B650">
        <v>0</v>
      </c>
      <c r="C650">
        <f>ROW(SmtRes!A362)</f>
        <v>362</v>
      </c>
      <c r="D650">
        <f>ROW(EtalonRes!A340)</f>
        <v>340</v>
      </c>
      <c r="E650" t="s">
        <v>63</v>
      </c>
      <c r="F650" t="s">
        <v>627</v>
      </c>
      <c r="G650" t="s">
        <v>628</v>
      </c>
      <c r="H650" t="s">
        <v>66</v>
      </c>
      <c r="I650">
        <f>(0.3*0.18*0.5*12*5)/100+(2*12*0.1)/100</f>
        <v>4.0200000000000007E-2</v>
      </c>
      <c r="J650">
        <v>0</v>
      </c>
      <c r="O650">
        <f>ROUND(CP650,2)</f>
        <v>2234.58</v>
      </c>
      <c r="P650">
        <f>ROUND(CQ650*I650,2)</f>
        <v>716.71</v>
      </c>
      <c r="Q650">
        <f>ROUND(CR650*I650,2)</f>
        <v>212.18</v>
      </c>
      <c r="R650">
        <f>ROUND(CS650*I650,2)</f>
        <v>59.12</v>
      </c>
      <c r="S650">
        <f>ROUND(CT650*I650,2)</f>
        <v>1305.69</v>
      </c>
      <c r="T650">
        <f>ROUND(CU650*I650,2)</f>
        <v>0</v>
      </c>
      <c r="U650">
        <f>CV650*I650</f>
        <v>7.1958000000000011</v>
      </c>
      <c r="V650">
        <f>CW650*I650</f>
        <v>0</v>
      </c>
      <c r="W650">
        <f>ROUND(CX650*I650,2)</f>
        <v>0</v>
      </c>
      <c r="X650">
        <f t="shared" ref="X650:Y654" si="390">ROUND(CY650,2)</f>
        <v>927.04</v>
      </c>
      <c r="Y650">
        <f t="shared" si="390"/>
        <v>574.5</v>
      </c>
      <c r="AA650">
        <v>22950688</v>
      </c>
      <c r="AB650">
        <f>ROUND((AC650+AD650+AF650),6)</f>
        <v>4777.74</v>
      </c>
      <c r="AC650">
        <f>ROUND((ES650),6)</f>
        <v>1800.88</v>
      </c>
      <c r="AD650">
        <f>ROUND((((ET650)-(EU650))+AE650),6)</f>
        <v>975.64</v>
      </c>
      <c r="AE650">
        <f t="shared" ref="AE650:AF654" si="391">ROUND((EU650),6)</f>
        <v>90.61</v>
      </c>
      <c r="AF650">
        <f t="shared" si="391"/>
        <v>2001.22</v>
      </c>
      <c r="AG650">
        <f>ROUND((AP650),6)</f>
        <v>0</v>
      </c>
      <c r="AH650">
        <f t="shared" ref="AH650:AI654" si="392">(EW650)</f>
        <v>179</v>
      </c>
      <c r="AI650">
        <f t="shared" si="392"/>
        <v>0</v>
      </c>
      <c r="AJ650">
        <f>ROUND((AS650),6)</f>
        <v>0</v>
      </c>
      <c r="AK650">
        <v>4777.74</v>
      </c>
      <c r="AL650">
        <v>1800.88</v>
      </c>
      <c r="AM650">
        <v>975.64</v>
      </c>
      <c r="AN650">
        <v>90.61</v>
      </c>
      <c r="AO650">
        <v>2001.22</v>
      </c>
      <c r="AP650">
        <v>0</v>
      </c>
      <c r="AQ650">
        <v>179</v>
      </c>
      <c r="AR650">
        <v>0</v>
      </c>
      <c r="AS650">
        <v>0</v>
      </c>
      <c r="AT650">
        <v>71</v>
      </c>
      <c r="AU650">
        <v>44</v>
      </c>
      <c r="AV650">
        <v>1</v>
      </c>
      <c r="AW650">
        <v>1</v>
      </c>
      <c r="AZ650">
        <v>1</v>
      </c>
      <c r="BA650">
        <v>16.23</v>
      </c>
      <c r="BB650">
        <v>5.41</v>
      </c>
      <c r="BC650">
        <v>9.9</v>
      </c>
      <c r="BD650" t="s">
        <v>45</v>
      </c>
      <c r="BE650" t="s">
        <v>45</v>
      </c>
      <c r="BF650" t="s">
        <v>45</v>
      </c>
      <c r="BG650" t="s">
        <v>45</v>
      </c>
      <c r="BH650">
        <v>0</v>
      </c>
      <c r="BI650">
        <v>1</v>
      </c>
      <c r="BJ650" t="s">
        <v>629</v>
      </c>
      <c r="BM650">
        <v>47</v>
      </c>
      <c r="BN650">
        <v>0</v>
      </c>
      <c r="BO650" t="s">
        <v>627</v>
      </c>
      <c r="BP650">
        <v>1</v>
      </c>
      <c r="BQ650">
        <v>30</v>
      </c>
      <c r="BS650">
        <v>16.23</v>
      </c>
      <c r="BT650">
        <v>1</v>
      </c>
      <c r="BU650">
        <v>1</v>
      </c>
      <c r="BV650">
        <v>1</v>
      </c>
      <c r="BW650">
        <v>1</v>
      </c>
      <c r="BX650">
        <v>1</v>
      </c>
      <c r="BY650" t="s">
        <v>45</v>
      </c>
      <c r="BZ650">
        <v>71</v>
      </c>
      <c r="CA650">
        <v>44</v>
      </c>
      <c r="CF650">
        <v>0</v>
      </c>
      <c r="CG650">
        <v>0</v>
      </c>
      <c r="CM650">
        <v>0</v>
      </c>
      <c r="CN650" t="s">
        <v>45</v>
      </c>
      <c r="CO650">
        <v>0</v>
      </c>
      <c r="CP650">
        <f>(P650+Q650+S650)</f>
        <v>2234.58</v>
      </c>
      <c r="CQ650">
        <f>(AC650*BC650*AW650)</f>
        <v>17828.712000000003</v>
      </c>
      <c r="CR650">
        <f>(AD650*BB650*AV650)</f>
        <v>5278.2124000000003</v>
      </c>
      <c r="CS650">
        <f>(AE650*BS650*AV650)</f>
        <v>1470.6003000000001</v>
      </c>
      <c r="CT650">
        <f>(AF650*BA650*AV650)</f>
        <v>32479.800600000002</v>
      </c>
      <c r="CU650">
        <f>AG650</f>
        <v>0</v>
      </c>
      <c r="CV650">
        <f>(AH650*AV650)</f>
        <v>179</v>
      </c>
      <c r="CW650">
        <f t="shared" ref="CW650:CX654" si="393">AI650</f>
        <v>0</v>
      </c>
      <c r="CX650">
        <f t="shared" si="393"/>
        <v>0</v>
      </c>
      <c r="CY650">
        <f>S650*(BZ650/100)</f>
        <v>927.03989999999999</v>
      </c>
      <c r="CZ650">
        <f>S650*(CA650/100)</f>
        <v>574.50360000000001</v>
      </c>
      <c r="DC650" t="s">
        <v>45</v>
      </c>
      <c r="DD650" t="s">
        <v>45</v>
      </c>
      <c r="DE650" t="s">
        <v>45</v>
      </c>
      <c r="DF650" t="s">
        <v>45</v>
      </c>
      <c r="DG650" t="s">
        <v>45</v>
      </c>
      <c r="DH650" t="s">
        <v>45</v>
      </c>
      <c r="DI650" t="s">
        <v>45</v>
      </c>
      <c r="DJ650" t="s">
        <v>45</v>
      </c>
      <c r="DK650" t="s">
        <v>45</v>
      </c>
      <c r="DL650" t="s">
        <v>45</v>
      </c>
      <c r="DM650" t="s">
        <v>45</v>
      </c>
      <c r="DN650">
        <v>85</v>
      </c>
      <c r="DO650">
        <v>70</v>
      </c>
      <c r="DP650">
        <v>1.0469999999999999</v>
      </c>
      <c r="DQ650">
        <v>1.022</v>
      </c>
      <c r="DU650">
        <v>1007</v>
      </c>
      <c r="DV650" t="s">
        <v>66</v>
      </c>
      <c r="DW650" t="s">
        <v>66</v>
      </c>
      <c r="DX650">
        <v>100</v>
      </c>
      <c r="EE650">
        <v>21377762</v>
      </c>
      <c r="EF650">
        <v>30</v>
      </c>
      <c r="EG650" t="s">
        <v>20</v>
      </c>
      <c r="EH650">
        <v>0</v>
      </c>
      <c r="EI650" t="s">
        <v>45</v>
      </c>
      <c r="EJ650">
        <v>1</v>
      </c>
      <c r="EK650">
        <v>47</v>
      </c>
      <c r="EL650" t="s">
        <v>445</v>
      </c>
      <c r="EM650" t="s">
        <v>446</v>
      </c>
      <c r="EO650" t="s">
        <v>45</v>
      </c>
      <c r="EQ650">
        <v>0</v>
      </c>
      <c r="ER650">
        <v>4777.74</v>
      </c>
      <c r="ES650">
        <v>1800.88</v>
      </c>
      <c r="ET650">
        <v>975.64</v>
      </c>
      <c r="EU650">
        <v>90.61</v>
      </c>
      <c r="EV650">
        <v>2001.22</v>
      </c>
      <c r="EW650">
        <v>179</v>
      </c>
      <c r="EX650">
        <v>0</v>
      </c>
      <c r="EY650">
        <v>0</v>
      </c>
      <c r="EZ650">
        <v>0</v>
      </c>
      <c r="FQ650">
        <v>0</v>
      </c>
      <c r="FR650">
        <f>ROUND(IF(AND(BH650=3,BI650=3),P650,0),2)</f>
        <v>0</v>
      </c>
      <c r="FS650">
        <v>0</v>
      </c>
      <c r="FX650">
        <v>71</v>
      </c>
      <c r="FY650">
        <v>44</v>
      </c>
      <c r="GA650" t="s">
        <v>45</v>
      </c>
      <c r="GG650">
        <v>2</v>
      </c>
      <c r="GH650">
        <v>1</v>
      </c>
      <c r="GI650">
        <v>2</v>
      </c>
      <c r="GJ650">
        <v>0</v>
      </c>
      <c r="GK650">
        <f>ROUND(R650*(R12)/100,2)</f>
        <v>98.73</v>
      </c>
      <c r="GL650">
        <f>ROUND(IF(AND(BH650=3,BI650=3,FS650&lt;&gt;0),P650,0),2)</f>
        <v>0</v>
      </c>
      <c r="GM650">
        <f>O650+X650+Y650+GK650</f>
        <v>3834.85</v>
      </c>
      <c r="GN650">
        <f>ROUND(IF(OR(BI650=0,BI650=1),O650+X650+Y650+GK650,0),2)</f>
        <v>3834.85</v>
      </c>
      <c r="GO650">
        <f>ROUND(IF(BI650=2,O650+X650+Y650+GK650,0),2)</f>
        <v>0</v>
      </c>
      <c r="GP650">
        <f>ROUND(IF(BI650=4,O650+X650+Y650+GK650,0),2)</f>
        <v>0</v>
      </c>
      <c r="GR650">
        <v>0</v>
      </c>
    </row>
    <row r="651" spans="1:200">
      <c r="A651">
        <v>18</v>
      </c>
      <c r="B651">
        <v>0</v>
      </c>
      <c r="C651">
        <v>361</v>
      </c>
      <c r="E651" t="s">
        <v>386</v>
      </c>
      <c r="F651" t="s">
        <v>646</v>
      </c>
      <c r="G651" t="s">
        <v>647</v>
      </c>
      <c r="H651" t="s">
        <v>138</v>
      </c>
      <c r="I651">
        <f>I650*J651</f>
        <v>0.32562000000000013</v>
      </c>
      <c r="J651">
        <v>8.1000000000000014</v>
      </c>
      <c r="O651">
        <f>ROUND(CP651,2)</f>
        <v>12842.28</v>
      </c>
      <c r="P651">
        <f>ROUND(CQ651*I651,2)</f>
        <v>12842.28</v>
      </c>
      <c r="Q651">
        <f>ROUND(CR651*I651,2)</f>
        <v>0</v>
      </c>
      <c r="R651">
        <f>ROUND(CS651*I651,2)</f>
        <v>0</v>
      </c>
      <c r="S651">
        <f>ROUND(CT651*I651,2)</f>
        <v>0</v>
      </c>
      <c r="T651">
        <f>ROUND(CU651*I651,2)</f>
        <v>0</v>
      </c>
      <c r="U651">
        <f>CV651*I651</f>
        <v>0</v>
      </c>
      <c r="V651">
        <f>CW651*I651</f>
        <v>0</v>
      </c>
      <c r="W651">
        <f>ROUND(CX651*I651,2)</f>
        <v>0</v>
      </c>
      <c r="X651">
        <f t="shared" si="390"/>
        <v>0</v>
      </c>
      <c r="Y651">
        <f t="shared" si="390"/>
        <v>0</v>
      </c>
      <c r="AA651">
        <v>22950688</v>
      </c>
      <c r="AB651">
        <f>ROUND((AC651+AD651+AF651),6)</f>
        <v>6340.75</v>
      </c>
      <c r="AC651">
        <f>ROUND((ES651),6)</f>
        <v>6340.75</v>
      </c>
      <c r="AD651">
        <f>ROUND((((ET651)-(EU651))+AE651),6)</f>
        <v>0</v>
      </c>
      <c r="AE651">
        <f t="shared" si="391"/>
        <v>0</v>
      </c>
      <c r="AF651">
        <f t="shared" si="391"/>
        <v>0</v>
      </c>
      <c r="AG651">
        <f>ROUND((AP651),6)</f>
        <v>0</v>
      </c>
      <c r="AH651">
        <f t="shared" si="392"/>
        <v>0</v>
      </c>
      <c r="AI651">
        <f t="shared" si="392"/>
        <v>0</v>
      </c>
      <c r="AJ651">
        <f>ROUND((AS651),6)</f>
        <v>0</v>
      </c>
      <c r="AK651">
        <v>6340.75</v>
      </c>
      <c r="AL651">
        <v>6340.75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1</v>
      </c>
      <c r="AW651">
        <v>1</v>
      </c>
      <c r="AZ651">
        <v>1</v>
      </c>
      <c r="BA651">
        <v>1</v>
      </c>
      <c r="BB651">
        <v>1</v>
      </c>
      <c r="BC651">
        <v>6.22</v>
      </c>
      <c r="BD651" t="s">
        <v>45</v>
      </c>
      <c r="BE651" t="s">
        <v>45</v>
      </c>
      <c r="BF651" t="s">
        <v>45</v>
      </c>
      <c r="BG651" t="s">
        <v>45</v>
      </c>
      <c r="BH651">
        <v>3</v>
      </c>
      <c r="BI651">
        <v>1</v>
      </c>
      <c r="BJ651" t="s">
        <v>648</v>
      </c>
      <c r="BM651">
        <v>47</v>
      </c>
      <c r="BN651">
        <v>0</v>
      </c>
      <c r="BO651" t="s">
        <v>646</v>
      </c>
      <c r="BP651">
        <v>1</v>
      </c>
      <c r="BQ651">
        <v>30</v>
      </c>
      <c r="BS651">
        <v>1</v>
      </c>
      <c r="BT651">
        <v>1</v>
      </c>
      <c r="BU651">
        <v>1</v>
      </c>
      <c r="BV651">
        <v>1</v>
      </c>
      <c r="BW651">
        <v>1</v>
      </c>
      <c r="BX651">
        <v>1</v>
      </c>
      <c r="BY651" t="s">
        <v>45</v>
      </c>
      <c r="BZ651">
        <v>0</v>
      </c>
      <c r="CA651">
        <v>0</v>
      </c>
      <c r="CF651">
        <v>0</v>
      </c>
      <c r="CG651">
        <v>0</v>
      </c>
      <c r="CM651">
        <v>0</v>
      </c>
      <c r="CN651" t="s">
        <v>45</v>
      </c>
      <c r="CO651">
        <v>0</v>
      </c>
      <c r="CP651">
        <f>(P651+Q651+S651)</f>
        <v>12842.28</v>
      </c>
      <c r="CQ651">
        <f>(AC651*BC651*AW651)</f>
        <v>39439.464999999997</v>
      </c>
      <c r="CR651">
        <f>(AD651*BB651*AV651)</f>
        <v>0</v>
      </c>
      <c r="CS651">
        <f>(AE651*BS651*AV651)</f>
        <v>0</v>
      </c>
      <c r="CT651">
        <f>(AF651*BA651*AV651)</f>
        <v>0</v>
      </c>
      <c r="CU651">
        <f>AG651</f>
        <v>0</v>
      </c>
      <c r="CV651">
        <f>(AH651*AV651)</f>
        <v>0</v>
      </c>
      <c r="CW651">
        <f t="shared" si="393"/>
        <v>0</v>
      </c>
      <c r="CX651">
        <f t="shared" si="393"/>
        <v>0</v>
      </c>
      <c r="CY651">
        <f>S651*(BZ651/100)</f>
        <v>0</v>
      </c>
      <c r="CZ651">
        <f>S651*(CA651/100)</f>
        <v>0</v>
      </c>
      <c r="DC651" t="s">
        <v>45</v>
      </c>
      <c r="DD651" t="s">
        <v>45</v>
      </c>
      <c r="DE651" t="s">
        <v>45</v>
      </c>
      <c r="DF651" t="s">
        <v>45</v>
      </c>
      <c r="DG651" t="s">
        <v>45</v>
      </c>
      <c r="DH651" t="s">
        <v>45</v>
      </c>
      <c r="DI651" t="s">
        <v>45</v>
      </c>
      <c r="DJ651" t="s">
        <v>45</v>
      </c>
      <c r="DK651" t="s">
        <v>45</v>
      </c>
      <c r="DL651" t="s">
        <v>45</v>
      </c>
      <c r="DM651" t="s">
        <v>45</v>
      </c>
      <c r="DN651">
        <v>85</v>
      </c>
      <c r="DO651">
        <v>70</v>
      </c>
      <c r="DP651">
        <v>1.0469999999999999</v>
      </c>
      <c r="DQ651">
        <v>1.022</v>
      </c>
      <c r="DU651">
        <v>1009</v>
      </c>
      <c r="DV651" t="s">
        <v>138</v>
      </c>
      <c r="DW651" t="s">
        <v>138</v>
      </c>
      <c r="DX651">
        <v>1000</v>
      </c>
      <c r="EE651">
        <v>21377762</v>
      </c>
      <c r="EF651">
        <v>30</v>
      </c>
      <c r="EG651" t="s">
        <v>20</v>
      </c>
      <c r="EH651">
        <v>0</v>
      </c>
      <c r="EI651" t="s">
        <v>45</v>
      </c>
      <c r="EJ651">
        <v>1</v>
      </c>
      <c r="EK651">
        <v>47</v>
      </c>
      <c r="EL651" t="s">
        <v>445</v>
      </c>
      <c r="EM651" t="s">
        <v>446</v>
      </c>
      <c r="EO651" t="s">
        <v>45</v>
      </c>
      <c r="EQ651">
        <v>0</v>
      </c>
      <c r="ER651">
        <v>6340.75</v>
      </c>
      <c r="ES651">
        <v>6340.75</v>
      </c>
      <c r="ET651">
        <v>0</v>
      </c>
      <c r="EU651">
        <v>0</v>
      </c>
      <c r="EV651">
        <v>0</v>
      </c>
      <c r="EW651">
        <v>0</v>
      </c>
      <c r="EX651">
        <v>0</v>
      </c>
      <c r="EZ651">
        <v>0</v>
      </c>
      <c r="FQ651">
        <v>0</v>
      </c>
      <c r="FR651">
        <f>ROUND(IF(AND(BH651=3,BI651=3),P651,0),2)</f>
        <v>0</v>
      </c>
      <c r="FS651">
        <v>0</v>
      </c>
      <c r="FX651">
        <v>0</v>
      </c>
      <c r="FY651">
        <v>0</v>
      </c>
      <c r="GA651" t="s">
        <v>45</v>
      </c>
      <c r="GG651">
        <v>2</v>
      </c>
      <c r="GH651">
        <v>1</v>
      </c>
      <c r="GI651">
        <v>2</v>
      </c>
      <c r="GJ651">
        <v>0</v>
      </c>
      <c r="GK651">
        <f>ROUND(R651*(R12)/100,2)</f>
        <v>0</v>
      </c>
      <c r="GL651">
        <f>ROUND(IF(AND(BH651=3,BI651=3,FS651&lt;&gt;0),P651,0),2)</f>
        <v>0</v>
      </c>
      <c r="GM651">
        <f>O651+X651+Y651+GK651</f>
        <v>12842.28</v>
      </c>
      <c r="GN651">
        <f>ROUND(IF(OR(BI651=0,BI651=1),O651+X651+Y651+GK651,0),2)</f>
        <v>12842.28</v>
      </c>
      <c r="GO651">
        <f>ROUND(IF(BI651=2,O651+X651+Y651+GK651,0),2)</f>
        <v>0</v>
      </c>
      <c r="GP651">
        <f>ROUND(IF(BI651=4,O651+X651+Y651+GK651,0),2)</f>
        <v>0</v>
      </c>
      <c r="GR651">
        <v>0</v>
      </c>
    </row>
    <row r="652" spans="1:200">
      <c r="A652">
        <v>18</v>
      </c>
      <c r="B652">
        <v>0</v>
      </c>
      <c r="C652">
        <v>358</v>
      </c>
      <c r="E652" t="s">
        <v>633</v>
      </c>
      <c r="F652" t="s">
        <v>649</v>
      </c>
      <c r="G652" t="s">
        <v>650</v>
      </c>
      <c r="H652" t="s">
        <v>102</v>
      </c>
      <c r="I652">
        <f>I650*J652</f>
        <v>4.0803000000000011</v>
      </c>
      <c r="J652">
        <v>101.50000000000001</v>
      </c>
      <c r="O652">
        <f>ROUND(CP652,2)</f>
        <v>15295.24</v>
      </c>
      <c r="P652">
        <f>ROUND(CQ652*I652,2)</f>
        <v>15295.24</v>
      </c>
      <c r="Q652">
        <f>ROUND(CR652*I652,2)</f>
        <v>0</v>
      </c>
      <c r="R652">
        <f>ROUND(CS652*I652,2)</f>
        <v>0</v>
      </c>
      <c r="S652">
        <f>ROUND(CT652*I652,2)</f>
        <v>0</v>
      </c>
      <c r="T652">
        <f>ROUND(CU652*I652,2)</f>
        <v>0</v>
      </c>
      <c r="U652">
        <f>CV652*I652</f>
        <v>0</v>
      </c>
      <c r="V652">
        <f>CW652*I652</f>
        <v>0</v>
      </c>
      <c r="W652">
        <f>ROUND(CX652*I652,2)</f>
        <v>0</v>
      </c>
      <c r="X652">
        <f t="shared" si="390"/>
        <v>0</v>
      </c>
      <c r="Y652">
        <f t="shared" si="390"/>
        <v>0</v>
      </c>
      <c r="AA652">
        <v>22950688</v>
      </c>
      <c r="AB652">
        <f>ROUND((AC652+AD652+AF652),6)</f>
        <v>745.24</v>
      </c>
      <c r="AC652">
        <f>ROUND((ES652),6)</f>
        <v>745.24</v>
      </c>
      <c r="AD652">
        <f>ROUND((((ET652)-(EU652))+AE652),6)</f>
        <v>0</v>
      </c>
      <c r="AE652">
        <f t="shared" si="391"/>
        <v>0</v>
      </c>
      <c r="AF652">
        <f t="shared" si="391"/>
        <v>0</v>
      </c>
      <c r="AG652">
        <f>ROUND((AP652),6)</f>
        <v>0</v>
      </c>
      <c r="AH652">
        <f t="shared" si="392"/>
        <v>0</v>
      </c>
      <c r="AI652">
        <f t="shared" si="392"/>
        <v>0</v>
      </c>
      <c r="AJ652">
        <f>ROUND((AS652),6)</f>
        <v>0</v>
      </c>
      <c r="AK652">
        <v>745.24</v>
      </c>
      <c r="AL652">
        <v>745.24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1</v>
      </c>
      <c r="AW652">
        <v>1</v>
      </c>
      <c r="AZ652">
        <v>1</v>
      </c>
      <c r="BA652">
        <v>1</v>
      </c>
      <c r="BB652">
        <v>1</v>
      </c>
      <c r="BC652">
        <v>5.03</v>
      </c>
      <c r="BD652" t="s">
        <v>45</v>
      </c>
      <c r="BE652" t="s">
        <v>45</v>
      </c>
      <c r="BF652" t="s">
        <v>45</v>
      </c>
      <c r="BG652" t="s">
        <v>45</v>
      </c>
      <c r="BH652">
        <v>3</v>
      </c>
      <c r="BI652">
        <v>1</v>
      </c>
      <c r="BJ652" t="s">
        <v>651</v>
      </c>
      <c r="BM652">
        <v>47</v>
      </c>
      <c r="BN652">
        <v>0</v>
      </c>
      <c r="BO652" t="s">
        <v>649</v>
      </c>
      <c r="BP652">
        <v>1</v>
      </c>
      <c r="BQ652">
        <v>30</v>
      </c>
      <c r="BS652">
        <v>1</v>
      </c>
      <c r="BT652">
        <v>1</v>
      </c>
      <c r="BU652">
        <v>1</v>
      </c>
      <c r="BV652">
        <v>1</v>
      </c>
      <c r="BW652">
        <v>1</v>
      </c>
      <c r="BX652">
        <v>1</v>
      </c>
      <c r="BY652" t="s">
        <v>45</v>
      </c>
      <c r="BZ652">
        <v>0</v>
      </c>
      <c r="CA652">
        <v>0</v>
      </c>
      <c r="CF652">
        <v>0</v>
      </c>
      <c r="CG652">
        <v>0</v>
      </c>
      <c r="CM652">
        <v>0</v>
      </c>
      <c r="CN652" t="s">
        <v>45</v>
      </c>
      <c r="CO652">
        <v>0</v>
      </c>
      <c r="CP652">
        <f>(P652+Q652+S652)</f>
        <v>15295.24</v>
      </c>
      <c r="CQ652">
        <f>(AC652*BC652*AW652)</f>
        <v>3748.5572000000002</v>
      </c>
      <c r="CR652">
        <f>(AD652*BB652*AV652)</f>
        <v>0</v>
      </c>
      <c r="CS652">
        <f>(AE652*BS652*AV652)</f>
        <v>0</v>
      </c>
      <c r="CT652">
        <f>(AF652*BA652*AV652)</f>
        <v>0</v>
      </c>
      <c r="CU652">
        <f>AG652</f>
        <v>0</v>
      </c>
      <c r="CV652">
        <f>(AH652*AV652)</f>
        <v>0</v>
      </c>
      <c r="CW652">
        <f t="shared" si="393"/>
        <v>0</v>
      </c>
      <c r="CX652">
        <f t="shared" si="393"/>
        <v>0</v>
      </c>
      <c r="CY652">
        <f>S652*(BZ652/100)</f>
        <v>0</v>
      </c>
      <c r="CZ652">
        <f>S652*(CA652/100)</f>
        <v>0</v>
      </c>
      <c r="DC652" t="s">
        <v>45</v>
      </c>
      <c r="DD652" t="s">
        <v>45</v>
      </c>
      <c r="DE652" t="s">
        <v>45</v>
      </c>
      <c r="DF652" t="s">
        <v>45</v>
      </c>
      <c r="DG652" t="s">
        <v>45</v>
      </c>
      <c r="DH652" t="s">
        <v>45</v>
      </c>
      <c r="DI652" t="s">
        <v>45</v>
      </c>
      <c r="DJ652" t="s">
        <v>45</v>
      </c>
      <c r="DK652" t="s">
        <v>45</v>
      </c>
      <c r="DL652" t="s">
        <v>45</v>
      </c>
      <c r="DM652" t="s">
        <v>45</v>
      </c>
      <c r="DN652">
        <v>85</v>
      </c>
      <c r="DO652">
        <v>70</v>
      </c>
      <c r="DP652">
        <v>1.0469999999999999</v>
      </c>
      <c r="DQ652">
        <v>1.022</v>
      </c>
      <c r="DU652">
        <v>1007</v>
      </c>
      <c r="DV652" t="s">
        <v>102</v>
      </c>
      <c r="DW652" t="s">
        <v>102</v>
      </c>
      <c r="DX652">
        <v>1</v>
      </c>
      <c r="EE652">
        <v>21377762</v>
      </c>
      <c r="EF652">
        <v>30</v>
      </c>
      <c r="EG652" t="s">
        <v>20</v>
      </c>
      <c r="EH652">
        <v>0</v>
      </c>
      <c r="EI652" t="s">
        <v>45</v>
      </c>
      <c r="EJ652">
        <v>1</v>
      </c>
      <c r="EK652">
        <v>47</v>
      </c>
      <c r="EL652" t="s">
        <v>445</v>
      </c>
      <c r="EM652" t="s">
        <v>446</v>
      </c>
      <c r="EO652" t="s">
        <v>45</v>
      </c>
      <c r="EQ652">
        <v>0</v>
      </c>
      <c r="ER652">
        <v>745.24</v>
      </c>
      <c r="ES652">
        <v>745.24</v>
      </c>
      <c r="ET652">
        <v>0</v>
      </c>
      <c r="EU652">
        <v>0</v>
      </c>
      <c r="EV652">
        <v>0</v>
      </c>
      <c r="EW652">
        <v>0</v>
      </c>
      <c r="EX652">
        <v>0</v>
      </c>
      <c r="EZ652">
        <v>0</v>
      </c>
      <c r="FQ652">
        <v>0</v>
      </c>
      <c r="FR652">
        <f>ROUND(IF(AND(BH652=3,BI652=3),P652,0),2)</f>
        <v>0</v>
      </c>
      <c r="FS652">
        <v>0</v>
      </c>
      <c r="FX652">
        <v>0</v>
      </c>
      <c r="FY652">
        <v>0</v>
      </c>
      <c r="GA652" t="s">
        <v>45</v>
      </c>
      <c r="GG652">
        <v>2</v>
      </c>
      <c r="GH652">
        <v>1</v>
      </c>
      <c r="GI652">
        <v>2</v>
      </c>
      <c r="GJ652">
        <v>0</v>
      </c>
      <c r="GK652">
        <f>ROUND(R652*(R12)/100,2)</f>
        <v>0</v>
      </c>
      <c r="GL652">
        <f>ROUND(IF(AND(BH652=3,BI652=3,FS652&lt;&gt;0),P652,0),2)</f>
        <v>0</v>
      </c>
      <c r="GM652">
        <f>O652+X652+Y652+GK652</f>
        <v>15295.24</v>
      </c>
      <c r="GN652">
        <f>ROUND(IF(OR(BI652=0,BI652=1),O652+X652+Y652+GK652,0),2)</f>
        <v>15295.24</v>
      </c>
      <c r="GO652">
        <f>ROUND(IF(BI652=2,O652+X652+Y652+GK652,0),2)</f>
        <v>0</v>
      </c>
      <c r="GP652">
        <f>ROUND(IF(BI652=4,O652+X652+Y652+GK652,0),2)</f>
        <v>0</v>
      </c>
      <c r="GR652">
        <v>0</v>
      </c>
    </row>
    <row r="653" spans="1:200">
      <c r="A653">
        <v>18</v>
      </c>
      <c r="B653">
        <v>0</v>
      </c>
      <c r="C653">
        <v>360</v>
      </c>
      <c r="E653" t="s">
        <v>652</v>
      </c>
      <c r="F653" t="s">
        <v>653</v>
      </c>
      <c r="G653" t="s">
        <v>654</v>
      </c>
      <c r="H653" t="s">
        <v>138</v>
      </c>
      <c r="I653">
        <f>I650*J653</f>
        <v>0</v>
      </c>
      <c r="J653">
        <v>0</v>
      </c>
      <c r="O653">
        <f>ROUND(CP653,2)</f>
        <v>0</v>
      </c>
      <c r="P653">
        <f>ROUND(CQ653*I653,2)</f>
        <v>0</v>
      </c>
      <c r="Q653">
        <f>ROUND(CR653*I653,2)</f>
        <v>0</v>
      </c>
      <c r="R653">
        <f>ROUND(CS653*I653,2)</f>
        <v>0</v>
      </c>
      <c r="S653">
        <f>ROUND(CT653*I653,2)</f>
        <v>0</v>
      </c>
      <c r="T653">
        <f>ROUND(CU653*I653,2)</f>
        <v>0</v>
      </c>
      <c r="U653">
        <f>CV653*I653</f>
        <v>0</v>
      </c>
      <c r="V653">
        <f>CW653*I653</f>
        <v>0</v>
      </c>
      <c r="W653">
        <f>ROUND(CX653*I653,2)</f>
        <v>0</v>
      </c>
      <c r="X653">
        <f t="shared" si="390"/>
        <v>0</v>
      </c>
      <c r="Y653">
        <f t="shared" si="390"/>
        <v>0</v>
      </c>
      <c r="AA653">
        <v>22950688</v>
      </c>
      <c r="AB653">
        <f>ROUND((AC653+AD653+AF653),6)</f>
        <v>6340.75</v>
      </c>
      <c r="AC653">
        <f>ROUND((ES653),6)</f>
        <v>6340.75</v>
      </c>
      <c r="AD653">
        <f>ROUND((((ET653)-(EU653))+AE653),6)</f>
        <v>0</v>
      </c>
      <c r="AE653">
        <f t="shared" si="391"/>
        <v>0</v>
      </c>
      <c r="AF653">
        <f t="shared" si="391"/>
        <v>0</v>
      </c>
      <c r="AG653">
        <f>ROUND((AP653),6)</f>
        <v>0</v>
      </c>
      <c r="AH653">
        <f t="shared" si="392"/>
        <v>0</v>
      </c>
      <c r="AI653">
        <f t="shared" si="392"/>
        <v>0</v>
      </c>
      <c r="AJ653">
        <f>ROUND((AS653),6)</f>
        <v>0</v>
      </c>
      <c r="AK653">
        <v>6340.75</v>
      </c>
      <c r="AL653">
        <v>6340.75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1</v>
      </c>
      <c r="AW653">
        <v>1</v>
      </c>
      <c r="AZ653">
        <v>1</v>
      </c>
      <c r="BA653">
        <v>1</v>
      </c>
      <c r="BB653">
        <v>1</v>
      </c>
      <c r="BC653">
        <v>6.22</v>
      </c>
      <c r="BD653" t="s">
        <v>45</v>
      </c>
      <c r="BE653" t="s">
        <v>45</v>
      </c>
      <c r="BF653" t="s">
        <v>45</v>
      </c>
      <c r="BG653" t="s">
        <v>45</v>
      </c>
      <c r="BH653">
        <v>3</v>
      </c>
      <c r="BI653">
        <v>1</v>
      </c>
      <c r="BJ653" t="s">
        <v>655</v>
      </c>
      <c r="BM653">
        <v>47</v>
      </c>
      <c r="BN653">
        <v>0</v>
      </c>
      <c r="BO653" t="s">
        <v>653</v>
      </c>
      <c r="BP653">
        <v>1</v>
      </c>
      <c r="BQ653">
        <v>30</v>
      </c>
      <c r="BS653">
        <v>1</v>
      </c>
      <c r="BT653">
        <v>1</v>
      </c>
      <c r="BU653">
        <v>1</v>
      </c>
      <c r="BV653">
        <v>1</v>
      </c>
      <c r="BW653">
        <v>1</v>
      </c>
      <c r="BX653">
        <v>1</v>
      </c>
      <c r="BY653" t="s">
        <v>45</v>
      </c>
      <c r="BZ653">
        <v>0</v>
      </c>
      <c r="CA653">
        <v>0</v>
      </c>
      <c r="CF653">
        <v>0</v>
      </c>
      <c r="CG653">
        <v>0</v>
      </c>
      <c r="CM653">
        <v>0</v>
      </c>
      <c r="CN653" t="s">
        <v>45</v>
      </c>
      <c r="CO653">
        <v>0</v>
      </c>
      <c r="CP653">
        <f>(P653+Q653+S653)</f>
        <v>0</v>
      </c>
      <c r="CQ653">
        <f>(AC653*BC653*AW653)</f>
        <v>39439.464999999997</v>
      </c>
      <c r="CR653">
        <f>(AD653*BB653*AV653)</f>
        <v>0</v>
      </c>
      <c r="CS653">
        <f>(AE653*BS653*AV653)</f>
        <v>0</v>
      </c>
      <c r="CT653">
        <f>(AF653*BA653*AV653)</f>
        <v>0</v>
      </c>
      <c r="CU653">
        <f>AG653</f>
        <v>0</v>
      </c>
      <c r="CV653">
        <f>(AH653*AV653)</f>
        <v>0</v>
      </c>
      <c r="CW653">
        <f t="shared" si="393"/>
        <v>0</v>
      </c>
      <c r="CX653">
        <f t="shared" si="393"/>
        <v>0</v>
      </c>
      <c r="CY653">
        <f>S653*(BZ653/100)</f>
        <v>0</v>
      </c>
      <c r="CZ653">
        <f>S653*(CA653/100)</f>
        <v>0</v>
      </c>
      <c r="DC653" t="s">
        <v>45</v>
      </c>
      <c r="DD653" t="s">
        <v>45</v>
      </c>
      <c r="DE653" t="s">
        <v>45</v>
      </c>
      <c r="DF653" t="s">
        <v>45</v>
      </c>
      <c r="DG653" t="s">
        <v>45</v>
      </c>
      <c r="DH653" t="s">
        <v>45</v>
      </c>
      <c r="DI653" t="s">
        <v>45</v>
      </c>
      <c r="DJ653" t="s">
        <v>45</v>
      </c>
      <c r="DK653" t="s">
        <v>45</v>
      </c>
      <c r="DL653" t="s">
        <v>45</v>
      </c>
      <c r="DM653" t="s">
        <v>45</v>
      </c>
      <c r="DN653">
        <v>85</v>
      </c>
      <c r="DO653">
        <v>70</v>
      </c>
      <c r="DP653">
        <v>1.0469999999999999</v>
      </c>
      <c r="DQ653">
        <v>1.022</v>
      </c>
      <c r="DU653">
        <v>1009</v>
      </c>
      <c r="DV653" t="s">
        <v>138</v>
      </c>
      <c r="DW653" t="s">
        <v>138</v>
      </c>
      <c r="DX653">
        <v>1000</v>
      </c>
      <c r="EE653">
        <v>21377762</v>
      </c>
      <c r="EF653">
        <v>30</v>
      </c>
      <c r="EG653" t="s">
        <v>20</v>
      </c>
      <c r="EH653">
        <v>0</v>
      </c>
      <c r="EI653" t="s">
        <v>45</v>
      </c>
      <c r="EJ653">
        <v>1</v>
      </c>
      <c r="EK653">
        <v>47</v>
      </c>
      <c r="EL653" t="s">
        <v>445</v>
      </c>
      <c r="EM653" t="s">
        <v>446</v>
      </c>
      <c r="EO653" t="s">
        <v>45</v>
      </c>
      <c r="EQ653">
        <v>0</v>
      </c>
      <c r="ER653">
        <v>6340.75</v>
      </c>
      <c r="ES653">
        <v>6340.75</v>
      </c>
      <c r="ET653">
        <v>0</v>
      </c>
      <c r="EU653">
        <v>0</v>
      </c>
      <c r="EV653">
        <v>0</v>
      </c>
      <c r="EW653">
        <v>0</v>
      </c>
      <c r="EX653">
        <v>0</v>
      </c>
      <c r="EZ653">
        <v>0</v>
      </c>
      <c r="FQ653">
        <v>0</v>
      </c>
      <c r="FR653">
        <f>ROUND(IF(AND(BH653=3,BI653=3),P653,0),2)</f>
        <v>0</v>
      </c>
      <c r="FS653">
        <v>0</v>
      </c>
      <c r="FX653">
        <v>0</v>
      </c>
      <c r="FY653">
        <v>0</v>
      </c>
      <c r="GA653" t="s">
        <v>45</v>
      </c>
      <c r="GG653">
        <v>2</v>
      </c>
      <c r="GH653">
        <v>1</v>
      </c>
      <c r="GI653">
        <v>2</v>
      </c>
      <c r="GJ653">
        <v>0</v>
      </c>
      <c r="GK653">
        <f>ROUND(R653*(R12)/100,2)</f>
        <v>0</v>
      </c>
      <c r="GL653">
        <f>ROUND(IF(AND(BH653=3,BI653=3,FS653&lt;&gt;0),P653,0),2)</f>
        <v>0</v>
      </c>
      <c r="GM653">
        <f>O653+X653+Y653+GK653</f>
        <v>0</v>
      </c>
      <c r="GN653">
        <f>ROUND(IF(OR(BI653=0,BI653=1),O653+X653+Y653+GK653,0),2)</f>
        <v>0</v>
      </c>
      <c r="GO653">
        <f>ROUND(IF(BI653=2,O653+X653+Y653+GK653,0),2)</f>
        <v>0</v>
      </c>
      <c r="GP653">
        <f>ROUND(IF(BI653=4,O653+X653+Y653+GK653,0),2)</f>
        <v>0</v>
      </c>
      <c r="GR653">
        <v>0</v>
      </c>
    </row>
    <row r="654" spans="1:200">
      <c r="A654">
        <v>18</v>
      </c>
      <c r="B654">
        <v>0</v>
      </c>
      <c r="C654">
        <v>359</v>
      </c>
      <c r="E654" t="s">
        <v>656</v>
      </c>
      <c r="F654" t="s">
        <v>657</v>
      </c>
      <c r="G654" t="s">
        <v>658</v>
      </c>
      <c r="H654" t="s">
        <v>138</v>
      </c>
      <c r="I654">
        <f>I650*J654</f>
        <v>0</v>
      </c>
      <c r="J654">
        <v>0</v>
      </c>
      <c r="O654">
        <f>ROUND(CP654,2)</f>
        <v>0</v>
      </c>
      <c r="P654">
        <f>ROUND(CQ654*I654,2)</f>
        <v>0</v>
      </c>
      <c r="Q654">
        <f>ROUND(CR654*I654,2)</f>
        <v>0</v>
      </c>
      <c r="R654">
        <f>ROUND(CS654*I654,2)</f>
        <v>0</v>
      </c>
      <c r="S654">
        <f>ROUND(CT654*I654,2)</f>
        <v>0</v>
      </c>
      <c r="T654">
        <f>ROUND(CU654*I654,2)</f>
        <v>0</v>
      </c>
      <c r="U654">
        <f>CV654*I654</f>
        <v>0</v>
      </c>
      <c r="V654">
        <f>CW654*I654</f>
        <v>0</v>
      </c>
      <c r="W654">
        <f>ROUND(CX654*I654,2)</f>
        <v>0</v>
      </c>
      <c r="X654">
        <f t="shared" si="390"/>
        <v>0</v>
      </c>
      <c r="Y654">
        <f t="shared" si="390"/>
        <v>0</v>
      </c>
      <c r="AA654">
        <v>22950688</v>
      </c>
      <c r="AB654">
        <f>ROUND((AC654+AD654+AF654),6)</f>
        <v>5681.92</v>
      </c>
      <c r="AC654">
        <f>ROUND((ES654),6)</f>
        <v>5681.92</v>
      </c>
      <c r="AD654">
        <f>ROUND((((ET654)-(EU654))+AE654),6)</f>
        <v>0</v>
      </c>
      <c r="AE654">
        <f t="shared" si="391"/>
        <v>0</v>
      </c>
      <c r="AF654">
        <f t="shared" si="391"/>
        <v>0</v>
      </c>
      <c r="AG654">
        <f>ROUND((AP654),6)</f>
        <v>0</v>
      </c>
      <c r="AH654">
        <f t="shared" si="392"/>
        <v>0</v>
      </c>
      <c r="AI654">
        <f t="shared" si="392"/>
        <v>0</v>
      </c>
      <c r="AJ654">
        <f>ROUND((AS654),6)</f>
        <v>0</v>
      </c>
      <c r="AK654">
        <v>5681.92</v>
      </c>
      <c r="AL654">
        <v>5681.92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1</v>
      </c>
      <c r="AW654">
        <v>1</v>
      </c>
      <c r="AZ654">
        <v>1</v>
      </c>
      <c r="BA654">
        <v>1</v>
      </c>
      <c r="BB654">
        <v>1</v>
      </c>
      <c r="BC654">
        <v>5.95</v>
      </c>
      <c r="BD654" t="s">
        <v>45</v>
      </c>
      <c r="BE654" t="s">
        <v>45</v>
      </c>
      <c r="BF654" t="s">
        <v>45</v>
      </c>
      <c r="BG654" t="s">
        <v>45</v>
      </c>
      <c r="BH654">
        <v>3</v>
      </c>
      <c r="BI654">
        <v>1</v>
      </c>
      <c r="BJ654" t="s">
        <v>659</v>
      </c>
      <c r="BM654">
        <v>47</v>
      </c>
      <c r="BN654">
        <v>0</v>
      </c>
      <c r="BO654" t="s">
        <v>657</v>
      </c>
      <c r="BP654">
        <v>1</v>
      </c>
      <c r="BQ654">
        <v>30</v>
      </c>
      <c r="BS654">
        <v>1</v>
      </c>
      <c r="BT654">
        <v>1</v>
      </c>
      <c r="BU654">
        <v>1</v>
      </c>
      <c r="BV654">
        <v>1</v>
      </c>
      <c r="BW654">
        <v>1</v>
      </c>
      <c r="BX654">
        <v>1</v>
      </c>
      <c r="BY654" t="s">
        <v>45</v>
      </c>
      <c r="BZ654">
        <v>0</v>
      </c>
      <c r="CA654">
        <v>0</v>
      </c>
      <c r="CF654">
        <v>0</v>
      </c>
      <c r="CG654">
        <v>0</v>
      </c>
      <c r="CM654">
        <v>0</v>
      </c>
      <c r="CN654" t="s">
        <v>45</v>
      </c>
      <c r="CO654">
        <v>0</v>
      </c>
      <c r="CP654">
        <f>(P654+Q654+S654)</f>
        <v>0</v>
      </c>
      <c r="CQ654">
        <f>(AC654*BC654*AW654)</f>
        <v>33807.423999999999</v>
      </c>
      <c r="CR654">
        <f>(AD654*BB654*AV654)</f>
        <v>0</v>
      </c>
      <c r="CS654">
        <f>(AE654*BS654*AV654)</f>
        <v>0</v>
      </c>
      <c r="CT654">
        <f>(AF654*BA654*AV654)</f>
        <v>0</v>
      </c>
      <c r="CU654">
        <f>AG654</f>
        <v>0</v>
      </c>
      <c r="CV654">
        <f>(AH654*AV654)</f>
        <v>0</v>
      </c>
      <c r="CW654">
        <f t="shared" si="393"/>
        <v>0</v>
      </c>
      <c r="CX654">
        <f t="shared" si="393"/>
        <v>0</v>
      </c>
      <c r="CY654">
        <f>S654*(BZ654/100)</f>
        <v>0</v>
      </c>
      <c r="CZ654">
        <f>S654*(CA654/100)</f>
        <v>0</v>
      </c>
      <c r="DC654" t="s">
        <v>45</v>
      </c>
      <c r="DD654" t="s">
        <v>45</v>
      </c>
      <c r="DE654" t="s">
        <v>45</v>
      </c>
      <c r="DF654" t="s">
        <v>45</v>
      </c>
      <c r="DG654" t="s">
        <v>45</v>
      </c>
      <c r="DH654" t="s">
        <v>45</v>
      </c>
      <c r="DI654" t="s">
        <v>45</v>
      </c>
      <c r="DJ654" t="s">
        <v>45</v>
      </c>
      <c r="DK654" t="s">
        <v>45</v>
      </c>
      <c r="DL654" t="s">
        <v>45</v>
      </c>
      <c r="DM654" t="s">
        <v>45</v>
      </c>
      <c r="DN654">
        <v>85</v>
      </c>
      <c r="DO654">
        <v>70</v>
      </c>
      <c r="DP654">
        <v>1.0469999999999999</v>
      </c>
      <c r="DQ654">
        <v>1.022</v>
      </c>
      <c r="DU654">
        <v>1009</v>
      </c>
      <c r="DV654" t="s">
        <v>138</v>
      </c>
      <c r="DW654" t="s">
        <v>138</v>
      </c>
      <c r="DX654">
        <v>1000</v>
      </c>
      <c r="EE654">
        <v>21377762</v>
      </c>
      <c r="EF654">
        <v>30</v>
      </c>
      <c r="EG654" t="s">
        <v>20</v>
      </c>
      <c r="EH654">
        <v>0</v>
      </c>
      <c r="EI654" t="s">
        <v>45</v>
      </c>
      <c r="EJ654">
        <v>1</v>
      </c>
      <c r="EK654">
        <v>47</v>
      </c>
      <c r="EL654" t="s">
        <v>445</v>
      </c>
      <c r="EM654" t="s">
        <v>446</v>
      </c>
      <c r="EO654" t="s">
        <v>45</v>
      </c>
      <c r="EQ654">
        <v>0</v>
      </c>
      <c r="ER654">
        <v>5681.92</v>
      </c>
      <c r="ES654">
        <v>5681.92</v>
      </c>
      <c r="ET654">
        <v>0</v>
      </c>
      <c r="EU654">
        <v>0</v>
      </c>
      <c r="EV654">
        <v>0</v>
      </c>
      <c r="EW654">
        <v>0</v>
      </c>
      <c r="EX654">
        <v>0</v>
      </c>
      <c r="EZ654">
        <v>0</v>
      </c>
      <c r="FQ654">
        <v>0</v>
      </c>
      <c r="FR654">
        <f>ROUND(IF(AND(BH654=3,BI654=3),P654,0),2)</f>
        <v>0</v>
      </c>
      <c r="FS654">
        <v>0</v>
      </c>
      <c r="FX654">
        <v>0</v>
      </c>
      <c r="FY654">
        <v>0</v>
      </c>
      <c r="GA654" t="s">
        <v>45</v>
      </c>
      <c r="GG654">
        <v>2</v>
      </c>
      <c r="GH654">
        <v>1</v>
      </c>
      <c r="GI654">
        <v>2</v>
      </c>
      <c r="GJ654">
        <v>0</v>
      </c>
      <c r="GK654">
        <f>ROUND(R654*(R12)/100,2)</f>
        <v>0</v>
      </c>
      <c r="GL654">
        <f>ROUND(IF(AND(BH654=3,BI654=3,FS654&lt;&gt;0),P654,0),2)</f>
        <v>0</v>
      </c>
      <c r="GM654">
        <f>O654+X654+Y654+GK654</f>
        <v>0</v>
      </c>
      <c r="GN654">
        <f>ROUND(IF(OR(BI654=0,BI654=1),O654+X654+Y654+GK654,0),2)</f>
        <v>0</v>
      </c>
      <c r="GO654">
        <f>ROUND(IF(BI654=2,O654+X654+Y654+GK654,0),2)</f>
        <v>0</v>
      </c>
      <c r="GP654">
        <f>ROUND(IF(BI654=4,O654+X654+Y654+GK654,0),2)</f>
        <v>0</v>
      </c>
      <c r="GR654">
        <v>0</v>
      </c>
    </row>
    <row r="656" spans="1:200">
      <c r="A656" s="2">
        <v>51</v>
      </c>
      <c r="B656" s="2">
        <f>B646</f>
        <v>0</v>
      </c>
      <c r="C656" s="2">
        <f>A646</f>
        <v>5</v>
      </c>
      <c r="D656" s="2">
        <f>ROW(A646)</f>
        <v>646</v>
      </c>
      <c r="E656" s="2"/>
      <c r="F656" s="2" t="str">
        <f>IF(F646&lt;&gt;"",F646,"")</f>
        <v>ОБЩЕЖИТИЕ</v>
      </c>
      <c r="G656" s="2" t="str">
        <f>IF(G646&lt;&gt;"",G646,"")</f>
        <v>Ступени ж/бетонные</v>
      </c>
      <c r="H656" s="2"/>
      <c r="I656" s="2"/>
      <c r="J656" s="2"/>
      <c r="K656" s="2"/>
      <c r="L656" s="2"/>
      <c r="M656" s="2"/>
      <c r="N656" s="2"/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>
        <f t="shared" ref="AO656:AU656" si="394">ROUND(BB656,2)</f>
        <v>0</v>
      </c>
      <c r="AP656" s="2">
        <f t="shared" si="394"/>
        <v>0</v>
      </c>
      <c r="AQ656" s="2">
        <f t="shared" si="394"/>
        <v>0</v>
      </c>
      <c r="AR656" s="2">
        <f t="shared" si="394"/>
        <v>0</v>
      </c>
      <c r="AS656" s="2">
        <f t="shared" si="394"/>
        <v>0</v>
      </c>
      <c r="AT656" s="2">
        <f t="shared" si="394"/>
        <v>0</v>
      </c>
      <c r="AU656" s="2">
        <f t="shared" si="394"/>
        <v>0</v>
      </c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>
        <v>0</v>
      </c>
    </row>
    <row r="658" spans="1:16">
      <c r="A658" s="4">
        <v>50</v>
      </c>
      <c r="B658" s="4">
        <v>0</v>
      </c>
      <c r="C658" s="4">
        <v>0</v>
      </c>
      <c r="D658" s="4">
        <v>1</v>
      </c>
      <c r="E658" s="4">
        <v>201</v>
      </c>
      <c r="F658" s="4">
        <f>ROUND(Source!O656,O658)</f>
        <v>0</v>
      </c>
      <c r="G658" s="4" t="s">
        <v>172</v>
      </c>
      <c r="H658" s="4" t="s">
        <v>173</v>
      </c>
      <c r="I658" s="4"/>
      <c r="J658" s="4"/>
      <c r="K658" s="4">
        <v>201</v>
      </c>
      <c r="L658" s="4">
        <v>1</v>
      </c>
      <c r="M658" s="4">
        <v>3</v>
      </c>
      <c r="N658" s="4" t="s">
        <v>45</v>
      </c>
      <c r="O658" s="4">
        <v>2</v>
      </c>
      <c r="P658" s="4"/>
    </row>
    <row r="659" spans="1:16">
      <c r="A659" s="4">
        <v>50</v>
      </c>
      <c r="B659" s="4">
        <v>0</v>
      </c>
      <c r="C659" s="4">
        <v>0</v>
      </c>
      <c r="D659" s="4">
        <v>1</v>
      </c>
      <c r="E659" s="4">
        <v>202</v>
      </c>
      <c r="F659" s="4">
        <f>ROUND(Source!P656,O659)</f>
        <v>0</v>
      </c>
      <c r="G659" s="4" t="s">
        <v>174</v>
      </c>
      <c r="H659" s="4" t="s">
        <v>175</v>
      </c>
      <c r="I659" s="4"/>
      <c r="J659" s="4"/>
      <c r="K659" s="4">
        <v>202</v>
      </c>
      <c r="L659" s="4">
        <v>2</v>
      </c>
      <c r="M659" s="4">
        <v>3</v>
      </c>
      <c r="N659" s="4" t="s">
        <v>45</v>
      </c>
      <c r="O659" s="4">
        <v>2</v>
      </c>
      <c r="P659" s="4"/>
    </row>
    <row r="660" spans="1:16">
      <c r="A660" s="4">
        <v>50</v>
      </c>
      <c r="B660" s="4">
        <v>0</v>
      </c>
      <c r="C660" s="4">
        <v>0</v>
      </c>
      <c r="D660" s="4">
        <v>1</v>
      </c>
      <c r="E660" s="4">
        <v>222</v>
      </c>
      <c r="F660" s="4">
        <f>ROUND(Source!AO656,O660)</f>
        <v>0</v>
      </c>
      <c r="G660" s="4" t="s">
        <v>176</v>
      </c>
      <c r="H660" s="4" t="s">
        <v>177</v>
      </c>
      <c r="I660" s="4"/>
      <c r="J660" s="4"/>
      <c r="K660" s="4">
        <v>222</v>
      </c>
      <c r="L660" s="4">
        <v>3</v>
      </c>
      <c r="M660" s="4">
        <v>3</v>
      </c>
      <c r="N660" s="4" t="s">
        <v>45</v>
      </c>
      <c r="O660" s="4">
        <v>2</v>
      </c>
      <c r="P660" s="4"/>
    </row>
    <row r="661" spans="1:16">
      <c r="A661" s="4">
        <v>50</v>
      </c>
      <c r="B661" s="4">
        <v>0</v>
      </c>
      <c r="C661" s="4">
        <v>0</v>
      </c>
      <c r="D661" s="4">
        <v>1</v>
      </c>
      <c r="E661" s="4">
        <v>216</v>
      </c>
      <c r="F661" s="4">
        <f>ROUND(Source!AP656,O661)</f>
        <v>0</v>
      </c>
      <c r="G661" s="4" t="s">
        <v>178</v>
      </c>
      <c r="H661" s="4" t="s">
        <v>179</v>
      </c>
      <c r="I661" s="4"/>
      <c r="J661" s="4"/>
      <c r="K661" s="4">
        <v>216</v>
      </c>
      <c r="L661" s="4">
        <v>4</v>
      </c>
      <c r="M661" s="4">
        <v>3</v>
      </c>
      <c r="N661" s="4" t="s">
        <v>45</v>
      </c>
      <c r="O661" s="4">
        <v>2</v>
      </c>
      <c r="P661" s="4"/>
    </row>
    <row r="662" spans="1:16">
      <c r="A662" s="4">
        <v>50</v>
      </c>
      <c r="B662" s="4">
        <v>0</v>
      </c>
      <c r="C662" s="4">
        <v>0</v>
      </c>
      <c r="D662" s="4">
        <v>1</v>
      </c>
      <c r="E662" s="4">
        <v>223</v>
      </c>
      <c r="F662" s="4">
        <f>ROUND(Source!AQ656,O662)</f>
        <v>0</v>
      </c>
      <c r="G662" s="4" t="s">
        <v>180</v>
      </c>
      <c r="H662" s="4" t="s">
        <v>181</v>
      </c>
      <c r="I662" s="4"/>
      <c r="J662" s="4"/>
      <c r="K662" s="4">
        <v>223</v>
      </c>
      <c r="L662" s="4">
        <v>5</v>
      </c>
      <c r="M662" s="4">
        <v>3</v>
      </c>
      <c r="N662" s="4" t="s">
        <v>45</v>
      </c>
      <c r="O662" s="4">
        <v>2</v>
      </c>
      <c r="P662" s="4"/>
    </row>
    <row r="663" spans="1:16">
      <c r="A663" s="4">
        <v>50</v>
      </c>
      <c r="B663" s="4">
        <v>0</v>
      </c>
      <c r="C663" s="4">
        <v>0</v>
      </c>
      <c r="D663" s="4">
        <v>1</v>
      </c>
      <c r="E663" s="4">
        <v>203</v>
      </c>
      <c r="F663" s="4">
        <f>ROUND(Source!Q656,O663)</f>
        <v>0</v>
      </c>
      <c r="G663" s="4" t="s">
        <v>182</v>
      </c>
      <c r="H663" s="4" t="s">
        <v>183</v>
      </c>
      <c r="I663" s="4"/>
      <c r="J663" s="4"/>
      <c r="K663" s="4">
        <v>203</v>
      </c>
      <c r="L663" s="4">
        <v>6</v>
      </c>
      <c r="M663" s="4">
        <v>3</v>
      </c>
      <c r="N663" s="4" t="s">
        <v>45</v>
      </c>
      <c r="O663" s="4">
        <v>2</v>
      </c>
      <c r="P663" s="4"/>
    </row>
    <row r="664" spans="1:16">
      <c r="A664" s="4">
        <v>50</v>
      </c>
      <c r="B664" s="4">
        <v>0</v>
      </c>
      <c r="C664" s="4">
        <v>0</v>
      </c>
      <c r="D664" s="4">
        <v>1</v>
      </c>
      <c r="E664" s="4">
        <v>204</v>
      </c>
      <c r="F664" s="4">
        <f>ROUND(Source!R656,O664)</f>
        <v>0</v>
      </c>
      <c r="G664" s="4" t="s">
        <v>184</v>
      </c>
      <c r="H664" s="4" t="s">
        <v>185</v>
      </c>
      <c r="I664" s="4"/>
      <c r="J664" s="4"/>
      <c r="K664" s="4">
        <v>204</v>
      </c>
      <c r="L664" s="4">
        <v>7</v>
      </c>
      <c r="M664" s="4">
        <v>3</v>
      </c>
      <c r="N664" s="4" t="s">
        <v>45</v>
      </c>
      <c r="O664" s="4">
        <v>2</v>
      </c>
      <c r="P664" s="4"/>
    </row>
    <row r="665" spans="1:16">
      <c r="A665" s="4">
        <v>50</v>
      </c>
      <c r="B665" s="4">
        <v>0</v>
      </c>
      <c r="C665" s="4">
        <v>0</v>
      </c>
      <c r="D665" s="4">
        <v>1</v>
      </c>
      <c r="E665" s="4">
        <v>205</v>
      </c>
      <c r="F665" s="4">
        <f>ROUND(Source!S656,O665)</f>
        <v>0</v>
      </c>
      <c r="G665" s="4" t="s">
        <v>186</v>
      </c>
      <c r="H665" s="4" t="s">
        <v>187</v>
      </c>
      <c r="I665" s="4"/>
      <c r="J665" s="4"/>
      <c r="K665" s="4">
        <v>205</v>
      </c>
      <c r="L665" s="4">
        <v>8</v>
      </c>
      <c r="M665" s="4">
        <v>3</v>
      </c>
      <c r="N665" s="4" t="s">
        <v>45</v>
      </c>
      <c r="O665" s="4">
        <v>2</v>
      </c>
      <c r="P665" s="4"/>
    </row>
    <row r="666" spans="1:16">
      <c r="A666" s="4">
        <v>50</v>
      </c>
      <c r="B666" s="4">
        <v>0</v>
      </c>
      <c r="C666" s="4">
        <v>0</v>
      </c>
      <c r="D666" s="4">
        <v>1</v>
      </c>
      <c r="E666" s="4">
        <v>214</v>
      </c>
      <c r="F666" s="4">
        <f>ROUND(Source!AS656,O666)</f>
        <v>0</v>
      </c>
      <c r="G666" s="4" t="s">
        <v>188</v>
      </c>
      <c r="H666" s="4" t="s">
        <v>189</v>
      </c>
      <c r="I666" s="4"/>
      <c r="J666" s="4"/>
      <c r="K666" s="4">
        <v>214</v>
      </c>
      <c r="L666" s="4">
        <v>9</v>
      </c>
      <c r="M666" s="4">
        <v>3</v>
      </c>
      <c r="N666" s="4" t="s">
        <v>45</v>
      </c>
      <c r="O666" s="4">
        <v>2</v>
      </c>
      <c r="P666" s="4"/>
    </row>
    <row r="667" spans="1:16">
      <c r="A667" s="4">
        <v>50</v>
      </c>
      <c r="B667" s="4">
        <v>0</v>
      </c>
      <c r="C667" s="4">
        <v>0</v>
      </c>
      <c r="D667" s="4">
        <v>1</v>
      </c>
      <c r="E667" s="4">
        <v>215</v>
      </c>
      <c r="F667" s="4">
        <f>ROUND(Source!AT656,O667)</f>
        <v>0</v>
      </c>
      <c r="G667" s="4" t="s">
        <v>190</v>
      </c>
      <c r="H667" s="4" t="s">
        <v>191</v>
      </c>
      <c r="I667" s="4"/>
      <c r="J667" s="4"/>
      <c r="K667" s="4">
        <v>215</v>
      </c>
      <c r="L667" s="4">
        <v>10</v>
      </c>
      <c r="M667" s="4">
        <v>3</v>
      </c>
      <c r="N667" s="4" t="s">
        <v>45</v>
      </c>
      <c r="O667" s="4">
        <v>2</v>
      </c>
      <c r="P667" s="4"/>
    </row>
    <row r="668" spans="1:16">
      <c r="A668" s="4">
        <v>50</v>
      </c>
      <c r="B668" s="4">
        <v>0</v>
      </c>
      <c r="C668" s="4">
        <v>0</v>
      </c>
      <c r="D668" s="4">
        <v>1</v>
      </c>
      <c r="E668" s="4">
        <v>217</v>
      </c>
      <c r="F668" s="4">
        <f>ROUND(Source!AU656,O668)</f>
        <v>0</v>
      </c>
      <c r="G668" s="4" t="s">
        <v>192</v>
      </c>
      <c r="H668" s="4" t="s">
        <v>193</v>
      </c>
      <c r="I668" s="4"/>
      <c r="J668" s="4"/>
      <c r="K668" s="4">
        <v>217</v>
      </c>
      <c r="L668" s="4">
        <v>11</v>
      </c>
      <c r="M668" s="4">
        <v>3</v>
      </c>
      <c r="N668" s="4" t="s">
        <v>45</v>
      </c>
      <c r="O668" s="4">
        <v>2</v>
      </c>
      <c r="P668" s="4"/>
    </row>
    <row r="669" spans="1:16">
      <c r="A669" s="4">
        <v>50</v>
      </c>
      <c r="B669" s="4">
        <v>0</v>
      </c>
      <c r="C669" s="4">
        <v>0</v>
      </c>
      <c r="D669" s="4">
        <v>1</v>
      </c>
      <c r="E669" s="4">
        <v>206</v>
      </c>
      <c r="F669" s="4">
        <f>ROUND(Source!T656,O669)</f>
        <v>0</v>
      </c>
      <c r="G669" s="4" t="s">
        <v>194</v>
      </c>
      <c r="H669" s="4" t="s">
        <v>195</v>
      </c>
      <c r="I669" s="4"/>
      <c r="J669" s="4"/>
      <c r="K669" s="4">
        <v>206</v>
      </c>
      <c r="L669" s="4">
        <v>12</v>
      </c>
      <c r="M669" s="4">
        <v>3</v>
      </c>
      <c r="N669" s="4" t="s">
        <v>45</v>
      </c>
      <c r="O669" s="4">
        <v>2</v>
      </c>
      <c r="P669" s="4"/>
    </row>
    <row r="670" spans="1:16">
      <c r="A670" s="4">
        <v>50</v>
      </c>
      <c r="B670" s="4">
        <v>0</v>
      </c>
      <c r="C670" s="4">
        <v>0</v>
      </c>
      <c r="D670" s="4">
        <v>1</v>
      </c>
      <c r="E670" s="4">
        <v>207</v>
      </c>
      <c r="F670" s="4">
        <f>Source!U656</f>
        <v>0</v>
      </c>
      <c r="G670" s="4" t="s">
        <v>196</v>
      </c>
      <c r="H670" s="4" t="s">
        <v>197</v>
      </c>
      <c r="I670" s="4"/>
      <c r="J670" s="4"/>
      <c r="K670" s="4">
        <v>207</v>
      </c>
      <c r="L670" s="4">
        <v>13</v>
      </c>
      <c r="M670" s="4">
        <v>3</v>
      </c>
      <c r="N670" s="4" t="s">
        <v>45</v>
      </c>
      <c r="O670" s="4">
        <v>-1</v>
      </c>
      <c r="P670" s="4"/>
    </row>
    <row r="671" spans="1:16">
      <c r="A671" s="4">
        <v>50</v>
      </c>
      <c r="B671" s="4">
        <v>0</v>
      </c>
      <c r="C671" s="4">
        <v>0</v>
      </c>
      <c r="D671" s="4">
        <v>1</v>
      </c>
      <c r="E671" s="4">
        <v>208</v>
      </c>
      <c r="F671" s="4">
        <f>Source!V656</f>
        <v>0</v>
      </c>
      <c r="G671" s="4" t="s">
        <v>198</v>
      </c>
      <c r="H671" s="4" t="s">
        <v>199</v>
      </c>
      <c r="I671" s="4"/>
      <c r="J671" s="4"/>
      <c r="K671" s="4">
        <v>208</v>
      </c>
      <c r="L671" s="4">
        <v>14</v>
      </c>
      <c r="M671" s="4">
        <v>3</v>
      </c>
      <c r="N671" s="4" t="s">
        <v>45</v>
      </c>
      <c r="O671" s="4">
        <v>-1</v>
      </c>
      <c r="P671" s="4"/>
    </row>
    <row r="672" spans="1:16">
      <c r="A672" s="4">
        <v>50</v>
      </c>
      <c r="B672" s="4">
        <v>0</v>
      </c>
      <c r="C672" s="4">
        <v>0</v>
      </c>
      <c r="D672" s="4">
        <v>1</v>
      </c>
      <c r="E672" s="4">
        <v>209</v>
      </c>
      <c r="F672" s="4">
        <f>ROUND(Source!W656,O672)</f>
        <v>0</v>
      </c>
      <c r="G672" s="4" t="s">
        <v>200</v>
      </c>
      <c r="H672" s="4" t="s">
        <v>201</v>
      </c>
      <c r="I672" s="4"/>
      <c r="J672" s="4"/>
      <c r="K672" s="4">
        <v>209</v>
      </c>
      <c r="L672" s="4">
        <v>15</v>
      </c>
      <c r="M672" s="4">
        <v>3</v>
      </c>
      <c r="N672" s="4" t="s">
        <v>45</v>
      </c>
      <c r="O672" s="4">
        <v>2</v>
      </c>
      <c r="P672" s="4"/>
    </row>
    <row r="673" spans="1:200">
      <c r="A673" s="4">
        <v>50</v>
      </c>
      <c r="B673" s="4">
        <v>0</v>
      </c>
      <c r="C673" s="4">
        <v>0</v>
      </c>
      <c r="D673" s="4">
        <v>1</v>
      </c>
      <c r="E673" s="4">
        <v>210</v>
      </c>
      <c r="F673" s="4">
        <f>ROUND(Source!X656,O673)</f>
        <v>0</v>
      </c>
      <c r="G673" s="4" t="s">
        <v>202</v>
      </c>
      <c r="H673" s="4" t="s">
        <v>203</v>
      </c>
      <c r="I673" s="4"/>
      <c r="J673" s="4"/>
      <c r="K673" s="4">
        <v>210</v>
      </c>
      <c r="L673" s="4">
        <v>16</v>
      </c>
      <c r="M673" s="4">
        <v>3</v>
      </c>
      <c r="N673" s="4" t="s">
        <v>45</v>
      </c>
      <c r="O673" s="4">
        <v>2</v>
      </c>
      <c r="P673" s="4"/>
    </row>
    <row r="674" spans="1:200">
      <c r="A674" s="4">
        <v>50</v>
      </c>
      <c r="B674" s="4">
        <v>0</v>
      </c>
      <c r="C674" s="4">
        <v>0</v>
      </c>
      <c r="D674" s="4">
        <v>1</v>
      </c>
      <c r="E674" s="4">
        <v>211</v>
      </c>
      <c r="F674" s="4">
        <f>ROUND(Source!Y656,O674)</f>
        <v>0</v>
      </c>
      <c r="G674" s="4" t="s">
        <v>204</v>
      </c>
      <c r="H674" s="4" t="s">
        <v>205</v>
      </c>
      <c r="I674" s="4"/>
      <c r="J674" s="4"/>
      <c r="K674" s="4">
        <v>211</v>
      </c>
      <c r="L674" s="4">
        <v>17</v>
      </c>
      <c r="M674" s="4">
        <v>3</v>
      </c>
      <c r="N674" s="4" t="s">
        <v>45</v>
      </c>
      <c r="O674" s="4">
        <v>2</v>
      </c>
      <c r="P674" s="4"/>
    </row>
    <row r="675" spans="1:200">
      <c r="A675" s="4">
        <v>50</v>
      </c>
      <c r="B675" s="4">
        <v>0</v>
      </c>
      <c r="C675" s="4">
        <v>0</v>
      </c>
      <c r="D675" s="4">
        <v>1</v>
      </c>
      <c r="E675" s="4">
        <v>224</v>
      </c>
      <c r="F675" s="4">
        <f>ROUND(Source!AR656,O675)</f>
        <v>0</v>
      </c>
      <c r="G675" s="4" t="s">
        <v>206</v>
      </c>
      <c r="H675" s="4" t="s">
        <v>207</v>
      </c>
      <c r="I675" s="4"/>
      <c r="J675" s="4"/>
      <c r="K675" s="4">
        <v>224</v>
      </c>
      <c r="L675" s="4">
        <v>18</v>
      </c>
      <c r="M675" s="4">
        <v>3</v>
      </c>
      <c r="N675" s="4" t="s">
        <v>45</v>
      </c>
      <c r="O675" s="4">
        <v>2</v>
      </c>
      <c r="P675" s="4"/>
    </row>
    <row r="677" spans="1:200">
      <c r="A677" s="1">
        <v>5</v>
      </c>
      <c r="B677" s="1">
        <v>0</v>
      </c>
      <c r="C677" s="1"/>
      <c r="D677" s="1">
        <f>ROW(A689)</f>
        <v>689</v>
      </c>
      <c r="E677" s="1"/>
      <c r="F677" s="1" t="s">
        <v>564</v>
      </c>
      <c r="G677" s="1" t="s">
        <v>660</v>
      </c>
      <c r="H677" s="1" t="s">
        <v>45</v>
      </c>
      <c r="I677" s="1">
        <v>0</v>
      </c>
      <c r="J677" s="1"/>
      <c r="K677" s="1">
        <v>0</v>
      </c>
      <c r="L677" s="1"/>
      <c r="M677" s="1"/>
      <c r="N677" s="1"/>
      <c r="O677" s="1"/>
      <c r="P677" s="1"/>
      <c r="Q677" s="1"/>
      <c r="R677" s="1"/>
      <c r="S677" s="1"/>
      <c r="T677" s="1"/>
      <c r="U677" s="1" t="s">
        <v>45</v>
      </c>
      <c r="V677" s="1">
        <v>0</v>
      </c>
      <c r="W677" s="1"/>
      <c r="X677" s="1"/>
      <c r="Y677" s="1"/>
      <c r="Z677" s="1"/>
      <c r="AA677" s="1"/>
      <c r="AB677" s="1" t="s">
        <v>45</v>
      </c>
      <c r="AC677" s="1" t="s">
        <v>45</v>
      </c>
      <c r="AD677" s="1" t="s">
        <v>45</v>
      </c>
      <c r="AE677" s="1" t="s">
        <v>45</v>
      </c>
      <c r="AF677" s="1" t="s">
        <v>45</v>
      </c>
      <c r="AG677" s="1" t="s">
        <v>45</v>
      </c>
      <c r="AH677" s="1"/>
      <c r="AI677" s="1"/>
      <c r="AJ677" s="1"/>
      <c r="AK677" s="1"/>
      <c r="AL677" s="1"/>
      <c r="AM677" s="1"/>
      <c r="AN677" s="1"/>
      <c r="AO677" s="1"/>
      <c r="AP677" s="1" t="s">
        <v>45</v>
      </c>
      <c r="AQ677" s="1" t="s">
        <v>45</v>
      </c>
      <c r="AR677" s="1" t="s">
        <v>45</v>
      </c>
      <c r="AS677" s="1"/>
      <c r="AT677" s="1"/>
      <c r="AU677" s="1"/>
      <c r="AV677" s="1"/>
      <c r="AW677" s="1"/>
      <c r="AX677" s="1"/>
      <c r="AY677" s="1"/>
      <c r="AZ677" s="1" t="s">
        <v>45</v>
      </c>
      <c r="BA677" s="1"/>
      <c r="BB677" s="1" t="s">
        <v>45</v>
      </c>
      <c r="BC677" s="1" t="s">
        <v>45</v>
      </c>
      <c r="BD677" s="1" t="s">
        <v>45</v>
      </c>
      <c r="BE677" s="1" t="s">
        <v>45</v>
      </c>
      <c r="BF677" s="1" t="s">
        <v>45</v>
      </c>
      <c r="BG677" s="1" t="s">
        <v>45</v>
      </c>
      <c r="BH677" s="1" t="s">
        <v>45</v>
      </c>
      <c r="BI677" s="1" t="s">
        <v>45</v>
      </c>
      <c r="BJ677" s="1" t="s">
        <v>45</v>
      </c>
      <c r="BK677" s="1" t="s">
        <v>45</v>
      </c>
      <c r="BL677" s="1" t="s">
        <v>45</v>
      </c>
      <c r="BM677" s="1" t="s">
        <v>45</v>
      </c>
      <c r="BN677" s="1" t="s">
        <v>45</v>
      </c>
      <c r="BO677" s="1" t="s">
        <v>45</v>
      </c>
      <c r="BP677" s="1" t="s">
        <v>45</v>
      </c>
      <c r="BQ677" s="1"/>
      <c r="BR677" s="1"/>
      <c r="BS677" s="1"/>
      <c r="BT677" s="1"/>
      <c r="BU677" s="1"/>
      <c r="BV677" s="1"/>
      <c r="BW677" s="1"/>
      <c r="BX677" s="1">
        <v>0</v>
      </c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>
        <v>0</v>
      </c>
    </row>
    <row r="679" spans="1:200">
      <c r="A679" s="2">
        <v>52</v>
      </c>
      <c r="B679" s="2">
        <f t="shared" ref="B679:G679" si="395">B689</f>
        <v>0</v>
      </c>
      <c r="C679" s="2">
        <f t="shared" si="395"/>
        <v>5</v>
      </c>
      <c r="D679" s="2">
        <f t="shared" si="395"/>
        <v>677</v>
      </c>
      <c r="E679" s="2">
        <f t="shared" si="395"/>
        <v>0</v>
      </c>
      <c r="F679" s="2" t="str">
        <f t="shared" si="395"/>
        <v>Новый подраздел</v>
      </c>
      <c r="G679" s="2" t="str">
        <f t="shared" si="395"/>
        <v>Поручни</v>
      </c>
      <c r="H679" s="2"/>
      <c r="I679" s="2"/>
      <c r="J679" s="2"/>
      <c r="K679" s="2"/>
      <c r="L679" s="2"/>
      <c r="M679" s="2"/>
      <c r="N679" s="2"/>
      <c r="O679" s="2">
        <f t="shared" ref="O679:AT679" si="396">O689</f>
        <v>0</v>
      </c>
      <c r="P679" s="2">
        <f t="shared" si="396"/>
        <v>0</v>
      </c>
      <c r="Q679" s="2">
        <f t="shared" si="396"/>
        <v>0</v>
      </c>
      <c r="R679" s="2">
        <f t="shared" si="396"/>
        <v>0</v>
      </c>
      <c r="S679" s="2">
        <f t="shared" si="396"/>
        <v>0</v>
      </c>
      <c r="T679" s="2">
        <f t="shared" si="396"/>
        <v>0</v>
      </c>
      <c r="U679" s="2">
        <f t="shared" si="396"/>
        <v>0</v>
      </c>
      <c r="V679" s="2">
        <f t="shared" si="396"/>
        <v>0</v>
      </c>
      <c r="W679" s="2">
        <f t="shared" si="396"/>
        <v>0</v>
      </c>
      <c r="X679" s="2">
        <f t="shared" si="396"/>
        <v>0</v>
      </c>
      <c r="Y679" s="2">
        <f t="shared" si="396"/>
        <v>0</v>
      </c>
      <c r="Z679" s="2">
        <f t="shared" si="396"/>
        <v>0</v>
      </c>
      <c r="AA679" s="2">
        <f t="shared" si="396"/>
        <v>0</v>
      </c>
      <c r="AB679" s="2">
        <f t="shared" si="396"/>
        <v>0</v>
      </c>
      <c r="AC679" s="2">
        <f t="shared" si="396"/>
        <v>0</v>
      </c>
      <c r="AD679" s="2">
        <f t="shared" si="396"/>
        <v>0</v>
      </c>
      <c r="AE679" s="2">
        <f t="shared" si="396"/>
        <v>0</v>
      </c>
      <c r="AF679" s="2">
        <f t="shared" si="396"/>
        <v>0</v>
      </c>
      <c r="AG679" s="2">
        <f t="shared" si="396"/>
        <v>0</v>
      </c>
      <c r="AH679" s="2">
        <f t="shared" si="396"/>
        <v>0</v>
      </c>
      <c r="AI679" s="2">
        <f t="shared" si="396"/>
        <v>0</v>
      </c>
      <c r="AJ679" s="2">
        <f t="shared" si="396"/>
        <v>0</v>
      </c>
      <c r="AK679" s="2">
        <f t="shared" si="396"/>
        <v>0</v>
      </c>
      <c r="AL679" s="2">
        <f t="shared" si="396"/>
        <v>0</v>
      </c>
      <c r="AM679" s="2">
        <f t="shared" si="396"/>
        <v>0</v>
      </c>
      <c r="AN679" s="2">
        <f t="shared" si="396"/>
        <v>0</v>
      </c>
      <c r="AO679" s="2">
        <f t="shared" si="396"/>
        <v>0</v>
      </c>
      <c r="AP679" s="2">
        <f t="shared" si="396"/>
        <v>0</v>
      </c>
      <c r="AQ679" s="2">
        <f t="shared" si="396"/>
        <v>0</v>
      </c>
      <c r="AR679" s="2">
        <f t="shared" si="396"/>
        <v>0</v>
      </c>
      <c r="AS679" s="2">
        <f t="shared" si="396"/>
        <v>0</v>
      </c>
      <c r="AT679" s="2">
        <f t="shared" si="396"/>
        <v>0</v>
      </c>
      <c r="AU679" s="2">
        <f t="shared" ref="AU679:BZ679" si="397">AU689</f>
        <v>0</v>
      </c>
      <c r="AV679" s="2">
        <f t="shared" si="397"/>
        <v>0</v>
      </c>
      <c r="AW679" s="2">
        <f t="shared" si="397"/>
        <v>0</v>
      </c>
      <c r="AX679" s="2">
        <f t="shared" si="397"/>
        <v>0</v>
      </c>
      <c r="AY679" s="2">
        <f t="shared" si="397"/>
        <v>0</v>
      </c>
      <c r="AZ679" s="2">
        <f t="shared" si="397"/>
        <v>0</v>
      </c>
      <c r="BA679" s="2">
        <f t="shared" si="397"/>
        <v>0</v>
      </c>
      <c r="BB679" s="2">
        <f t="shared" si="397"/>
        <v>0</v>
      </c>
      <c r="BC679" s="2">
        <f t="shared" si="397"/>
        <v>0</v>
      </c>
      <c r="BD679" s="2">
        <f t="shared" si="397"/>
        <v>0</v>
      </c>
      <c r="BE679" s="2">
        <f t="shared" si="397"/>
        <v>0</v>
      </c>
      <c r="BF679" s="2">
        <f t="shared" si="397"/>
        <v>0</v>
      </c>
      <c r="BG679" s="2">
        <f t="shared" si="397"/>
        <v>0</v>
      </c>
      <c r="BH679" s="2">
        <f t="shared" si="397"/>
        <v>0</v>
      </c>
      <c r="BI679" s="2">
        <f t="shared" si="397"/>
        <v>0</v>
      </c>
      <c r="BJ679" s="2">
        <f t="shared" si="397"/>
        <v>0</v>
      </c>
      <c r="BK679" s="2">
        <f t="shared" si="397"/>
        <v>0</v>
      </c>
      <c r="BL679" s="2">
        <f t="shared" si="397"/>
        <v>0</v>
      </c>
      <c r="BM679" s="2">
        <f t="shared" si="397"/>
        <v>0</v>
      </c>
      <c r="BN679" s="2">
        <f t="shared" si="397"/>
        <v>0</v>
      </c>
      <c r="BO679" s="3">
        <f t="shared" si="397"/>
        <v>0</v>
      </c>
      <c r="BP679" s="3">
        <f t="shared" si="397"/>
        <v>0</v>
      </c>
      <c r="BQ679" s="3">
        <f t="shared" si="397"/>
        <v>0</v>
      </c>
      <c r="BR679" s="3">
        <f t="shared" si="397"/>
        <v>0</v>
      </c>
      <c r="BS679" s="3">
        <f t="shared" si="397"/>
        <v>0</v>
      </c>
      <c r="BT679" s="3">
        <f t="shared" si="397"/>
        <v>0</v>
      </c>
      <c r="BU679" s="3">
        <f t="shared" si="397"/>
        <v>0</v>
      </c>
      <c r="BV679" s="3">
        <f t="shared" si="397"/>
        <v>0</v>
      </c>
      <c r="BW679" s="3">
        <f t="shared" si="397"/>
        <v>0</v>
      </c>
      <c r="BX679" s="3">
        <f t="shared" si="397"/>
        <v>0</v>
      </c>
      <c r="BY679" s="3">
        <f t="shared" si="397"/>
        <v>0</v>
      </c>
      <c r="BZ679" s="3">
        <f t="shared" si="397"/>
        <v>0</v>
      </c>
      <c r="CA679" s="3">
        <f t="shared" ref="CA679:DF679" si="398">CA689</f>
        <v>0</v>
      </c>
      <c r="CB679" s="3">
        <f t="shared" si="398"/>
        <v>0</v>
      </c>
      <c r="CC679" s="3">
        <f t="shared" si="398"/>
        <v>0</v>
      </c>
      <c r="CD679" s="3">
        <f t="shared" si="398"/>
        <v>0</v>
      </c>
      <c r="CE679" s="3">
        <f t="shared" si="398"/>
        <v>0</v>
      </c>
      <c r="CF679" s="3">
        <f t="shared" si="398"/>
        <v>0</v>
      </c>
      <c r="CG679" s="3">
        <f t="shared" si="398"/>
        <v>0</v>
      </c>
      <c r="CH679" s="3">
        <f t="shared" si="398"/>
        <v>0</v>
      </c>
      <c r="CI679" s="3">
        <f t="shared" si="398"/>
        <v>0</v>
      </c>
      <c r="CJ679" s="3">
        <f t="shared" si="398"/>
        <v>0</v>
      </c>
      <c r="CK679" s="3">
        <f t="shared" si="398"/>
        <v>0</v>
      </c>
      <c r="CL679" s="3">
        <f t="shared" si="398"/>
        <v>0</v>
      </c>
      <c r="CM679" s="3">
        <f t="shared" si="398"/>
        <v>0</v>
      </c>
      <c r="CN679" s="3">
        <f t="shared" si="398"/>
        <v>0</v>
      </c>
      <c r="CO679" s="3">
        <f t="shared" si="398"/>
        <v>0</v>
      </c>
      <c r="CP679" s="3">
        <f t="shared" si="398"/>
        <v>0</v>
      </c>
      <c r="CQ679" s="3">
        <f t="shared" si="398"/>
        <v>0</v>
      </c>
      <c r="CR679" s="3">
        <f t="shared" si="398"/>
        <v>0</v>
      </c>
      <c r="CS679" s="3">
        <f t="shared" si="398"/>
        <v>0</v>
      </c>
      <c r="CT679" s="3">
        <f t="shared" si="398"/>
        <v>0</v>
      </c>
      <c r="CU679" s="3">
        <f t="shared" si="398"/>
        <v>0</v>
      </c>
      <c r="CV679" s="3">
        <f t="shared" si="398"/>
        <v>0</v>
      </c>
      <c r="CW679" s="3">
        <f t="shared" si="398"/>
        <v>0</v>
      </c>
      <c r="CX679" s="3">
        <f t="shared" si="398"/>
        <v>0</v>
      </c>
      <c r="CY679" s="3">
        <f t="shared" si="398"/>
        <v>0</v>
      </c>
      <c r="CZ679" s="3">
        <f t="shared" si="398"/>
        <v>0</v>
      </c>
      <c r="DA679" s="3">
        <f t="shared" si="398"/>
        <v>0</v>
      </c>
      <c r="DB679" s="3">
        <f t="shared" si="398"/>
        <v>0</v>
      </c>
      <c r="DC679" s="3">
        <f t="shared" si="398"/>
        <v>0</v>
      </c>
      <c r="DD679" s="3">
        <f t="shared" si="398"/>
        <v>0</v>
      </c>
      <c r="DE679" s="3">
        <f t="shared" si="398"/>
        <v>0</v>
      </c>
      <c r="DF679" s="3">
        <f t="shared" si="398"/>
        <v>0</v>
      </c>
      <c r="DG679" s="3">
        <f t="shared" ref="DG679:DN679" si="399">DG689</f>
        <v>0</v>
      </c>
      <c r="DH679" s="3">
        <f t="shared" si="399"/>
        <v>0</v>
      </c>
      <c r="DI679" s="3">
        <f t="shared" si="399"/>
        <v>0</v>
      </c>
      <c r="DJ679" s="3">
        <f t="shared" si="399"/>
        <v>0</v>
      </c>
      <c r="DK679" s="3">
        <f t="shared" si="399"/>
        <v>0</v>
      </c>
      <c r="DL679" s="3">
        <f t="shared" si="399"/>
        <v>0</v>
      </c>
      <c r="DM679" s="3">
        <f t="shared" si="399"/>
        <v>0</v>
      </c>
      <c r="DN679" s="3">
        <f t="shared" si="399"/>
        <v>0</v>
      </c>
    </row>
    <row r="681" spans="1:200">
      <c r="A681">
        <v>17</v>
      </c>
      <c r="B681">
        <v>0</v>
      </c>
      <c r="C681">
        <f>ROW(SmtRes!A367)</f>
        <v>367</v>
      </c>
      <c r="D681">
        <f>ROW(EtalonRes!A345)</f>
        <v>345</v>
      </c>
      <c r="E681" t="s">
        <v>63</v>
      </c>
      <c r="F681" t="s">
        <v>661</v>
      </c>
      <c r="G681" t="s">
        <v>662</v>
      </c>
      <c r="H681" t="s">
        <v>93</v>
      </c>
      <c r="I681">
        <f>9/100</f>
        <v>0.09</v>
      </c>
      <c r="J681">
        <v>0</v>
      </c>
      <c r="O681">
        <f t="shared" ref="O681:O687" si="400">ROUND(CP681,2)</f>
        <v>1099.73</v>
      </c>
      <c r="P681">
        <f t="shared" ref="P681:P687" si="401">ROUND(CQ681*I681,2)</f>
        <v>0</v>
      </c>
      <c r="Q681">
        <f t="shared" ref="Q681:Q687" si="402">ROUND(CR681*I681,2)</f>
        <v>71.34</v>
      </c>
      <c r="R681">
        <f t="shared" ref="R681:R687" si="403">ROUND(CS681*I681,2)</f>
        <v>31.08</v>
      </c>
      <c r="S681">
        <f t="shared" ref="S681:S687" si="404">ROUND(CT681*I681,2)</f>
        <v>1028.3900000000001</v>
      </c>
      <c r="T681">
        <f t="shared" ref="T681:T687" si="405">ROUND(CU681*I681,2)</f>
        <v>0</v>
      </c>
      <c r="U681">
        <f t="shared" ref="U681:U687" si="406">CV681*I681</f>
        <v>5.1390000000000002</v>
      </c>
      <c r="V681">
        <f t="shared" ref="V681:V687" si="407">CW681*I681</f>
        <v>0</v>
      </c>
      <c r="W681">
        <f t="shared" ref="W681:W687" si="408">ROUND(CX681*I681,2)</f>
        <v>0</v>
      </c>
      <c r="X681">
        <f t="shared" ref="X681:Y687" si="409">ROUND(CY681,2)</f>
        <v>781.58</v>
      </c>
      <c r="Y681">
        <f t="shared" si="409"/>
        <v>452.49</v>
      </c>
      <c r="AA681">
        <v>22950688</v>
      </c>
      <c r="AB681">
        <f t="shared" ref="AB681:AB687" si="410">ROUND((AC681+AD681+AF681),6)</f>
        <v>794.11</v>
      </c>
      <c r="AC681">
        <f t="shared" ref="AC681:AC687" si="411">ROUND((ES681),6)</f>
        <v>0</v>
      </c>
      <c r="AD681">
        <f t="shared" ref="AD681:AD687" si="412">ROUND((((ET681)-(EU681))+AE681),6)</f>
        <v>90.07</v>
      </c>
      <c r="AE681">
        <f t="shared" ref="AE681:AF687" si="413">ROUND((EU681),6)</f>
        <v>21.28</v>
      </c>
      <c r="AF681">
        <f t="shared" si="413"/>
        <v>704.04</v>
      </c>
      <c r="AG681">
        <f t="shared" ref="AG681:AG687" si="414">ROUND((AP681),6)</f>
        <v>0</v>
      </c>
      <c r="AH681">
        <f t="shared" ref="AH681:AI687" si="415">(EW681)</f>
        <v>57.1</v>
      </c>
      <c r="AI681">
        <f t="shared" si="415"/>
        <v>0</v>
      </c>
      <c r="AJ681">
        <f t="shared" ref="AJ681:AJ687" si="416">ROUND((AS681),6)</f>
        <v>0</v>
      </c>
      <c r="AK681">
        <v>794.11</v>
      </c>
      <c r="AL681">
        <v>0</v>
      </c>
      <c r="AM681">
        <v>90.07</v>
      </c>
      <c r="AN681">
        <v>21.28</v>
      </c>
      <c r="AO681">
        <v>704.04</v>
      </c>
      <c r="AP681">
        <v>0</v>
      </c>
      <c r="AQ681">
        <v>57.1</v>
      </c>
      <c r="AR681">
        <v>0</v>
      </c>
      <c r="AS681">
        <v>0</v>
      </c>
      <c r="AT681">
        <v>76</v>
      </c>
      <c r="AU681">
        <v>44</v>
      </c>
      <c r="AV681">
        <v>1</v>
      </c>
      <c r="AW681">
        <v>1</v>
      </c>
      <c r="AZ681">
        <v>1</v>
      </c>
      <c r="BA681">
        <v>16.23</v>
      </c>
      <c r="BB681">
        <v>8.8000000000000007</v>
      </c>
      <c r="BC681">
        <v>1</v>
      </c>
      <c r="BD681" t="s">
        <v>45</v>
      </c>
      <c r="BE681" t="s">
        <v>45</v>
      </c>
      <c r="BF681" t="s">
        <v>45</v>
      </c>
      <c r="BG681" t="s">
        <v>45</v>
      </c>
      <c r="BH681">
        <v>0</v>
      </c>
      <c r="BI681">
        <v>1</v>
      </c>
      <c r="BJ681" t="s">
        <v>663</v>
      </c>
      <c r="BM681">
        <v>61</v>
      </c>
      <c r="BN681">
        <v>0</v>
      </c>
      <c r="BO681" t="s">
        <v>661</v>
      </c>
      <c r="BP681">
        <v>1</v>
      </c>
      <c r="BQ681">
        <v>30</v>
      </c>
      <c r="BS681">
        <v>16.23</v>
      </c>
      <c r="BT681">
        <v>1</v>
      </c>
      <c r="BU681">
        <v>1</v>
      </c>
      <c r="BV681">
        <v>1</v>
      </c>
      <c r="BW681">
        <v>1</v>
      </c>
      <c r="BX681">
        <v>1</v>
      </c>
      <c r="BY681" t="s">
        <v>45</v>
      </c>
      <c r="BZ681">
        <v>76</v>
      </c>
      <c r="CA681">
        <v>44</v>
      </c>
      <c r="CF681">
        <v>0</v>
      </c>
      <c r="CG681">
        <v>0</v>
      </c>
      <c r="CM681">
        <v>0</v>
      </c>
      <c r="CN681" t="s">
        <v>45</v>
      </c>
      <c r="CO681">
        <v>0</v>
      </c>
      <c r="CP681">
        <f t="shared" ref="CP681:CP687" si="417">(P681+Q681+S681)</f>
        <v>1099.73</v>
      </c>
      <c r="CQ681">
        <f t="shared" ref="CQ681:CQ687" si="418">(AC681*BC681*AW681)</f>
        <v>0</v>
      </c>
      <c r="CR681">
        <f t="shared" ref="CR681:CR687" si="419">(AD681*BB681*AV681)</f>
        <v>792.61599999999999</v>
      </c>
      <c r="CS681">
        <f t="shared" ref="CS681:CS687" si="420">(AE681*BS681*AV681)</f>
        <v>345.37440000000004</v>
      </c>
      <c r="CT681">
        <f t="shared" ref="CT681:CT687" si="421">(AF681*BA681*AV681)</f>
        <v>11426.5692</v>
      </c>
      <c r="CU681">
        <f t="shared" ref="CU681:CU687" si="422">AG681</f>
        <v>0</v>
      </c>
      <c r="CV681">
        <f t="shared" ref="CV681:CV687" si="423">(AH681*AV681)</f>
        <v>57.1</v>
      </c>
      <c r="CW681">
        <f t="shared" ref="CW681:CX687" si="424">AI681</f>
        <v>0</v>
      </c>
      <c r="CX681">
        <f t="shared" si="424"/>
        <v>0</v>
      </c>
      <c r="CY681">
        <f t="shared" ref="CY681:CY687" si="425">S681*(BZ681/100)</f>
        <v>781.57640000000004</v>
      </c>
      <c r="CZ681">
        <f t="shared" ref="CZ681:CZ687" si="426">S681*(CA681/100)</f>
        <v>452.49160000000006</v>
      </c>
      <c r="DC681" t="s">
        <v>45</v>
      </c>
      <c r="DD681" t="s">
        <v>45</v>
      </c>
      <c r="DE681" t="s">
        <v>45</v>
      </c>
      <c r="DF681" t="s">
        <v>45</v>
      </c>
      <c r="DG681" t="s">
        <v>45</v>
      </c>
      <c r="DH681" t="s">
        <v>45</v>
      </c>
      <c r="DI681" t="s">
        <v>45</v>
      </c>
      <c r="DJ681" t="s">
        <v>45</v>
      </c>
      <c r="DK681" t="s">
        <v>45</v>
      </c>
      <c r="DL681" t="s">
        <v>45</v>
      </c>
      <c r="DM681" t="s">
        <v>45</v>
      </c>
      <c r="DN681">
        <v>91</v>
      </c>
      <c r="DO681">
        <v>70</v>
      </c>
      <c r="DP681">
        <v>1.0469999999999999</v>
      </c>
      <c r="DQ681">
        <v>1</v>
      </c>
      <c r="DU681">
        <v>1003</v>
      </c>
      <c r="DV681" t="s">
        <v>93</v>
      </c>
      <c r="DW681" t="s">
        <v>93</v>
      </c>
      <c r="DX681">
        <v>100</v>
      </c>
      <c r="EE681">
        <v>21377776</v>
      </c>
      <c r="EF681">
        <v>30</v>
      </c>
      <c r="EG681" t="s">
        <v>20</v>
      </c>
      <c r="EH681">
        <v>0</v>
      </c>
      <c r="EI681" t="s">
        <v>45</v>
      </c>
      <c r="EJ681">
        <v>1</v>
      </c>
      <c r="EK681">
        <v>61</v>
      </c>
      <c r="EL681" t="s">
        <v>664</v>
      </c>
      <c r="EM681" t="s">
        <v>665</v>
      </c>
      <c r="EO681" t="s">
        <v>45</v>
      </c>
      <c r="EQ681">
        <v>0</v>
      </c>
      <c r="ER681">
        <v>794.11</v>
      </c>
      <c r="ES681">
        <v>0</v>
      </c>
      <c r="ET681">
        <v>90.07</v>
      </c>
      <c r="EU681">
        <v>21.28</v>
      </c>
      <c r="EV681">
        <v>704.04</v>
      </c>
      <c r="EW681">
        <v>57.1</v>
      </c>
      <c r="EX681">
        <v>0</v>
      </c>
      <c r="EY681">
        <v>0</v>
      </c>
      <c r="EZ681">
        <v>0</v>
      </c>
      <c r="FQ681">
        <v>0</v>
      </c>
      <c r="FR681">
        <f t="shared" ref="FR681:FR687" si="427">ROUND(IF(AND(BH681=3,BI681=3),P681,0),2)</f>
        <v>0</v>
      </c>
      <c r="FS681">
        <v>0</v>
      </c>
      <c r="FX681">
        <v>76</v>
      </c>
      <c r="FY681">
        <v>44</v>
      </c>
      <c r="GA681" t="s">
        <v>45</v>
      </c>
      <c r="GG681">
        <v>2</v>
      </c>
      <c r="GH681">
        <v>1</v>
      </c>
      <c r="GI681">
        <v>2</v>
      </c>
      <c r="GJ681">
        <v>0</v>
      </c>
      <c r="GK681">
        <f>ROUND(R681*(R12)/100,2)</f>
        <v>51.9</v>
      </c>
      <c r="GL681">
        <f t="shared" ref="GL681:GL687" si="428">ROUND(IF(AND(BH681=3,BI681=3,FS681&lt;&gt;0),P681,0),2)</f>
        <v>0</v>
      </c>
      <c r="GM681">
        <f t="shared" ref="GM681:GM687" si="429">O681+X681+Y681+GK681</f>
        <v>2385.7000000000003</v>
      </c>
      <c r="GN681">
        <f t="shared" ref="GN681:GN687" si="430">ROUND(IF(OR(BI681=0,BI681=1),O681+X681+Y681+GK681,0),2)</f>
        <v>2385.6999999999998</v>
      </c>
      <c r="GO681">
        <f t="shared" ref="GO681:GO687" si="431">ROUND(IF(BI681=2,O681+X681+Y681+GK681,0),2)</f>
        <v>0</v>
      </c>
      <c r="GP681">
        <f t="shared" ref="GP681:GP687" si="432">ROUND(IF(BI681=4,O681+X681+Y681+GK681,0),2)</f>
        <v>0</v>
      </c>
      <c r="GR681">
        <v>0</v>
      </c>
    </row>
    <row r="682" spans="1:200">
      <c r="A682">
        <v>18</v>
      </c>
      <c r="B682">
        <v>0</v>
      </c>
      <c r="C682">
        <v>367</v>
      </c>
      <c r="E682" t="s">
        <v>386</v>
      </c>
      <c r="F682" t="s">
        <v>666</v>
      </c>
      <c r="G682" t="s">
        <v>667</v>
      </c>
      <c r="H682" t="s">
        <v>138</v>
      </c>
      <c r="I682">
        <f>I681*J682</f>
        <v>0.18809999999999999</v>
      </c>
      <c r="J682">
        <v>2.09</v>
      </c>
      <c r="O682">
        <f t="shared" si="400"/>
        <v>10385.040000000001</v>
      </c>
      <c r="P682">
        <f t="shared" si="401"/>
        <v>10385.040000000001</v>
      </c>
      <c r="Q682">
        <f t="shared" si="402"/>
        <v>0</v>
      </c>
      <c r="R682">
        <f t="shared" si="403"/>
        <v>0</v>
      </c>
      <c r="S682">
        <f t="shared" si="404"/>
        <v>0</v>
      </c>
      <c r="T682">
        <f t="shared" si="405"/>
        <v>0</v>
      </c>
      <c r="U682">
        <f t="shared" si="406"/>
        <v>0</v>
      </c>
      <c r="V682">
        <f t="shared" si="407"/>
        <v>0</v>
      </c>
      <c r="W682">
        <f t="shared" si="408"/>
        <v>0</v>
      </c>
      <c r="X682">
        <f t="shared" si="409"/>
        <v>0</v>
      </c>
      <c r="Y682">
        <f t="shared" si="409"/>
        <v>0</v>
      </c>
      <c r="AA682">
        <v>22950688</v>
      </c>
      <c r="AB682">
        <f t="shared" si="410"/>
        <v>14881.46</v>
      </c>
      <c r="AC682">
        <f t="shared" si="411"/>
        <v>14881.46</v>
      </c>
      <c r="AD682">
        <f t="shared" si="412"/>
        <v>0</v>
      </c>
      <c r="AE682">
        <f t="shared" si="413"/>
        <v>0</v>
      </c>
      <c r="AF682">
        <f t="shared" si="413"/>
        <v>0</v>
      </c>
      <c r="AG682">
        <f t="shared" si="414"/>
        <v>0</v>
      </c>
      <c r="AH682">
        <f t="shared" si="415"/>
        <v>0</v>
      </c>
      <c r="AI682">
        <f t="shared" si="415"/>
        <v>0</v>
      </c>
      <c r="AJ682">
        <f t="shared" si="416"/>
        <v>0</v>
      </c>
      <c r="AK682">
        <v>14881.46</v>
      </c>
      <c r="AL682">
        <v>14881.46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1</v>
      </c>
      <c r="AW682">
        <v>1</v>
      </c>
      <c r="AZ682">
        <v>1</v>
      </c>
      <c r="BA682">
        <v>1</v>
      </c>
      <c r="BB682">
        <v>1</v>
      </c>
      <c r="BC682">
        <v>3.71</v>
      </c>
      <c r="BD682" t="s">
        <v>45</v>
      </c>
      <c r="BE682" t="s">
        <v>45</v>
      </c>
      <c r="BF682" t="s">
        <v>45</v>
      </c>
      <c r="BG682" t="s">
        <v>45</v>
      </c>
      <c r="BH682">
        <v>3</v>
      </c>
      <c r="BI682">
        <v>1</v>
      </c>
      <c r="BJ682" t="s">
        <v>668</v>
      </c>
      <c r="BM682">
        <v>61</v>
      </c>
      <c r="BN682">
        <v>0</v>
      </c>
      <c r="BO682" t="s">
        <v>666</v>
      </c>
      <c r="BP682">
        <v>1</v>
      </c>
      <c r="BQ682">
        <v>30</v>
      </c>
      <c r="BS682">
        <v>1</v>
      </c>
      <c r="BT682">
        <v>1</v>
      </c>
      <c r="BU682">
        <v>1</v>
      </c>
      <c r="BV682">
        <v>1</v>
      </c>
      <c r="BW682">
        <v>1</v>
      </c>
      <c r="BX682">
        <v>1</v>
      </c>
      <c r="BY682" t="s">
        <v>45</v>
      </c>
      <c r="BZ682">
        <v>0</v>
      </c>
      <c r="CA682">
        <v>0</v>
      </c>
      <c r="CF682">
        <v>0</v>
      </c>
      <c r="CG682">
        <v>0</v>
      </c>
      <c r="CM682">
        <v>0</v>
      </c>
      <c r="CN682" t="s">
        <v>45</v>
      </c>
      <c r="CO682">
        <v>0</v>
      </c>
      <c r="CP682">
        <f t="shared" si="417"/>
        <v>10385.040000000001</v>
      </c>
      <c r="CQ682">
        <f t="shared" si="418"/>
        <v>55210.2166</v>
      </c>
      <c r="CR682">
        <f t="shared" si="419"/>
        <v>0</v>
      </c>
      <c r="CS682">
        <f t="shared" si="420"/>
        <v>0</v>
      </c>
      <c r="CT682">
        <f t="shared" si="421"/>
        <v>0</v>
      </c>
      <c r="CU682">
        <f t="shared" si="422"/>
        <v>0</v>
      </c>
      <c r="CV682">
        <f t="shared" si="423"/>
        <v>0</v>
      </c>
      <c r="CW682">
        <f t="shared" si="424"/>
        <v>0</v>
      </c>
      <c r="CX682">
        <f t="shared" si="424"/>
        <v>0</v>
      </c>
      <c r="CY682">
        <f t="shared" si="425"/>
        <v>0</v>
      </c>
      <c r="CZ682">
        <f t="shared" si="426"/>
        <v>0</v>
      </c>
      <c r="DC682" t="s">
        <v>45</v>
      </c>
      <c r="DD682" t="s">
        <v>45</v>
      </c>
      <c r="DE682" t="s">
        <v>45</v>
      </c>
      <c r="DF682" t="s">
        <v>45</v>
      </c>
      <c r="DG682" t="s">
        <v>45</v>
      </c>
      <c r="DH682" t="s">
        <v>45</v>
      </c>
      <c r="DI682" t="s">
        <v>45</v>
      </c>
      <c r="DJ682" t="s">
        <v>45</v>
      </c>
      <c r="DK682" t="s">
        <v>45</v>
      </c>
      <c r="DL682" t="s">
        <v>45</v>
      </c>
      <c r="DM682" t="s">
        <v>45</v>
      </c>
      <c r="DN682">
        <v>91</v>
      </c>
      <c r="DO682">
        <v>70</v>
      </c>
      <c r="DP682">
        <v>1.0469999999999999</v>
      </c>
      <c r="DQ682">
        <v>1</v>
      </c>
      <c r="DU682">
        <v>1009</v>
      </c>
      <c r="DV682" t="s">
        <v>138</v>
      </c>
      <c r="DW682" t="s">
        <v>138</v>
      </c>
      <c r="DX682">
        <v>1000</v>
      </c>
      <c r="EE682">
        <v>21377776</v>
      </c>
      <c r="EF682">
        <v>30</v>
      </c>
      <c r="EG682" t="s">
        <v>20</v>
      </c>
      <c r="EH682">
        <v>0</v>
      </c>
      <c r="EI682" t="s">
        <v>45</v>
      </c>
      <c r="EJ682">
        <v>1</v>
      </c>
      <c r="EK682">
        <v>61</v>
      </c>
      <c r="EL682" t="s">
        <v>664</v>
      </c>
      <c r="EM682" t="s">
        <v>665</v>
      </c>
      <c r="EO682" t="s">
        <v>45</v>
      </c>
      <c r="EQ682">
        <v>0</v>
      </c>
      <c r="ER682">
        <v>14881.46</v>
      </c>
      <c r="ES682">
        <v>14881.46</v>
      </c>
      <c r="ET682">
        <v>0</v>
      </c>
      <c r="EU682">
        <v>0</v>
      </c>
      <c r="EV682">
        <v>0</v>
      </c>
      <c r="EW682">
        <v>0</v>
      </c>
      <c r="EX682">
        <v>0</v>
      </c>
      <c r="EZ682">
        <v>0</v>
      </c>
      <c r="FQ682">
        <v>0</v>
      </c>
      <c r="FR682">
        <f t="shared" si="427"/>
        <v>0</v>
      </c>
      <c r="FS682">
        <v>0</v>
      </c>
      <c r="FX682">
        <v>0</v>
      </c>
      <c r="FY682">
        <v>0</v>
      </c>
      <c r="GA682" t="s">
        <v>45</v>
      </c>
      <c r="GG682">
        <v>2</v>
      </c>
      <c r="GH682">
        <v>1</v>
      </c>
      <c r="GI682">
        <v>2</v>
      </c>
      <c r="GJ682">
        <v>0</v>
      </c>
      <c r="GK682">
        <f>ROUND(R682*(R12)/100,2)</f>
        <v>0</v>
      </c>
      <c r="GL682">
        <f t="shared" si="428"/>
        <v>0</v>
      </c>
      <c r="GM682">
        <f t="shared" si="429"/>
        <v>10385.040000000001</v>
      </c>
      <c r="GN682">
        <f t="shared" si="430"/>
        <v>10385.040000000001</v>
      </c>
      <c r="GO682">
        <f t="shared" si="431"/>
        <v>0</v>
      </c>
      <c r="GP682">
        <f t="shared" si="432"/>
        <v>0</v>
      </c>
      <c r="GR682">
        <v>0</v>
      </c>
    </row>
    <row r="683" spans="1:200">
      <c r="A683">
        <v>18</v>
      </c>
      <c r="B683">
        <v>0</v>
      </c>
      <c r="C683">
        <v>365</v>
      </c>
      <c r="E683" t="s">
        <v>633</v>
      </c>
      <c r="F683" t="s">
        <v>669</v>
      </c>
      <c r="G683" t="s">
        <v>670</v>
      </c>
      <c r="H683" t="s">
        <v>138</v>
      </c>
      <c r="I683">
        <f>I681*J683</f>
        <v>1.35E-2</v>
      </c>
      <c r="J683">
        <v>0.15</v>
      </c>
      <c r="O683">
        <f t="shared" si="400"/>
        <v>29.23</v>
      </c>
      <c r="P683">
        <f t="shared" si="401"/>
        <v>29.23</v>
      </c>
      <c r="Q683">
        <f t="shared" si="402"/>
        <v>0</v>
      </c>
      <c r="R683">
        <f t="shared" si="403"/>
        <v>0</v>
      </c>
      <c r="S683">
        <f t="shared" si="404"/>
        <v>0</v>
      </c>
      <c r="T683">
        <f t="shared" si="405"/>
        <v>0</v>
      </c>
      <c r="U683">
        <f t="shared" si="406"/>
        <v>0</v>
      </c>
      <c r="V683">
        <f t="shared" si="407"/>
        <v>0</v>
      </c>
      <c r="W683">
        <f t="shared" si="408"/>
        <v>0</v>
      </c>
      <c r="X683">
        <f t="shared" si="409"/>
        <v>0</v>
      </c>
      <c r="Y683">
        <f t="shared" si="409"/>
        <v>0</v>
      </c>
      <c r="AA683">
        <v>22950688</v>
      </c>
      <c r="AB683">
        <f t="shared" si="410"/>
        <v>315.2</v>
      </c>
      <c r="AC683">
        <f t="shared" si="411"/>
        <v>315.2</v>
      </c>
      <c r="AD683">
        <f t="shared" si="412"/>
        <v>0</v>
      </c>
      <c r="AE683">
        <f t="shared" si="413"/>
        <v>0</v>
      </c>
      <c r="AF683">
        <f t="shared" si="413"/>
        <v>0</v>
      </c>
      <c r="AG683">
        <f t="shared" si="414"/>
        <v>0</v>
      </c>
      <c r="AH683">
        <f t="shared" si="415"/>
        <v>0</v>
      </c>
      <c r="AI683">
        <f t="shared" si="415"/>
        <v>0</v>
      </c>
      <c r="AJ683">
        <f t="shared" si="416"/>
        <v>0</v>
      </c>
      <c r="AK683">
        <v>315.2</v>
      </c>
      <c r="AL683">
        <v>315.2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1</v>
      </c>
      <c r="AW683">
        <v>1</v>
      </c>
      <c r="AZ683">
        <v>1</v>
      </c>
      <c r="BA683">
        <v>1</v>
      </c>
      <c r="BB683">
        <v>1</v>
      </c>
      <c r="BC683">
        <v>6.87</v>
      </c>
      <c r="BD683" t="s">
        <v>45</v>
      </c>
      <c r="BE683" t="s">
        <v>45</v>
      </c>
      <c r="BF683" t="s">
        <v>45</v>
      </c>
      <c r="BG683" t="s">
        <v>45</v>
      </c>
      <c r="BH683">
        <v>3</v>
      </c>
      <c r="BI683">
        <v>1</v>
      </c>
      <c r="BJ683" t="s">
        <v>671</v>
      </c>
      <c r="BM683">
        <v>61</v>
      </c>
      <c r="BN683">
        <v>0</v>
      </c>
      <c r="BO683" t="s">
        <v>669</v>
      </c>
      <c r="BP683">
        <v>1</v>
      </c>
      <c r="BQ683">
        <v>30</v>
      </c>
      <c r="BS683">
        <v>1</v>
      </c>
      <c r="BT683">
        <v>1</v>
      </c>
      <c r="BU683">
        <v>1</v>
      </c>
      <c r="BV683">
        <v>1</v>
      </c>
      <c r="BW683">
        <v>1</v>
      </c>
      <c r="BX683">
        <v>1</v>
      </c>
      <c r="BY683" t="s">
        <v>45</v>
      </c>
      <c r="BZ683">
        <v>0</v>
      </c>
      <c r="CA683">
        <v>0</v>
      </c>
      <c r="CF683">
        <v>0</v>
      </c>
      <c r="CG683">
        <v>0</v>
      </c>
      <c r="CM683">
        <v>0</v>
      </c>
      <c r="CN683" t="s">
        <v>45</v>
      </c>
      <c r="CO683">
        <v>0</v>
      </c>
      <c r="CP683">
        <f t="shared" si="417"/>
        <v>29.23</v>
      </c>
      <c r="CQ683">
        <f t="shared" si="418"/>
        <v>2165.424</v>
      </c>
      <c r="CR683">
        <f t="shared" si="419"/>
        <v>0</v>
      </c>
      <c r="CS683">
        <f t="shared" si="420"/>
        <v>0</v>
      </c>
      <c r="CT683">
        <f t="shared" si="421"/>
        <v>0</v>
      </c>
      <c r="CU683">
        <f t="shared" si="422"/>
        <v>0</v>
      </c>
      <c r="CV683">
        <f t="shared" si="423"/>
        <v>0</v>
      </c>
      <c r="CW683">
        <f t="shared" si="424"/>
        <v>0</v>
      </c>
      <c r="CX683">
        <f t="shared" si="424"/>
        <v>0</v>
      </c>
      <c r="CY683">
        <f t="shared" si="425"/>
        <v>0</v>
      </c>
      <c r="CZ683">
        <f t="shared" si="426"/>
        <v>0</v>
      </c>
      <c r="DC683" t="s">
        <v>45</v>
      </c>
      <c r="DD683" t="s">
        <v>45</v>
      </c>
      <c r="DE683" t="s">
        <v>45</v>
      </c>
      <c r="DF683" t="s">
        <v>45</v>
      </c>
      <c r="DG683" t="s">
        <v>45</v>
      </c>
      <c r="DH683" t="s">
        <v>45</v>
      </c>
      <c r="DI683" t="s">
        <v>45</v>
      </c>
      <c r="DJ683" t="s">
        <v>45</v>
      </c>
      <c r="DK683" t="s">
        <v>45</v>
      </c>
      <c r="DL683" t="s">
        <v>45</v>
      </c>
      <c r="DM683" t="s">
        <v>45</v>
      </c>
      <c r="DN683">
        <v>91</v>
      </c>
      <c r="DO683">
        <v>70</v>
      </c>
      <c r="DP683">
        <v>1.0469999999999999</v>
      </c>
      <c r="DQ683">
        <v>1</v>
      </c>
      <c r="DU683">
        <v>1009</v>
      </c>
      <c r="DV683" t="s">
        <v>138</v>
      </c>
      <c r="DW683" t="s">
        <v>138</v>
      </c>
      <c r="DX683">
        <v>1000</v>
      </c>
      <c r="EE683">
        <v>21377776</v>
      </c>
      <c r="EF683">
        <v>30</v>
      </c>
      <c r="EG683" t="s">
        <v>20</v>
      </c>
      <c r="EH683">
        <v>0</v>
      </c>
      <c r="EI683" t="s">
        <v>45</v>
      </c>
      <c r="EJ683">
        <v>1</v>
      </c>
      <c r="EK683">
        <v>61</v>
      </c>
      <c r="EL683" t="s">
        <v>664</v>
      </c>
      <c r="EM683" t="s">
        <v>665</v>
      </c>
      <c r="EO683" t="s">
        <v>45</v>
      </c>
      <c r="EQ683">
        <v>0</v>
      </c>
      <c r="ER683">
        <v>315.2</v>
      </c>
      <c r="ES683">
        <v>315.2</v>
      </c>
      <c r="ET683">
        <v>0</v>
      </c>
      <c r="EU683">
        <v>0</v>
      </c>
      <c r="EV683">
        <v>0</v>
      </c>
      <c r="EW683">
        <v>0</v>
      </c>
      <c r="EX683">
        <v>0</v>
      </c>
      <c r="EZ683">
        <v>0</v>
      </c>
      <c r="FQ683">
        <v>0</v>
      </c>
      <c r="FR683">
        <f t="shared" si="427"/>
        <v>0</v>
      </c>
      <c r="FS683">
        <v>0</v>
      </c>
      <c r="FX683">
        <v>0</v>
      </c>
      <c r="FY683">
        <v>0</v>
      </c>
      <c r="GA683" t="s">
        <v>45</v>
      </c>
      <c r="GG683">
        <v>2</v>
      </c>
      <c r="GH683">
        <v>1</v>
      </c>
      <c r="GI683">
        <v>2</v>
      </c>
      <c r="GJ683">
        <v>0</v>
      </c>
      <c r="GK683">
        <f>ROUND(R683*(R12)/100,2)</f>
        <v>0</v>
      </c>
      <c r="GL683">
        <f t="shared" si="428"/>
        <v>0</v>
      </c>
      <c r="GM683">
        <f t="shared" si="429"/>
        <v>29.23</v>
      </c>
      <c r="GN683">
        <f t="shared" si="430"/>
        <v>29.23</v>
      </c>
      <c r="GO683">
        <f t="shared" si="431"/>
        <v>0</v>
      </c>
      <c r="GP683">
        <f t="shared" si="432"/>
        <v>0</v>
      </c>
      <c r="GR683">
        <v>0</v>
      </c>
    </row>
    <row r="684" spans="1:200">
      <c r="A684">
        <v>18</v>
      </c>
      <c r="B684">
        <v>0</v>
      </c>
      <c r="C684">
        <v>366</v>
      </c>
      <c r="E684" t="s">
        <v>652</v>
      </c>
      <c r="F684" t="s">
        <v>672</v>
      </c>
      <c r="G684" t="s">
        <v>673</v>
      </c>
      <c r="H684" t="s">
        <v>270</v>
      </c>
      <c r="I684">
        <f>I681*J684</f>
        <v>9.18</v>
      </c>
      <c r="J684">
        <v>102</v>
      </c>
      <c r="O684">
        <f t="shared" si="400"/>
        <v>577.59</v>
      </c>
      <c r="P684">
        <f t="shared" si="401"/>
        <v>577.59</v>
      </c>
      <c r="Q684">
        <f t="shared" si="402"/>
        <v>0</v>
      </c>
      <c r="R684">
        <f t="shared" si="403"/>
        <v>0</v>
      </c>
      <c r="S684">
        <f t="shared" si="404"/>
        <v>0</v>
      </c>
      <c r="T684">
        <f t="shared" si="405"/>
        <v>0</v>
      </c>
      <c r="U684">
        <f t="shared" si="406"/>
        <v>0</v>
      </c>
      <c r="V684">
        <f t="shared" si="407"/>
        <v>0</v>
      </c>
      <c r="W684">
        <f t="shared" si="408"/>
        <v>0</v>
      </c>
      <c r="X684">
        <f t="shared" si="409"/>
        <v>0</v>
      </c>
      <c r="Y684">
        <f t="shared" si="409"/>
        <v>0</v>
      </c>
      <c r="AA684">
        <v>22950688</v>
      </c>
      <c r="AB684">
        <f t="shared" si="410"/>
        <v>27.12</v>
      </c>
      <c r="AC684">
        <f t="shared" si="411"/>
        <v>27.12</v>
      </c>
      <c r="AD684">
        <f t="shared" si="412"/>
        <v>0</v>
      </c>
      <c r="AE684">
        <f t="shared" si="413"/>
        <v>0</v>
      </c>
      <c r="AF684">
        <f t="shared" si="413"/>
        <v>0</v>
      </c>
      <c r="AG684">
        <f t="shared" si="414"/>
        <v>0</v>
      </c>
      <c r="AH684">
        <f t="shared" si="415"/>
        <v>0</v>
      </c>
      <c r="AI684">
        <f t="shared" si="415"/>
        <v>0</v>
      </c>
      <c r="AJ684">
        <f t="shared" si="416"/>
        <v>0</v>
      </c>
      <c r="AK684">
        <v>27.12</v>
      </c>
      <c r="AL684">
        <v>27.12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1</v>
      </c>
      <c r="AW684">
        <v>1</v>
      </c>
      <c r="AZ684">
        <v>1</v>
      </c>
      <c r="BA684">
        <v>1</v>
      </c>
      <c r="BB684">
        <v>1</v>
      </c>
      <c r="BC684">
        <v>2.3199999999999998</v>
      </c>
      <c r="BD684" t="s">
        <v>45</v>
      </c>
      <c r="BE684" t="s">
        <v>45</v>
      </c>
      <c r="BF684" t="s">
        <v>45</v>
      </c>
      <c r="BG684" t="s">
        <v>45</v>
      </c>
      <c r="BH684">
        <v>3</v>
      </c>
      <c r="BI684">
        <v>1</v>
      </c>
      <c r="BJ684" t="s">
        <v>674</v>
      </c>
      <c r="BM684">
        <v>61</v>
      </c>
      <c r="BN684">
        <v>0</v>
      </c>
      <c r="BO684" t="s">
        <v>672</v>
      </c>
      <c r="BP684">
        <v>1</v>
      </c>
      <c r="BQ684">
        <v>30</v>
      </c>
      <c r="BS684">
        <v>1</v>
      </c>
      <c r="BT684">
        <v>1</v>
      </c>
      <c r="BU684">
        <v>1</v>
      </c>
      <c r="BV684">
        <v>1</v>
      </c>
      <c r="BW684">
        <v>1</v>
      </c>
      <c r="BX684">
        <v>1</v>
      </c>
      <c r="BY684" t="s">
        <v>45</v>
      </c>
      <c r="BZ684">
        <v>0</v>
      </c>
      <c r="CA684">
        <v>0</v>
      </c>
      <c r="CF684">
        <v>0</v>
      </c>
      <c r="CG684">
        <v>0</v>
      </c>
      <c r="CM684">
        <v>0</v>
      </c>
      <c r="CN684" t="s">
        <v>45</v>
      </c>
      <c r="CO684">
        <v>0</v>
      </c>
      <c r="CP684">
        <f t="shared" si="417"/>
        <v>577.59</v>
      </c>
      <c r="CQ684">
        <f t="shared" si="418"/>
        <v>62.918399999999998</v>
      </c>
      <c r="CR684">
        <f t="shared" si="419"/>
        <v>0</v>
      </c>
      <c r="CS684">
        <f t="shared" si="420"/>
        <v>0</v>
      </c>
      <c r="CT684">
        <f t="shared" si="421"/>
        <v>0</v>
      </c>
      <c r="CU684">
        <f t="shared" si="422"/>
        <v>0</v>
      </c>
      <c r="CV684">
        <f t="shared" si="423"/>
        <v>0</v>
      </c>
      <c r="CW684">
        <f t="shared" si="424"/>
        <v>0</v>
      </c>
      <c r="CX684">
        <f t="shared" si="424"/>
        <v>0</v>
      </c>
      <c r="CY684">
        <f t="shared" si="425"/>
        <v>0</v>
      </c>
      <c r="CZ684">
        <f t="shared" si="426"/>
        <v>0</v>
      </c>
      <c r="DC684" t="s">
        <v>45</v>
      </c>
      <c r="DD684" t="s">
        <v>45</v>
      </c>
      <c r="DE684" t="s">
        <v>45</v>
      </c>
      <c r="DF684" t="s">
        <v>45</v>
      </c>
      <c r="DG684" t="s">
        <v>45</v>
      </c>
      <c r="DH684" t="s">
        <v>45</v>
      </c>
      <c r="DI684" t="s">
        <v>45</v>
      </c>
      <c r="DJ684" t="s">
        <v>45</v>
      </c>
      <c r="DK684" t="s">
        <v>45</v>
      </c>
      <c r="DL684" t="s">
        <v>45</v>
      </c>
      <c r="DM684" t="s">
        <v>45</v>
      </c>
      <c r="DN684">
        <v>91</v>
      </c>
      <c r="DO684">
        <v>70</v>
      </c>
      <c r="DP684">
        <v>1.0469999999999999</v>
      </c>
      <c r="DQ684">
        <v>1</v>
      </c>
      <c r="DU684">
        <v>1003</v>
      </c>
      <c r="DV684" t="s">
        <v>270</v>
      </c>
      <c r="DW684" t="s">
        <v>270</v>
      </c>
      <c r="DX684">
        <v>1</v>
      </c>
      <c r="EE684">
        <v>21377776</v>
      </c>
      <c r="EF684">
        <v>30</v>
      </c>
      <c r="EG684" t="s">
        <v>20</v>
      </c>
      <c r="EH684">
        <v>0</v>
      </c>
      <c r="EI684" t="s">
        <v>45</v>
      </c>
      <c r="EJ684">
        <v>1</v>
      </c>
      <c r="EK684">
        <v>61</v>
      </c>
      <c r="EL684" t="s">
        <v>664</v>
      </c>
      <c r="EM684" t="s">
        <v>665</v>
      </c>
      <c r="EO684" t="s">
        <v>45</v>
      </c>
      <c r="EQ684">
        <v>0</v>
      </c>
      <c r="ER684">
        <v>27.12</v>
      </c>
      <c r="ES684">
        <v>27.12</v>
      </c>
      <c r="ET684">
        <v>0</v>
      </c>
      <c r="EU684">
        <v>0</v>
      </c>
      <c r="EV684">
        <v>0</v>
      </c>
      <c r="EW684">
        <v>0</v>
      </c>
      <c r="EX684">
        <v>0</v>
      </c>
      <c r="EZ684">
        <v>0</v>
      </c>
      <c r="FQ684">
        <v>0</v>
      </c>
      <c r="FR684">
        <f t="shared" si="427"/>
        <v>0</v>
      </c>
      <c r="FS684">
        <v>0</v>
      </c>
      <c r="FX684">
        <v>0</v>
      </c>
      <c r="FY684">
        <v>0</v>
      </c>
      <c r="GA684" t="s">
        <v>45</v>
      </c>
      <c r="GG684">
        <v>2</v>
      </c>
      <c r="GH684">
        <v>1</v>
      </c>
      <c r="GI684">
        <v>2</v>
      </c>
      <c r="GJ684">
        <v>0</v>
      </c>
      <c r="GK684">
        <f>ROUND(R684*(R12)/100,2)</f>
        <v>0</v>
      </c>
      <c r="GL684">
        <f t="shared" si="428"/>
        <v>0</v>
      </c>
      <c r="GM684">
        <f t="shared" si="429"/>
        <v>577.59</v>
      </c>
      <c r="GN684">
        <f t="shared" si="430"/>
        <v>577.59</v>
      </c>
      <c r="GO684">
        <f t="shared" si="431"/>
        <v>0</v>
      </c>
      <c r="GP684">
        <f t="shared" si="432"/>
        <v>0</v>
      </c>
      <c r="GR684">
        <v>0</v>
      </c>
    </row>
    <row r="685" spans="1:200">
      <c r="A685">
        <v>17</v>
      </c>
      <c r="B685">
        <v>0</v>
      </c>
      <c r="C685">
        <f>ROW(SmtRes!A372)</f>
        <v>372</v>
      </c>
      <c r="D685">
        <f>ROW(EtalonRes!A350)</f>
        <v>350</v>
      </c>
      <c r="E685" t="s">
        <v>70</v>
      </c>
      <c r="F685" t="s">
        <v>675</v>
      </c>
      <c r="G685" t="s">
        <v>676</v>
      </c>
      <c r="H685" t="s">
        <v>73</v>
      </c>
      <c r="I685">
        <f>(5*2*2*0.04*4)/100</f>
        <v>3.2000000000000001E-2</v>
      </c>
      <c r="J685">
        <v>0</v>
      </c>
      <c r="O685">
        <f t="shared" si="400"/>
        <v>395.02</v>
      </c>
      <c r="P685">
        <f t="shared" si="401"/>
        <v>0.25</v>
      </c>
      <c r="Q685">
        <f t="shared" si="402"/>
        <v>0.21</v>
      </c>
      <c r="R685">
        <f t="shared" si="403"/>
        <v>0.09</v>
      </c>
      <c r="S685">
        <f t="shared" si="404"/>
        <v>394.56</v>
      </c>
      <c r="T685">
        <f t="shared" si="405"/>
        <v>0</v>
      </c>
      <c r="U685">
        <f t="shared" si="406"/>
        <v>2.0671999999999997</v>
      </c>
      <c r="V685">
        <f t="shared" si="407"/>
        <v>0</v>
      </c>
      <c r="W685">
        <f t="shared" si="408"/>
        <v>0</v>
      </c>
      <c r="X685">
        <f t="shared" si="409"/>
        <v>331.43</v>
      </c>
      <c r="Y685">
        <f t="shared" si="409"/>
        <v>173.61</v>
      </c>
      <c r="AA685">
        <v>22950688</v>
      </c>
      <c r="AB685">
        <f t="shared" si="410"/>
        <v>762.12</v>
      </c>
      <c r="AC685">
        <f t="shared" si="411"/>
        <v>1.68</v>
      </c>
      <c r="AD685">
        <f t="shared" si="412"/>
        <v>0.74</v>
      </c>
      <c r="AE685">
        <f t="shared" si="413"/>
        <v>0.18</v>
      </c>
      <c r="AF685">
        <f t="shared" si="413"/>
        <v>759.7</v>
      </c>
      <c r="AG685">
        <f t="shared" si="414"/>
        <v>0</v>
      </c>
      <c r="AH685">
        <f t="shared" si="415"/>
        <v>64.599999999999994</v>
      </c>
      <c r="AI685">
        <f t="shared" si="415"/>
        <v>0</v>
      </c>
      <c r="AJ685">
        <f t="shared" si="416"/>
        <v>0</v>
      </c>
      <c r="AK685">
        <v>762.12</v>
      </c>
      <c r="AL685">
        <v>1.68</v>
      </c>
      <c r="AM685">
        <v>0.74</v>
      </c>
      <c r="AN685">
        <v>0.18</v>
      </c>
      <c r="AO685">
        <v>759.7</v>
      </c>
      <c r="AP685">
        <v>0</v>
      </c>
      <c r="AQ685">
        <v>64.599999999999994</v>
      </c>
      <c r="AR685">
        <v>0</v>
      </c>
      <c r="AS685">
        <v>0</v>
      </c>
      <c r="AT685">
        <v>84</v>
      </c>
      <c r="AU685">
        <v>44</v>
      </c>
      <c r="AV685">
        <v>1</v>
      </c>
      <c r="AW685">
        <v>1</v>
      </c>
      <c r="AZ685">
        <v>1</v>
      </c>
      <c r="BA685">
        <v>16.23</v>
      </c>
      <c r="BB685">
        <v>8.8800000000000008</v>
      </c>
      <c r="BC685">
        <v>4.5599999999999996</v>
      </c>
      <c r="BD685" t="s">
        <v>45</v>
      </c>
      <c r="BE685" t="s">
        <v>45</v>
      </c>
      <c r="BF685" t="s">
        <v>45</v>
      </c>
      <c r="BG685" t="s">
        <v>45</v>
      </c>
      <c r="BH685">
        <v>0</v>
      </c>
      <c r="BI685">
        <v>1</v>
      </c>
      <c r="BJ685" t="s">
        <v>677</v>
      </c>
      <c r="BM685">
        <v>117</v>
      </c>
      <c r="BN685">
        <v>0</v>
      </c>
      <c r="BO685" t="s">
        <v>675</v>
      </c>
      <c r="BP685">
        <v>1</v>
      </c>
      <c r="BQ685">
        <v>30</v>
      </c>
      <c r="BS685">
        <v>16.23</v>
      </c>
      <c r="BT685">
        <v>1</v>
      </c>
      <c r="BU685">
        <v>1</v>
      </c>
      <c r="BV685">
        <v>1</v>
      </c>
      <c r="BW685">
        <v>1</v>
      </c>
      <c r="BX685">
        <v>1</v>
      </c>
      <c r="BY685" t="s">
        <v>45</v>
      </c>
      <c r="BZ685">
        <v>84</v>
      </c>
      <c r="CA685">
        <v>44</v>
      </c>
      <c r="CF685">
        <v>0</v>
      </c>
      <c r="CG685">
        <v>0</v>
      </c>
      <c r="CM685">
        <v>0</v>
      </c>
      <c r="CN685" t="s">
        <v>45</v>
      </c>
      <c r="CO685">
        <v>0</v>
      </c>
      <c r="CP685">
        <f t="shared" si="417"/>
        <v>395.02</v>
      </c>
      <c r="CQ685">
        <f t="shared" si="418"/>
        <v>7.6607999999999992</v>
      </c>
      <c r="CR685">
        <f t="shared" si="419"/>
        <v>6.5712000000000002</v>
      </c>
      <c r="CS685">
        <f t="shared" si="420"/>
        <v>2.9213999999999998</v>
      </c>
      <c r="CT685">
        <f t="shared" si="421"/>
        <v>12329.931</v>
      </c>
      <c r="CU685">
        <f t="shared" si="422"/>
        <v>0</v>
      </c>
      <c r="CV685">
        <f t="shared" si="423"/>
        <v>64.599999999999994</v>
      </c>
      <c r="CW685">
        <f t="shared" si="424"/>
        <v>0</v>
      </c>
      <c r="CX685">
        <f t="shared" si="424"/>
        <v>0</v>
      </c>
      <c r="CY685">
        <f t="shared" si="425"/>
        <v>331.43039999999996</v>
      </c>
      <c r="CZ685">
        <f t="shared" si="426"/>
        <v>173.60640000000001</v>
      </c>
      <c r="DC685" t="s">
        <v>45</v>
      </c>
      <c r="DD685" t="s">
        <v>45</v>
      </c>
      <c r="DE685" t="s">
        <v>45</v>
      </c>
      <c r="DF685" t="s">
        <v>45</v>
      </c>
      <c r="DG685" t="s">
        <v>45</v>
      </c>
      <c r="DH685" t="s">
        <v>45</v>
      </c>
      <c r="DI685" t="s">
        <v>45</v>
      </c>
      <c r="DJ685" t="s">
        <v>45</v>
      </c>
      <c r="DK685" t="s">
        <v>45</v>
      </c>
      <c r="DL685" t="s">
        <v>45</v>
      </c>
      <c r="DM685" t="s">
        <v>45</v>
      </c>
      <c r="DN685">
        <v>100</v>
      </c>
      <c r="DO685">
        <v>64</v>
      </c>
      <c r="DP685">
        <v>1.0249999999999999</v>
      </c>
      <c r="DQ685">
        <v>1</v>
      </c>
      <c r="DU685">
        <v>1005</v>
      </c>
      <c r="DV685" t="s">
        <v>73</v>
      </c>
      <c r="DW685" t="s">
        <v>73</v>
      </c>
      <c r="DX685">
        <v>100</v>
      </c>
      <c r="EE685">
        <v>21377832</v>
      </c>
      <c r="EF685">
        <v>30</v>
      </c>
      <c r="EG685" t="s">
        <v>20</v>
      </c>
      <c r="EH685">
        <v>0</v>
      </c>
      <c r="EI685" t="s">
        <v>45</v>
      </c>
      <c r="EJ685">
        <v>1</v>
      </c>
      <c r="EK685">
        <v>117</v>
      </c>
      <c r="EL685" t="s">
        <v>678</v>
      </c>
      <c r="EM685" t="s">
        <v>679</v>
      </c>
      <c r="EO685" t="s">
        <v>45</v>
      </c>
      <c r="EQ685">
        <v>0</v>
      </c>
      <c r="ER685">
        <v>762.12</v>
      </c>
      <c r="ES685">
        <v>1.68</v>
      </c>
      <c r="ET685">
        <v>0.74</v>
      </c>
      <c r="EU685">
        <v>0.18</v>
      </c>
      <c r="EV685">
        <v>759.7</v>
      </c>
      <c r="EW685">
        <v>64.599999999999994</v>
      </c>
      <c r="EX685">
        <v>0</v>
      </c>
      <c r="EY685">
        <v>0</v>
      </c>
      <c r="EZ685">
        <v>0</v>
      </c>
      <c r="FQ685">
        <v>0</v>
      </c>
      <c r="FR685">
        <f t="shared" si="427"/>
        <v>0</v>
      </c>
      <c r="FS685">
        <v>0</v>
      </c>
      <c r="FX685">
        <v>84</v>
      </c>
      <c r="FY685">
        <v>44</v>
      </c>
      <c r="GA685" t="s">
        <v>45</v>
      </c>
      <c r="GG685">
        <v>2</v>
      </c>
      <c r="GH685">
        <v>1</v>
      </c>
      <c r="GI685">
        <v>2</v>
      </c>
      <c r="GJ685">
        <v>0</v>
      </c>
      <c r="GK685">
        <f>ROUND(R685*(R12)/100,2)</f>
        <v>0.15</v>
      </c>
      <c r="GL685">
        <f t="shared" si="428"/>
        <v>0</v>
      </c>
      <c r="GM685">
        <f t="shared" si="429"/>
        <v>900.21</v>
      </c>
      <c r="GN685">
        <f t="shared" si="430"/>
        <v>900.21</v>
      </c>
      <c r="GO685">
        <f t="shared" si="431"/>
        <v>0</v>
      </c>
      <c r="GP685">
        <f t="shared" si="432"/>
        <v>0</v>
      </c>
      <c r="GR685">
        <v>0</v>
      </c>
    </row>
    <row r="686" spans="1:200">
      <c r="A686">
        <v>18</v>
      </c>
      <c r="B686">
        <v>0</v>
      </c>
      <c r="C686">
        <v>371</v>
      </c>
      <c r="E686" t="s">
        <v>215</v>
      </c>
      <c r="F686" t="s">
        <v>680</v>
      </c>
      <c r="G686" t="s">
        <v>681</v>
      </c>
      <c r="H686" t="s">
        <v>138</v>
      </c>
      <c r="I686">
        <f>I685*J686</f>
        <v>7.8720000000000005E-4</v>
      </c>
      <c r="J686">
        <v>2.46E-2</v>
      </c>
      <c r="O686">
        <f t="shared" si="400"/>
        <v>67.260000000000005</v>
      </c>
      <c r="P686">
        <f t="shared" si="401"/>
        <v>67.260000000000005</v>
      </c>
      <c r="Q686">
        <f t="shared" si="402"/>
        <v>0</v>
      </c>
      <c r="R686">
        <f t="shared" si="403"/>
        <v>0</v>
      </c>
      <c r="S686">
        <f t="shared" si="404"/>
        <v>0</v>
      </c>
      <c r="T686">
        <f t="shared" si="405"/>
        <v>0</v>
      </c>
      <c r="U686">
        <f t="shared" si="406"/>
        <v>0</v>
      </c>
      <c r="V686">
        <f t="shared" si="407"/>
        <v>0</v>
      </c>
      <c r="W686">
        <f t="shared" si="408"/>
        <v>0</v>
      </c>
      <c r="X686">
        <f t="shared" si="409"/>
        <v>0</v>
      </c>
      <c r="Y686">
        <f t="shared" si="409"/>
        <v>0</v>
      </c>
      <c r="AA686">
        <v>22950688</v>
      </c>
      <c r="AB686">
        <f t="shared" si="410"/>
        <v>42508.19</v>
      </c>
      <c r="AC686">
        <f t="shared" si="411"/>
        <v>42508.19</v>
      </c>
      <c r="AD686">
        <f t="shared" si="412"/>
        <v>0</v>
      </c>
      <c r="AE686">
        <f t="shared" si="413"/>
        <v>0</v>
      </c>
      <c r="AF686">
        <f t="shared" si="413"/>
        <v>0</v>
      </c>
      <c r="AG686">
        <f t="shared" si="414"/>
        <v>0</v>
      </c>
      <c r="AH686">
        <f t="shared" si="415"/>
        <v>0</v>
      </c>
      <c r="AI686">
        <f t="shared" si="415"/>
        <v>0</v>
      </c>
      <c r="AJ686">
        <f t="shared" si="416"/>
        <v>0</v>
      </c>
      <c r="AK686">
        <v>42508.19</v>
      </c>
      <c r="AL686">
        <v>42508.19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1</v>
      </c>
      <c r="AW686">
        <v>1</v>
      </c>
      <c r="AZ686">
        <v>1</v>
      </c>
      <c r="BA686">
        <v>1</v>
      </c>
      <c r="BB686">
        <v>1</v>
      </c>
      <c r="BC686">
        <v>2.0099999999999998</v>
      </c>
      <c r="BD686" t="s">
        <v>45</v>
      </c>
      <c r="BE686" t="s">
        <v>45</v>
      </c>
      <c r="BF686" t="s">
        <v>45</v>
      </c>
      <c r="BG686" t="s">
        <v>45</v>
      </c>
      <c r="BH686">
        <v>3</v>
      </c>
      <c r="BI686">
        <v>1</v>
      </c>
      <c r="BJ686" t="s">
        <v>682</v>
      </c>
      <c r="BM686">
        <v>117</v>
      </c>
      <c r="BN686">
        <v>0</v>
      </c>
      <c r="BO686" t="s">
        <v>680</v>
      </c>
      <c r="BP686">
        <v>1</v>
      </c>
      <c r="BQ686">
        <v>30</v>
      </c>
      <c r="BS686">
        <v>1</v>
      </c>
      <c r="BT686">
        <v>1</v>
      </c>
      <c r="BU686">
        <v>1</v>
      </c>
      <c r="BV686">
        <v>1</v>
      </c>
      <c r="BW686">
        <v>1</v>
      </c>
      <c r="BX686">
        <v>1</v>
      </c>
      <c r="BY686" t="s">
        <v>45</v>
      </c>
      <c r="BZ686">
        <v>0</v>
      </c>
      <c r="CA686">
        <v>0</v>
      </c>
      <c r="CF686">
        <v>0</v>
      </c>
      <c r="CG686">
        <v>0</v>
      </c>
      <c r="CM686">
        <v>0</v>
      </c>
      <c r="CN686" t="s">
        <v>45</v>
      </c>
      <c r="CO686">
        <v>0</v>
      </c>
      <c r="CP686">
        <f t="shared" si="417"/>
        <v>67.260000000000005</v>
      </c>
      <c r="CQ686">
        <f t="shared" si="418"/>
        <v>85441.461899999995</v>
      </c>
      <c r="CR686">
        <f t="shared" si="419"/>
        <v>0</v>
      </c>
      <c r="CS686">
        <f t="shared" si="420"/>
        <v>0</v>
      </c>
      <c r="CT686">
        <f t="shared" si="421"/>
        <v>0</v>
      </c>
      <c r="CU686">
        <f t="shared" si="422"/>
        <v>0</v>
      </c>
      <c r="CV686">
        <f t="shared" si="423"/>
        <v>0</v>
      </c>
      <c r="CW686">
        <f t="shared" si="424"/>
        <v>0</v>
      </c>
      <c r="CX686">
        <f t="shared" si="424"/>
        <v>0</v>
      </c>
      <c r="CY686">
        <f t="shared" si="425"/>
        <v>0</v>
      </c>
      <c r="CZ686">
        <f t="shared" si="426"/>
        <v>0</v>
      </c>
      <c r="DC686" t="s">
        <v>45</v>
      </c>
      <c r="DD686" t="s">
        <v>45</v>
      </c>
      <c r="DE686" t="s">
        <v>45</v>
      </c>
      <c r="DF686" t="s">
        <v>45</v>
      </c>
      <c r="DG686" t="s">
        <v>45</v>
      </c>
      <c r="DH686" t="s">
        <v>45</v>
      </c>
      <c r="DI686" t="s">
        <v>45</v>
      </c>
      <c r="DJ686" t="s">
        <v>45</v>
      </c>
      <c r="DK686" t="s">
        <v>45</v>
      </c>
      <c r="DL686" t="s">
        <v>45</v>
      </c>
      <c r="DM686" t="s">
        <v>45</v>
      </c>
      <c r="DN686">
        <v>100</v>
      </c>
      <c r="DO686">
        <v>64</v>
      </c>
      <c r="DP686">
        <v>1.0249999999999999</v>
      </c>
      <c r="DQ686">
        <v>1</v>
      </c>
      <c r="DU686">
        <v>1009</v>
      </c>
      <c r="DV686" t="s">
        <v>138</v>
      </c>
      <c r="DW686" t="s">
        <v>138</v>
      </c>
      <c r="DX686">
        <v>1000</v>
      </c>
      <c r="EE686">
        <v>21377832</v>
      </c>
      <c r="EF686">
        <v>30</v>
      </c>
      <c r="EG686" t="s">
        <v>20</v>
      </c>
      <c r="EH686">
        <v>0</v>
      </c>
      <c r="EI686" t="s">
        <v>45</v>
      </c>
      <c r="EJ686">
        <v>1</v>
      </c>
      <c r="EK686">
        <v>117</v>
      </c>
      <c r="EL686" t="s">
        <v>678</v>
      </c>
      <c r="EM686" t="s">
        <v>679</v>
      </c>
      <c r="EO686" t="s">
        <v>45</v>
      </c>
      <c r="EQ686">
        <v>0</v>
      </c>
      <c r="ER686">
        <v>42508.19</v>
      </c>
      <c r="ES686">
        <v>42508.19</v>
      </c>
      <c r="ET686">
        <v>0</v>
      </c>
      <c r="EU686">
        <v>0</v>
      </c>
      <c r="EV686">
        <v>0</v>
      </c>
      <c r="EW686">
        <v>0</v>
      </c>
      <c r="EX686">
        <v>0</v>
      </c>
      <c r="EZ686">
        <v>0</v>
      </c>
      <c r="FQ686">
        <v>0</v>
      </c>
      <c r="FR686">
        <f t="shared" si="427"/>
        <v>0</v>
      </c>
      <c r="FS686">
        <v>0</v>
      </c>
      <c r="FX686">
        <v>0</v>
      </c>
      <c r="FY686">
        <v>0</v>
      </c>
      <c r="GA686" t="s">
        <v>45</v>
      </c>
      <c r="GG686">
        <v>2</v>
      </c>
      <c r="GH686">
        <v>1</v>
      </c>
      <c r="GI686">
        <v>2</v>
      </c>
      <c r="GJ686">
        <v>0</v>
      </c>
      <c r="GK686">
        <f>ROUND(R686*(R12)/100,2)</f>
        <v>0</v>
      </c>
      <c r="GL686">
        <f t="shared" si="428"/>
        <v>0</v>
      </c>
      <c r="GM686">
        <f t="shared" si="429"/>
        <v>67.260000000000005</v>
      </c>
      <c r="GN686">
        <f t="shared" si="430"/>
        <v>67.260000000000005</v>
      </c>
      <c r="GO686">
        <f t="shared" si="431"/>
        <v>0</v>
      </c>
      <c r="GP686">
        <f t="shared" si="432"/>
        <v>0</v>
      </c>
      <c r="GR686">
        <v>0</v>
      </c>
    </row>
    <row r="687" spans="1:200">
      <c r="A687">
        <v>18</v>
      </c>
      <c r="B687">
        <v>0</v>
      </c>
      <c r="C687">
        <v>372</v>
      </c>
      <c r="E687" t="s">
        <v>234</v>
      </c>
      <c r="F687" t="s">
        <v>683</v>
      </c>
      <c r="G687" t="s">
        <v>684</v>
      </c>
      <c r="H687" t="s">
        <v>163</v>
      </c>
      <c r="I687">
        <f>I685*J687</f>
        <v>8.6400000000000005E-2</v>
      </c>
      <c r="J687">
        <v>2.7</v>
      </c>
      <c r="O687">
        <f t="shared" si="400"/>
        <v>6.58</v>
      </c>
      <c r="P687">
        <f t="shared" si="401"/>
        <v>6.58</v>
      </c>
      <c r="Q687">
        <f t="shared" si="402"/>
        <v>0</v>
      </c>
      <c r="R687">
        <f t="shared" si="403"/>
        <v>0</v>
      </c>
      <c r="S687">
        <f t="shared" si="404"/>
        <v>0</v>
      </c>
      <c r="T687">
        <f t="shared" si="405"/>
        <v>0</v>
      </c>
      <c r="U687">
        <f t="shared" si="406"/>
        <v>0</v>
      </c>
      <c r="V687">
        <f t="shared" si="407"/>
        <v>0</v>
      </c>
      <c r="W687">
        <f t="shared" si="408"/>
        <v>0</v>
      </c>
      <c r="X687">
        <f t="shared" si="409"/>
        <v>0</v>
      </c>
      <c r="Y687">
        <f t="shared" si="409"/>
        <v>0</v>
      </c>
      <c r="AA687">
        <v>22950688</v>
      </c>
      <c r="AB687">
        <f t="shared" si="410"/>
        <v>20.190000000000001</v>
      </c>
      <c r="AC687">
        <f t="shared" si="411"/>
        <v>20.190000000000001</v>
      </c>
      <c r="AD687">
        <f t="shared" si="412"/>
        <v>0</v>
      </c>
      <c r="AE687">
        <f t="shared" si="413"/>
        <v>0</v>
      </c>
      <c r="AF687">
        <f t="shared" si="413"/>
        <v>0</v>
      </c>
      <c r="AG687">
        <f t="shared" si="414"/>
        <v>0</v>
      </c>
      <c r="AH687">
        <f t="shared" si="415"/>
        <v>0</v>
      </c>
      <c r="AI687">
        <f t="shared" si="415"/>
        <v>0</v>
      </c>
      <c r="AJ687">
        <f t="shared" si="416"/>
        <v>0</v>
      </c>
      <c r="AK687">
        <v>20.190000000000001</v>
      </c>
      <c r="AL687">
        <v>20.190000000000001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1</v>
      </c>
      <c r="AW687">
        <v>1</v>
      </c>
      <c r="AZ687">
        <v>1</v>
      </c>
      <c r="BA687">
        <v>1</v>
      </c>
      <c r="BB687">
        <v>1</v>
      </c>
      <c r="BC687">
        <v>3.77</v>
      </c>
      <c r="BD687" t="s">
        <v>45</v>
      </c>
      <c r="BE687" t="s">
        <v>45</v>
      </c>
      <c r="BF687" t="s">
        <v>45</v>
      </c>
      <c r="BG687" t="s">
        <v>45</v>
      </c>
      <c r="BH687">
        <v>3</v>
      </c>
      <c r="BI687">
        <v>1</v>
      </c>
      <c r="BJ687" t="s">
        <v>685</v>
      </c>
      <c r="BM687">
        <v>117</v>
      </c>
      <c r="BN687">
        <v>0</v>
      </c>
      <c r="BO687" t="s">
        <v>683</v>
      </c>
      <c r="BP687">
        <v>1</v>
      </c>
      <c r="BQ687">
        <v>30</v>
      </c>
      <c r="BS687">
        <v>1</v>
      </c>
      <c r="BT687">
        <v>1</v>
      </c>
      <c r="BU687">
        <v>1</v>
      </c>
      <c r="BV687">
        <v>1</v>
      </c>
      <c r="BW687">
        <v>1</v>
      </c>
      <c r="BX687">
        <v>1</v>
      </c>
      <c r="BY687" t="s">
        <v>45</v>
      </c>
      <c r="BZ687">
        <v>0</v>
      </c>
      <c r="CA687">
        <v>0</v>
      </c>
      <c r="CF687">
        <v>0</v>
      </c>
      <c r="CG687">
        <v>0</v>
      </c>
      <c r="CM687">
        <v>0</v>
      </c>
      <c r="CN687" t="s">
        <v>45</v>
      </c>
      <c r="CO687">
        <v>0</v>
      </c>
      <c r="CP687">
        <f t="shared" si="417"/>
        <v>6.58</v>
      </c>
      <c r="CQ687">
        <f t="shared" si="418"/>
        <v>76.11630000000001</v>
      </c>
      <c r="CR687">
        <f t="shared" si="419"/>
        <v>0</v>
      </c>
      <c r="CS687">
        <f t="shared" si="420"/>
        <v>0</v>
      </c>
      <c r="CT687">
        <f t="shared" si="421"/>
        <v>0</v>
      </c>
      <c r="CU687">
        <f t="shared" si="422"/>
        <v>0</v>
      </c>
      <c r="CV687">
        <f t="shared" si="423"/>
        <v>0</v>
      </c>
      <c r="CW687">
        <f t="shared" si="424"/>
        <v>0</v>
      </c>
      <c r="CX687">
        <f t="shared" si="424"/>
        <v>0</v>
      </c>
      <c r="CY687">
        <f t="shared" si="425"/>
        <v>0</v>
      </c>
      <c r="CZ687">
        <f t="shared" si="426"/>
        <v>0</v>
      </c>
      <c r="DC687" t="s">
        <v>45</v>
      </c>
      <c r="DD687" t="s">
        <v>45</v>
      </c>
      <c r="DE687" t="s">
        <v>45</v>
      </c>
      <c r="DF687" t="s">
        <v>45</v>
      </c>
      <c r="DG687" t="s">
        <v>45</v>
      </c>
      <c r="DH687" t="s">
        <v>45</v>
      </c>
      <c r="DI687" t="s">
        <v>45</v>
      </c>
      <c r="DJ687" t="s">
        <v>45</v>
      </c>
      <c r="DK687" t="s">
        <v>45</v>
      </c>
      <c r="DL687" t="s">
        <v>45</v>
      </c>
      <c r="DM687" t="s">
        <v>45</v>
      </c>
      <c r="DN687">
        <v>100</v>
      </c>
      <c r="DO687">
        <v>64</v>
      </c>
      <c r="DP687">
        <v>1.0249999999999999</v>
      </c>
      <c r="DQ687">
        <v>1</v>
      </c>
      <c r="DU687">
        <v>1009</v>
      </c>
      <c r="DV687" t="s">
        <v>163</v>
      </c>
      <c r="DW687" t="s">
        <v>163</v>
      </c>
      <c r="DX687">
        <v>1</v>
      </c>
      <c r="EE687">
        <v>21377832</v>
      </c>
      <c r="EF687">
        <v>30</v>
      </c>
      <c r="EG687" t="s">
        <v>20</v>
      </c>
      <c r="EH687">
        <v>0</v>
      </c>
      <c r="EI687" t="s">
        <v>45</v>
      </c>
      <c r="EJ687">
        <v>1</v>
      </c>
      <c r="EK687">
        <v>117</v>
      </c>
      <c r="EL687" t="s">
        <v>678</v>
      </c>
      <c r="EM687" t="s">
        <v>679</v>
      </c>
      <c r="EO687" t="s">
        <v>45</v>
      </c>
      <c r="EQ687">
        <v>0</v>
      </c>
      <c r="ER687">
        <v>20.190000000000001</v>
      </c>
      <c r="ES687">
        <v>20.190000000000001</v>
      </c>
      <c r="ET687">
        <v>0</v>
      </c>
      <c r="EU687">
        <v>0</v>
      </c>
      <c r="EV687">
        <v>0</v>
      </c>
      <c r="EW687">
        <v>0</v>
      </c>
      <c r="EX687">
        <v>0</v>
      </c>
      <c r="EZ687">
        <v>0</v>
      </c>
      <c r="FQ687">
        <v>0</v>
      </c>
      <c r="FR687">
        <f t="shared" si="427"/>
        <v>0</v>
      </c>
      <c r="FS687">
        <v>0</v>
      </c>
      <c r="FX687">
        <v>0</v>
      </c>
      <c r="FY687">
        <v>0</v>
      </c>
      <c r="GA687" t="s">
        <v>45</v>
      </c>
      <c r="GG687">
        <v>2</v>
      </c>
      <c r="GH687">
        <v>1</v>
      </c>
      <c r="GI687">
        <v>2</v>
      </c>
      <c r="GJ687">
        <v>0</v>
      </c>
      <c r="GK687">
        <f>ROUND(R687*(R12)/100,2)</f>
        <v>0</v>
      </c>
      <c r="GL687">
        <f t="shared" si="428"/>
        <v>0</v>
      </c>
      <c r="GM687">
        <f t="shared" si="429"/>
        <v>6.58</v>
      </c>
      <c r="GN687">
        <f t="shared" si="430"/>
        <v>6.58</v>
      </c>
      <c r="GO687">
        <f t="shared" si="431"/>
        <v>0</v>
      </c>
      <c r="GP687">
        <f t="shared" si="432"/>
        <v>0</v>
      </c>
      <c r="GR687">
        <v>0</v>
      </c>
    </row>
    <row r="689" spans="1:118">
      <c r="A689" s="2">
        <v>51</v>
      </c>
      <c r="B689" s="2">
        <f>B677</f>
        <v>0</v>
      </c>
      <c r="C689" s="2">
        <f>A677</f>
        <v>5</v>
      </c>
      <c r="D689" s="2">
        <f>ROW(A677)</f>
        <v>677</v>
      </c>
      <c r="E689" s="2"/>
      <c r="F689" s="2" t="str">
        <f>IF(F677&lt;&gt;"",F677,"")</f>
        <v>Новый подраздел</v>
      </c>
      <c r="G689" s="2" t="str">
        <f>IF(G677&lt;&gt;"",G677,"")</f>
        <v>Поручни</v>
      </c>
      <c r="H689" s="2"/>
      <c r="I689" s="2"/>
      <c r="J689" s="2"/>
      <c r="K689" s="2"/>
      <c r="L689" s="2"/>
      <c r="M689" s="2"/>
      <c r="N689" s="2"/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>
        <f t="shared" ref="AO689:AU689" si="433">ROUND(BB689,2)</f>
        <v>0</v>
      </c>
      <c r="AP689" s="2">
        <f t="shared" si="433"/>
        <v>0</v>
      </c>
      <c r="AQ689" s="2">
        <f t="shared" si="433"/>
        <v>0</v>
      </c>
      <c r="AR689" s="2">
        <f t="shared" si="433"/>
        <v>0</v>
      </c>
      <c r="AS689" s="2">
        <f t="shared" si="433"/>
        <v>0</v>
      </c>
      <c r="AT689" s="2">
        <f t="shared" si="433"/>
        <v>0</v>
      </c>
      <c r="AU689" s="2">
        <f t="shared" si="433"/>
        <v>0</v>
      </c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>
        <v>0</v>
      </c>
    </row>
    <row r="691" spans="1:118">
      <c r="A691" s="4">
        <v>50</v>
      </c>
      <c r="B691" s="4">
        <v>0</v>
      </c>
      <c r="C691" s="4">
        <v>0</v>
      </c>
      <c r="D691" s="4">
        <v>1</v>
      </c>
      <c r="E691" s="4">
        <v>201</v>
      </c>
      <c r="F691" s="4">
        <f>ROUND(Source!O689,O691)</f>
        <v>0</v>
      </c>
      <c r="G691" s="4" t="s">
        <v>172</v>
      </c>
      <c r="H691" s="4" t="s">
        <v>173</v>
      </c>
      <c r="I691" s="4"/>
      <c r="J691" s="4"/>
      <c r="K691" s="4">
        <v>201</v>
      </c>
      <c r="L691" s="4">
        <v>1</v>
      </c>
      <c r="M691" s="4">
        <v>3</v>
      </c>
      <c r="N691" s="4" t="s">
        <v>45</v>
      </c>
      <c r="O691" s="4">
        <v>2</v>
      </c>
      <c r="P691" s="4"/>
    </row>
    <row r="692" spans="1:118">
      <c r="A692" s="4">
        <v>50</v>
      </c>
      <c r="B692" s="4">
        <v>0</v>
      </c>
      <c r="C692" s="4">
        <v>0</v>
      </c>
      <c r="D692" s="4">
        <v>1</v>
      </c>
      <c r="E692" s="4">
        <v>202</v>
      </c>
      <c r="F692" s="4">
        <f>ROUND(Source!P689,O692)</f>
        <v>0</v>
      </c>
      <c r="G692" s="4" t="s">
        <v>174</v>
      </c>
      <c r="H692" s="4" t="s">
        <v>175</v>
      </c>
      <c r="I692" s="4"/>
      <c r="J692" s="4"/>
      <c r="K692" s="4">
        <v>202</v>
      </c>
      <c r="L692" s="4">
        <v>2</v>
      </c>
      <c r="M692" s="4">
        <v>3</v>
      </c>
      <c r="N692" s="4" t="s">
        <v>45</v>
      </c>
      <c r="O692" s="4">
        <v>2</v>
      </c>
      <c r="P692" s="4"/>
    </row>
    <row r="693" spans="1:118">
      <c r="A693" s="4">
        <v>50</v>
      </c>
      <c r="B693" s="4">
        <v>0</v>
      </c>
      <c r="C693" s="4">
        <v>0</v>
      </c>
      <c r="D693" s="4">
        <v>1</v>
      </c>
      <c r="E693" s="4">
        <v>222</v>
      </c>
      <c r="F693" s="4">
        <f>ROUND(Source!AO689,O693)</f>
        <v>0</v>
      </c>
      <c r="G693" s="4" t="s">
        <v>176</v>
      </c>
      <c r="H693" s="4" t="s">
        <v>177</v>
      </c>
      <c r="I693" s="4"/>
      <c r="J693" s="4"/>
      <c r="K693" s="4">
        <v>222</v>
      </c>
      <c r="L693" s="4">
        <v>3</v>
      </c>
      <c r="M693" s="4">
        <v>3</v>
      </c>
      <c r="N693" s="4" t="s">
        <v>45</v>
      </c>
      <c r="O693" s="4">
        <v>2</v>
      </c>
      <c r="P693" s="4"/>
    </row>
    <row r="694" spans="1:118">
      <c r="A694" s="4">
        <v>50</v>
      </c>
      <c r="B694" s="4">
        <v>0</v>
      </c>
      <c r="C694" s="4">
        <v>0</v>
      </c>
      <c r="D694" s="4">
        <v>1</v>
      </c>
      <c r="E694" s="4">
        <v>216</v>
      </c>
      <c r="F694" s="4">
        <f>ROUND(Source!AP689,O694)</f>
        <v>0</v>
      </c>
      <c r="G694" s="4" t="s">
        <v>178</v>
      </c>
      <c r="H694" s="4" t="s">
        <v>179</v>
      </c>
      <c r="I694" s="4"/>
      <c r="J694" s="4"/>
      <c r="K694" s="4">
        <v>216</v>
      </c>
      <c r="L694" s="4">
        <v>4</v>
      </c>
      <c r="M694" s="4">
        <v>3</v>
      </c>
      <c r="N694" s="4" t="s">
        <v>45</v>
      </c>
      <c r="O694" s="4">
        <v>2</v>
      </c>
      <c r="P694" s="4"/>
    </row>
    <row r="695" spans="1:118">
      <c r="A695" s="4">
        <v>50</v>
      </c>
      <c r="B695" s="4">
        <v>0</v>
      </c>
      <c r="C695" s="4">
        <v>0</v>
      </c>
      <c r="D695" s="4">
        <v>1</v>
      </c>
      <c r="E695" s="4">
        <v>223</v>
      </c>
      <c r="F695" s="4">
        <f>ROUND(Source!AQ689,O695)</f>
        <v>0</v>
      </c>
      <c r="G695" s="4" t="s">
        <v>180</v>
      </c>
      <c r="H695" s="4" t="s">
        <v>181</v>
      </c>
      <c r="I695" s="4"/>
      <c r="J695" s="4"/>
      <c r="K695" s="4">
        <v>223</v>
      </c>
      <c r="L695" s="4">
        <v>5</v>
      </c>
      <c r="M695" s="4">
        <v>3</v>
      </c>
      <c r="N695" s="4" t="s">
        <v>45</v>
      </c>
      <c r="O695" s="4">
        <v>2</v>
      </c>
      <c r="P695" s="4"/>
    </row>
    <row r="696" spans="1:118">
      <c r="A696" s="4">
        <v>50</v>
      </c>
      <c r="B696" s="4">
        <v>0</v>
      </c>
      <c r="C696" s="4">
        <v>0</v>
      </c>
      <c r="D696" s="4">
        <v>1</v>
      </c>
      <c r="E696" s="4">
        <v>203</v>
      </c>
      <c r="F696" s="4">
        <f>ROUND(Source!Q689,O696)</f>
        <v>0</v>
      </c>
      <c r="G696" s="4" t="s">
        <v>182</v>
      </c>
      <c r="H696" s="4" t="s">
        <v>183</v>
      </c>
      <c r="I696" s="4"/>
      <c r="J696" s="4"/>
      <c r="K696" s="4">
        <v>203</v>
      </c>
      <c r="L696" s="4">
        <v>6</v>
      </c>
      <c r="M696" s="4">
        <v>3</v>
      </c>
      <c r="N696" s="4" t="s">
        <v>45</v>
      </c>
      <c r="O696" s="4">
        <v>2</v>
      </c>
      <c r="P696" s="4"/>
    </row>
    <row r="697" spans="1:118">
      <c r="A697" s="4">
        <v>50</v>
      </c>
      <c r="B697" s="4">
        <v>0</v>
      </c>
      <c r="C697" s="4">
        <v>0</v>
      </c>
      <c r="D697" s="4">
        <v>1</v>
      </c>
      <c r="E697" s="4">
        <v>204</v>
      </c>
      <c r="F697" s="4">
        <f>ROUND(Source!R689,O697)</f>
        <v>0</v>
      </c>
      <c r="G697" s="4" t="s">
        <v>184</v>
      </c>
      <c r="H697" s="4" t="s">
        <v>185</v>
      </c>
      <c r="I697" s="4"/>
      <c r="J697" s="4"/>
      <c r="K697" s="4">
        <v>204</v>
      </c>
      <c r="L697" s="4">
        <v>7</v>
      </c>
      <c r="M697" s="4">
        <v>3</v>
      </c>
      <c r="N697" s="4" t="s">
        <v>45</v>
      </c>
      <c r="O697" s="4">
        <v>2</v>
      </c>
      <c r="P697" s="4"/>
    </row>
    <row r="698" spans="1:118">
      <c r="A698" s="4">
        <v>50</v>
      </c>
      <c r="B698" s="4">
        <v>0</v>
      </c>
      <c r="C698" s="4">
        <v>0</v>
      </c>
      <c r="D698" s="4">
        <v>1</v>
      </c>
      <c r="E698" s="4">
        <v>205</v>
      </c>
      <c r="F698" s="4">
        <f>ROUND(Source!S689,O698)</f>
        <v>0</v>
      </c>
      <c r="G698" s="4" t="s">
        <v>186</v>
      </c>
      <c r="H698" s="4" t="s">
        <v>187</v>
      </c>
      <c r="I698" s="4"/>
      <c r="J698" s="4"/>
      <c r="K698" s="4">
        <v>205</v>
      </c>
      <c r="L698" s="4">
        <v>8</v>
      </c>
      <c r="M698" s="4">
        <v>3</v>
      </c>
      <c r="N698" s="4" t="s">
        <v>45</v>
      </c>
      <c r="O698" s="4">
        <v>2</v>
      </c>
      <c r="P698" s="4"/>
    </row>
    <row r="699" spans="1:118">
      <c r="A699" s="4">
        <v>50</v>
      </c>
      <c r="B699" s="4">
        <v>0</v>
      </c>
      <c r="C699" s="4">
        <v>0</v>
      </c>
      <c r="D699" s="4">
        <v>1</v>
      </c>
      <c r="E699" s="4">
        <v>214</v>
      </c>
      <c r="F699" s="4">
        <f>ROUND(Source!AS689,O699)</f>
        <v>0</v>
      </c>
      <c r="G699" s="4" t="s">
        <v>188</v>
      </c>
      <c r="H699" s="4" t="s">
        <v>189</v>
      </c>
      <c r="I699" s="4"/>
      <c r="J699" s="4"/>
      <c r="K699" s="4">
        <v>214</v>
      </c>
      <c r="L699" s="4">
        <v>9</v>
      </c>
      <c r="M699" s="4">
        <v>3</v>
      </c>
      <c r="N699" s="4" t="s">
        <v>45</v>
      </c>
      <c r="O699" s="4">
        <v>2</v>
      </c>
      <c r="P699" s="4"/>
    </row>
    <row r="700" spans="1:118">
      <c r="A700" s="4">
        <v>50</v>
      </c>
      <c r="B700" s="4">
        <v>0</v>
      </c>
      <c r="C700" s="4">
        <v>0</v>
      </c>
      <c r="D700" s="4">
        <v>1</v>
      </c>
      <c r="E700" s="4">
        <v>215</v>
      </c>
      <c r="F700" s="4">
        <f>ROUND(Source!AT689,O700)</f>
        <v>0</v>
      </c>
      <c r="G700" s="4" t="s">
        <v>190</v>
      </c>
      <c r="H700" s="4" t="s">
        <v>191</v>
      </c>
      <c r="I700" s="4"/>
      <c r="J700" s="4"/>
      <c r="K700" s="4">
        <v>215</v>
      </c>
      <c r="L700" s="4">
        <v>10</v>
      </c>
      <c r="M700" s="4">
        <v>3</v>
      </c>
      <c r="N700" s="4" t="s">
        <v>45</v>
      </c>
      <c r="O700" s="4">
        <v>2</v>
      </c>
      <c r="P700" s="4"/>
    </row>
    <row r="701" spans="1:118">
      <c r="A701" s="4">
        <v>50</v>
      </c>
      <c r="B701" s="4">
        <v>0</v>
      </c>
      <c r="C701" s="4">
        <v>0</v>
      </c>
      <c r="D701" s="4">
        <v>1</v>
      </c>
      <c r="E701" s="4">
        <v>217</v>
      </c>
      <c r="F701" s="4">
        <f>ROUND(Source!AU689,O701)</f>
        <v>0</v>
      </c>
      <c r="G701" s="4" t="s">
        <v>192</v>
      </c>
      <c r="H701" s="4" t="s">
        <v>193</v>
      </c>
      <c r="I701" s="4"/>
      <c r="J701" s="4"/>
      <c r="K701" s="4">
        <v>217</v>
      </c>
      <c r="L701" s="4">
        <v>11</v>
      </c>
      <c r="M701" s="4">
        <v>3</v>
      </c>
      <c r="N701" s="4" t="s">
        <v>45</v>
      </c>
      <c r="O701" s="4">
        <v>2</v>
      </c>
      <c r="P701" s="4"/>
    </row>
    <row r="702" spans="1:118">
      <c r="A702" s="4">
        <v>50</v>
      </c>
      <c r="B702" s="4">
        <v>0</v>
      </c>
      <c r="C702" s="4">
        <v>0</v>
      </c>
      <c r="D702" s="4">
        <v>1</v>
      </c>
      <c r="E702" s="4">
        <v>206</v>
      </c>
      <c r="F702" s="4">
        <f>ROUND(Source!T689,O702)</f>
        <v>0</v>
      </c>
      <c r="G702" s="4" t="s">
        <v>194</v>
      </c>
      <c r="H702" s="4" t="s">
        <v>195</v>
      </c>
      <c r="I702" s="4"/>
      <c r="J702" s="4"/>
      <c r="K702" s="4">
        <v>206</v>
      </c>
      <c r="L702" s="4">
        <v>12</v>
      </c>
      <c r="M702" s="4">
        <v>3</v>
      </c>
      <c r="N702" s="4" t="s">
        <v>45</v>
      </c>
      <c r="O702" s="4">
        <v>2</v>
      </c>
      <c r="P702" s="4"/>
    </row>
    <row r="703" spans="1:118">
      <c r="A703" s="4">
        <v>50</v>
      </c>
      <c r="B703" s="4">
        <v>0</v>
      </c>
      <c r="C703" s="4">
        <v>0</v>
      </c>
      <c r="D703" s="4">
        <v>1</v>
      </c>
      <c r="E703" s="4">
        <v>207</v>
      </c>
      <c r="F703" s="4">
        <f>Source!U689</f>
        <v>0</v>
      </c>
      <c r="G703" s="4" t="s">
        <v>196</v>
      </c>
      <c r="H703" s="4" t="s">
        <v>197</v>
      </c>
      <c r="I703" s="4"/>
      <c r="J703" s="4"/>
      <c r="K703" s="4">
        <v>207</v>
      </c>
      <c r="L703" s="4">
        <v>13</v>
      </c>
      <c r="M703" s="4">
        <v>3</v>
      </c>
      <c r="N703" s="4" t="s">
        <v>45</v>
      </c>
      <c r="O703" s="4">
        <v>-1</v>
      </c>
      <c r="P703" s="4"/>
    </row>
    <row r="704" spans="1:118">
      <c r="A704" s="4">
        <v>50</v>
      </c>
      <c r="B704" s="4">
        <v>0</v>
      </c>
      <c r="C704" s="4">
        <v>0</v>
      </c>
      <c r="D704" s="4">
        <v>1</v>
      </c>
      <c r="E704" s="4">
        <v>208</v>
      </c>
      <c r="F704" s="4">
        <f>Source!V689</f>
        <v>0</v>
      </c>
      <c r="G704" s="4" t="s">
        <v>198</v>
      </c>
      <c r="H704" s="4" t="s">
        <v>199</v>
      </c>
      <c r="I704" s="4"/>
      <c r="J704" s="4"/>
      <c r="K704" s="4">
        <v>208</v>
      </c>
      <c r="L704" s="4">
        <v>14</v>
      </c>
      <c r="M704" s="4">
        <v>3</v>
      </c>
      <c r="N704" s="4" t="s">
        <v>45</v>
      </c>
      <c r="O704" s="4">
        <v>-1</v>
      </c>
      <c r="P704" s="4"/>
    </row>
    <row r="705" spans="1:200">
      <c r="A705" s="4">
        <v>50</v>
      </c>
      <c r="B705" s="4">
        <v>0</v>
      </c>
      <c r="C705" s="4">
        <v>0</v>
      </c>
      <c r="D705" s="4">
        <v>1</v>
      </c>
      <c r="E705" s="4">
        <v>209</v>
      </c>
      <c r="F705" s="4">
        <f>ROUND(Source!W689,O705)</f>
        <v>0</v>
      </c>
      <c r="G705" s="4" t="s">
        <v>200</v>
      </c>
      <c r="H705" s="4" t="s">
        <v>201</v>
      </c>
      <c r="I705" s="4"/>
      <c r="J705" s="4"/>
      <c r="K705" s="4">
        <v>209</v>
      </c>
      <c r="L705" s="4">
        <v>15</v>
      </c>
      <c r="M705" s="4">
        <v>3</v>
      </c>
      <c r="N705" s="4" t="s">
        <v>45</v>
      </c>
      <c r="O705" s="4">
        <v>2</v>
      </c>
      <c r="P705" s="4"/>
    </row>
    <row r="706" spans="1:200">
      <c r="A706" s="4">
        <v>50</v>
      </c>
      <c r="B706" s="4">
        <v>0</v>
      </c>
      <c r="C706" s="4">
        <v>0</v>
      </c>
      <c r="D706" s="4">
        <v>1</v>
      </c>
      <c r="E706" s="4">
        <v>210</v>
      </c>
      <c r="F706" s="4">
        <f>ROUND(Source!X689,O706)</f>
        <v>0</v>
      </c>
      <c r="G706" s="4" t="s">
        <v>202</v>
      </c>
      <c r="H706" s="4" t="s">
        <v>203</v>
      </c>
      <c r="I706" s="4"/>
      <c r="J706" s="4"/>
      <c r="K706" s="4">
        <v>210</v>
      </c>
      <c r="L706" s="4">
        <v>16</v>
      </c>
      <c r="M706" s="4">
        <v>3</v>
      </c>
      <c r="N706" s="4" t="s">
        <v>45</v>
      </c>
      <c r="O706" s="4">
        <v>2</v>
      </c>
      <c r="P706" s="4"/>
    </row>
    <row r="707" spans="1:200">
      <c r="A707" s="4">
        <v>50</v>
      </c>
      <c r="B707" s="4">
        <v>0</v>
      </c>
      <c r="C707" s="4">
        <v>0</v>
      </c>
      <c r="D707" s="4">
        <v>1</v>
      </c>
      <c r="E707" s="4">
        <v>211</v>
      </c>
      <c r="F707" s="4">
        <f>ROUND(Source!Y689,O707)</f>
        <v>0</v>
      </c>
      <c r="G707" s="4" t="s">
        <v>204</v>
      </c>
      <c r="H707" s="4" t="s">
        <v>205</v>
      </c>
      <c r="I707" s="4"/>
      <c r="J707" s="4"/>
      <c r="K707" s="4">
        <v>211</v>
      </c>
      <c r="L707" s="4">
        <v>17</v>
      </c>
      <c r="M707" s="4">
        <v>3</v>
      </c>
      <c r="N707" s="4" t="s">
        <v>45</v>
      </c>
      <c r="O707" s="4">
        <v>2</v>
      </c>
      <c r="P707" s="4"/>
    </row>
    <row r="708" spans="1:200">
      <c r="A708" s="4">
        <v>50</v>
      </c>
      <c r="B708" s="4">
        <v>0</v>
      </c>
      <c r="C708" s="4">
        <v>0</v>
      </c>
      <c r="D708" s="4">
        <v>1</v>
      </c>
      <c r="E708" s="4">
        <v>224</v>
      </c>
      <c r="F708" s="4">
        <f>ROUND(Source!AR689,O708)</f>
        <v>0</v>
      </c>
      <c r="G708" s="4" t="s">
        <v>206</v>
      </c>
      <c r="H708" s="4" t="s">
        <v>207</v>
      </c>
      <c r="I708" s="4"/>
      <c r="J708" s="4"/>
      <c r="K708" s="4">
        <v>224</v>
      </c>
      <c r="L708" s="4">
        <v>18</v>
      </c>
      <c r="M708" s="4">
        <v>3</v>
      </c>
      <c r="N708" s="4" t="s">
        <v>45</v>
      </c>
      <c r="O708" s="4">
        <v>2</v>
      </c>
      <c r="P708" s="4"/>
    </row>
    <row r="710" spans="1:200">
      <c r="A710" s="1">
        <v>5</v>
      </c>
      <c r="B710" s="1">
        <v>0</v>
      </c>
      <c r="C710" s="1"/>
      <c r="D710" s="1">
        <f>ROW(A717)</f>
        <v>717</v>
      </c>
      <c r="E710" s="1"/>
      <c r="F710" s="1" t="s">
        <v>564</v>
      </c>
      <c r="G710" s="1" t="s">
        <v>534</v>
      </c>
      <c r="H710" s="1" t="s">
        <v>45</v>
      </c>
      <c r="I710" s="1">
        <v>0</v>
      </c>
      <c r="J710" s="1"/>
      <c r="K710" s="1">
        <v>0</v>
      </c>
      <c r="L710" s="1"/>
      <c r="M710" s="1"/>
      <c r="N710" s="1"/>
      <c r="O710" s="1"/>
      <c r="P710" s="1"/>
      <c r="Q710" s="1"/>
      <c r="R710" s="1"/>
      <c r="S710" s="1"/>
      <c r="T710" s="1"/>
      <c r="U710" s="1" t="s">
        <v>45</v>
      </c>
      <c r="V710" s="1">
        <v>0</v>
      </c>
      <c r="W710" s="1"/>
      <c r="X710" s="1"/>
      <c r="Y710" s="1"/>
      <c r="Z710" s="1"/>
      <c r="AA710" s="1"/>
      <c r="AB710" s="1" t="s">
        <v>45</v>
      </c>
      <c r="AC710" s="1" t="s">
        <v>45</v>
      </c>
      <c r="AD710" s="1" t="s">
        <v>45</v>
      </c>
      <c r="AE710" s="1" t="s">
        <v>45</v>
      </c>
      <c r="AF710" s="1" t="s">
        <v>45</v>
      </c>
      <c r="AG710" s="1" t="s">
        <v>45</v>
      </c>
      <c r="AH710" s="1"/>
      <c r="AI710" s="1"/>
      <c r="AJ710" s="1"/>
      <c r="AK710" s="1"/>
      <c r="AL710" s="1"/>
      <c r="AM710" s="1"/>
      <c r="AN710" s="1"/>
      <c r="AO710" s="1"/>
      <c r="AP710" s="1" t="s">
        <v>45</v>
      </c>
      <c r="AQ710" s="1" t="s">
        <v>45</v>
      </c>
      <c r="AR710" s="1" t="s">
        <v>45</v>
      </c>
      <c r="AS710" s="1"/>
      <c r="AT710" s="1"/>
      <c r="AU710" s="1"/>
      <c r="AV710" s="1"/>
      <c r="AW710" s="1"/>
      <c r="AX710" s="1"/>
      <c r="AY710" s="1"/>
      <c r="AZ710" s="1" t="s">
        <v>45</v>
      </c>
      <c r="BA710" s="1"/>
      <c r="BB710" s="1" t="s">
        <v>45</v>
      </c>
      <c r="BC710" s="1" t="s">
        <v>45</v>
      </c>
      <c r="BD710" s="1" t="s">
        <v>45</v>
      </c>
      <c r="BE710" s="1" t="s">
        <v>45</v>
      </c>
      <c r="BF710" s="1" t="s">
        <v>45</v>
      </c>
      <c r="BG710" s="1" t="s">
        <v>45</v>
      </c>
      <c r="BH710" s="1" t="s">
        <v>45</v>
      </c>
      <c r="BI710" s="1" t="s">
        <v>45</v>
      </c>
      <c r="BJ710" s="1" t="s">
        <v>45</v>
      </c>
      <c r="BK710" s="1" t="s">
        <v>45</v>
      </c>
      <c r="BL710" s="1" t="s">
        <v>45</v>
      </c>
      <c r="BM710" s="1" t="s">
        <v>45</v>
      </c>
      <c r="BN710" s="1" t="s">
        <v>45</v>
      </c>
      <c r="BO710" s="1" t="s">
        <v>45</v>
      </c>
      <c r="BP710" s="1" t="s">
        <v>45</v>
      </c>
      <c r="BQ710" s="1"/>
      <c r="BR710" s="1"/>
      <c r="BS710" s="1"/>
      <c r="BT710" s="1"/>
      <c r="BU710" s="1"/>
      <c r="BV710" s="1"/>
      <c r="BW710" s="1"/>
      <c r="BX710" s="1">
        <v>0</v>
      </c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>
        <v>0</v>
      </c>
    </row>
    <row r="712" spans="1:200">
      <c r="A712" s="2">
        <v>52</v>
      </c>
      <c r="B712" s="2">
        <f t="shared" ref="B712:G712" si="434">B717</f>
        <v>0</v>
      </c>
      <c r="C712" s="2">
        <f t="shared" si="434"/>
        <v>5</v>
      </c>
      <c r="D712" s="2">
        <f t="shared" si="434"/>
        <v>710</v>
      </c>
      <c r="E712" s="2">
        <f t="shared" si="434"/>
        <v>0</v>
      </c>
      <c r="F712" s="2" t="str">
        <f t="shared" si="434"/>
        <v>Новый подраздел</v>
      </c>
      <c r="G712" s="2" t="str">
        <f t="shared" si="434"/>
        <v>Вывоз мусора</v>
      </c>
      <c r="H712" s="2"/>
      <c r="I712" s="2"/>
      <c r="J712" s="2"/>
      <c r="K712" s="2"/>
      <c r="L712" s="2"/>
      <c r="M712" s="2"/>
      <c r="N712" s="2"/>
      <c r="O712" s="2">
        <f t="shared" ref="O712:AT712" si="435">O717</f>
        <v>0</v>
      </c>
      <c r="P712" s="2">
        <f t="shared" si="435"/>
        <v>0</v>
      </c>
      <c r="Q712" s="2">
        <f t="shared" si="435"/>
        <v>0</v>
      </c>
      <c r="R712" s="2">
        <f t="shared" si="435"/>
        <v>0</v>
      </c>
      <c r="S712" s="2">
        <f t="shared" si="435"/>
        <v>0</v>
      </c>
      <c r="T712" s="2">
        <f t="shared" si="435"/>
        <v>0</v>
      </c>
      <c r="U712" s="2">
        <f t="shared" si="435"/>
        <v>0</v>
      </c>
      <c r="V712" s="2">
        <f t="shared" si="435"/>
        <v>0</v>
      </c>
      <c r="W712" s="2">
        <f t="shared" si="435"/>
        <v>0</v>
      </c>
      <c r="X712" s="2">
        <f t="shared" si="435"/>
        <v>0</v>
      </c>
      <c r="Y712" s="2">
        <f t="shared" si="435"/>
        <v>0</v>
      </c>
      <c r="Z712" s="2">
        <f t="shared" si="435"/>
        <v>0</v>
      </c>
      <c r="AA712" s="2">
        <f t="shared" si="435"/>
        <v>0</v>
      </c>
      <c r="AB712" s="2">
        <f t="shared" si="435"/>
        <v>0</v>
      </c>
      <c r="AC712" s="2">
        <f t="shared" si="435"/>
        <v>0</v>
      </c>
      <c r="AD712" s="2">
        <f t="shared" si="435"/>
        <v>0</v>
      </c>
      <c r="AE712" s="2">
        <f t="shared" si="435"/>
        <v>0</v>
      </c>
      <c r="AF712" s="2">
        <f t="shared" si="435"/>
        <v>0</v>
      </c>
      <c r="AG712" s="2">
        <f t="shared" si="435"/>
        <v>0</v>
      </c>
      <c r="AH712" s="2">
        <f t="shared" si="435"/>
        <v>0</v>
      </c>
      <c r="AI712" s="2">
        <f t="shared" si="435"/>
        <v>0</v>
      </c>
      <c r="AJ712" s="2">
        <f t="shared" si="435"/>
        <v>0</v>
      </c>
      <c r="AK712" s="2">
        <f t="shared" si="435"/>
        <v>0</v>
      </c>
      <c r="AL712" s="2">
        <f t="shared" si="435"/>
        <v>0</v>
      </c>
      <c r="AM712" s="2">
        <f t="shared" si="435"/>
        <v>0</v>
      </c>
      <c r="AN712" s="2">
        <f t="shared" si="435"/>
        <v>0</v>
      </c>
      <c r="AO712" s="2">
        <f t="shared" si="435"/>
        <v>0</v>
      </c>
      <c r="AP712" s="2">
        <f t="shared" si="435"/>
        <v>0</v>
      </c>
      <c r="AQ712" s="2">
        <f t="shared" si="435"/>
        <v>0</v>
      </c>
      <c r="AR712" s="2">
        <f t="shared" si="435"/>
        <v>0</v>
      </c>
      <c r="AS712" s="2">
        <f t="shared" si="435"/>
        <v>0</v>
      </c>
      <c r="AT712" s="2">
        <f t="shared" si="435"/>
        <v>0</v>
      </c>
      <c r="AU712" s="2">
        <f t="shared" ref="AU712:BZ712" si="436">AU717</f>
        <v>0</v>
      </c>
      <c r="AV712" s="2">
        <f t="shared" si="436"/>
        <v>0</v>
      </c>
      <c r="AW712" s="2">
        <f t="shared" si="436"/>
        <v>0</v>
      </c>
      <c r="AX712" s="2">
        <f t="shared" si="436"/>
        <v>0</v>
      </c>
      <c r="AY712" s="2">
        <f t="shared" si="436"/>
        <v>0</v>
      </c>
      <c r="AZ712" s="2">
        <f t="shared" si="436"/>
        <v>0</v>
      </c>
      <c r="BA712" s="2">
        <f t="shared" si="436"/>
        <v>0</v>
      </c>
      <c r="BB712" s="2">
        <f t="shared" si="436"/>
        <v>0</v>
      </c>
      <c r="BC712" s="2">
        <f t="shared" si="436"/>
        <v>0</v>
      </c>
      <c r="BD712" s="2">
        <f t="shared" si="436"/>
        <v>0</v>
      </c>
      <c r="BE712" s="2">
        <f t="shared" si="436"/>
        <v>0</v>
      </c>
      <c r="BF712" s="2">
        <f t="shared" si="436"/>
        <v>0</v>
      </c>
      <c r="BG712" s="2">
        <f t="shared" si="436"/>
        <v>0</v>
      </c>
      <c r="BH712" s="2">
        <f t="shared" si="436"/>
        <v>0</v>
      </c>
      <c r="BI712" s="2">
        <f t="shared" si="436"/>
        <v>0</v>
      </c>
      <c r="BJ712" s="2">
        <f t="shared" si="436"/>
        <v>0</v>
      </c>
      <c r="BK712" s="2">
        <f t="shared" si="436"/>
        <v>0</v>
      </c>
      <c r="BL712" s="2">
        <f t="shared" si="436"/>
        <v>0</v>
      </c>
      <c r="BM712" s="2">
        <f t="shared" si="436"/>
        <v>0</v>
      </c>
      <c r="BN712" s="2">
        <f t="shared" si="436"/>
        <v>0</v>
      </c>
      <c r="BO712" s="3">
        <f t="shared" si="436"/>
        <v>0</v>
      </c>
      <c r="BP712" s="3">
        <f t="shared" si="436"/>
        <v>0</v>
      </c>
      <c r="BQ712" s="3">
        <f t="shared" si="436"/>
        <v>0</v>
      </c>
      <c r="BR712" s="3">
        <f t="shared" si="436"/>
        <v>0</v>
      </c>
      <c r="BS712" s="3">
        <f t="shared" si="436"/>
        <v>0</v>
      </c>
      <c r="BT712" s="3">
        <f t="shared" si="436"/>
        <v>0</v>
      </c>
      <c r="BU712" s="3">
        <f t="shared" si="436"/>
        <v>0</v>
      </c>
      <c r="BV712" s="3">
        <f t="shared" si="436"/>
        <v>0</v>
      </c>
      <c r="BW712" s="3">
        <f t="shared" si="436"/>
        <v>0</v>
      </c>
      <c r="BX712" s="3">
        <f t="shared" si="436"/>
        <v>0</v>
      </c>
      <c r="BY712" s="3">
        <f t="shared" si="436"/>
        <v>0</v>
      </c>
      <c r="BZ712" s="3">
        <f t="shared" si="436"/>
        <v>0</v>
      </c>
      <c r="CA712" s="3">
        <f t="shared" ref="CA712:DF712" si="437">CA717</f>
        <v>0</v>
      </c>
      <c r="CB712" s="3">
        <f t="shared" si="437"/>
        <v>0</v>
      </c>
      <c r="CC712" s="3">
        <f t="shared" si="437"/>
        <v>0</v>
      </c>
      <c r="CD712" s="3">
        <f t="shared" si="437"/>
        <v>0</v>
      </c>
      <c r="CE712" s="3">
        <f t="shared" si="437"/>
        <v>0</v>
      </c>
      <c r="CF712" s="3">
        <f t="shared" si="437"/>
        <v>0</v>
      </c>
      <c r="CG712" s="3">
        <f t="shared" si="437"/>
        <v>0</v>
      </c>
      <c r="CH712" s="3">
        <f t="shared" si="437"/>
        <v>0</v>
      </c>
      <c r="CI712" s="3">
        <f t="shared" si="437"/>
        <v>0</v>
      </c>
      <c r="CJ712" s="3">
        <f t="shared" si="437"/>
        <v>0</v>
      </c>
      <c r="CK712" s="3">
        <f t="shared" si="437"/>
        <v>0</v>
      </c>
      <c r="CL712" s="3">
        <f t="shared" si="437"/>
        <v>0</v>
      </c>
      <c r="CM712" s="3">
        <f t="shared" si="437"/>
        <v>0</v>
      </c>
      <c r="CN712" s="3">
        <f t="shared" si="437"/>
        <v>0</v>
      </c>
      <c r="CO712" s="3">
        <f t="shared" si="437"/>
        <v>0</v>
      </c>
      <c r="CP712" s="3">
        <f t="shared" si="437"/>
        <v>0</v>
      </c>
      <c r="CQ712" s="3">
        <f t="shared" si="437"/>
        <v>0</v>
      </c>
      <c r="CR712" s="3">
        <f t="shared" si="437"/>
        <v>0</v>
      </c>
      <c r="CS712" s="3">
        <f t="shared" si="437"/>
        <v>0</v>
      </c>
      <c r="CT712" s="3">
        <f t="shared" si="437"/>
        <v>0</v>
      </c>
      <c r="CU712" s="3">
        <f t="shared" si="437"/>
        <v>0</v>
      </c>
      <c r="CV712" s="3">
        <f t="shared" si="437"/>
        <v>0</v>
      </c>
      <c r="CW712" s="3">
        <f t="shared" si="437"/>
        <v>0</v>
      </c>
      <c r="CX712" s="3">
        <f t="shared" si="437"/>
        <v>0</v>
      </c>
      <c r="CY712" s="3">
        <f t="shared" si="437"/>
        <v>0</v>
      </c>
      <c r="CZ712" s="3">
        <f t="shared" si="437"/>
        <v>0</v>
      </c>
      <c r="DA712" s="3">
        <f t="shared" si="437"/>
        <v>0</v>
      </c>
      <c r="DB712" s="3">
        <f t="shared" si="437"/>
        <v>0</v>
      </c>
      <c r="DC712" s="3">
        <f t="shared" si="437"/>
        <v>0</v>
      </c>
      <c r="DD712" s="3">
        <f t="shared" si="437"/>
        <v>0</v>
      </c>
      <c r="DE712" s="3">
        <f t="shared" si="437"/>
        <v>0</v>
      </c>
      <c r="DF712" s="3">
        <f t="shared" si="437"/>
        <v>0</v>
      </c>
      <c r="DG712" s="3">
        <f t="shared" ref="DG712:DN712" si="438">DG717</f>
        <v>0</v>
      </c>
      <c r="DH712" s="3">
        <f t="shared" si="438"/>
        <v>0</v>
      </c>
      <c r="DI712" s="3">
        <f t="shared" si="438"/>
        <v>0</v>
      </c>
      <c r="DJ712" s="3">
        <f t="shared" si="438"/>
        <v>0</v>
      </c>
      <c r="DK712" s="3">
        <f t="shared" si="438"/>
        <v>0</v>
      </c>
      <c r="DL712" s="3">
        <f t="shared" si="438"/>
        <v>0</v>
      </c>
      <c r="DM712" s="3">
        <f t="shared" si="438"/>
        <v>0</v>
      </c>
      <c r="DN712" s="3">
        <f t="shared" si="438"/>
        <v>0</v>
      </c>
    </row>
    <row r="714" spans="1:200">
      <c r="A714">
        <v>17</v>
      </c>
      <c r="B714">
        <v>0</v>
      </c>
      <c r="C714">
        <f>ROW(SmtRes!A373)</f>
        <v>373</v>
      </c>
      <c r="D714">
        <f>ROW(EtalonRes!A351)</f>
        <v>351</v>
      </c>
      <c r="E714" t="s">
        <v>63</v>
      </c>
      <c r="F714" t="s">
        <v>535</v>
      </c>
      <c r="G714" t="s">
        <v>536</v>
      </c>
      <c r="H714" t="s">
        <v>138</v>
      </c>
      <c r="I714">
        <f>12*4.5*0.1*2</f>
        <v>10.8</v>
      </c>
      <c r="J714">
        <v>0</v>
      </c>
      <c r="O714">
        <f>ROUND(CP714,2)</f>
        <v>707.13</v>
      </c>
      <c r="P714">
        <f>ROUND(CQ714*I714,2)</f>
        <v>0</v>
      </c>
      <c r="Q714">
        <f>ROUND(CR714*I714,2)</f>
        <v>707.13</v>
      </c>
      <c r="R714">
        <f>ROUND(CS714*I714,2)</f>
        <v>259.42</v>
      </c>
      <c r="S714">
        <f>ROUND(CT714*I714,2)</f>
        <v>0</v>
      </c>
      <c r="T714">
        <f>ROUND(CU714*I714,2)</f>
        <v>0</v>
      </c>
      <c r="U714">
        <f>CV714*I714</f>
        <v>0</v>
      </c>
      <c r="V714">
        <f>CW714*I714</f>
        <v>0</v>
      </c>
      <c r="W714">
        <f>ROUND(CX714*I714,2)</f>
        <v>0</v>
      </c>
      <c r="X714">
        <f>ROUND(CY714,2)</f>
        <v>0</v>
      </c>
      <c r="Y714">
        <f>ROUND(CZ714,2)</f>
        <v>0</v>
      </c>
      <c r="AA714">
        <v>22950688</v>
      </c>
      <c r="AB714">
        <f>ROUND((AC714+AD714+AF714),6)</f>
        <v>8.86</v>
      </c>
      <c r="AC714">
        <f>ROUND((ES714),6)</f>
        <v>0</v>
      </c>
      <c r="AD714">
        <f>ROUND((((ET714)-(EU714))+AE714),6)</f>
        <v>8.86</v>
      </c>
      <c r="AE714">
        <f>ROUND((EU714),6)</f>
        <v>1.48</v>
      </c>
      <c r="AF714">
        <f>ROUND((EV714),6)</f>
        <v>0</v>
      </c>
      <c r="AG714">
        <f>ROUND((AP714),6)</f>
        <v>0</v>
      </c>
      <c r="AH714">
        <f>(EW714)</f>
        <v>0</v>
      </c>
      <c r="AI714">
        <f>(EX714)</f>
        <v>0</v>
      </c>
      <c r="AJ714">
        <f>ROUND((AS714),6)</f>
        <v>0</v>
      </c>
      <c r="AK714">
        <v>8.86</v>
      </c>
      <c r="AL714">
        <v>0</v>
      </c>
      <c r="AM714">
        <v>8.86</v>
      </c>
      <c r="AN714">
        <v>1.48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76</v>
      </c>
      <c r="AU714">
        <v>44</v>
      </c>
      <c r="AV714">
        <v>1</v>
      </c>
      <c r="AW714">
        <v>1</v>
      </c>
      <c r="AZ714">
        <v>1</v>
      </c>
      <c r="BA714">
        <v>16.23</v>
      </c>
      <c r="BB714">
        <v>7.39</v>
      </c>
      <c r="BC714">
        <v>1</v>
      </c>
      <c r="BD714" t="s">
        <v>45</v>
      </c>
      <c r="BE714" t="s">
        <v>45</v>
      </c>
      <c r="BF714" t="s">
        <v>45</v>
      </c>
      <c r="BG714" t="s">
        <v>45</v>
      </c>
      <c r="BH714">
        <v>0</v>
      </c>
      <c r="BI714">
        <v>1</v>
      </c>
      <c r="BJ714" t="s">
        <v>537</v>
      </c>
      <c r="BM714">
        <v>658</v>
      </c>
      <c r="BN714">
        <v>0</v>
      </c>
      <c r="BO714" t="s">
        <v>535</v>
      </c>
      <c r="BP714">
        <v>1</v>
      </c>
      <c r="BQ714">
        <v>60</v>
      </c>
      <c r="BS714">
        <v>16.23</v>
      </c>
      <c r="BT714">
        <v>1</v>
      </c>
      <c r="BU714">
        <v>1</v>
      </c>
      <c r="BV714">
        <v>1</v>
      </c>
      <c r="BW714">
        <v>1</v>
      </c>
      <c r="BX714">
        <v>1</v>
      </c>
      <c r="BY714" t="s">
        <v>45</v>
      </c>
      <c r="BZ714">
        <v>76</v>
      </c>
      <c r="CA714">
        <v>44</v>
      </c>
      <c r="CF714">
        <v>0</v>
      </c>
      <c r="CG714">
        <v>0</v>
      </c>
      <c r="CM714">
        <v>0</v>
      </c>
      <c r="CN714" t="s">
        <v>45</v>
      </c>
      <c r="CO714">
        <v>0</v>
      </c>
      <c r="CP714">
        <f>(P714+Q714+S714)</f>
        <v>707.13</v>
      </c>
      <c r="CQ714">
        <f>(AC714*BC714*AW714)</f>
        <v>0</v>
      </c>
      <c r="CR714">
        <f>(AD714*BB714*AV714)</f>
        <v>65.475399999999993</v>
      </c>
      <c r="CS714">
        <f>(AE714*BS714*AV714)</f>
        <v>24.020399999999999</v>
      </c>
      <c r="CT714">
        <f>(AF714*BA714*AV714)</f>
        <v>0</v>
      </c>
      <c r="CU714">
        <f>AG714</f>
        <v>0</v>
      </c>
      <c r="CV714">
        <f>(AH714*AV714)</f>
        <v>0</v>
      </c>
      <c r="CW714">
        <f>AI714</f>
        <v>0</v>
      </c>
      <c r="CX714">
        <f>AJ714</f>
        <v>0</v>
      </c>
      <c r="CY714">
        <f>S714*(BZ714/100)</f>
        <v>0</v>
      </c>
      <c r="CZ714">
        <f>S714*(CA714/100)</f>
        <v>0</v>
      </c>
      <c r="DC714" t="s">
        <v>45</v>
      </c>
      <c r="DD714" t="s">
        <v>45</v>
      </c>
      <c r="DE714" t="s">
        <v>45</v>
      </c>
      <c r="DF714" t="s">
        <v>45</v>
      </c>
      <c r="DG714" t="s">
        <v>45</v>
      </c>
      <c r="DH714" t="s">
        <v>45</v>
      </c>
      <c r="DI714" t="s">
        <v>45</v>
      </c>
      <c r="DJ714" t="s">
        <v>45</v>
      </c>
      <c r="DK714" t="s">
        <v>45</v>
      </c>
      <c r="DL714" t="s">
        <v>45</v>
      </c>
      <c r="DM714" t="s">
        <v>45</v>
      </c>
      <c r="DN714">
        <v>91</v>
      </c>
      <c r="DO714">
        <v>70</v>
      </c>
      <c r="DP714">
        <v>1.0469999999999999</v>
      </c>
      <c r="DQ714">
        <v>1.002</v>
      </c>
      <c r="DU714">
        <v>1009</v>
      </c>
      <c r="DV714" t="s">
        <v>138</v>
      </c>
      <c r="DW714" t="s">
        <v>138</v>
      </c>
      <c r="DX714">
        <v>1000</v>
      </c>
      <c r="EE714">
        <v>21378373</v>
      </c>
      <c r="EF714">
        <v>60</v>
      </c>
      <c r="EG714" t="s">
        <v>87</v>
      </c>
      <c r="EH714">
        <v>0</v>
      </c>
      <c r="EI714" t="s">
        <v>45</v>
      </c>
      <c r="EJ714">
        <v>1</v>
      </c>
      <c r="EK714">
        <v>658</v>
      </c>
      <c r="EL714" t="s">
        <v>538</v>
      </c>
      <c r="EM714" t="s">
        <v>539</v>
      </c>
      <c r="EO714" t="s">
        <v>45</v>
      </c>
      <c r="EQ714">
        <v>0</v>
      </c>
      <c r="ER714">
        <v>8.86</v>
      </c>
      <c r="ES714">
        <v>0</v>
      </c>
      <c r="ET714">
        <v>8.86</v>
      </c>
      <c r="EU714">
        <v>1.48</v>
      </c>
      <c r="EV714">
        <v>0</v>
      </c>
      <c r="EW714">
        <v>0</v>
      </c>
      <c r="EX714">
        <v>0</v>
      </c>
      <c r="EY714">
        <v>0</v>
      </c>
      <c r="EZ714">
        <v>0</v>
      </c>
      <c r="FQ714">
        <v>0</v>
      </c>
      <c r="FR714">
        <f>ROUND(IF(AND(BH714=3,BI714=3),P714,0),2)</f>
        <v>0</v>
      </c>
      <c r="FS714">
        <v>0</v>
      </c>
      <c r="FX714">
        <v>76</v>
      </c>
      <c r="FY714">
        <v>44</v>
      </c>
      <c r="GA714" t="s">
        <v>45</v>
      </c>
      <c r="GG714">
        <v>2</v>
      </c>
      <c r="GH714">
        <v>1</v>
      </c>
      <c r="GI714">
        <v>2</v>
      </c>
      <c r="GJ714">
        <v>0</v>
      </c>
      <c r="GK714">
        <f>ROUND(R714*(R12)/100,2)</f>
        <v>433.23</v>
      </c>
      <c r="GL714">
        <f>ROUND(IF(AND(BH714=3,BI714=3,FS714&lt;&gt;0),P714,0),2)</f>
        <v>0</v>
      </c>
      <c r="GM714">
        <f>O714+X714+Y714+GK714</f>
        <v>1140.3600000000001</v>
      </c>
      <c r="GN714">
        <f>ROUND(IF(OR(BI714=0,BI714=1),O714+X714+Y714+GK714,0),2)</f>
        <v>1140.3599999999999</v>
      </c>
      <c r="GO714">
        <f>ROUND(IF(BI714=2,O714+X714+Y714+GK714,0),2)</f>
        <v>0</v>
      </c>
      <c r="GP714">
        <f>ROUND(IF(BI714=4,O714+X714+Y714+GK714,0),2)</f>
        <v>0</v>
      </c>
      <c r="GR714">
        <v>0</v>
      </c>
    </row>
    <row r="715" spans="1:200">
      <c r="A715">
        <v>17</v>
      </c>
      <c r="B715">
        <v>0</v>
      </c>
      <c r="E715" t="s">
        <v>70</v>
      </c>
      <c r="F715" t="s">
        <v>364</v>
      </c>
      <c r="G715" t="s">
        <v>365</v>
      </c>
      <c r="H715" t="s">
        <v>138</v>
      </c>
      <c r="I715">
        <f>I714</f>
        <v>10.8</v>
      </c>
      <c r="J715">
        <v>0</v>
      </c>
      <c r="O715">
        <f>ROUND(CP715,2)</f>
        <v>1647.11</v>
      </c>
      <c r="P715">
        <f>ROUND(CQ715*I715,2)</f>
        <v>0</v>
      </c>
      <c r="Q715">
        <f>ROUND(CR715*I715,2)</f>
        <v>1647.11</v>
      </c>
      <c r="R715">
        <f>ROUND(CS715*I715,2)</f>
        <v>0</v>
      </c>
      <c r="S715">
        <f>ROUND(CT715*I715,2)</f>
        <v>0</v>
      </c>
      <c r="T715">
        <f>ROUND(CU715*I715,2)</f>
        <v>0</v>
      </c>
      <c r="U715">
        <f>CV715*I715</f>
        <v>0</v>
      </c>
      <c r="V715">
        <f>CW715*I715</f>
        <v>0</v>
      </c>
      <c r="W715">
        <f>ROUND(CX715*I715,2)</f>
        <v>0</v>
      </c>
      <c r="X715">
        <f>ROUND(CY715,2)</f>
        <v>0</v>
      </c>
      <c r="Y715">
        <f>ROUND(CZ715,2)</f>
        <v>0</v>
      </c>
      <c r="AA715">
        <v>22950688</v>
      </c>
      <c r="AB715">
        <f>ROUND((AC715+AD715+AF715),6)</f>
        <v>101</v>
      </c>
      <c r="AC715">
        <f>ROUND((ES715),6)</f>
        <v>0</v>
      </c>
      <c r="AD715">
        <f>ROUND((((ET715)-(EU715))+AE715),6)</f>
        <v>101</v>
      </c>
      <c r="AE715">
        <f>ROUND((EU715),6)</f>
        <v>0</v>
      </c>
      <c r="AF715">
        <f>ROUND((EV715),6)</f>
        <v>0</v>
      </c>
      <c r="AG715">
        <f>ROUND((AP715),6)</f>
        <v>0</v>
      </c>
      <c r="AH715">
        <f>(EW715)</f>
        <v>0</v>
      </c>
      <c r="AI715">
        <f>(EX715)</f>
        <v>0</v>
      </c>
      <c r="AJ715">
        <f>ROUND((AS715),6)</f>
        <v>0</v>
      </c>
      <c r="AK715">
        <v>101</v>
      </c>
      <c r="AL715">
        <v>0</v>
      </c>
      <c r="AM715">
        <v>101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1</v>
      </c>
      <c r="AW715">
        <v>1</v>
      </c>
      <c r="AZ715">
        <v>1</v>
      </c>
      <c r="BA715">
        <v>1</v>
      </c>
      <c r="BB715">
        <v>1.51</v>
      </c>
      <c r="BC715">
        <v>1</v>
      </c>
      <c r="BD715" t="s">
        <v>45</v>
      </c>
      <c r="BE715" t="s">
        <v>45</v>
      </c>
      <c r="BF715" t="s">
        <v>45</v>
      </c>
      <c r="BG715" t="s">
        <v>45</v>
      </c>
      <c r="BH715">
        <v>0</v>
      </c>
      <c r="BI715">
        <v>4</v>
      </c>
      <c r="BJ715" t="s">
        <v>366</v>
      </c>
      <c r="BM715">
        <v>1110</v>
      </c>
      <c r="BN715">
        <v>0</v>
      </c>
      <c r="BO715" t="s">
        <v>364</v>
      </c>
      <c r="BP715">
        <v>1</v>
      </c>
      <c r="BQ715">
        <v>150</v>
      </c>
      <c r="BS715">
        <v>1</v>
      </c>
      <c r="BT715">
        <v>1</v>
      </c>
      <c r="BU715">
        <v>1</v>
      </c>
      <c r="BV715">
        <v>1</v>
      </c>
      <c r="BW715">
        <v>1</v>
      </c>
      <c r="BX715">
        <v>1</v>
      </c>
      <c r="BY715" t="s">
        <v>45</v>
      </c>
      <c r="BZ715">
        <v>0</v>
      </c>
      <c r="CA715">
        <v>0</v>
      </c>
      <c r="CF715">
        <v>0</v>
      </c>
      <c r="CG715">
        <v>0</v>
      </c>
      <c r="CM715">
        <v>0</v>
      </c>
      <c r="CN715" t="s">
        <v>45</v>
      </c>
      <c r="CO715">
        <v>0</v>
      </c>
      <c r="CP715">
        <f>(P715+Q715+S715)</f>
        <v>1647.11</v>
      </c>
      <c r="CQ715">
        <f>(AC715*BC715*AW715)</f>
        <v>0</v>
      </c>
      <c r="CR715">
        <f>(AD715*BB715*AV715)</f>
        <v>152.51</v>
      </c>
      <c r="CS715">
        <f>(AE715*BS715*AV715)</f>
        <v>0</v>
      </c>
      <c r="CT715">
        <f>(AF715*BA715*AV715)</f>
        <v>0</v>
      </c>
      <c r="CU715">
        <f>AG715</f>
        <v>0</v>
      </c>
      <c r="CV715">
        <f>(AH715*AV715)</f>
        <v>0</v>
      </c>
      <c r="CW715">
        <f>AI715</f>
        <v>0</v>
      </c>
      <c r="CX715">
        <f>AJ715</f>
        <v>0</v>
      </c>
      <c r="CY715">
        <f>S715*(BZ715/100)</f>
        <v>0</v>
      </c>
      <c r="CZ715">
        <f>S715*(CA715/100)</f>
        <v>0</v>
      </c>
      <c r="DC715" t="s">
        <v>45</v>
      </c>
      <c r="DD715" t="s">
        <v>45</v>
      </c>
      <c r="DE715" t="s">
        <v>45</v>
      </c>
      <c r="DF715" t="s">
        <v>45</v>
      </c>
      <c r="DG715" t="s">
        <v>45</v>
      </c>
      <c r="DH715" t="s">
        <v>45</v>
      </c>
      <c r="DI715" t="s">
        <v>45</v>
      </c>
      <c r="DJ715" t="s">
        <v>45</v>
      </c>
      <c r="DK715" t="s">
        <v>45</v>
      </c>
      <c r="DL715" t="s">
        <v>45</v>
      </c>
      <c r="DM715" t="s">
        <v>45</v>
      </c>
      <c r="DN715">
        <v>0</v>
      </c>
      <c r="DO715">
        <v>0</v>
      </c>
      <c r="DP715">
        <v>1</v>
      </c>
      <c r="DQ715">
        <v>1</v>
      </c>
      <c r="DU715">
        <v>1009</v>
      </c>
      <c r="DV715" t="s">
        <v>138</v>
      </c>
      <c r="DW715" t="s">
        <v>138</v>
      </c>
      <c r="DX715">
        <v>1000</v>
      </c>
      <c r="EE715">
        <v>21378825</v>
      </c>
      <c r="EF715">
        <v>150</v>
      </c>
      <c r="EG715" t="s">
        <v>361</v>
      </c>
      <c r="EH715">
        <v>0</v>
      </c>
      <c r="EI715" t="s">
        <v>45</v>
      </c>
      <c r="EJ715">
        <v>4</v>
      </c>
      <c r="EK715">
        <v>1110</v>
      </c>
      <c r="EL715" t="s">
        <v>367</v>
      </c>
      <c r="EM715" t="s">
        <v>368</v>
      </c>
      <c r="EO715" t="s">
        <v>45</v>
      </c>
      <c r="EQ715">
        <v>0</v>
      </c>
      <c r="ER715">
        <v>101</v>
      </c>
      <c r="ES715">
        <v>0</v>
      </c>
      <c r="ET715">
        <v>101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Q715">
        <v>0</v>
      </c>
      <c r="FR715">
        <f>ROUND(IF(AND(BH715=3,BI715=3),P715,0),2)</f>
        <v>0</v>
      </c>
      <c r="FS715">
        <v>0</v>
      </c>
      <c r="FX715">
        <v>0</v>
      </c>
      <c r="FY715">
        <v>0</v>
      </c>
      <c r="GA715" t="s">
        <v>45</v>
      </c>
      <c r="GG715">
        <v>2</v>
      </c>
      <c r="GH715">
        <v>1</v>
      </c>
      <c r="GI715">
        <v>2</v>
      </c>
      <c r="GJ715">
        <v>0</v>
      </c>
      <c r="GK715">
        <f>ROUND(R715*(R12)/100,2)</f>
        <v>0</v>
      </c>
      <c r="GL715">
        <f>ROUND(IF(AND(BH715=3,BI715=3,FS715&lt;&gt;0),P715,0),2)</f>
        <v>0</v>
      </c>
      <c r="GM715">
        <f>O715+X715+Y715+GK715</f>
        <v>1647.11</v>
      </c>
      <c r="GN715">
        <f>ROUND(IF(OR(BI715=0,BI715=1),O715+X715+Y715+GK715,0),2)</f>
        <v>0</v>
      </c>
      <c r="GO715">
        <f>ROUND(IF(BI715=2,O715+X715+Y715+GK715,0),2)</f>
        <v>0</v>
      </c>
      <c r="GP715">
        <f>ROUND(IF(BI715=4,O715+X715+Y715+GK715,0),2)</f>
        <v>1647.11</v>
      </c>
      <c r="GR715">
        <v>0</v>
      </c>
    </row>
    <row r="717" spans="1:200">
      <c r="A717" s="2">
        <v>51</v>
      </c>
      <c r="B717" s="2">
        <f>B710</f>
        <v>0</v>
      </c>
      <c r="C717" s="2">
        <f>A710</f>
        <v>5</v>
      </c>
      <c r="D717" s="2">
        <f>ROW(A710)</f>
        <v>710</v>
      </c>
      <c r="E717" s="2"/>
      <c r="F717" s="2" t="str">
        <f>IF(F710&lt;&gt;"",F710,"")</f>
        <v>Новый подраздел</v>
      </c>
      <c r="G717" s="2" t="str">
        <f>IF(G710&lt;&gt;"",G710,"")</f>
        <v>Вывоз мусора</v>
      </c>
      <c r="H717" s="2"/>
      <c r="I717" s="2"/>
      <c r="J717" s="2"/>
      <c r="K717" s="2"/>
      <c r="L717" s="2"/>
      <c r="M717" s="2"/>
      <c r="N717" s="2"/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>
        <f t="shared" ref="AO717:AU717" si="439">ROUND(BB717,2)</f>
        <v>0</v>
      </c>
      <c r="AP717" s="2">
        <f t="shared" si="439"/>
        <v>0</v>
      </c>
      <c r="AQ717" s="2">
        <f t="shared" si="439"/>
        <v>0</v>
      </c>
      <c r="AR717" s="2">
        <f t="shared" si="439"/>
        <v>0</v>
      </c>
      <c r="AS717" s="2">
        <f t="shared" si="439"/>
        <v>0</v>
      </c>
      <c r="AT717" s="2">
        <f t="shared" si="439"/>
        <v>0</v>
      </c>
      <c r="AU717" s="2">
        <f t="shared" si="439"/>
        <v>0</v>
      </c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>
        <v>0</v>
      </c>
    </row>
    <row r="719" spans="1:200">
      <c r="A719" s="4">
        <v>50</v>
      </c>
      <c r="B719" s="4">
        <v>0</v>
      </c>
      <c r="C719" s="4">
        <v>0</v>
      </c>
      <c r="D719" s="4">
        <v>1</v>
      </c>
      <c r="E719" s="4">
        <v>201</v>
      </c>
      <c r="F719" s="4">
        <f>ROUND(Source!O717,O719)</f>
        <v>0</v>
      </c>
      <c r="G719" s="4" t="s">
        <v>172</v>
      </c>
      <c r="H719" s="4" t="s">
        <v>173</v>
      </c>
      <c r="I719" s="4"/>
      <c r="J719" s="4"/>
      <c r="K719" s="4">
        <v>201</v>
      </c>
      <c r="L719" s="4">
        <v>1</v>
      </c>
      <c r="M719" s="4">
        <v>3</v>
      </c>
      <c r="N719" s="4" t="s">
        <v>45</v>
      </c>
      <c r="O719" s="4">
        <v>2</v>
      </c>
      <c r="P719" s="4"/>
    </row>
    <row r="720" spans="1:200">
      <c r="A720" s="4">
        <v>50</v>
      </c>
      <c r="B720" s="4">
        <v>0</v>
      </c>
      <c r="C720" s="4">
        <v>0</v>
      </c>
      <c r="D720" s="4">
        <v>1</v>
      </c>
      <c r="E720" s="4">
        <v>202</v>
      </c>
      <c r="F720" s="4">
        <f>ROUND(Source!P717,O720)</f>
        <v>0</v>
      </c>
      <c r="G720" s="4" t="s">
        <v>174</v>
      </c>
      <c r="H720" s="4" t="s">
        <v>175</v>
      </c>
      <c r="I720" s="4"/>
      <c r="J720" s="4"/>
      <c r="K720" s="4">
        <v>202</v>
      </c>
      <c r="L720" s="4">
        <v>2</v>
      </c>
      <c r="M720" s="4">
        <v>3</v>
      </c>
      <c r="N720" s="4" t="s">
        <v>45</v>
      </c>
      <c r="O720" s="4">
        <v>2</v>
      </c>
      <c r="P720" s="4"/>
    </row>
    <row r="721" spans="1:16">
      <c r="A721" s="4">
        <v>50</v>
      </c>
      <c r="B721" s="4">
        <v>0</v>
      </c>
      <c r="C721" s="4">
        <v>0</v>
      </c>
      <c r="D721" s="4">
        <v>1</v>
      </c>
      <c r="E721" s="4">
        <v>222</v>
      </c>
      <c r="F721" s="4">
        <f>ROUND(Source!AO717,O721)</f>
        <v>0</v>
      </c>
      <c r="G721" s="4" t="s">
        <v>176</v>
      </c>
      <c r="H721" s="4" t="s">
        <v>177</v>
      </c>
      <c r="I721" s="4"/>
      <c r="J721" s="4"/>
      <c r="K721" s="4">
        <v>222</v>
      </c>
      <c r="L721" s="4">
        <v>3</v>
      </c>
      <c r="M721" s="4">
        <v>3</v>
      </c>
      <c r="N721" s="4" t="s">
        <v>45</v>
      </c>
      <c r="O721" s="4">
        <v>2</v>
      </c>
      <c r="P721" s="4"/>
    </row>
    <row r="722" spans="1:16">
      <c r="A722" s="4">
        <v>50</v>
      </c>
      <c r="B722" s="4">
        <v>0</v>
      </c>
      <c r="C722" s="4">
        <v>0</v>
      </c>
      <c r="D722" s="4">
        <v>1</v>
      </c>
      <c r="E722" s="4">
        <v>216</v>
      </c>
      <c r="F722" s="4">
        <f>ROUND(Source!AP717,O722)</f>
        <v>0</v>
      </c>
      <c r="G722" s="4" t="s">
        <v>178</v>
      </c>
      <c r="H722" s="4" t="s">
        <v>179</v>
      </c>
      <c r="I722" s="4"/>
      <c r="J722" s="4"/>
      <c r="K722" s="4">
        <v>216</v>
      </c>
      <c r="L722" s="4">
        <v>4</v>
      </c>
      <c r="M722" s="4">
        <v>3</v>
      </c>
      <c r="N722" s="4" t="s">
        <v>45</v>
      </c>
      <c r="O722" s="4">
        <v>2</v>
      </c>
      <c r="P722" s="4"/>
    </row>
    <row r="723" spans="1:16">
      <c r="A723" s="4">
        <v>50</v>
      </c>
      <c r="B723" s="4">
        <v>0</v>
      </c>
      <c r="C723" s="4">
        <v>0</v>
      </c>
      <c r="D723" s="4">
        <v>1</v>
      </c>
      <c r="E723" s="4">
        <v>223</v>
      </c>
      <c r="F723" s="4">
        <f>ROUND(Source!AQ717,O723)</f>
        <v>0</v>
      </c>
      <c r="G723" s="4" t="s">
        <v>180</v>
      </c>
      <c r="H723" s="4" t="s">
        <v>181</v>
      </c>
      <c r="I723" s="4"/>
      <c r="J723" s="4"/>
      <c r="K723" s="4">
        <v>223</v>
      </c>
      <c r="L723" s="4">
        <v>5</v>
      </c>
      <c r="M723" s="4">
        <v>3</v>
      </c>
      <c r="N723" s="4" t="s">
        <v>45</v>
      </c>
      <c r="O723" s="4">
        <v>2</v>
      </c>
      <c r="P723" s="4"/>
    </row>
    <row r="724" spans="1:16">
      <c r="A724" s="4">
        <v>50</v>
      </c>
      <c r="B724" s="4">
        <v>0</v>
      </c>
      <c r="C724" s="4">
        <v>0</v>
      </c>
      <c r="D724" s="4">
        <v>1</v>
      </c>
      <c r="E724" s="4">
        <v>203</v>
      </c>
      <c r="F724" s="4">
        <f>ROUND(Source!Q717,O724)</f>
        <v>0</v>
      </c>
      <c r="G724" s="4" t="s">
        <v>182</v>
      </c>
      <c r="H724" s="4" t="s">
        <v>183</v>
      </c>
      <c r="I724" s="4"/>
      <c r="J724" s="4"/>
      <c r="K724" s="4">
        <v>203</v>
      </c>
      <c r="L724" s="4">
        <v>6</v>
      </c>
      <c r="M724" s="4">
        <v>3</v>
      </c>
      <c r="N724" s="4" t="s">
        <v>45</v>
      </c>
      <c r="O724" s="4">
        <v>2</v>
      </c>
      <c r="P724" s="4"/>
    </row>
    <row r="725" spans="1:16">
      <c r="A725" s="4">
        <v>50</v>
      </c>
      <c r="B725" s="4">
        <v>0</v>
      </c>
      <c r="C725" s="4">
        <v>0</v>
      </c>
      <c r="D725" s="4">
        <v>1</v>
      </c>
      <c r="E725" s="4">
        <v>204</v>
      </c>
      <c r="F725" s="4">
        <f>ROUND(Source!R717,O725)</f>
        <v>0</v>
      </c>
      <c r="G725" s="4" t="s">
        <v>184</v>
      </c>
      <c r="H725" s="4" t="s">
        <v>185</v>
      </c>
      <c r="I725" s="4"/>
      <c r="J725" s="4"/>
      <c r="K725" s="4">
        <v>204</v>
      </c>
      <c r="L725" s="4">
        <v>7</v>
      </c>
      <c r="M725" s="4">
        <v>3</v>
      </c>
      <c r="N725" s="4" t="s">
        <v>45</v>
      </c>
      <c r="O725" s="4">
        <v>2</v>
      </c>
      <c r="P725" s="4"/>
    </row>
    <row r="726" spans="1:16">
      <c r="A726" s="4">
        <v>50</v>
      </c>
      <c r="B726" s="4">
        <v>0</v>
      </c>
      <c r="C726" s="4">
        <v>0</v>
      </c>
      <c r="D726" s="4">
        <v>1</v>
      </c>
      <c r="E726" s="4">
        <v>205</v>
      </c>
      <c r="F726" s="4">
        <f>ROUND(Source!S717,O726)</f>
        <v>0</v>
      </c>
      <c r="G726" s="4" t="s">
        <v>186</v>
      </c>
      <c r="H726" s="4" t="s">
        <v>187</v>
      </c>
      <c r="I726" s="4"/>
      <c r="J726" s="4"/>
      <c r="K726" s="4">
        <v>205</v>
      </c>
      <c r="L726" s="4">
        <v>8</v>
      </c>
      <c r="M726" s="4">
        <v>3</v>
      </c>
      <c r="N726" s="4" t="s">
        <v>45</v>
      </c>
      <c r="O726" s="4">
        <v>2</v>
      </c>
      <c r="P726" s="4"/>
    </row>
    <row r="727" spans="1:16">
      <c r="A727" s="4">
        <v>50</v>
      </c>
      <c r="B727" s="4">
        <v>0</v>
      </c>
      <c r="C727" s="4">
        <v>0</v>
      </c>
      <c r="D727" s="4">
        <v>1</v>
      </c>
      <c r="E727" s="4">
        <v>214</v>
      </c>
      <c r="F727" s="4">
        <f>ROUND(Source!AS717,O727)</f>
        <v>0</v>
      </c>
      <c r="G727" s="4" t="s">
        <v>188</v>
      </c>
      <c r="H727" s="4" t="s">
        <v>189</v>
      </c>
      <c r="I727" s="4"/>
      <c r="J727" s="4"/>
      <c r="K727" s="4">
        <v>214</v>
      </c>
      <c r="L727" s="4">
        <v>9</v>
      </c>
      <c r="M727" s="4">
        <v>3</v>
      </c>
      <c r="N727" s="4" t="s">
        <v>45</v>
      </c>
      <c r="O727" s="4">
        <v>2</v>
      </c>
      <c r="P727" s="4"/>
    </row>
    <row r="728" spans="1:16">
      <c r="A728" s="4">
        <v>50</v>
      </c>
      <c r="B728" s="4">
        <v>0</v>
      </c>
      <c r="C728" s="4">
        <v>0</v>
      </c>
      <c r="D728" s="4">
        <v>1</v>
      </c>
      <c r="E728" s="4">
        <v>215</v>
      </c>
      <c r="F728" s="4">
        <f>ROUND(Source!AT717,O728)</f>
        <v>0</v>
      </c>
      <c r="G728" s="4" t="s">
        <v>190</v>
      </c>
      <c r="H728" s="4" t="s">
        <v>191</v>
      </c>
      <c r="I728" s="4"/>
      <c r="J728" s="4"/>
      <c r="K728" s="4">
        <v>215</v>
      </c>
      <c r="L728" s="4">
        <v>10</v>
      </c>
      <c r="M728" s="4">
        <v>3</v>
      </c>
      <c r="N728" s="4" t="s">
        <v>45</v>
      </c>
      <c r="O728" s="4">
        <v>2</v>
      </c>
      <c r="P728" s="4"/>
    </row>
    <row r="729" spans="1:16">
      <c r="A729" s="4">
        <v>50</v>
      </c>
      <c r="B729" s="4">
        <v>0</v>
      </c>
      <c r="C729" s="4">
        <v>0</v>
      </c>
      <c r="D729" s="4">
        <v>1</v>
      </c>
      <c r="E729" s="4">
        <v>217</v>
      </c>
      <c r="F729" s="4">
        <f>ROUND(Source!AU717,O729)</f>
        <v>0</v>
      </c>
      <c r="G729" s="4" t="s">
        <v>192</v>
      </c>
      <c r="H729" s="4" t="s">
        <v>193</v>
      </c>
      <c r="I729" s="4"/>
      <c r="J729" s="4"/>
      <c r="K729" s="4">
        <v>217</v>
      </c>
      <c r="L729" s="4">
        <v>11</v>
      </c>
      <c r="M729" s="4">
        <v>3</v>
      </c>
      <c r="N729" s="4" t="s">
        <v>45</v>
      </c>
      <c r="O729" s="4">
        <v>2</v>
      </c>
      <c r="P729" s="4"/>
    </row>
    <row r="730" spans="1:16">
      <c r="A730" s="4">
        <v>50</v>
      </c>
      <c r="B730" s="4">
        <v>0</v>
      </c>
      <c r="C730" s="4">
        <v>0</v>
      </c>
      <c r="D730" s="4">
        <v>1</v>
      </c>
      <c r="E730" s="4">
        <v>206</v>
      </c>
      <c r="F730" s="4">
        <f>ROUND(Source!T717,O730)</f>
        <v>0</v>
      </c>
      <c r="G730" s="4" t="s">
        <v>194</v>
      </c>
      <c r="H730" s="4" t="s">
        <v>195</v>
      </c>
      <c r="I730" s="4"/>
      <c r="J730" s="4"/>
      <c r="K730" s="4">
        <v>206</v>
      </c>
      <c r="L730" s="4">
        <v>12</v>
      </c>
      <c r="M730" s="4">
        <v>3</v>
      </c>
      <c r="N730" s="4" t="s">
        <v>45</v>
      </c>
      <c r="O730" s="4">
        <v>2</v>
      </c>
      <c r="P730" s="4"/>
    </row>
    <row r="731" spans="1:16">
      <c r="A731" s="4">
        <v>50</v>
      </c>
      <c r="B731" s="4">
        <v>0</v>
      </c>
      <c r="C731" s="4">
        <v>0</v>
      </c>
      <c r="D731" s="4">
        <v>1</v>
      </c>
      <c r="E731" s="4">
        <v>207</v>
      </c>
      <c r="F731" s="4">
        <f>Source!U717</f>
        <v>0</v>
      </c>
      <c r="G731" s="4" t="s">
        <v>196</v>
      </c>
      <c r="H731" s="4" t="s">
        <v>197</v>
      </c>
      <c r="I731" s="4"/>
      <c r="J731" s="4"/>
      <c r="K731" s="4">
        <v>207</v>
      </c>
      <c r="L731" s="4">
        <v>13</v>
      </c>
      <c r="M731" s="4">
        <v>3</v>
      </c>
      <c r="N731" s="4" t="s">
        <v>45</v>
      </c>
      <c r="O731" s="4">
        <v>-1</v>
      </c>
      <c r="P731" s="4"/>
    </row>
    <row r="732" spans="1:16">
      <c r="A732" s="4">
        <v>50</v>
      </c>
      <c r="B732" s="4">
        <v>0</v>
      </c>
      <c r="C732" s="4">
        <v>0</v>
      </c>
      <c r="D732" s="4">
        <v>1</v>
      </c>
      <c r="E732" s="4">
        <v>208</v>
      </c>
      <c r="F732" s="4">
        <f>Source!V717</f>
        <v>0</v>
      </c>
      <c r="G732" s="4" t="s">
        <v>198</v>
      </c>
      <c r="H732" s="4" t="s">
        <v>199</v>
      </c>
      <c r="I732" s="4"/>
      <c r="J732" s="4"/>
      <c r="K732" s="4">
        <v>208</v>
      </c>
      <c r="L732" s="4">
        <v>14</v>
      </c>
      <c r="M732" s="4">
        <v>3</v>
      </c>
      <c r="N732" s="4" t="s">
        <v>45</v>
      </c>
      <c r="O732" s="4">
        <v>-1</v>
      </c>
      <c r="P732" s="4"/>
    </row>
    <row r="733" spans="1:16">
      <c r="A733" s="4">
        <v>50</v>
      </c>
      <c r="B733" s="4">
        <v>0</v>
      </c>
      <c r="C733" s="4">
        <v>0</v>
      </c>
      <c r="D733" s="4">
        <v>1</v>
      </c>
      <c r="E733" s="4">
        <v>209</v>
      </c>
      <c r="F733" s="4">
        <f>ROUND(Source!W717,O733)</f>
        <v>0</v>
      </c>
      <c r="G733" s="4" t="s">
        <v>200</v>
      </c>
      <c r="H733" s="4" t="s">
        <v>201</v>
      </c>
      <c r="I733" s="4"/>
      <c r="J733" s="4"/>
      <c r="K733" s="4">
        <v>209</v>
      </c>
      <c r="L733" s="4">
        <v>15</v>
      </c>
      <c r="M733" s="4">
        <v>3</v>
      </c>
      <c r="N733" s="4" t="s">
        <v>45</v>
      </c>
      <c r="O733" s="4">
        <v>2</v>
      </c>
      <c r="P733" s="4"/>
    </row>
    <row r="734" spans="1:16">
      <c r="A734" s="4">
        <v>50</v>
      </c>
      <c r="B734" s="4">
        <v>0</v>
      </c>
      <c r="C734" s="4">
        <v>0</v>
      </c>
      <c r="D734" s="4">
        <v>1</v>
      </c>
      <c r="E734" s="4">
        <v>210</v>
      </c>
      <c r="F734" s="4">
        <f>ROUND(Source!X717,O734)</f>
        <v>0</v>
      </c>
      <c r="G734" s="4" t="s">
        <v>202</v>
      </c>
      <c r="H734" s="4" t="s">
        <v>203</v>
      </c>
      <c r="I734" s="4"/>
      <c r="J734" s="4"/>
      <c r="K734" s="4">
        <v>210</v>
      </c>
      <c r="L734" s="4">
        <v>16</v>
      </c>
      <c r="M734" s="4">
        <v>3</v>
      </c>
      <c r="N734" s="4" t="s">
        <v>45</v>
      </c>
      <c r="O734" s="4">
        <v>2</v>
      </c>
      <c r="P734" s="4"/>
    </row>
    <row r="735" spans="1:16">
      <c r="A735" s="4">
        <v>50</v>
      </c>
      <c r="B735" s="4">
        <v>0</v>
      </c>
      <c r="C735" s="4">
        <v>0</v>
      </c>
      <c r="D735" s="4">
        <v>1</v>
      </c>
      <c r="E735" s="4">
        <v>211</v>
      </c>
      <c r="F735" s="4">
        <f>ROUND(Source!Y717,O735)</f>
        <v>0</v>
      </c>
      <c r="G735" s="4" t="s">
        <v>204</v>
      </c>
      <c r="H735" s="4" t="s">
        <v>205</v>
      </c>
      <c r="I735" s="4"/>
      <c r="J735" s="4"/>
      <c r="K735" s="4">
        <v>211</v>
      </c>
      <c r="L735" s="4">
        <v>17</v>
      </c>
      <c r="M735" s="4">
        <v>3</v>
      </c>
      <c r="N735" s="4" t="s">
        <v>45</v>
      </c>
      <c r="O735" s="4">
        <v>2</v>
      </c>
      <c r="P735" s="4"/>
    </row>
    <row r="736" spans="1:16">
      <c r="A736" s="4">
        <v>50</v>
      </c>
      <c r="B736" s="4">
        <v>0</v>
      </c>
      <c r="C736" s="4">
        <v>0</v>
      </c>
      <c r="D736" s="4">
        <v>1</v>
      </c>
      <c r="E736" s="4">
        <v>224</v>
      </c>
      <c r="F736" s="4">
        <f>ROUND(Source!AR717,O736)</f>
        <v>0</v>
      </c>
      <c r="G736" s="4" t="s">
        <v>206</v>
      </c>
      <c r="H736" s="4" t="s">
        <v>207</v>
      </c>
      <c r="I736" s="4"/>
      <c r="J736" s="4"/>
      <c r="K736" s="4">
        <v>224</v>
      </c>
      <c r="L736" s="4">
        <v>18</v>
      </c>
      <c r="M736" s="4">
        <v>3</v>
      </c>
      <c r="N736" s="4" t="s">
        <v>45</v>
      </c>
      <c r="O736" s="4">
        <v>2</v>
      </c>
      <c r="P736" s="4"/>
    </row>
    <row r="738" spans="1:118">
      <c r="A738" s="2">
        <v>51</v>
      </c>
      <c r="B738" s="2">
        <f>B541</f>
        <v>0</v>
      </c>
      <c r="C738" s="2">
        <f>A541</f>
        <v>4</v>
      </c>
      <c r="D738" s="2">
        <f>ROW(A541)</f>
        <v>541</v>
      </c>
      <c r="E738" s="2"/>
      <c r="F738" s="2" t="str">
        <f>IF(F541&lt;&gt;"",F541,"")</f>
        <v>Новый раздел</v>
      </c>
      <c r="G738" s="2" t="str">
        <f>IF(G541&lt;&gt;"",G541,"")</f>
        <v>Строительные работы</v>
      </c>
      <c r="H738" s="2"/>
      <c r="I738" s="2"/>
      <c r="J738" s="2"/>
      <c r="K738" s="2"/>
      <c r="L738" s="2"/>
      <c r="M738" s="2"/>
      <c r="N738" s="2"/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>
        <f t="shared" ref="AO738:AU738" si="440">ROUND(AO552+AO594+AO625+AO656+AO689+AO717+BB738,2)</f>
        <v>0</v>
      </c>
      <c r="AP738" s="2">
        <f t="shared" si="440"/>
        <v>0</v>
      </c>
      <c r="AQ738" s="2">
        <f t="shared" si="440"/>
        <v>0</v>
      </c>
      <c r="AR738" s="2">
        <f t="shared" si="440"/>
        <v>0</v>
      </c>
      <c r="AS738" s="2">
        <f t="shared" si="440"/>
        <v>0</v>
      </c>
      <c r="AT738" s="2">
        <f t="shared" si="440"/>
        <v>0</v>
      </c>
      <c r="AU738" s="2">
        <f t="shared" si="440"/>
        <v>0</v>
      </c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>
        <v>0</v>
      </c>
    </row>
    <row r="740" spans="1:118">
      <c r="A740" s="4">
        <v>50</v>
      </c>
      <c r="B740" s="4">
        <v>0</v>
      </c>
      <c r="C740" s="4">
        <v>0</v>
      </c>
      <c r="D740" s="4">
        <v>1</v>
      </c>
      <c r="E740" s="4">
        <v>201</v>
      </c>
      <c r="F740" s="4">
        <f>ROUND(Source!O738,O740)</f>
        <v>0</v>
      </c>
      <c r="G740" s="4" t="s">
        <v>172</v>
      </c>
      <c r="H740" s="4" t="s">
        <v>173</v>
      </c>
      <c r="I740" s="4"/>
      <c r="J740" s="4"/>
      <c r="K740" s="4">
        <v>201</v>
      </c>
      <c r="L740" s="4">
        <v>1</v>
      </c>
      <c r="M740" s="4">
        <v>3</v>
      </c>
      <c r="N740" s="4" t="s">
        <v>45</v>
      </c>
      <c r="O740" s="4">
        <v>2</v>
      </c>
      <c r="P740" s="4"/>
    </row>
    <row r="741" spans="1:118">
      <c r="A741" s="4">
        <v>50</v>
      </c>
      <c r="B741" s="4">
        <v>0</v>
      </c>
      <c r="C741" s="4">
        <v>0</v>
      </c>
      <c r="D741" s="4">
        <v>1</v>
      </c>
      <c r="E741" s="4">
        <v>202</v>
      </c>
      <c r="F741" s="4">
        <f>ROUND(Source!P738,O741)</f>
        <v>0</v>
      </c>
      <c r="G741" s="4" t="s">
        <v>174</v>
      </c>
      <c r="H741" s="4" t="s">
        <v>175</v>
      </c>
      <c r="I741" s="4"/>
      <c r="J741" s="4"/>
      <c r="K741" s="4">
        <v>202</v>
      </c>
      <c r="L741" s="4">
        <v>2</v>
      </c>
      <c r="M741" s="4">
        <v>3</v>
      </c>
      <c r="N741" s="4" t="s">
        <v>45</v>
      </c>
      <c r="O741" s="4">
        <v>2</v>
      </c>
      <c r="P741" s="4"/>
    </row>
    <row r="742" spans="1:118">
      <c r="A742" s="4">
        <v>50</v>
      </c>
      <c r="B742" s="4">
        <v>0</v>
      </c>
      <c r="C742" s="4">
        <v>0</v>
      </c>
      <c r="D742" s="4">
        <v>1</v>
      </c>
      <c r="E742" s="4">
        <v>222</v>
      </c>
      <c r="F742" s="4">
        <f>ROUND(Source!AO738,O742)</f>
        <v>0</v>
      </c>
      <c r="G742" s="4" t="s">
        <v>176</v>
      </c>
      <c r="H742" s="4" t="s">
        <v>177</v>
      </c>
      <c r="I742" s="4"/>
      <c r="J742" s="4"/>
      <c r="K742" s="4">
        <v>222</v>
      </c>
      <c r="L742" s="4">
        <v>3</v>
      </c>
      <c r="M742" s="4">
        <v>3</v>
      </c>
      <c r="N742" s="4" t="s">
        <v>45</v>
      </c>
      <c r="O742" s="4">
        <v>2</v>
      </c>
      <c r="P742" s="4"/>
    </row>
    <row r="743" spans="1:118">
      <c r="A743" s="4">
        <v>50</v>
      </c>
      <c r="B743" s="4">
        <v>0</v>
      </c>
      <c r="C743" s="4">
        <v>0</v>
      </c>
      <c r="D743" s="4">
        <v>1</v>
      </c>
      <c r="E743" s="4">
        <v>216</v>
      </c>
      <c r="F743" s="4">
        <f>ROUND(Source!AP738,O743)</f>
        <v>0</v>
      </c>
      <c r="G743" s="4" t="s">
        <v>178</v>
      </c>
      <c r="H743" s="4" t="s">
        <v>179</v>
      </c>
      <c r="I743" s="4"/>
      <c r="J743" s="4"/>
      <c r="K743" s="4">
        <v>216</v>
      </c>
      <c r="L743" s="4">
        <v>4</v>
      </c>
      <c r="M743" s="4">
        <v>3</v>
      </c>
      <c r="N743" s="4" t="s">
        <v>45</v>
      </c>
      <c r="O743" s="4">
        <v>2</v>
      </c>
      <c r="P743" s="4"/>
    </row>
    <row r="744" spans="1:118">
      <c r="A744" s="4">
        <v>50</v>
      </c>
      <c r="B744" s="4">
        <v>0</v>
      </c>
      <c r="C744" s="4">
        <v>0</v>
      </c>
      <c r="D744" s="4">
        <v>1</v>
      </c>
      <c r="E744" s="4">
        <v>223</v>
      </c>
      <c r="F744" s="4">
        <f>ROUND(Source!AQ738,O744)</f>
        <v>0</v>
      </c>
      <c r="G744" s="4" t="s">
        <v>180</v>
      </c>
      <c r="H744" s="4" t="s">
        <v>181</v>
      </c>
      <c r="I744" s="4"/>
      <c r="J744" s="4"/>
      <c r="K744" s="4">
        <v>223</v>
      </c>
      <c r="L744" s="4">
        <v>5</v>
      </c>
      <c r="M744" s="4">
        <v>3</v>
      </c>
      <c r="N744" s="4" t="s">
        <v>45</v>
      </c>
      <c r="O744" s="4">
        <v>2</v>
      </c>
      <c r="P744" s="4"/>
    </row>
    <row r="745" spans="1:118">
      <c r="A745" s="4">
        <v>50</v>
      </c>
      <c r="B745" s="4">
        <v>0</v>
      </c>
      <c r="C745" s="4">
        <v>0</v>
      </c>
      <c r="D745" s="4">
        <v>1</v>
      </c>
      <c r="E745" s="4">
        <v>203</v>
      </c>
      <c r="F745" s="4">
        <f>ROUND(Source!Q738,O745)</f>
        <v>0</v>
      </c>
      <c r="G745" s="4" t="s">
        <v>182</v>
      </c>
      <c r="H745" s="4" t="s">
        <v>183</v>
      </c>
      <c r="I745" s="4"/>
      <c r="J745" s="4"/>
      <c r="K745" s="4">
        <v>203</v>
      </c>
      <c r="L745" s="4">
        <v>6</v>
      </c>
      <c r="M745" s="4">
        <v>3</v>
      </c>
      <c r="N745" s="4" t="s">
        <v>45</v>
      </c>
      <c r="O745" s="4">
        <v>2</v>
      </c>
      <c r="P745" s="4"/>
    </row>
    <row r="746" spans="1:118">
      <c r="A746" s="4">
        <v>50</v>
      </c>
      <c r="B746" s="4">
        <v>0</v>
      </c>
      <c r="C746" s="4">
        <v>0</v>
      </c>
      <c r="D746" s="4">
        <v>1</v>
      </c>
      <c r="E746" s="4">
        <v>204</v>
      </c>
      <c r="F746" s="4">
        <f>ROUND(Source!R738,O746)</f>
        <v>0</v>
      </c>
      <c r="G746" s="4" t="s">
        <v>184</v>
      </c>
      <c r="H746" s="4" t="s">
        <v>185</v>
      </c>
      <c r="I746" s="4"/>
      <c r="J746" s="4"/>
      <c r="K746" s="4">
        <v>204</v>
      </c>
      <c r="L746" s="4">
        <v>7</v>
      </c>
      <c r="M746" s="4">
        <v>3</v>
      </c>
      <c r="N746" s="4" t="s">
        <v>45</v>
      </c>
      <c r="O746" s="4">
        <v>2</v>
      </c>
      <c r="P746" s="4"/>
    </row>
    <row r="747" spans="1:118">
      <c r="A747" s="4">
        <v>50</v>
      </c>
      <c r="B747" s="4">
        <v>0</v>
      </c>
      <c r="C747" s="4">
        <v>0</v>
      </c>
      <c r="D747" s="4">
        <v>1</v>
      </c>
      <c r="E747" s="4">
        <v>205</v>
      </c>
      <c r="F747" s="4">
        <f>ROUND(Source!S738,O747)</f>
        <v>0</v>
      </c>
      <c r="G747" s="4" t="s">
        <v>186</v>
      </c>
      <c r="H747" s="4" t="s">
        <v>187</v>
      </c>
      <c r="I747" s="4"/>
      <c r="J747" s="4"/>
      <c r="K747" s="4">
        <v>205</v>
      </c>
      <c r="L747" s="4">
        <v>8</v>
      </c>
      <c r="M747" s="4">
        <v>3</v>
      </c>
      <c r="N747" s="4" t="s">
        <v>45</v>
      </c>
      <c r="O747" s="4">
        <v>2</v>
      </c>
      <c r="P747" s="4"/>
    </row>
    <row r="748" spans="1:118">
      <c r="A748" s="4">
        <v>50</v>
      </c>
      <c r="B748" s="4">
        <v>0</v>
      </c>
      <c r="C748" s="4">
        <v>0</v>
      </c>
      <c r="D748" s="4">
        <v>1</v>
      </c>
      <c r="E748" s="4">
        <v>214</v>
      </c>
      <c r="F748" s="4">
        <f>ROUND(Source!AS738,O748)</f>
        <v>0</v>
      </c>
      <c r="G748" s="4" t="s">
        <v>188</v>
      </c>
      <c r="H748" s="4" t="s">
        <v>189</v>
      </c>
      <c r="I748" s="4"/>
      <c r="J748" s="4"/>
      <c r="K748" s="4">
        <v>214</v>
      </c>
      <c r="L748" s="4">
        <v>9</v>
      </c>
      <c r="M748" s="4">
        <v>3</v>
      </c>
      <c r="N748" s="4" t="s">
        <v>45</v>
      </c>
      <c r="O748" s="4">
        <v>2</v>
      </c>
      <c r="P748" s="4"/>
    </row>
    <row r="749" spans="1:118">
      <c r="A749" s="4">
        <v>50</v>
      </c>
      <c r="B749" s="4">
        <v>0</v>
      </c>
      <c r="C749" s="4">
        <v>0</v>
      </c>
      <c r="D749" s="4">
        <v>1</v>
      </c>
      <c r="E749" s="4">
        <v>215</v>
      </c>
      <c r="F749" s="4">
        <f>ROUND(Source!AT738,O749)</f>
        <v>0</v>
      </c>
      <c r="G749" s="4" t="s">
        <v>190</v>
      </c>
      <c r="H749" s="4" t="s">
        <v>191</v>
      </c>
      <c r="I749" s="4"/>
      <c r="J749" s="4"/>
      <c r="K749" s="4">
        <v>215</v>
      </c>
      <c r="L749" s="4">
        <v>10</v>
      </c>
      <c r="M749" s="4">
        <v>3</v>
      </c>
      <c r="N749" s="4" t="s">
        <v>45</v>
      </c>
      <c r="O749" s="4">
        <v>2</v>
      </c>
      <c r="P749" s="4"/>
    </row>
    <row r="750" spans="1:118">
      <c r="A750" s="4">
        <v>50</v>
      </c>
      <c r="B750" s="4">
        <v>0</v>
      </c>
      <c r="C750" s="4">
        <v>0</v>
      </c>
      <c r="D750" s="4">
        <v>1</v>
      </c>
      <c r="E750" s="4">
        <v>217</v>
      </c>
      <c r="F750" s="4">
        <f>ROUND(Source!AU738,O750)</f>
        <v>0</v>
      </c>
      <c r="G750" s="4" t="s">
        <v>192</v>
      </c>
      <c r="H750" s="4" t="s">
        <v>193</v>
      </c>
      <c r="I750" s="4"/>
      <c r="J750" s="4"/>
      <c r="K750" s="4">
        <v>217</v>
      </c>
      <c r="L750" s="4">
        <v>11</v>
      </c>
      <c r="M750" s="4">
        <v>3</v>
      </c>
      <c r="N750" s="4" t="s">
        <v>45</v>
      </c>
      <c r="O750" s="4">
        <v>2</v>
      </c>
      <c r="P750" s="4"/>
    </row>
    <row r="751" spans="1:118">
      <c r="A751" s="4">
        <v>50</v>
      </c>
      <c r="B751" s="4">
        <v>0</v>
      </c>
      <c r="C751" s="4">
        <v>0</v>
      </c>
      <c r="D751" s="4">
        <v>1</v>
      </c>
      <c r="E751" s="4">
        <v>206</v>
      </c>
      <c r="F751" s="4">
        <f>ROUND(Source!T738,O751)</f>
        <v>0</v>
      </c>
      <c r="G751" s="4" t="s">
        <v>194</v>
      </c>
      <c r="H751" s="4" t="s">
        <v>195</v>
      </c>
      <c r="I751" s="4"/>
      <c r="J751" s="4"/>
      <c r="K751" s="4">
        <v>206</v>
      </c>
      <c r="L751" s="4">
        <v>12</v>
      </c>
      <c r="M751" s="4">
        <v>3</v>
      </c>
      <c r="N751" s="4" t="s">
        <v>45</v>
      </c>
      <c r="O751" s="4">
        <v>2</v>
      </c>
      <c r="P751" s="4"/>
    </row>
    <row r="752" spans="1:118">
      <c r="A752" s="4">
        <v>50</v>
      </c>
      <c r="B752" s="4">
        <v>0</v>
      </c>
      <c r="C752" s="4">
        <v>0</v>
      </c>
      <c r="D752" s="4">
        <v>1</v>
      </c>
      <c r="E752" s="4">
        <v>207</v>
      </c>
      <c r="F752" s="4">
        <f>Source!U738</f>
        <v>0</v>
      </c>
      <c r="G752" s="4" t="s">
        <v>196</v>
      </c>
      <c r="H752" s="4" t="s">
        <v>197</v>
      </c>
      <c r="I752" s="4"/>
      <c r="J752" s="4"/>
      <c r="K752" s="4">
        <v>207</v>
      </c>
      <c r="L752" s="4">
        <v>13</v>
      </c>
      <c r="M752" s="4">
        <v>3</v>
      </c>
      <c r="N752" s="4" t="s">
        <v>45</v>
      </c>
      <c r="O752" s="4">
        <v>-1</v>
      </c>
      <c r="P752" s="4"/>
    </row>
    <row r="753" spans="1:118">
      <c r="A753" s="4">
        <v>50</v>
      </c>
      <c r="B753" s="4">
        <v>0</v>
      </c>
      <c r="C753" s="4">
        <v>0</v>
      </c>
      <c r="D753" s="4">
        <v>1</v>
      </c>
      <c r="E753" s="4">
        <v>208</v>
      </c>
      <c r="F753" s="4">
        <f>Source!V738</f>
        <v>0</v>
      </c>
      <c r="G753" s="4" t="s">
        <v>198</v>
      </c>
      <c r="H753" s="4" t="s">
        <v>199</v>
      </c>
      <c r="I753" s="4"/>
      <c r="J753" s="4"/>
      <c r="K753" s="4">
        <v>208</v>
      </c>
      <c r="L753" s="4">
        <v>14</v>
      </c>
      <c r="M753" s="4">
        <v>3</v>
      </c>
      <c r="N753" s="4" t="s">
        <v>45</v>
      </c>
      <c r="O753" s="4">
        <v>-1</v>
      </c>
      <c r="P753" s="4"/>
    </row>
    <row r="754" spans="1:118">
      <c r="A754" s="4">
        <v>50</v>
      </c>
      <c r="B754" s="4">
        <v>0</v>
      </c>
      <c r="C754" s="4">
        <v>0</v>
      </c>
      <c r="D754" s="4">
        <v>1</v>
      </c>
      <c r="E754" s="4">
        <v>209</v>
      </c>
      <c r="F754" s="4">
        <f>ROUND(Source!W738,O754)</f>
        <v>0</v>
      </c>
      <c r="G754" s="4" t="s">
        <v>200</v>
      </c>
      <c r="H754" s="4" t="s">
        <v>201</v>
      </c>
      <c r="I754" s="4"/>
      <c r="J754" s="4"/>
      <c r="K754" s="4">
        <v>209</v>
      </c>
      <c r="L754" s="4">
        <v>15</v>
      </c>
      <c r="M754" s="4">
        <v>3</v>
      </c>
      <c r="N754" s="4" t="s">
        <v>45</v>
      </c>
      <c r="O754" s="4">
        <v>2</v>
      </c>
      <c r="P754" s="4"/>
    </row>
    <row r="755" spans="1:118">
      <c r="A755" s="4">
        <v>50</v>
      </c>
      <c r="B755" s="4">
        <v>0</v>
      </c>
      <c r="C755" s="4">
        <v>0</v>
      </c>
      <c r="D755" s="4">
        <v>1</v>
      </c>
      <c r="E755" s="4">
        <v>210</v>
      </c>
      <c r="F755" s="4">
        <f>ROUND(Source!X738,O755)</f>
        <v>0</v>
      </c>
      <c r="G755" s="4" t="s">
        <v>202</v>
      </c>
      <c r="H755" s="4" t="s">
        <v>203</v>
      </c>
      <c r="I755" s="4"/>
      <c r="J755" s="4"/>
      <c r="K755" s="4">
        <v>210</v>
      </c>
      <c r="L755" s="4">
        <v>16</v>
      </c>
      <c r="M755" s="4">
        <v>3</v>
      </c>
      <c r="N755" s="4" t="s">
        <v>45</v>
      </c>
      <c r="O755" s="4">
        <v>2</v>
      </c>
      <c r="P755" s="4"/>
    </row>
    <row r="756" spans="1:118">
      <c r="A756" s="4">
        <v>50</v>
      </c>
      <c r="B756" s="4">
        <v>0</v>
      </c>
      <c r="C756" s="4">
        <v>0</v>
      </c>
      <c r="D756" s="4">
        <v>1</v>
      </c>
      <c r="E756" s="4">
        <v>211</v>
      </c>
      <c r="F756" s="4">
        <f>ROUND(Source!Y738,O756)</f>
        <v>0</v>
      </c>
      <c r="G756" s="4" t="s">
        <v>204</v>
      </c>
      <c r="H756" s="4" t="s">
        <v>205</v>
      </c>
      <c r="I756" s="4"/>
      <c r="J756" s="4"/>
      <c r="K756" s="4">
        <v>211</v>
      </c>
      <c r="L756" s="4">
        <v>17</v>
      </c>
      <c r="M756" s="4">
        <v>3</v>
      </c>
      <c r="N756" s="4" t="s">
        <v>45</v>
      </c>
      <c r="O756" s="4">
        <v>2</v>
      </c>
      <c r="P756" s="4"/>
    </row>
    <row r="757" spans="1:118">
      <c r="A757" s="4">
        <v>50</v>
      </c>
      <c r="B757" s="4">
        <v>0</v>
      </c>
      <c r="C757" s="4">
        <v>0</v>
      </c>
      <c r="D757" s="4">
        <v>1</v>
      </c>
      <c r="E757" s="4">
        <v>224</v>
      </c>
      <c r="F757" s="4">
        <f>ROUND(Source!AR738,O757)</f>
        <v>0</v>
      </c>
      <c r="G757" s="4" t="s">
        <v>206</v>
      </c>
      <c r="H757" s="4" t="s">
        <v>207</v>
      </c>
      <c r="I757" s="4"/>
      <c r="J757" s="4"/>
      <c r="K757" s="4">
        <v>224</v>
      </c>
      <c r="L757" s="4">
        <v>18</v>
      </c>
      <c r="M757" s="4">
        <v>3</v>
      </c>
      <c r="N757" s="4" t="s">
        <v>45</v>
      </c>
      <c r="O757" s="4">
        <v>2</v>
      </c>
      <c r="P757" s="4"/>
    </row>
    <row r="759" spans="1:118">
      <c r="A759" s="2">
        <v>51</v>
      </c>
      <c r="B759" s="2">
        <f>B479</f>
        <v>0</v>
      </c>
      <c r="C759" s="2">
        <f>A479</f>
        <v>3</v>
      </c>
      <c r="D759" s="2">
        <f>ROW(A479)</f>
        <v>479</v>
      </c>
      <c r="E759" s="2"/>
      <c r="F759" s="2" t="str">
        <f>IF(F479&lt;&gt;"",F479,"")</f>
        <v/>
      </c>
      <c r="G759" s="2" t="str">
        <f>IF(G479&lt;&gt;"",G479,"")</f>
        <v>ОБЩЕЖИТИЕ (ремонт крыльца)</v>
      </c>
      <c r="H759" s="2"/>
      <c r="I759" s="2"/>
      <c r="J759" s="2"/>
      <c r="K759" s="2"/>
      <c r="L759" s="2"/>
      <c r="M759" s="2"/>
      <c r="N759" s="2"/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>
        <f t="shared" ref="AO759:AU759" si="441">ROUND(AO492+AO520+AO738+BB759,2)</f>
        <v>0</v>
      </c>
      <c r="AP759" s="2">
        <f t="shared" si="441"/>
        <v>0</v>
      </c>
      <c r="AQ759" s="2">
        <f t="shared" si="441"/>
        <v>0</v>
      </c>
      <c r="AR759" s="2">
        <f t="shared" si="441"/>
        <v>0</v>
      </c>
      <c r="AS759" s="2">
        <f t="shared" si="441"/>
        <v>0</v>
      </c>
      <c r="AT759" s="2">
        <f t="shared" si="441"/>
        <v>0</v>
      </c>
      <c r="AU759" s="2">
        <f t="shared" si="441"/>
        <v>0</v>
      </c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>
        <v>0</v>
      </c>
    </row>
    <row r="761" spans="1:118">
      <c r="A761" s="4">
        <v>50</v>
      </c>
      <c r="B761" s="4">
        <v>0</v>
      </c>
      <c r="C761" s="4">
        <v>0</v>
      </c>
      <c r="D761" s="4">
        <v>1</v>
      </c>
      <c r="E761" s="4">
        <v>201</v>
      </c>
      <c r="F761" s="4">
        <f>ROUND(Source!O759,O761)</f>
        <v>0</v>
      </c>
      <c r="G761" s="4" t="s">
        <v>172</v>
      </c>
      <c r="H761" s="4" t="s">
        <v>173</v>
      </c>
      <c r="I761" s="4"/>
      <c r="J761" s="4"/>
      <c r="K761" s="4">
        <v>201</v>
      </c>
      <c r="L761" s="4">
        <v>1</v>
      </c>
      <c r="M761" s="4">
        <v>3</v>
      </c>
      <c r="N761" s="4" t="s">
        <v>45</v>
      </c>
      <c r="O761" s="4">
        <v>2</v>
      </c>
      <c r="P761" s="4"/>
    </row>
    <row r="762" spans="1:118">
      <c r="A762" s="4">
        <v>50</v>
      </c>
      <c r="B762" s="4">
        <v>0</v>
      </c>
      <c r="C762" s="4">
        <v>0</v>
      </c>
      <c r="D762" s="4">
        <v>1</v>
      </c>
      <c r="E762" s="4">
        <v>202</v>
      </c>
      <c r="F762" s="4">
        <f>ROUND(Source!P759,O762)</f>
        <v>0</v>
      </c>
      <c r="G762" s="4" t="s">
        <v>174</v>
      </c>
      <c r="H762" s="4" t="s">
        <v>175</v>
      </c>
      <c r="I762" s="4"/>
      <c r="J762" s="4"/>
      <c r="K762" s="4">
        <v>202</v>
      </c>
      <c r="L762" s="4">
        <v>2</v>
      </c>
      <c r="M762" s="4">
        <v>3</v>
      </c>
      <c r="N762" s="4" t="s">
        <v>45</v>
      </c>
      <c r="O762" s="4">
        <v>2</v>
      </c>
      <c r="P762" s="4"/>
    </row>
    <row r="763" spans="1:118">
      <c r="A763" s="4">
        <v>50</v>
      </c>
      <c r="B763" s="4">
        <v>0</v>
      </c>
      <c r="C763" s="4">
        <v>0</v>
      </c>
      <c r="D763" s="4">
        <v>1</v>
      </c>
      <c r="E763" s="4">
        <v>222</v>
      </c>
      <c r="F763" s="4">
        <f>ROUND(Source!AO759,O763)</f>
        <v>0</v>
      </c>
      <c r="G763" s="4" t="s">
        <v>176</v>
      </c>
      <c r="H763" s="4" t="s">
        <v>177</v>
      </c>
      <c r="I763" s="4"/>
      <c r="J763" s="4"/>
      <c r="K763" s="4">
        <v>222</v>
      </c>
      <c r="L763" s="4">
        <v>3</v>
      </c>
      <c r="M763" s="4">
        <v>3</v>
      </c>
      <c r="N763" s="4" t="s">
        <v>45</v>
      </c>
      <c r="O763" s="4">
        <v>2</v>
      </c>
      <c r="P763" s="4"/>
    </row>
    <row r="764" spans="1:118">
      <c r="A764" s="4">
        <v>50</v>
      </c>
      <c r="B764" s="4">
        <v>0</v>
      </c>
      <c r="C764" s="4">
        <v>0</v>
      </c>
      <c r="D764" s="4">
        <v>1</v>
      </c>
      <c r="E764" s="4">
        <v>216</v>
      </c>
      <c r="F764" s="4">
        <f>ROUND(Source!AP759,O764)</f>
        <v>0</v>
      </c>
      <c r="G764" s="4" t="s">
        <v>178</v>
      </c>
      <c r="H764" s="4" t="s">
        <v>179</v>
      </c>
      <c r="I764" s="4"/>
      <c r="J764" s="4"/>
      <c r="K764" s="4">
        <v>216</v>
      </c>
      <c r="L764" s="4">
        <v>4</v>
      </c>
      <c r="M764" s="4">
        <v>3</v>
      </c>
      <c r="N764" s="4" t="s">
        <v>45</v>
      </c>
      <c r="O764" s="4">
        <v>2</v>
      </c>
      <c r="P764" s="4"/>
    </row>
    <row r="765" spans="1:118">
      <c r="A765" s="4">
        <v>50</v>
      </c>
      <c r="B765" s="4">
        <v>0</v>
      </c>
      <c r="C765" s="4">
        <v>0</v>
      </c>
      <c r="D765" s="4">
        <v>1</v>
      </c>
      <c r="E765" s="4">
        <v>223</v>
      </c>
      <c r="F765" s="4">
        <f>ROUND(Source!AQ759,O765)</f>
        <v>0</v>
      </c>
      <c r="G765" s="4" t="s">
        <v>180</v>
      </c>
      <c r="H765" s="4" t="s">
        <v>181</v>
      </c>
      <c r="I765" s="4"/>
      <c r="J765" s="4"/>
      <c r="K765" s="4">
        <v>223</v>
      </c>
      <c r="L765" s="4">
        <v>5</v>
      </c>
      <c r="M765" s="4">
        <v>3</v>
      </c>
      <c r="N765" s="4" t="s">
        <v>45</v>
      </c>
      <c r="O765" s="4">
        <v>2</v>
      </c>
      <c r="P765" s="4"/>
    </row>
    <row r="766" spans="1:118">
      <c r="A766" s="4">
        <v>50</v>
      </c>
      <c r="B766" s="4">
        <v>0</v>
      </c>
      <c r="C766" s="4">
        <v>0</v>
      </c>
      <c r="D766" s="4">
        <v>1</v>
      </c>
      <c r="E766" s="4">
        <v>203</v>
      </c>
      <c r="F766" s="4">
        <f>ROUND(Source!Q759,O766)</f>
        <v>0</v>
      </c>
      <c r="G766" s="4" t="s">
        <v>182</v>
      </c>
      <c r="H766" s="4" t="s">
        <v>183</v>
      </c>
      <c r="I766" s="4"/>
      <c r="J766" s="4"/>
      <c r="K766" s="4">
        <v>203</v>
      </c>
      <c r="L766" s="4">
        <v>6</v>
      </c>
      <c r="M766" s="4">
        <v>3</v>
      </c>
      <c r="N766" s="4" t="s">
        <v>45</v>
      </c>
      <c r="O766" s="4">
        <v>2</v>
      </c>
      <c r="P766" s="4"/>
    </row>
    <row r="767" spans="1:118">
      <c r="A767" s="4">
        <v>50</v>
      </c>
      <c r="B767" s="4">
        <v>0</v>
      </c>
      <c r="C767" s="4">
        <v>0</v>
      </c>
      <c r="D767" s="4">
        <v>1</v>
      </c>
      <c r="E767" s="4">
        <v>204</v>
      </c>
      <c r="F767" s="4">
        <f>ROUND(Source!R759,O767)</f>
        <v>0</v>
      </c>
      <c r="G767" s="4" t="s">
        <v>184</v>
      </c>
      <c r="H767" s="4" t="s">
        <v>185</v>
      </c>
      <c r="I767" s="4"/>
      <c r="J767" s="4"/>
      <c r="K767" s="4">
        <v>204</v>
      </c>
      <c r="L767" s="4">
        <v>7</v>
      </c>
      <c r="M767" s="4">
        <v>3</v>
      </c>
      <c r="N767" s="4" t="s">
        <v>45</v>
      </c>
      <c r="O767" s="4">
        <v>2</v>
      </c>
      <c r="P767" s="4"/>
    </row>
    <row r="768" spans="1:118">
      <c r="A768" s="4">
        <v>50</v>
      </c>
      <c r="B768" s="4">
        <v>0</v>
      </c>
      <c r="C768" s="4">
        <v>0</v>
      </c>
      <c r="D768" s="4">
        <v>1</v>
      </c>
      <c r="E768" s="4">
        <v>205</v>
      </c>
      <c r="F768" s="4">
        <f>ROUND(Source!S759,O768)</f>
        <v>0</v>
      </c>
      <c r="G768" s="4" t="s">
        <v>186</v>
      </c>
      <c r="H768" s="4" t="s">
        <v>187</v>
      </c>
      <c r="I768" s="4"/>
      <c r="J768" s="4"/>
      <c r="K768" s="4">
        <v>205</v>
      </c>
      <c r="L768" s="4">
        <v>8</v>
      </c>
      <c r="M768" s="4">
        <v>3</v>
      </c>
      <c r="N768" s="4" t="s">
        <v>45</v>
      </c>
      <c r="O768" s="4">
        <v>2</v>
      </c>
      <c r="P768" s="4"/>
    </row>
    <row r="769" spans="1:118">
      <c r="A769" s="4">
        <v>50</v>
      </c>
      <c r="B769" s="4">
        <v>0</v>
      </c>
      <c r="C769" s="4">
        <v>0</v>
      </c>
      <c r="D769" s="4">
        <v>1</v>
      </c>
      <c r="E769" s="4">
        <v>214</v>
      </c>
      <c r="F769" s="4">
        <f>ROUND(Source!AS759,O769)</f>
        <v>0</v>
      </c>
      <c r="G769" s="4" t="s">
        <v>188</v>
      </c>
      <c r="H769" s="4" t="s">
        <v>189</v>
      </c>
      <c r="I769" s="4"/>
      <c r="J769" s="4"/>
      <c r="K769" s="4">
        <v>214</v>
      </c>
      <c r="L769" s="4">
        <v>9</v>
      </c>
      <c r="M769" s="4">
        <v>3</v>
      </c>
      <c r="N769" s="4" t="s">
        <v>45</v>
      </c>
      <c r="O769" s="4">
        <v>2</v>
      </c>
      <c r="P769" s="4"/>
    </row>
    <row r="770" spans="1:118">
      <c r="A770" s="4">
        <v>50</v>
      </c>
      <c r="B770" s="4">
        <v>0</v>
      </c>
      <c r="C770" s="4">
        <v>0</v>
      </c>
      <c r="D770" s="4">
        <v>1</v>
      </c>
      <c r="E770" s="4">
        <v>215</v>
      </c>
      <c r="F770" s="4">
        <f>ROUND(Source!AT759,O770)</f>
        <v>0</v>
      </c>
      <c r="G770" s="4" t="s">
        <v>190</v>
      </c>
      <c r="H770" s="4" t="s">
        <v>191</v>
      </c>
      <c r="I770" s="4"/>
      <c r="J770" s="4"/>
      <c r="K770" s="4">
        <v>215</v>
      </c>
      <c r="L770" s="4">
        <v>10</v>
      </c>
      <c r="M770" s="4">
        <v>3</v>
      </c>
      <c r="N770" s="4" t="s">
        <v>45</v>
      </c>
      <c r="O770" s="4">
        <v>2</v>
      </c>
      <c r="P770" s="4"/>
    </row>
    <row r="771" spans="1:118">
      <c r="A771" s="4">
        <v>50</v>
      </c>
      <c r="B771" s="4">
        <v>0</v>
      </c>
      <c r="C771" s="4">
        <v>0</v>
      </c>
      <c r="D771" s="4">
        <v>1</v>
      </c>
      <c r="E771" s="4">
        <v>217</v>
      </c>
      <c r="F771" s="4">
        <f>ROUND(Source!AU759,O771)</f>
        <v>0</v>
      </c>
      <c r="G771" s="4" t="s">
        <v>192</v>
      </c>
      <c r="H771" s="4" t="s">
        <v>193</v>
      </c>
      <c r="I771" s="4"/>
      <c r="J771" s="4"/>
      <c r="K771" s="4">
        <v>217</v>
      </c>
      <c r="L771" s="4">
        <v>11</v>
      </c>
      <c r="M771" s="4">
        <v>3</v>
      </c>
      <c r="N771" s="4" t="s">
        <v>45</v>
      </c>
      <c r="O771" s="4">
        <v>2</v>
      </c>
      <c r="P771" s="4"/>
    </row>
    <row r="772" spans="1:118">
      <c r="A772" s="4">
        <v>50</v>
      </c>
      <c r="B772" s="4">
        <v>0</v>
      </c>
      <c r="C772" s="4">
        <v>0</v>
      </c>
      <c r="D772" s="4">
        <v>1</v>
      </c>
      <c r="E772" s="4">
        <v>206</v>
      </c>
      <c r="F772" s="4">
        <f>ROUND(Source!T759,O772)</f>
        <v>0</v>
      </c>
      <c r="G772" s="4" t="s">
        <v>194</v>
      </c>
      <c r="H772" s="4" t="s">
        <v>195</v>
      </c>
      <c r="I772" s="4"/>
      <c r="J772" s="4"/>
      <c r="K772" s="4">
        <v>206</v>
      </c>
      <c r="L772" s="4">
        <v>12</v>
      </c>
      <c r="M772" s="4">
        <v>3</v>
      </c>
      <c r="N772" s="4" t="s">
        <v>45</v>
      </c>
      <c r="O772" s="4">
        <v>2</v>
      </c>
      <c r="P772" s="4"/>
    </row>
    <row r="773" spans="1:118">
      <c r="A773" s="4">
        <v>50</v>
      </c>
      <c r="B773" s="4">
        <v>0</v>
      </c>
      <c r="C773" s="4">
        <v>0</v>
      </c>
      <c r="D773" s="4">
        <v>1</v>
      </c>
      <c r="E773" s="4">
        <v>207</v>
      </c>
      <c r="F773" s="4">
        <f>Source!U759</f>
        <v>0</v>
      </c>
      <c r="G773" s="4" t="s">
        <v>196</v>
      </c>
      <c r="H773" s="4" t="s">
        <v>197</v>
      </c>
      <c r="I773" s="4"/>
      <c r="J773" s="4"/>
      <c r="K773" s="4">
        <v>207</v>
      </c>
      <c r="L773" s="4">
        <v>13</v>
      </c>
      <c r="M773" s="4">
        <v>3</v>
      </c>
      <c r="N773" s="4" t="s">
        <v>45</v>
      </c>
      <c r="O773" s="4">
        <v>-1</v>
      </c>
      <c r="P773" s="4"/>
    </row>
    <row r="774" spans="1:118">
      <c r="A774" s="4">
        <v>50</v>
      </c>
      <c r="B774" s="4">
        <v>0</v>
      </c>
      <c r="C774" s="4">
        <v>0</v>
      </c>
      <c r="D774" s="4">
        <v>1</v>
      </c>
      <c r="E774" s="4">
        <v>208</v>
      </c>
      <c r="F774" s="4">
        <f>Source!V759</f>
        <v>0</v>
      </c>
      <c r="G774" s="4" t="s">
        <v>198</v>
      </c>
      <c r="H774" s="4" t="s">
        <v>199</v>
      </c>
      <c r="I774" s="4"/>
      <c r="J774" s="4"/>
      <c r="K774" s="4">
        <v>208</v>
      </c>
      <c r="L774" s="4">
        <v>14</v>
      </c>
      <c r="M774" s="4">
        <v>3</v>
      </c>
      <c r="N774" s="4" t="s">
        <v>45</v>
      </c>
      <c r="O774" s="4">
        <v>-1</v>
      </c>
      <c r="P774" s="4"/>
    </row>
    <row r="775" spans="1:118">
      <c r="A775" s="4">
        <v>50</v>
      </c>
      <c r="B775" s="4">
        <v>0</v>
      </c>
      <c r="C775" s="4">
        <v>0</v>
      </c>
      <c r="D775" s="4">
        <v>1</v>
      </c>
      <c r="E775" s="4">
        <v>209</v>
      </c>
      <c r="F775" s="4">
        <f>ROUND(Source!W759,O775)</f>
        <v>0</v>
      </c>
      <c r="G775" s="4" t="s">
        <v>200</v>
      </c>
      <c r="H775" s="4" t="s">
        <v>201</v>
      </c>
      <c r="I775" s="4"/>
      <c r="J775" s="4"/>
      <c r="K775" s="4">
        <v>209</v>
      </c>
      <c r="L775" s="4">
        <v>15</v>
      </c>
      <c r="M775" s="4">
        <v>3</v>
      </c>
      <c r="N775" s="4" t="s">
        <v>45</v>
      </c>
      <c r="O775" s="4">
        <v>2</v>
      </c>
      <c r="P775" s="4"/>
    </row>
    <row r="776" spans="1:118">
      <c r="A776" s="4">
        <v>50</v>
      </c>
      <c r="B776" s="4">
        <v>0</v>
      </c>
      <c r="C776" s="4">
        <v>0</v>
      </c>
      <c r="D776" s="4">
        <v>1</v>
      </c>
      <c r="E776" s="4">
        <v>210</v>
      </c>
      <c r="F776" s="4">
        <f>ROUND(Source!X759,O776)</f>
        <v>0</v>
      </c>
      <c r="G776" s="4" t="s">
        <v>202</v>
      </c>
      <c r="H776" s="4" t="s">
        <v>203</v>
      </c>
      <c r="I776" s="4"/>
      <c r="J776" s="4"/>
      <c r="K776" s="4">
        <v>210</v>
      </c>
      <c r="L776" s="4">
        <v>16</v>
      </c>
      <c r="M776" s="4">
        <v>3</v>
      </c>
      <c r="N776" s="4" t="s">
        <v>45</v>
      </c>
      <c r="O776" s="4">
        <v>2</v>
      </c>
      <c r="P776" s="4"/>
    </row>
    <row r="777" spans="1:118">
      <c r="A777" s="4">
        <v>50</v>
      </c>
      <c r="B777" s="4">
        <v>0</v>
      </c>
      <c r="C777" s="4">
        <v>0</v>
      </c>
      <c r="D777" s="4">
        <v>1</v>
      </c>
      <c r="E777" s="4">
        <v>211</v>
      </c>
      <c r="F777" s="4">
        <f>ROUND(Source!Y759,O777)</f>
        <v>0</v>
      </c>
      <c r="G777" s="4" t="s">
        <v>204</v>
      </c>
      <c r="H777" s="4" t="s">
        <v>205</v>
      </c>
      <c r="I777" s="4"/>
      <c r="J777" s="4"/>
      <c r="K777" s="4">
        <v>211</v>
      </c>
      <c r="L777" s="4">
        <v>17</v>
      </c>
      <c r="M777" s="4">
        <v>3</v>
      </c>
      <c r="N777" s="4" t="s">
        <v>45</v>
      </c>
      <c r="O777" s="4">
        <v>2</v>
      </c>
      <c r="P777" s="4"/>
    </row>
    <row r="778" spans="1:118">
      <c r="A778" s="4">
        <v>50</v>
      </c>
      <c r="B778" s="4">
        <v>0</v>
      </c>
      <c r="C778" s="4">
        <v>0</v>
      </c>
      <c r="D778" s="4">
        <v>1</v>
      </c>
      <c r="E778" s="4">
        <v>224</v>
      </c>
      <c r="F778" s="4">
        <f>ROUND(Source!AR759,O778)</f>
        <v>0</v>
      </c>
      <c r="G778" s="4" t="s">
        <v>206</v>
      </c>
      <c r="H778" s="4" t="s">
        <v>207</v>
      </c>
      <c r="I778" s="4"/>
      <c r="J778" s="4"/>
      <c r="K778" s="4">
        <v>224</v>
      </c>
      <c r="L778" s="4">
        <v>18</v>
      </c>
      <c r="M778" s="4">
        <v>3</v>
      </c>
      <c r="N778" s="4" t="s">
        <v>45</v>
      </c>
      <c r="O778" s="4">
        <v>2</v>
      </c>
      <c r="P778" s="4"/>
    </row>
    <row r="780" spans="1:118">
      <c r="A780" s="1">
        <v>3</v>
      </c>
      <c r="B780" s="1">
        <v>1</v>
      </c>
      <c r="C780" s="1"/>
      <c r="D780" s="1">
        <f>ROW(A895)</f>
        <v>895</v>
      </c>
      <c r="E780" s="1"/>
      <c r="F780" s="1" t="s">
        <v>686</v>
      </c>
      <c r="G780" s="1" t="s">
        <v>687</v>
      </c>
      <c r="H780" s="1" t="s">
        <v>45</v>
      </c>
      <c r="I780" s="1">
        <v>0</v>
      </c>
      <c r="J780" s="1" t="s">
        <v>45</v>
      </c>
      <c r="K780" s="1">
        <v>-1</v>
      </c>
      <c r="L780" s="1"/>
      <c r="M780" s="1"/>
      <c r="N780" s="1"/>
      <c r="O780" s="1"/>
      <c r="P780" s="1"/>
      <c r="Q780" s="1"/>
      <c r="R780" s="1"/>
      <c r="S780" s="1"/>
      <c r="T780" s="1"/>
      <c r="U780" s="1" t="s">
        <v>45</v>
      </c>
      <c r="V780" s="1">
        <v>0</v>
      </c>
      <c r="W780" s="1"/>
      <c r="X780" s="1"/>
      <c r="Y780" s="1"/>
      <c r="Z780" s="1"/>
      <c r="AA780" s="1"/>
      <c r="AB780" s="1" t="s">
        <v>45</v>
      </c>
      <c r="AC780" s="1" t="s">
        <v>45</v>
      </c>
      <c r="AD780" s="1" t="s">
        <v>45</v>
      </c>
      <c r="AE780" s="1" t="s">
        <v>45</v>
      </c>
      <c r="AF780" s="1" t="s">
        <v>45</v>
      </c>
      <c r="AG780" s="1" t="s">
        <v>45</v>
      </c>
      <c r="AH780" s="1"/>
      <c r="AI780" s="1"/>
      <c r="AJ780" s="1"/>
      <c r="AK780" s="1"/>
      <c r="AL780" s="1"/>
      <c r="AM780" s="1"/>
      <c r="AN780" s="1"/>
      <c r="AO780" s="1"/>
      <c r="AP780" s="1" t="s">
        <v>45</v>
      </c>
      <c r="AQ780" s="1" t="s">
        <v>45</v>
      </c>
      <c r="AR780" s="1" t="s">
        <v>45</v>
      </c>
      <c r="AS780" s="1"/>
      <c r="AT780" s="1"/>
      <c r="AU780" s="1"/>
      <c r="AV780" s="1"/>
      <c r="AW780" s="1"/>
      <c r="AX780" s="1"/>
      <c r="AY780" s="1"/>
      <c r="AZ780" s="1" t="s">
        <v>45</v>
      </c>
      <c r="BA780" s="1"/>
      <c r="BB780" s="1" t="s">
        <v>45</v>
      </c>
      <c r="BC780" s="1" t="s">
        <v>45</v>
      </c>
      <c r="BD780" s="1" t="s">
        <v>45</v>
      </c>
      <c r="BE780" s="1" t="s">
        <v>45</v>
      </c>
      <c r="BF780" s="1" t="s">
        <v>45</v>
      </c>
      <c r="BG780" s="1" t="s">
        <v>45</v>
      </c>
      <c r="BH780" s="1" t="s">
        <v>45</v>
      </c>
      <c r="BI780" s="1" t="s">
        <v>45</v>
      </c>
      <c r="BJ780" s="1" t="s">
        <v>45</v>
      </c>
      <c r="BK780" s="1" t="s">
        <v>45</v>
      </c>
      <c r="BL780" s="1" t="s">
        <v>45</v>
      </c>
      <c r="BM780" s="1" t="s">
        <v>45</v>
      </c>
      <c r="BN780" s="1" t="s">
        <v>45</v>
      </c>
      <c r="BO780" s="1" t="s">
        <v>45</v>
      </c>
      <c r="BP780" s="1" t="s">
        <v>45</v>
      </c>
      <c r="BQ780" s="1"/>
      <c r="BR780" s="1"/>
      <c r="BS780" s="1"/>
      <c r="BT780" s="1"/>
      <c r="BU780" s="1"/>
      <c r="BV780" s="1"/>
      <c r="BW780" s="1"/>
      <c r="BX780" s="1">
        <v>0</v>
      </c>
      <c r="BY780" s="1"/>
      <c r="BZ780" s="1"/>
      <c r="CA780" s="1"/>
      <c r="CB780" s="1"/>
      <c r="CC780" s="1"/>
      <c r="CD780" s="1"/>
      <c r="CE780" s="1"/>
      <c r="CF780" s="1">
        <v>0</v>
      </c>
      <c r="CG780" s="1">
        <v>0</v>
      </c>
      <c r="CH780" s="1"/>
      <c r="CI780" s="1" t="s">
        <v>45</v>
      </c>
      <c r="CJ780" s="1" t="s">
        <v>45</v>
      </c>
    </row>
    <row r="782" spans="1:118">
      <c r="A782" s="2">
        <v>52</v>
      </c>
      <c r="B782" s="2">
        <f t="shared" ref="B782:G782" si="442">B895</f>
        <v>1</v>
      </c>
      <c r="C782" s="2">
        <f t="shared" si="442"/>
        <v>3</v>
      </c>
      <c r="D782" s="2">
        <f t="shared" si="442"/>
        <v>780</v>
      </c>
      <c r="E782" s="2">
        <f t="shared" si="442"/>
        <v>0</v>
      </c>
      <c r="F782" s="2" t="str">
        <f t="shared" si="442"/>
        <v>Новая локальная смета</v>
      </c>
      <c r="G782" s="2" t="str">
        <f t="shared" si="442"/>
        <v>РЕМОНТ  КРОВЛИ(СтаыйУчКорпус)</v>
      </c>
      <c r="H782" s="2"/>
      <c r="I782" s="2"/>
      <c r="J782" s="2"/>
      <c r="K782" s="2"/>
      <c r="L782" s="2"/>
      <c r="M782" s="2"/>
      <c r="N782" s="2"/>
      <c r="O782" s="2">
        <f t="shared" ref="O782:AT782" si="443">O895</f>
        <v>572349.79</v>
      </c>
      <c r="P782" s="2">
        <f t="shared" si="443"/>
        <v>439042.26</v>
      </c>
      <c r="Q782" s="2">
        <f t="shared" si="443"/>
        <v>4756.57</v>
      </c>
      <c r="R782" s="2">
        <f t="shared" si="443"/>
        <v>1093.69</v>
      </c>
      <c r="S782" s="2">
        <f t="shared" si="443"/>
        <v>128550.96</v>
      </c>
      <c r="T782" s="2">
        <f t="shared" si="443"/>
        <v>0</v>
      </c>
      <c r="U782" s="2">
        <f t="shared" si="443"/>
        <v>699.99959999999999</v>
      </c>
      <c r="V782" s="2">
        <f t="shared" si="443"/>
        <v>0</v>
      </c>
      <c r="W782" s="2">
        <f t="shared" si="443"/>
        <v>0</v>
      </c>
      <c r="X782" s="2">
        <f t="shared" si="443"/>
        <v>111042.43</v>
      </c>
      <c r="Y782" s="2">
        <f t="shared" si="443"/>
        <v>56562.42</v>
      </c>
      <c r="Z782" s="2">
        <f t="shared" si="443"/>
        <v>0</v>
      </c>
      <c r="AA782" s="2">
        <f t="shared" si="443"/>
        <v>0</v>
      </c>
      <c r="AB782" s="2">
        <f t="shared" si="443"/>
        <v>0</v>
      </c>
      <c r="AC782" s="2">
        <f t="shared" si="443"/>
        <v>0</v>
      </c>
      <c r="AD782" s="2">
        <f t="shared" si="443"/>
        <v>0</v>
      </c>
      <c r="AE782" s="2">
        <f t="shared" si="443"/>
        <v>0</v>
      </c>
      <c r="AF782" s="2">
        <f t="shared" si="443"/>
        <v>0</v>
      </c>
      <c r="AG782" s="2">
        <f t="shared" si="443"/>
        <v>0</v>
      </c>
      <c r="AH782" s="2">
        <f t="shared" si="443"/>
        <v>0</v>
      </c>
      <c r="AI782" s="2">
        <f t="shared" si="443"/>
        <v>0</v>
      </c>
      <c r="AJ782" s="2">
        <f t="shared" si="443"/>
        <v>0</v>
      </c>
      <c r="AK782" s="2">
        <f t="shared" si="443"/>
        <v>0</v>
      </c>
      <c r="AL782" s="2">
        <f t="shared" si="443"/>
        <v>0</v>
      </c>
      <c r="AM782" s="2">
        <f t="shared" si="443"/>
        <v>0</v>
      </c>
      <c r="AN782" s="2">
        <f t="shared" si="443"/>
        <v>0</v>
      </c>
      <c r="AO782" s="2">
        <f t="shared" si="443"/>
        <v>0</v>
      </c>
      <c r="AP782" s="2">
        <f t="shared" si="443"/>
        <v>0</v>
      </c>
      <c r="AQ782" s="2">
        <f t="shared" si="443"/>
        <v>0</v>
      </c>
      <c r="AR782" s="2">
        <f t="shared" si="443"/>
        <v>741781.09</v>
      </c>
      <c r="AS782" s="2">
        <f t="shared" si="443"/>
        <v>739439.56</v>
      </c>
      <c r="AT782" s="2">
        <f t="shared" si="443"/>
        <v>0</v>
      </c>
      <c r="AU782" s="2">
        <f t="shared" ref="AU782:BZ782" si="444">AU895</f>
        <v>2341.5300000000002</v>
      </c>
      <c r="AV782" s="2">
        <f t="shared" si="444"/>
        <v>0</v>
      </c>
      <c r="AW782" s="2">
        <f t="shared" si="444"/>
        <v>0</v>
      </c>
      <c r="AX782" s="2">
        <f t="shared" si="444"/>
        <v>0</v>
      </c>
      <c r="AY782" s="2">
        <f t="shared" si="444"/>
        <v>0</v>
      </c>
      <c r="AZ782" s="2">
        <f t="shared" si="444"/>
        <v>0</v>
      </c>
      <c r="BA782" s="2">
        <f t="shared" si="444"/>
        <v>0</v>
      </c>
      <c r="BB782" s="2">
        <f t="shared" si="444"/>
        <v>0</v>
      </c>
      <c r="BC782" s="2">
        <f t="shared" si="444"/>
        <v>0</v>
      </c>
      <c r="BD782" s="2">
        <f t="shared" si="444"/>
        <v>0</v>
      </c>
      <c r="BE782" s="2">
        <f t="shared" si="444"/>
        <v>0</v>
      </c>
      <c r="BF782" s="2">
        <f t="shared" si="444"/>
        <v>0</v>
      </c>
      <c r="BG782" s="2">
        <f t="shared" si="444"/>
        <v>0</v>
      </c>
      <c r="BH782" s="2">
        <f t="shared" si="444"/>
        <v>0</v>
      </c>
      <c r="BI782" s="2">
        <f t="shared" si="444"/>
        <v>0</v>
      </c>
      <c r="BJ782" s="2">
        <f t="shared" si="444"/>
        <v>0</v>
      </c>
      <c r="BK782" s="2">
        <f t="shared" si="444"/>
        <v>0</v>
      </c>
      <c r="BL782" s="2">
        <f t="shared" si="444"/>
        <v>0</v>
      </c>
      <c r="BM782" s="2">
        <f t="shared" si="444"/>
        <v>0</v>
      </c>
      <c r="BN782" s="2">
        <f t="shared" si="444"/>
        <v>0</v>
      </c>
      <c r="BO782" s="3">
        <f t="shared" si="444"/>
        <v>0</v>
      </c>
      <c r="BP782" s="3">
        <f t="shared" si="444"/>
        <v>0</v>
      </c>
      <c r="BQ782" s="3">
        <f t="shared" si="444"/>
        <v>0</v>
      </c>
      <c r="BR782" s="3">
        <f t="shared" si="444"/>
        <v>0</v>
      </c>
      <c r="BS782" s="3">
        <f t="shared" si="444"/>
        <v>0</v>
      </c>
      <c r="BT782" s="3">
        <f t="shared" si="444"/>
        <v>0</v>
      </c>
      <c r="BU782" s="3">
        <f t="shared" si="444"/>
        <v>0</v>
      </c>
      <c r="BV782" s="3">
        <f t="shared" si="444"/>
        <v>0</v>
      </c>
      <c r="BW782" s="3">
        <f t="shared" si="444"/>
        <v>0</v>
      </c>
      <c r="BX782" s="3">
        <f t="shared" si="444"/>
        <v>0</v>
      </c>
      <c r="BY782" s="3">
        <f t="shared" si="444"/>
        <v>0</v>
      </c>
      <c r="BZ782" s="3">
        <f t="shared" si="444"/>
        <v>0</v>
      </c>
      <c r="CA782" s="3">
        <f t="shared" ref="CA782:DF782" si="445">CA895</f>
        <v>0</v>
      </c>
      <c r="CB782" s="3">
        <f t="shared" si="445"/>
        <v>0</v>
      </c>
      <c r="CC782" s="3">
        <f t="shared" si="445"/>
        <v>0</v>
      </c>
      <c r="CD782" s="3">
        <f t="shared" si="445"/>
        <v>0</v>
      </c>
      <c r="CE782" s="3">
        <f t="shared" si="445"/>
        <v>0</v>
      </c>
      <c r="CF782" s="3">
        <f t="shared" si="445"/>
        <v>0</v>
      </c>
      <c r="CG782" s="3">
        <f t="shared" si="445"/>
        <v>0</v>
      </c>
      <c r="CH782" s="3">
        <f t="shared" si="445"/>
        <v>0</v>
      </c>
      <c r="CI782" s="3">
        <f t="shared" si="445"/>
        <v>0</v>
      </c>
      <c r="CJ782" s="3">
        <f t="shared" si="445"/>
        <v>0</v>
      </c>
      <c r="CK782" s="3">
        <f t="shared" si="445"/>
        <v>0</v>
      </c>
      <c r="CL782" s="3">
        <f t="shared" si="445"/>
        <v>0</v>
      </c>
      <c r="CM782" s="3">
        <f t="shared" si="445"/>
        <v>0</v>
      </c>
      <c r="CN782" s="3">
        <f t="shared" si="445"/>
        <v>0</v>
      </c>
      <c r="CO782" s="3">
        <f t="shared" si="445"/>
        <v>0</v>
      </c>
      <c r="CP782" s="3">
        <f t="shared" si="445"/>
        <v>0</v>
      </c>
      <c r="CQ782" s="3">
        <f t="shared" si="445"/>
        <v>0</v>
      </c>
      <c r="CR782" s="3">
        <f t="shared" si="445"/>
        <v>0</v>
      </c>
      <c r="CS782" s="3">
        <f t="shared" si="445"/>
        <v>0</v>
      </c>
      <c r="CT782" s="3">
        <f t="shared" si="445"/>
        <v>0</v>
      </c>
      <c r="CU782" s="3">
        <f t="shared" si="445"/>
        <v>0</v>
      </c>
      <c r="CV782" s="3">
        <f t="shared" si="445"/>
        <v>0</v>
      </c>
      <c r="CW782" s="3">
        <f t="shared" si="445"/>
        <v>0</v>
      </c>
      <c r="CX782" s="3">
        <f t="shared" si="445"/>
        <v>0</v>
      </c>
      <c r="CY782" s="3">
        <f t="shared" si="445"/>
        <v>0</v>
      </c>
      <c r="CZ782" s="3">
        <f t="shared" si="445"/>
        <v>0</v>
      </c>
      <c r="DA782" s="3">
        <f t="shared" si="445"/>
        <v>0</v>
      </c>
      <c r="DB782" s="3">
        <f t="shared" si="445"/>
        <v>0</v>
      </c>
      <c r="DC782" s="3">
        <f t="shared" si="445"/>
        <v>0</v>
      </c>
      <c r="DD782" s="3">
        <f t="shared" si="445"/>
        <v>0</v>
      </c>
      <c r="DE782" s="3">
        <f t="shared" si="445"/>
        <v>0</v>
      </c>
      <c r="DF782" s="3">
        <f t="shared" si="445"/>
        <v>0</v>
      </c>
      <c r="DG782" s="3">
        <f t="shared" ref="DG782:DN782" si="446">DG895</f>
        <v>0</v>
      </c>
      <c r="DH782" s="3">
        <f t="shared" si="446"/>
        <v>0</v>
      </c>
      <c r="DI782" s="3">
        <f t="shared" si="446"/>
        <v>0</v>
      </c>
      <c r="DJ782" s="3">
        <f t="shared" si="446"/>
        <v>0</v>
      </c>
      <c r="DK782" s="3">
        <f t="shared" si="446"/>
        <v>0</v>
      </c>
      <c r="DL782" s="3">
        <f t="shared" si="446"/>
        <v>0</v>
      </c>
      <c r="DM782" s="3">
        <f t="shared" si="446"/>
        <v>0</v>
      </c>
      <c r="DN782" s="3">
        <f t="shared" si="446"/>
        <v>0</v>
      </c>
    </row>
    <row r="784" spans="1:118">
      <c r="A784" s="1">
        <v>4</v>
      </c>
      <c r="B784" s="1">
        <v>0</v>
      </c>
      <c r="C784" s="1"/>
      <c r="D784" s="1">
        <f>ROW(A795)</f>
        <v>795</v>
      </c>
      <c r="E784" s="1"/>
      <c r="F784" s="1" t="s">
        <v>61</v>
      </c>
      <c r="G784" s="1" t="s">
        <v>688</v>
      </c>
      <c r="H784" s="1" t="s">
        <v>45</v>
      </c>
      <c r="I784" s="1">
        <v>0</v>
      </c>
      <c r="J784" s="1"/>
      <c r="K784" s="1">
        <v>0</v>
      </c>
      <c r="L784" s="1"/>
      <c r="M784" s="1"/>
      <c r="N784" s="1"/>
      <c r="O784" s="1"/>
      <c r="P784" s="1"/>
      <c r="Q784" s="1"/>
      <c r="R784" s="1"/>
      <c r="S784" s="1"/>
      <c r="T784" s="1"/>
      <c r="U784" s="1" t="s">
        <v>45</v>
      </c>
      <c r="V784" s="1">
        <v>0</v>
      </c>
      <c r="W784" s="1"/>
      <c r="X784" s="1"/>
      <c r="Y784" s="1"/>
      <c r="Z784" s="1"/>
      <c r="AA784" s="1"/>
      <c r="AB784" s="1" t="s">
        <v>45</v>
      </c>
      <c r="AC784" s="1" t="s">
        <v>45</v>
      </c>
      <c r="AD784" s="1" t="s">
        <v>45</v>
      </c>
      <c r="AE784" s="1" t="s">
        <v>45</v>
      </c>
      <c r="AF784" s="1" t="s">
        <v>45</v>
      </c>
      <c r="AG784" s="1" t="s">
        <v>45</v>
      </c>
      <c r="AH784" s="1"/>
      <c r="AI784" s="1"/>
      <c r="AJ784" s="1"/>
      <c r="AK784" s="1"/>
      <c r="AL784" s="1"/>
      <c r="AM784" s="1"/>
      <c r="AN784" s="1"/>
      <c r="AO784" s="1"/>
      <c r="AP784" s="1" t="s">
        <v>45</v>
      </c>
      <c r="AQ784" s="1" t="s">
        <v>45</v>
      </c>
      <c r="AR784" s="1" t="s">
        <v>45</v>
      </c>
      <c r="AS784" s="1"/>
      <c r="AT784" s="1"/>
      <c r="AU784" s="1"/>
      <c r="AV784" s="1"/>
      <c r="AW784" s="1"/>
      <c r="AX784" s="1"/>
      <c r="AY784" s="1"/>
      <c r="AZ784" s="1" t="s">
        <v>45</v>
      </c>
      <c r="BA784" s="1"/>
      <c r="BB784" s="1" t="s">
        <v>45</v>
      </c>
      <c r="BC784" s="1" t="s">
        <v>45</v>
      </c>
      <c r="BD784" s="1" t="s">
        <v>45</v>
      </c>
      <c r="BE784" s="1" t="s">
        <v>45</v>
      </c>
      <c r="BF784" s="1" t="s">
        <v>45</v>
      </c>
      <c r="BG784" s="1" t="s">
        <v>45</v>
      </c>
      <c r="BH784" s="1" t="s">
        <v>45</v>
      </c>
      <c r="BI784" s="1" t="s">
        <v>45</v>
      </c>
      <c r="BJ784" s="1" t="s">
        <v>45</v>
      </c>
      <c r="BK784" s="1" t="s">
        <v>45</v>
      </c>
      <c r="BL784" s="1" t="s">
        <v>45</v>
      </c>
      <c r="BM784" s="1" t="s">
        <v>45</v>
      </c>
      <c r="BN784" s="1" t="s">
        <v>45</v>
      </c>
      <c r="BO784" s="1" t="s">
        <v>45</v>
      </c>
      <c r="BP784" s="1" t="s">
        <v>45</v>
      </c>
      <c r="BQ784" s="1"/>
      <c r="BR784" s="1"/>
      <c r="BS784" s="1"/>
      <c r="BT784" s="1"/>
      <c r="BU784" s="1"/>
      <c r="BV784" s="1"/>
      <c r="BW784" s="1"/>
      <c r="BX784" s="1">
        <v>0</v>
      </c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>
        <v>0</v>
      </c>
    </row>
    <row r="786" spans="1:200">
      <c r="A786" s="2">
        <v>52</v>
      </c>
      <c r="B786" s="2">
        <f t="shared" ref="B786:G786" si="447">B795</f>
        <v>0</v>
      </c>
      <c r="C786" s="2">
        <f t="shared" si="447"/>
        <v>4</v>
      </c>
      <c r="D786" s="2">
        <f t="shared" si="447"/>
        <v>784</v>
      </c>
      <c r="E786" s="2">
        <f t="shared" si="447"/>
        <v>0</v>
      </c>
      <c r="F786" s="2" t="str">
        <f t="shared" si="447"/>
        <v>Новый раздел</v>
      </c>
      <c r="G786" s="2" t="str">
        <f t="shared" si="447"/>
        <v>ПРЕДВАРИТЕЛЬНАЯ</v>
      </c>
      <c r="H786" s="2"/>
      <c r="I786" s="2"/>
      <c r="J786" s="2"/>
      <c r="K786" s="2"/>
      <c r="L786" s="2"/>
      <c r="M786" s="2"/>
      <c r="N786" s="2"/>
      <c r="O786" s="2">
        <f t="shared" ref="O786:AT786" si="448">O795</f>
        <v>0</v>
      </c>
      <c r="P786" s="2">
        <f t="shared" si="448"/>
        <v>0</v>
      </c>
      <c r="Q786" s="2">
        <f t="shared" si="448"/>
        <v>0</v>
      </c>
      <c r="R786" s="2">
        <f t="shared" si="448"/>
        <v>0</v>
      </c>
      <c r="S786" s="2">
        <f t="shared" si="448"/>
        <v>0</v>
      </c>
      <c r="T786" s="2">
        <f t="shared" si="448"/>
        <v>0</v>
      </c>
      <c r="U786" s="2">
        <f t="shared" si="448"/>
        <v>0</v>
      </c>
      <c r="V786" s="2">
        <f t="shared" si="448"/>
        <v>0</v>
      </c>
      <c r="W786" s="2">
        <f t="shared" si="448"/>
        <v>0</v>
      </c>
      <c r="X786" s="2">
        <f t="shared" si="448"/>
        <v>0</v>
      </c>
      <c r="Y786" s="2">
        <f t="shared" si="448"/>
        <v>0</v>
      </c>
      <c r="Z786" s="2">
        <f t="shared" si="448"/>
        <v>0</v>
      </c>
      <c r="AA786" s="2">
        <f t="shared" si="448"/>
        <v>0</v>
      </c>
      <c r="AB786" s="2">
        <f t="shared" si="448"/>
        <v>0</v>
      </c>
      <c r="AC786" s="2">
        <f t="shared" si="448"/>
        <v>0</v>
      </c>
      <c r="AD786" s="2">
        <f t="shared" si="448"/>
        <v>0</v>
      </c>
      <c r="AE786" s="2">
        <f t="shared" si="448"/>
        <v>0</v>
      </c>
      <c r="AF786" s="2">
        <f t="shared" si="448"/>
        <v>0</v>
      </c>
      <c r="AG786" s="2">
        <f t="shared" si="448"/>
        <v>0</v>
      </c>
      <c r="AH786" s="2">
        <f t="shared" si="448"/>
        <v>0</v>
      </c>
      <c r="AI786" s="2">
        <f t="shared" si="448"/>
        <v>0</v>
      </c>
      <c r="AJ786" s="2">
        <f t="shared" si="448"/>
        <v>0</v>
      </c>
      <c r="AK786" s="2">
        <f t="shared" si="448"/>
        <v>0</v>
      </c>
      <c r="AL786" s="2">
        <f t="shared" si="448"/>
        <v>0</v>
      </c>
      <c r="AM786" s="2">
        <f t="shared" si="448"/>
        <v>0</v>
      </c>
      <c r="AN786" s="2">
        <f t="shared" si="448"/>
        <v>0</v>
      </c>
      <c r="AO786" s="2">
        <f t="shared" si="448"/>
        <v>0</v>
      </c>
      <c r="AP786" s="2">
        <f t="shared" si="448"/>
        <v>0</v>
      </c>
      <c r="AQ786" s="2">
        <f t="shared" si="448"/>
        <v>0</v>
      </c>
      <c r="AR786" s="2">
        <f t="shared" si="448"/>
        <v>0</v>
      </c>
      <c r="AS786" s="2">
        <f t="shared" si="448"/>
        <v>0</v>
      </c>
      <c r="AT786" s="2">
        <f t="shared" si="448"/>
        <v>0</v>
      </c>
      <c r="AU786" s="2">
        <f t="shared" ref="AU786:BZ786" si="449">AU795</f>
        <v>0</v>
      </c>
      <c r="AV786" s="2">
        <f t="shared" si="449"/>
        <v>0</v>
      </c>
      <c r="AW786" s="2">
        <f t="shared" si="449"/>
        <v>0</v>
      </c>
      <c r="AX786" s="2">
        <f t="shared" si="449"/>
        <v>0</v>
      </c>
      <c r="AY786" s="2">
        <f t="shared" si="449"/>
        <v>0</v>
      </c>
      <c r="AZ786" s="2">
        <f t="shared" si="449"/>
        <v>0</v>
      </c>
      <c r="BA786" s="2">
        <f t="shared" si="449"/>
        <v>0</v>
      </c>
      <c r="BB786" s="2">
        <f t="shared" si="449"/>
        <v>0</v>
      </c>
      <c r="BC786" s="2">
        <f t="shared" si="449"/>
        <v>0</v>
      </c>
      <c r="BD786" s="2">
        <f t="shared" si="449"/>
        <v>0</v>
      </c>
      <c r="BE786" s="2">
        <f t="shared" si="449"/>
        <v>0</v>
      </c>
      <c r="BF786" s="2">
        <f t="shared" si="449"/>
        <v>0</v>
      </c>
      <c r="BG786" s="2">
        <f t="shared" si="449"/>
        <v>0</v>
      </c>
      <c r="BH786" s="2">
        <f t="shared" si="449"/>
        <v>0</v>
      </c>
      <c r="BI786" s="2">
        <f t="shared" si="449"/>
        <v>0</v>
      </c>
      <c r="BJ786" s="2">
        <f t="shared" si="449"/>
        <v>0</v>
      </c>
      <c r="BK786" s="2">
        <f t="shared" si="449"/>
        <v>0</v>
      </c>
      <c r="BL786" s="2">
        <f t="shared" si="449"/>
        <v>0</v>
      </c>
      <c r="BM786" s="2">
        <f t="shared" si="449"/>
        <v>0</v>
      </c>
      <c r="BN786" s="2">
        <f t="shared" si="449"/>
        <v>0</v>
      </c>
      <c r="BO786" s="3">
        <f t="shared" si="449"/>
        <v>0</v>
      </c>
      <c r="BP786" s="3">
        <f t="shared" si="449"/>
        <v>0</v>
      </c>
      <c r="BQ786" s="3">
        <f t="shared" si="449"/>
        <v>0</v>
      </c>
      <c r="BR786" s="3">
        <f t="shared" si="449"/>
        <v>0</v>
      </c>
      <c r="BS786" s="3">
        <f t="shared" si="449"/>
        <v>0</v>
      </c>
      <c r="BT786" s="3">
        <f t="shared" si="449"/>
        <v>0</v>
      </c>
      <c r="BU786" s="3">
        <f t="shared" si="449"/>
        <v>0</v>
      </c>
      <c r="BV786" s="3">
        <f t="shared" si="449"/>
        <v>0</v>
      </c>
      <c r="BW786" s="3">
        <f t="shared" si="449"/>
        <v>0</v>
      </c>
      <c r="BX786" s="3">
        <f t="shared" si="449"/>
        <v>0</v>
      </c>
      <c r="BY786" s="3">
        <f t="shared" si="449"/>
        <v>0</v>
      </c>
      <c r="BZ786" s="3">
        <f t="shared" si="449"/>
        <v>0</v>
      </c>
      <c r="CA786" s="3">
        <f t="shared" ref="CA786:DF786" si="450">CA795</f>
        <v>0</v>
      </c>
      <c r="CB786" s="3">
        <f t="shared" si="450"/>
        <v>0</v>
      </c>
      <c r="CC786" s="3">
        <f t="shared" si="450"/>
        <v>0</v>
      </c>
      <c r="CD786" s="3">
        <f t="shared" si="450"/>
        <v>0</v>
      </c>
      <c r="CE786" s="3">
        <f t="shared" si="450"/>
        <v>0</v>
      </c>
      <c r="CF786" s="3">
        <f t="shared" si="450"/>
        <v>0</v>
      </c>
      <c r="CG786" s="3">
        <f t="shared" si="450"/>
        <v>0</v>
      </c>
      <c r="CH786" s="3">
        <f t="shared" si="450"/>
        <v>0</v>
      </c>
      <c r="CI786" s="3">
        <f t="shared" si="450"/>
        <v>0</v>
      </c>
      <c r="CJ786" s="3">
        <f t="shared" si="450"/>
        <v>0</v>
      </c>
      <c r="CK786" s="3">
        <f t="shared" si="450"/>
        <v>0</v>
      </c>
      <c r="CL786" s="3">
        <f t="shared" si="450"/>
        <v>0</v>
      </c>
      <c r="CM786" s="3">
        <f t="shared" si="450"/>
        <v>0</v>
      </c>
      <c r="CN786" s="3">
        <f t="shared" si="450"/>
        <v>0</v>
      </c>
      <c r="CO786" s="3">
        <f t="shared" si="450"/>
        <v>0</v>
      </c>
      <c r="CP786" s="3">
        <f t="shared" si="450"/>
        <v>0</v>
      </c>
      <c r="CQ786" s="3">
        <f t="shared" si="450"/>
        <v>0</v>
      </c>
      <c r="CR786" s="3">
        <f t="shared" si="450"/>
        <v>0</v>
      </c>
      <c r="CS786" s="3">
        <f t="shared" si="450"/>
        <v>0</v>
      </c>
      <c r="CT786" s="3">
        <f t="shared" si="450"/>
        <v>0</v>
      </c>
      <c r="CU786" s="3">
        <f t="shared" si="450"/>
        <v>0</v>
      </c>
      <c r="CV786" s="3">
        <f t="shared" si="450"/>
        <v>0</v>
      </c>
      <c r="CW786" s="3">
        <f t="shared" si="450"/>
        <v>0</v>
      </c>
      <c r="CX786" s="3">
        <f t="shared" si="450"/>
        <v>0</v>
      </c>
      <c r="CY786" s="3">
        <f t="shared" si="450"/>
        <v>0</v>
      </c>
      <c r="CZ786" s="3">
        <f t="shared" si="450"/>
        <v>0</v>
      </c>
      <c r="DA786" s="3">
        <f t="shared" si="450"/>
        <v>0</v>
      </c>
      <c r="DB786" s="3">
        <f t="shared" si="450"/>
        <v>0</v>
      </c>
      <c r="DC786" s="3">
        <f t="shared" si="450"/>
        <v>0</v>
      </c>
      <c r="DD786" s="3">
        <f t="shared" si="450"/>
        <v>0</v>
      </c>
      <c r="DE786" s="3">
        <f t="shared" si="450"/>
        <v>0</v>
      </c>
      <c r="DF786" s="3">
        <f t="shared" si="450"/>
        <v>0</v>
      </c>
      <c r="DG786" s="3">
        <f t="shared" ref="DG786:DN786" si="451">DG795</f>
        <v>0</v>
      </c>
      <c r="DH786" s="3">
        <f t="shared" si="451"/>
        <v>0</v>
      </c>
      <c r="DI786" s="3">
        <f t="shared" si="451"/>
        <v>0</v>
      </c>
      <c r="DJ786" s="3">
        <f t="shared" si="451"/>
        <v>0</v>
      </c>
      <c r="DK786" s="3">
        <f t="shared" si="451"/>
        <v>0</v>
      </c>
      <c r="DL786" s="3">
        <f t="shared" si="451"/>
        <v>0</v>
      </c>
      <c r="DM786" s="3">
        <f t="shared" si="451"/>
        <v>0</v>
      </c>
      <c r="DN786" s="3">
        <f t="shared" si="451"/>
        <v>0</v>
      </c>
    </row>
    <row r="788" spans="1:200">
      <c r="A788">
        <v>17</v>
      </c>
      <c r="B788">
        <v>0</v>
      </c>
      <c r="E788" t="s">
        <v>63</v>
      </c>
      <c r="F788" t="s">
        <v>689</v>
      </c>
      <c r="G788" t="s">
        <v>690</v>
      </c>
      <c r="H788" t="s">
        <v>163</v>
      </c>
      <c r="I788">
        <v>0</v>
      </c>
      <c r="J788">
        <v>0</v>
      </c>
      <c r="O788">
        <f t="shared" ref="O788:O793" si="452">ROUND(CP788,2)</f>
        <v>0</v>
      </c>
      <c r="P788">
        <f t="shared" ref="P788:P793" si="453">ROUND(CQ788*I788,2)</f>
        <v>0</v>
      </c>
      <c r="Q788">
        <f t="shared" ref="Q788:Q793" si="454">ROUND(CR788*I788,2)</f>
        <v>0</v>
      </c>
      <c r="R788">
        <f t="shared" ref="R788:R793" si="455">ROUND(CS788*I788,2)</f>
        <v>0</v>
      </c>
      <c r="S788">
        <f t="shared" ref="S788:S793" si="456">ROUND(CT788*I788,2)</f>
        <v>0</v>
      </c>
      <c r="T788">
        <f t="shared" ref="T788:T793" si="457">ROUND(CU788*I788,2)</f>
        <v>0</v>
      </c>
      <c r="U788">
        <f t="shared" ref="U788:U793" si="458">CV788*I788</f>
        <v>0</v>
      </c>
      <c r="V788">
        <f t="shared" ref="V788:V793" si="459">CW788*I788</f>
        <v>0</v>
      </c>
      <c r="W788">
        <f t="shared" ref="W788:W793" si="460">ROUND(CX788*I788,2)</f>
        <v>0</v>
      </c>
      <c r="X788">
        <f t="shared" ref="X788:Y793" si="461">ROUND(CY788,2)</f>
        <v>0</v>
      </c>
      <c r="Y788">
        <f t="shared" si="461"/>
        <v>0</v>
      </c>
      <c r="AA788">
        <v>22950688</v>
      </c>
      <c r="AB788">
        <f t="shared" ref="AB788:AB793" si="462">ROUND((AC788+AD788+AF788),6)</f>
        <v>49.88</v>
      </c>
      <c r="AC788">
        <f t="shared" ref="AC788:AC793" si="463">ROUND((ES788),6)</f>
        <v>49.88</v>
      </c>
      <c r="AD788">
        <f t="shared" ref="AD788:AD793" si="464">ROUND((((ET788)-(EU788))+AE788),6)</f>
        <v>0</v>
      </c>
      <c r="AE788">
        <f t="shared" ref="AE788:AF793" si="465">ROUND((EU788),6)</f>
        <v>0</v>
      </c>
      <c r="AF788">
        <f t="shared" si="465"/>
        <v>0</v>
      </c>
      <c r="AG788">
        <f t="shared" ref="AG788:AG793" si="466">ROUND((AP788),6)</f>
        <v>0</v>
      </c>
      <c r="AH788">
        <f t="shared" ref="AH788:AI793" si="467">(EW788)</f>
        <v>0</v>
      </c>
      <c r="AI788">
        <f t="shared" si="467"/>
        <v>0</v>
      </c>
      <c r="AJ788">
        <f t="shared" ref="AJ788:AJ793" si="468">ROUND((AS788),6)</f>
        <v>0</v>
      </c>
      <c r="AK788">
        <v>49.88</v>
      </c>
      <c r="AL788">
        <v>49.88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1</v>
      </c>
      <c r="AW788">
        <v>1</v>
      </c>
      <c r="AZ788">
        <v>1</v>
      </c>
      <c r="BA788">
        <v>1</v>
      </c>
      <c r="BB788">
        <v>1</v>
      </c>
      <c r="BC788">
        <v>11.47</v>
      </c>
      <c r="BD788" t="s">
        <v>45</v>
      </c>
      <c r="BE788" t="s">
        <v>45</v>
      </c>
      <c r="BF788" t="s">
        <v>45</v>
      </c>
      <c r="BG788" t="s">
        <v>45</v>
      </c>
      <c r="BH788">
        <v>3</v>
      </c>
      <c r="BI788">
        <v>1</v>
      </c>
      <c r="BJ788" t="s">
        <v>691</v>
      </c>
      <c r="BM788">
        <v>1617</v>
      </c>
      <c r="BN788">
        <v>0</v>
      </c>
      <c r="BO788" t="s">
        <v>689</v>
      </c>
      <c r="BP788">
        <v>1</v>
      </c>
      <c r="BQ788">
        <v>200</v>
      </c>
      <c r="BS788">
        <v>1</v>
      </c>
      <c r="BT788">
        <v>1</v>
      </c>
      <c r="BU788">
        <v>1</v>
      </c>
      <c r="BV788">
        <v>1</v>
      </c>
      <c r="BW788">
        <v>1</v>
      </c>
      <c r="BX788">
        <v>1</v>
      </c>
      <c r="BY788" t="s">
        <v>45</v>
      </c>
      <c r="BZ788">
        <v>0</v>
      </c>
      <c r="CA788">
        <v>0</v>
      </c>
      <c r="CF788">
        <v>0</v>
      </c>
      <c r="CG788">
        <v>0</v>
      </c>
      <c r="CM788">
        <v>0</v>
      </c>
      <c r="CN788" t="s">
        <v>45</v>
      </c>
      <c r="CO788">
        <v>0</v>
      </c>
      <c r="CP788">
        <f t="shared" ref="CP788:CP793" si="469">(P788+Q788+S788)</f>
        <v>0</v>
      </c>
      <c r="CQ788">
        <f t="shared" ref="CQ788:CQ793" si="470">(AC788*BC788*AW788)</f>
        <v>572.12360000000001</v>
      </c>
      <c r="CR788">
        <f t="shared" ref="CR788:CR793" si="471">(AD788*BB788*AV788)</f>
        <v>0</v>
      </c>
      <c r="CS788">
        <f t="shared" ref="CS788:CS793" si="472">(AE788*BS788*AV788)</f>
        <v>0</v>
      </c>
      <c r="CT788">
        <f t="shared" ref="CT788:CT793" si="473">(AF788*BA788*AV788)</f>
        <v>0</v>
      </c>
      <c r="CU788">
        <f t="shared" ref="CU788:CU793" si="474">AG788</f>
        <v>0</v>
      </c>
      <c r="CV788">
        <f t="shared" ref="CV788:CV793" si="475">(AH788*AV788)</f>
        <v>0</v>
      </c>
      <c r="CW788">
        <f t="shared" ref="CW788:CX793" si="476">AI788</f>
        <v>0</v>
      </c>
      <c r="CX788">
        <f t="shared" si="476"/>
        <v>0</v>
      </c>
      <c r="CY788">
        <f t="shared" ref="CY788:CY793" si="477">S788*(BZ788/100)</f>
        <v>0</v>
      </c>
      <c r="CZ788">
        <f t="shared" ref="CZ788:CZ793" si="478">S788*(CA788/100)</f>
        <v>0</v>
      </c>
      <c r="DC788" t="s">
        <v>45</v>
      </c>
      <c r="DD788" t="s">
        <v>45</v>
      </c>
      <c r="DE788" t="s">
        <v>45</v>
      </c>
      <c r="DF788" t="s">
        <v>45</v>
      </c>
      <c r="DG788" t="s">
        <v>45</v>
      </c>
      <c r="DH788" t="s">
        <v>45</v>
      </c>
      <c r="DI788" t="s">
        <v>45</v>
      </c>
      <c r="DJ788" t="s">
        <v>45</v>
      </c>
      <c r="DK788" t="s">
        <v>45</v>
      </c>
      <c r="DL788" t="s">
        <v>45</v>
      </c>
      <c r="DM788" t="s">
        <v>45</v>
      </c>
      <c r="DN788">
        <v>0</v>
      </c>
      <c r="DO788">
        <v>0</v>
      </c>
      <c r="DP788">
        <v>1</v>
      </c>
      <c r="DQ788">
        <v>1</v>
      </c>
      <c r="DU788">
        <v>1009</v>
      </c>
      <c r="DV788" t="s">
        <v>163</v>
      </c>
      <c r="DW788" t="s">
        <v>163</v>
      </c>
      <c r="DX788">
        <v>1</v>
      </c>
      <c r="EE788">
        <v>21379332</v>
      </c>
      <c r="EF788">
        <v>200</v>
      </c>
      <c r="EG788" t="s">
        <v>692</v>
      </c>
      <c r="EH788">
        <v>0</v>
      </c>
      <c r="EI788" t="s">
        <v>45</v>
      </c>
      <c r="EJ788">
        <v>1</v>
      </c>
      <c r="EK788">
        <v>1617</v>
      </c>
      <c r="EL788" t="s">
        <v>693</v>
      </c>
      <c r="EM788" t="s">
        <v>694</v>
      </c>
      <c r="EO788" t="s">
        <v>45</v>
      </c>
      <c r="EQ788">
        <v>0</v>
      </c>
      <c r="ER788">
        <v>49.88</v>
      </c>
      <c r="ES788">
        <v>49.88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0</v>
      </c>
      <c r="FQ788">
        <v>0</v>
      </c>
      <c r="FR788">
        <f t="shared" ref="FR788:FR793" si="479">ROUND(IF(AND(BH788=3,BI788=3),P788,0),2)</f>
        <v>0</v>
      </c>
      <c r="FS788">
        <v>0</v>
      </c>
      <c r="FX788">
        <v>0</v>
      </c>
      <c r="FY788">
        <v>0</v>
      </c>
      <c r="GA788" t="s">
        <v>45</v>
      </c>
      <c r="GG788">
        <v>2</v>
      </c>
      <c r="GH788">
        <v>1</v>
      </c>
      <c r="GI788">
        <v>2</v>
      </c>
      <c r="GJ788">
        <v>0</v>
      </c>
      <c r="GK788">
        <f>ROUND(R788*(R12)/100,2)</f>
        <v>0</v>
      </c>
      <c r="GL788">
        <f t="shared" ref="GL788:GL793" si="480">ROUND(IF(AND(BH788=3,BI788=3,FS788&lt;&gt;0),P788,0),2)</f>
        <v>0</v>
      </c>
      <c r="GM788">
        <f t="shared" ref="GM788:GM793" si="481">O788+X788+Y788+GK788</f>
        <v>0</v>
      </c>
      <c r="GN788">
        <f t="shared" ref="GN788:GN793" si="482">ROUND(IF(OR(BI788=0,BI788=1),O788+X788+Y788+GK788,0),2)</f>
        <v>0</v>
      </c>
      <c r="GO788">
        <f t="shared" ref="GO788:GO793" si="483">ROUND(IF(BI788=2,O788+X788+Y788+GK788,0),2)</f>
        <v>0</v>
      </c>
      <c r="GP788">
        <f t="shared" ref="GP788:GP793" si="484">ROUND(IF(BI788=4,O788+X788+Y788+GK788,0),2)</f>
        <v>0</v>
      </c>
      <c r="GR788">
        <v>0</v>
      </c>
    </row>
    <row r="789" spans="1:200">
      <c r="A789">
        <v>17</v>
      </c>
      <c r="B789">
        <v>0</v>
      </c>
      <c r="E789" t="s">
        <v>70</v>
      </c>
      <c r="F789" t="s">
        <v>695</v>
      </c>
      <c r="G789" t="s">
        <v>696</v>
      </c>
      <c r="H789" t="s">
        <v>93</v>
      </c>
      <c r="I789">
        <f>3*F916</f>
        <v>0</v>
      </c>
      <c r="J789">
        <v>0</v>
      </c>
      <c r="O789">
        <f t="shared" si="452"/>
        <v>0</v>
      </c>
      <c r="P789">
        <f t="shared" si="453"/>
        <v>0</v>
      </c>
      <c r="Q789">
        <f t="shared" si="454"/>
        <v>0</v>
      </c>
      <c r="R789">
        <f t="shared" si="455"/>
        <v>0</v>
      </c>
      <c r="S789">
        <f t="shared" si="456"/>
        <v>0</v>
      </c>
      <c r="T789">
        <f t="shared" si="457"/>
        <v>0</v>
      </c>
      <c r="U789">
        <f t="shared" si="458"/>
        <v>0</v>
      </c>
      <c r="V789">
        <f t="shared" si="459"/>
        <v>0</v>
      </c>
      <c r="W789">
        <f t="shared" si="460"/>
        <v>0</v>
      </c>
      <c r="X789">
        <f t="shared" si="461"/>
        <v>0</v>
      </c>
      <c r="Y789">
        <f t="shared" si="461"/>
        <v>0</v>
      </c>
      <c r="AA789">
        <v>22950688</v>
      </c>
      <c r="AB789">
        <f t="shared" si="462"/>
        <v>93</v>
      </c>
      <c r="AC789">
        <f t="shared" si="463"/>
        <v>0</v>
      </c>
      <c r="AD789">
        <f t="shared" si="464"/>
        <v>0</v>
      </c>
      <c r="AE789">
        <f t="shared" si="465"/>
        <v>0</v>
      </c>
      <c r="AF789">
        <f t="shared" si="465"/>
        <v>93</v>
      </c>
      <c r="AG789">
        <f t="shared" si="466"/>
        <v>0</v>
      </c>
      <c r="AH789">
        <f t="shared" si="467"/>
        <v>9.1</v>
      </c>
      <c r="AI789">
        <f t="shared" si="467"/>
        <v>0</v>
      </c>
      <c r="AJ789">
        <f t="shared" si="468"/>
        <v>0</v>
      </c>
      <c r="AK789">
        <v>93</v>
      </c>
      <c r="AL789">
        <v>0</v>
      </c>
      <c r="AM789">
        <v>0</v>
      </c>
      <c r="AN789">
        <v>0</v>
      </c>
      <c r="AO789">
        <v>93</v>
      </c>
      <c r="AP789">
        <v>0</v>
      </c>
      <c r="AQ789">
        <v>9.1</v>
      </c>
      <c r="AR789">
        <v>0</v>
      </c>
      <c r="AS789">
        <v>0</v>
      </c>
      <c r="AT789">
        <v>71</v>
      </c>
      <c r="AU789">
        <v>44</v>
      </c>
      <c r="AV789">
        <v>1</v>
      </c>
      <c r="AW789">
        <v>1</v>
      </c>
      <c r="AZ789">
        <v>1</v>
      </c>
      <c r="BA789">
        <v>16.23</v>
      </c>
      <c r="BB789">
        <v>1</v>
      </c>
      <c r="BC789">
        <v>1</v>
      </c>
      <c r="BD789" t="s">
        <v>45</v>
      </c>
      <c r="BE789" t="s">
        <v>45</v>
      </c>
      <c r="BF789" t="s">
        <v>45</v>
      </c>
      <c r="BG789" t="s">
        <v>45</v>
      </c>
      <c r="BH789">
        <v>0</v>
      </c>
      <c r="BI789">
        <v>0</v>
      </c>
      <c r="BJ789" t="s">
        <v>697</v>
      </c>
      <c r="BM789">
        <v>441</v>
      </c>
      <c r="BN789">
        <v>0</v>
      </c>
      <c r="BO789" t="s">
        <v>695</v>
      </c>
      <c r="BP789">
        <v>1</v>
      </c>
      <c r="BQ789">
        <v>60</v>
      </c>
      <c r="BS789">
        <v>16.23</v>
      </c>
      <c r="BT789">
        <v>1</v>
      </c>
      <c r="BU789">
        <v>1</v>
      </c>
      <c r="BV789">
        <v>1</v>
      </c>
      <c r="BW789">
        <v>1</v>
      </c>
      <c r="BX789">
        <v>1</v>
      </c>
      <c r="BY789" t="s">
        <v>45</v>
      </c>
      <c r="BZ789">
        <v>71</v>
      </c>
      <c r="CA789">
        <v>44</v>
      </c>
      <c r="CF789">
        <v>0</v>
      </c>
      <c r="CG789">
        <v>0</v>
      </c>
      <c r="CM789">
        <v>0</v>
      </c>
      <c r="CN789" t="s">
        <v>45</v>
      </c>
      <c r="CO789">
        <v>0</v>
      </c>
      <c r="CP789">
        <f t="shared" si="469"/>
        <v>0</v>
      </c>
      <c r="CQ789">
        <f t="shared" si="470"/>
        <v>0</v>
      </c>
      <c r="CR789">
        <f t="shared" si="471"/>
        <v>0</v>
      </c>
      <c r="CS789">
        <f t="shared" si="472"/>
        <v>0</v>
      </c>
      <c r="CT789">
        <f t="shared" si="473"/>
        <v>1509.39</v>
      </c>
      <c r="CU789">
        <f t="shared" si="474"/>
        <v>0</v>
      </c>
      <c r="CV789">
        <f t="shared" si="475"/>
        <v>9.1</v>
      </c>
      <c r="CW789">
        <f t="shared" si="476"/>
        <v>0</v>
      </c>
      <c r="CX789">
        <f t="shared" si="476"/>
        <v>0</v>
      </c>
      <c r="CY789">
        <f t="shared" si="477"/>
        <v>0</v>
      </c>
      <c r="CZ789">
        <f t="shared" si="478"/>
        <v>0</v>
      </c>
      <c r="DC789" t="s">
        <v>45</v>
      </c>
      <c r="DD789" t="s">
        <v>45</v>
      </c>
      <c r="DE789" t="s">
        <v>45</v>
      </c>
      <c r="DF789" t="s">
        <v>45</v>
      </c>
      <c r="DG789" t="s">
        <v>45</v>
      </c>
      <c r="DH789" t="s">
        <v>45</v>
      </c>
      <c r="DI789" t="s">
        <v>45</v>
      </c>
      <c r="DJ789" t="s">
        <v>45</v>
      </c>
      <c r="DK789" t="s">
        <v>45</v>
      </c>
      <c r="DL789" t="s">
        <v>45</v>
      </c>
      <c r="DM789" t="s">
        <v>45</v>
      </c>
      <c r="DN789">
        <v>80</v>
      </c>
      <c r="DO789">
        <v>55</v>
      </c>
      <c r="DP789">
        <v>1.0469999999999999</v>
      </c>
      <c r="DQ789">
        <v>1</v>
      </c>
      <c r="DU789">
        <v>1003</v>
      </c>
      <c r="DV789" t="s">
        <v>93</v>
      </c>
      <c r="DW789" t="s">
        <v>93</v>
      </c>
      <c r="DX789">
        <v>100</v>
      </c>
      <c r="EE789">
        <v>21378156</v>
      </c>
      <c r="EF789">
        <v>60</v>
      </c>
      <c r="EG789" t="s">
        <v>87</v>
      </c>
      <c r="EH789">
        <v>0</v>
      </c>
      <c r="EI789" t="s">
        <v>45</v>
      </c>
      <c r="EJ789">
        <v>1</v>
      </c>
      <c r="EK789">
        <v>441</v>
      </c>
      <c r="EL789" t="s">
        <v>698</v>
      </c>
      <c r="EM789" t="s">
        <v>699</v>
      </c>
      <c r="EO789" t="s">
        <v>45</v>
      </c>
      <c r="EQ789">
        <v>0</v>
      </c>
      <c r="ER789">
        <v>93</v>
      </c>
      <c r="ES789">
        <v>0</v>
      </c>
      <c r="ET789">
        <v>0</v>
      </c>
      <c r="EU789">
        <v>0</v>
      </c>
      <c r="EV789">
        <v>93</v>
      </c>
      <c r="EW789">
        <v>9.1</v>
      </c>
      <c r="EX789">
        <v>0</v>
      </c>
      <c r="EY789">
        <v>0</v>
      </c>
      <c r="EZ789">
        <v>0</v>
      </c>
      <c r="FQ789">
        <v>0</v>
      </c>
      <c r="FR789">
        <f t="shared" si="479"/>
        <v>0</v>
      </c>
      <c r="FS789">
        <v>0</v>
      </c>
      <c r="FX789">
        <v>71</v>
      </c>
      <c r="FY789">
        <v>44</v>
      </c>
      <c r="GA789" t="s">
        <v>45</v>
      </c>
      <c r="GG789">
        <v>2</v>
      </c>
      <c r="GH789">
        <v>1</v>
      </c>
      <c r="GI789">
        <v>2</v>
      </c>
      <c r="GJ789">
        <v>0</v>
      </c>
      <c r="GK789">
        <f>ROUND(R789*(R12)/100,2)</f>
        <v>0</v>
      </c>
      <c r="GL789">
        <f t="shared" si="480"/>
        <v>0</v>
      </c>
      <c r="GM789">
        <f t="shared" si="481"/>
        <v>0</v>
      </c>
      <c r="GN789">
        <f t="shared" si="482"/>
        <v>0</v>
      </c>
      <c r="GO789">
        <f t="shared" si="483"/>
        <v>0</v>
      </c>
      <c r="GP789">
        <f t="shared" si="484"/>
        <v>0</v>
      </c>
      <c r="GR789">
        <v>0</v>
      </c>
    </row>
    <row r="790" spans="1:200">
      <c r="A790">
        <v>17</v>
      </c>
      <c r="B790">
        <v>0</v>
      </c>
      <c r="C790">
        <f>ROW(SmtRes!A377)</f>
        <v>377</v>
      </c>
      <c r="D790">
        <f>ROW(EtalonRes!A355)</f>
        <v>355</v>
      </c>
      <c r="E790" t="s">
        <v>77</v>
      </c>
      <c r="F790" t="s">
        <v>700</v>
      </c>
      <c r="G790" t="s">
        <v>701</v>
      </c>
      <c r="H790" t="s">
        <v>73</v>
      </c>
      <c r="I790">
        <f>3*0.25*F916</f>
        <v>0</v>
      </c>
      <c r="J790">
        <v>0</v>
      </c>
      <c r="O790">
        <f t="shared" si="452"/>
        <v>0</v>
      </c>
      <c r="P790">
        <f t="shared" si="453"/>
        <v>0</v>
      </c>
      <c r="Q790">
        <f t="shared" si="454"/>
        <v>0</v>
      </c>
      <c r="R790">
        <f t="shared" si="455"/>
        <v>0</v>
      </c>
      <c r="S790">
        <f t="shared" si="456"/>
        <v>0</v>
      </c>
      <c r="T790">
        <f t="shared" si="457"/>
        <v>0</v>
      </c>
      <c r="U790">
        <f t="shared" si="458"/>
        <v>0</v>
      </c>
      <c r="V790">
        <f t="shared" si="459"/>
        <v>0</v>
      </c>
      <c r="W790">
        <f t="shared" si="460"/>
        <v>0</v>
      </c>
      <c r="X790">
        <f t="shared" si="461"/>
        <v>0</v>
      </c>
      <c r="Y790">
        <f t="shared" si="461"/>
        <v>0</v>
      </c>
      <c r="AA790">
        <v>22950688</v>
      </c>
      <c r="AB790">
        <f t="shared" si="462"/>
        <v>1886.63</v>
      </c>
      <c r="AC790">
        <f t="shared" si="463"/>
        <v>1709.42</v>
      </c>
      <c r="AD790">
        <f t="shared" si="464"/>
        <v>0.01</v>
      </c>
      <c r="AE790">
        <f t="shared" si="465"/>
        <v>0.01</v>
      </c>
      <c r="AF790">
        <f t="shared" si="465"/>
        <v>177.2</v>
      </c>
      <c r="AG790">
        <f t="shared" si="466"/>
        <v>0</v>
      </c>
      <c r="AH790">
        <f t="shared" si="467"/>
        <v>16.22</v>
      </c>
      <c r="AI790">
        <f t="shared" si="467"/>
        <v>0</v>
      </c>
      <c r="AJ790">
        <f t="shared" si="468"/>
        <v>0</v>
      </c>
      <c r="AK790">
        <v>1886.63</v>
      </c>
      <c r="AL790">
        <v>1709.42</v>
      </c>
      <c r="AM790">
        <v>0.01</v>
      </c>
      <c r="AN790">
        <v>0.01</v>
      </c>
      <c r="AO790">
        <v>177.2</v>
      </c>
      <c r="AP790">
        <v>0</v>
      </c>
      <c r="AQ790">
        <v>16.22</v>
      </c>
      <c r="AR790">
        <v>0</v>
      </c>
      <c r="AS790">
        <v>0</v>
      </c>
      <c r="AT790">
        <v>88</v>
      </c>
      <c r="AU790">
        <v>44</v>
      </c>
      <c r="AV790">
        <v>1</v>
      </c>
      <c r="AW790">
        <v>1</v>
      </c>
      <c r="AZ790">
        <v>1</v>
      </c>
      <c r="BA790">
        <v>16.23</v>
      </c>
      <c r="BB790">
        <v>13.2</v>
      </c>
      <c r="BC790">
        <v>3.92</v>
      </c>
      <c r="BD790" t="s">
        <v>45</v>
      </c>
      <c r="BE790" t="s">
        <v>45</v>
      </c>
      <c r="BF790" t="s">
        <v>45</v>
      </c>
      <c r="BG790" t="s">
        <v>45</v>
      </c>
      <c r="BH790">
        <v>0</v>
      </c>
      <c r="BI790">
        <v>1</v>
      </c>
      <c r="BJ790" t="s">
        <v>702</v>
      </c>
      <c r="BM790">
        <v>442</v>
      </c>
      <c r="BN790">
        <v>0</v>
      </c>
      <c r="BO790" t="s">
        <v>700</v>
      </c>
      <c r="BP790">
        <v>1</v>
      </c>
      <c r="BQ790">
        <v>60</v>
      </c>
      <c r="BS790">
        <v>16.23</v>
      </c>
      <c r="BT790">
        <v>1</v>
      </c>
      <c r="BU790">
        <v>1</v>
      </c>
      <c r="BV790">
        <v>1</v>
      </c>
      <c r="BW790">
        <v>1</v>
      </c>
      <c r="BX790">
        <v>1</v>
      </c>
      <c r="BY790" t="s">
        <v>45</v>
      </c>
      <c r="BZ790">
        <v>88</v>
      </c>
      <c r="CA790">
        <v>44</v>
      </c>
      <c r="CF790">
        <v>0</v>
      </c>
      <c r="CG790">
        <v>0</v>
      </c>
      <c r="CM790">
        <v>0</v>
      </c>
      <c r="CN790" t="s">
        <v>45</v>
      </c>
      <c r="CO790">
        <v>0</v>
      </c>
      <c r="CP790">
        <f t="shared" si="469"/>
        <v>0</v>
      </c>
      <c r="CQ790">
        <f t="shared" si="470"/>
        <v>6700.9264000000003</v>
      </c>
      <c r="CR790">
        <f t="shared" si="471"/>
        <v>0.13200000000000001</v>
      </c>
      <c r="CS790">
        <f t="shared" si="472"/>
        <v>0.1623</v>
      </c>
      <c r="CT790">
        <f t="shared" si="473"/>
        <v>2875.9559999999997</v>
      </c>
      <c r="CU790">
        <f t="shared" si="474"/>
        <v>0</v>
      </c>
      <c r="CV790">
        <f t="shared" si="475"/>
        <v>16.22</v>
      </c>
      <c r="CW790">
        <f t="shared" si="476"/>
        <v>0</v>
      </c>
      <c r="CX790">
        <f t="shared" si="476"/>
        <v>0</v>
      </c>
      <c r="CY790">
        <f t="shared" si="477"/>
        <v>0</v>
      </c>
      <c r="CZ790">
        <f t="shared" si="478"/>
        <v>0</v>
      </c>
      <c r="DC790" t="s">
        <v>45</v>
      </c>
      <c r="DD790" t="s">
        <v>45</v>
      </c>
      <c r="DE790" t="s">
        <v>45</v>
      </c>
      <c r="DF790" t="s">
        <v>45</v>
      </c>
      <c r="DG790" t="s">
        <v>45</v>
      </c>
      <c r="DH790" t="s">
        <v>45</v>
      </c>
      <c r="DI790" t="s">
        <v>45</v>
      </c>
      <c r="DJ790" t="s">
        <v>45</v>
      </c>
      <c r="DK790" t="s">
        <v>45</v>
      </c>
      <c r="DL790" t="s">
        <v>45</v>
      </c>
      <c r="DM790" t="s">
        <v>45</v>
      </c>
      <c r="DN790">
        <v>104</v>
      </c>
      <c r="DO790">
        <v>79</v>
      </c>
      <c r="DP790">
        <v>1.087</v>
      </c>
      <c r="DQ790">
        <v>1.0009999999999999</v>
      </c>
      <c r="DU790">
        <v>1005</v>
      </c>
      <c r="DV790" t="s">
        <v>73</v>
      </c>
      <c r="DW790" t="s">
        <v>73</v>
      </c>
      <c r="DX790">
        <v>100</v>
      </c>
      <c r="EE790">
        <v>21378157</v>
      </c>
      <c r="EF790">
        <v>60</v>
      </c>
      <c r="EG790" t="s">
        <v>87</v>
      </c>
      <c r="EH790">
        <v>0</v>
      </c>
      <c r="EI790" t="s">
        <v>45</v>
      </c>
      <c r="EJ790">
        <v>1</v>
      </c>
      <c r="EK790">
        <v>442</v>
      </c>
      <c r="EL790" t="s">
        <v>703</v>
      </c>
      <c r="EM790" t="s">
        <v>704</v>
      </c>
      <c r="EO790" t="s">
        <v>45</v>
      </c>
      <c r="EQ790">
        <v>0</v>
      </c>
      <c r="ER790">
        <v>1886.63</v>
      </c>
      <c r="ES790">
        <v>1709.42</v>
      </c>
      <c r="ET790">
        <v>0.01</v>
      </c>
      <c r="EU790">
        <v>0.01</v>
      </c>
      <c r="EV790">
        <v>177.2</v>
      </c>
      <c r="EW790">
        <v>16.22</v>
      </c>
      <c r="EX790">
        <v>0</v>
      </c>
      <c r="EY790">
        <v>0</v>
      </c>
      <c r="EZ790">
        <v>0</v>
      </c>
      <c r="FQ790">
        <v>0</v>
      </c>
      <c r="FR790">
        <f t="shared" si="479"/>
        <v>0</v>
      </c>
      <c r="FS790">
        <v>0</v>
      </c>
      <c r="FX790">
        <v>88</v>
      </c>
      <c r="FY790">
        <v>44</v>
      </c>
      <c r="GA790" t="s">
        <v>45</v>
      </c>
      <c r="GG790">
        <v>2</v>
      </c>
      <c r="GH790">
        <v>1</v>
      </c>
      <c r="GI790">
        <v>2</v>
      </c>
      <c r="GJ790">
        <v>0</v>
      </c>
      <c r="GK790">
        <f>ROUND(R790*(R12)/100,2)</f>
        <v>0</v>
      </c>
      <c r="GL790">
        <f t="shared" si="480"/>
        <v>0</v>
      </c>
      <c r="GM790">
        <f t="shared" si="481"/>
        <v>0</v>
      </c>
      <c r="GN790">
        <f t="shared" si="482"/>
        <v>0</v>
      </c>
      <c r="GO790">
        <f t="shared" si="483"/>
        <v>0</v>
      </c>
      <c r="GP790">
        <f t="shared" si="484"/>
        <v>0</v>
      </c>
      <c r="GR790">
        <v>0</v>
      </c>
    </row>
    <row r="791" spans="1:200">
      <c r="A791">
        <v>18</v>
      </c>
      <c r="B791">
        <v>0</v>
      </c>
      <c r="C791">
        <v>377</v>
      </c>
      <c r="E791" t="s">
        <v>402</v>
      </c>
      <c r="F791" t="s">
        <v>45</v>
      </c>
      <c r="G791" t="s">
        <v>705</v>
      </c>
      <c r="H791" t="s">
        <v>706</v>
      </c>
      <c r="I791">
        <f>I790*J791</f>
        <v>0</v>
      </c>
      <c r="J791">
        <v>1333.333333</v>
      </c>
      <c r="O791">
        <f t="shared" si="452"/>
        <v>0</v>
      </c>
      <c r="P791">
        <f t="shared" si="453"/>
        <v>0</v>
      </c>
      <c r="Q791">
        <f t="shared" si="454"/>
        <v>0</v>
      </c>
      <c r="R791">
        <f t="shared" si="455"/>
        <v>0</v>
      </c>
      <c r="S791">
        <f t="shared" si="456"/>
        <v>0</v>
      </c>
      <c r="T791">
        <f t="shared" si="457"/>
        <v>0</v>
      </c>
      <c r="U791">
        <f t="shared" si="458"/>
        <v>0</v>
      </c>
      <c r="V791">
        <f t="shared" si="459"/>
        <v>0</v>
      </c>
      <c r="W791">
        <f t="shared" si="460"/>
        <v>0</v>
      </c>
      <c r="X791">
        <f t="shared" si="461"/>
        <v>0</v>
      </c>
      <c r="Y791">
        <f t="shared" si="461"/>
        <v>0</v>
      </c>
      <c r="AA791">
        <v>22950688</v>
      </c>
      <c r="AB791">
        <f t="shared" si="462"/>
        <v>1.69</v>
      </c>
      <c r="AC791">
        <f t="shared" si="463"/>
        <v>1.69</v>
      </c>
      <c r="AD791">
        <f t="shared" si="464"/>
        <v>0</v>
      </c>
      <c r="AE791">
        <f t="shared" si="465"/>
        <v>0</v>
      </c>
      <c r="AF791">
        <f t="shared" si="465"/>
        <v>0</v>
      </c>
      <c r="AG791">
        <f t="shared" si="466"/>
        <v>0</v>
      </c>
      <c r="AH791">
        <f t="shared" si="467"/>
        <v>0</v>
      </c>
      <c r="AI791">
        <f t="shared" si="467"/>
        <v>0</v>
      </c>
      <c r="AJ791">
        <f t="shared" si="468"/>
        <v>0</v>
      </c>
      <c r="AK791">
        <v>1.69</v>
      </c>
      <c r="AL791">
        <v>1.69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1</v>
      </c>
      <c r="AW791">
        <v>1</v>
      </c>
      <c r="AZ791">
        <v>1</v>
      </c>
      <c r="BA791">
        <v>1</v>
      </c>
      <c r="BB791">
        <v>1</v>
      </c>
      <c r="BC791">
        <v>1</v>
      </c>
      <c r="BD791" t="s">
        <v>45</v>
      </c>
      <c r="BE791" t="s">
        <v>45</v>
      </c>
      <c r="BF791" t="s">
        <v>45</v>
      </c>
      <c r="BG791" t="s">
        <v>45</v>
      </c>
      <c r="BH791">
        <v>3</v>
      </c>
      <c r="BI791">
        <v>1</v>
      </c>
      <c r="BJ791" t="s">
        <v>45</v>
      </c>
      <c r="BM791">
        <v>442</v>
      </c>
      <c r="BN791">
        <v>0</v>
      </c>
      <c r="BO791" t="s">
        <v>45</v>
      </c>
      <c r="BP791">
        <v>0</v>
      </c>
      <c r="BQ791">
        <v>60</v>
      </c>
      <c r="BS791">
        <v>1</v>
      </c>
      <c r="BT791">
        <v>1</v>
      </c>
      <c r="BU791">
        <v>1</v>
      </c>
      <c r="BV791">
        <v>1</v>
      </c>
      <c r="BW791">
        <v>1</v>
      </c>
      <c r="BX791">
        <v>1</v>
      </c>
      <c r="BY791" t="s">
        <v>45</v>
      </c>
      <c r="BZ791">
        <v>0</v>
      </c>
      <c r="CA791">
        <v>0</v>
      </c>
      <c r="CF791">
        <v>0</v>
      </c>
      <c r="CG791">
        <v>0</v>
      </c>
      <c r="CM791">
        <v>0</v>
      </c>
      <c r="CN791" t="s">
        <v>45</v>
      </c>
      <c r="CO791">
        <v>0</v>
      </c>
      <c r="CP791">
        <f t="shared" si="469"/>
        <v>0</v>
      </c>
      <c r="CQ791">
        <f t="shared" si="470"/>
        <v>1.69</v>
      </c>
      <c r="CR791">
        <f t="shared" si="471"/>
        <v>0</v>
      </c>
      <c r="CS791">
        <f t="shared" si="472"/>
        <v>0</v>
      </c>
      <c r="CT791">
        <f t="shared" si="473"/>
        <v>0</v>
      </c>
      <c r="CU791">
        <f t="shared" si="474"/>
        <v>0</v>
      </c>
      <c r="CV791">
        <f t="shared" si="475"/>
        <v>0</v>
      </c>
      <c r="CW791">
        <f t="shared" si="476"/>
        <v>0</v>
      </c>
      <c r="CX791">
        <f t="shared" si="476"/>
        <v>0</v>
      </c>
      <c r="CY791">
        <f t="shared" si="477"/>
        <v>0</v>
      </c>
      <c r="CZ791">
        <f t="shared" si="478"/>
        <v>0</v>
      </c>
      <c r="DC791" t="s">
        <v>45</v>
      </c>
      <c r="DD791" t="s">
        <v>45</v>
      </c>
      <c r="DE791" t="s">
        <v>45</v>
      </c>
      <c r="DF791" t="s">
        <v>45</v>
      </c>
      <c r="DG791" t="s">
        <v>45</v>
      </c>
      <c r="DH791" t="s">
        <v>45</v>
      </c>
      <c r="DI791" t="s">
        <v>45</v>
      </c>
      <c r="DJ791" t="s">
        <v>45</v>
      </c>
      <c r="DK791" t="s">
        <v>45</v>
      </c>
      <c r="DL791" t="s">
        <v>45</v>
      </c>
      <c r="DM791" t="s">
        <v>45</v>
      </c>
      <c r="DN791">
        <v>104</v>
      </c>
      <c r="DO791">
        <v>79</v>
      </c>
      <c r="DP791">
        <v>1.087</v>
      </c>
      <c r="DQ791">
        <v>1.0009999999999999</v>
      </c>
      <c r="DU791">
        <v>1013</v>
      </c>
      <c r="DV791" t="s">
        <v>706</v>
      </c>
      <c r="DW791" t="s">
        <v>706</v>
      </c>
      <c r="DX791">
        <v>1</v>
      </c>
      <c r="EE791">
        <v>21378157</v>
      </c>
      <c r="EF791">
        <v>60</v>
      </c>
      <c r="EG791" t="s">
        <v>87</v>
      </c>
      <c r="EH791">
        <v>0</v>
      </c>
      <c r="EI791" t="s">
        <v>45</v>
      </c>
      <c r="EJ791">
        <v>1</v>
      </c>
      <c r="EK791">
        <v>442</v>
      </c>
      <c r="EL791" t="s">
        <v>703</v>
      </c>
      <c r="EM791" t="s">
        <v>704</v>
      </c>
      <c r="EO791" t="s">
        <v>45</v>
      </c>
      <c r="EQ791">
        <v>0</v>
      </c>
      <c r="ER791">
        <v>0</v>
      </c>
      <c r="ES791">
        <v>1.69</v>
      </c>
      <c r="ET791">
        <v>0</v>
      </c>
      <c r="EU791">
        <v>0</v>
      </c>
      <c r="EV791">
        <v>0</v>
      </c>
      <c r="EW791">
        <v>0</v>
      </c>
      <c r="EX791">
        <v>0</v>
      </c>
      <c r="EZ791">
        <v>0</v>
      </c>
      <c r="FQ791">
        <v>0</v>
      </c>
      <c r="FR791">
        <f t="shared" si="479"/>
        <v>0</v>
      </c>
      <c r="FS791">
        <v>0</v>
      </c>
      <c r="FX791">
        <v>0</v>
      </c>
      <c r="FY791">
        <v>0</v>
      </c>
      <c r="GA791" t="s">
        <v>707</v>
      </c>
      <c r="GG791">
        <v>2</v>
      </c>
      <c r="GH791">
        <v>0</v>
      </c>
      <c r="GI791">
        <v>-2</v>
      </c>
      <c r="GJ791">
        <v>0</v>
      </c>
      <c r="GK791">
        <f>ROUND(R791*(R12)/100,2)</f>
        <v>0</v>
      </c>
      <c r="GL791">
        <f t="shared" si="480"/>
        <v>0</v>
      </c>
      <c r="GM791">
        <f t="shared" si="481"/>
        <v>0</v>
      </c>
      <c r="GN791">
        <f t="shared" si="482"/>
        <v>0</v>
      </c>
      <c r="GO791">
        <f t="shared" si="483"/>
        <v>0</v>
      </c>
      <c r="GP791">
        <f t="shared" si="484"/>
        <v>0</v>
      </c>
      <c r="GR791">
        <v>0</v>
      </c>
    </row>
    <row r="792" spans="1:200">
      <c r="A792">
        <v>17</v>
      </c>
      <c r="B792">
        <v>0</v>
      </c>
      <c r="C792">
        <f>ROW(SmtRes!A378)</f>
        <v>378</v>
      </c>
      <c r="E792" t="s">
        <v>83</v>
      </c>
      <c r="F792" t="s">
        <v>708</v>
      </c>
      <c r="G792" t="s">
        <v>709</v>
      </c>
      <c r="H792" t="s">
        <v>93</v>
      </c>
      <c r="I792">
        <f>3*F916</f>
        <v>0</v>
      </c>
      <c r="J792">
        <v>0</v>
      </c>
      <c r="O792">
        <f t="shared" si="452"/>
        <v>0</v>
      </c>
      <c r="P792">
        <f t="shared" si="453"/>
        <v>0</v>
      </c>
      <c r="Q792">
        <f t="shared" si="454"/>
        <v>0</v>
      </c>
      <c r="R792">
        <f t="shared" si="455"/>
        <v>0</v>
      </c>
      <c r="S792">
        <f t="shared" si="456"/>
        <v>0</v>
      </c>
      <c r="T792">
        <f t="shared" si="457"/>
        <v>0</v>
      </c>
      <c r="U792">
        <f t="shared" si="458"/>
        <v>0</v>
      </c>
      <c r="V792">
        <f t="shared" si="459"/>
        <v>0</v>
      </c>
      <c r="W792">
        <f t="shared" si="460"/>
        <v>0</v>
      </c>
      <c r="X792">
        <f t="shared" si="461"/>
        <v>0</v>
      </c>
      <c r="Y792">
        <f t="shared" si="461"/>
        <v>0</v>
      </c>
      <c r="AA792">
        <v>22950688</v>
      </c>
      <c r="AB792">
        <f t="shared" si="462"/>
        <v>131.16999999999999</v>
      </c>
      <c r="AC792">
        <f t="shared" si="463"/>
        <v>32.44</v>
      </c>
      <c r="AD792">
        <f t="shared" si="464"/>
        <v>0</v>
      </c>
      <c r="AE792">
        <f t="shared" si="465"/>
        <v>0</v>
      </c>
      <c r="AF792">
        <f t="shared" si="465"/>
        <v>98.73</v>
      </c>
      <c r="AG792">
        <f t="shared" si="466"/>
        <v>0</v>
      </c>
      <c r="AH792">
        <f t="shared" si="467"/>
        <v>9.66</v>
      </c>
      <c r="AI792">
        <f t="shared" si="467"/>
        <v>0</v>
      </c>
      <c r="AJ792">
        <f t="shared" si="468"/>
        <v>0</v>
      </c>
      <c r="AK792">
        <v>131.16999999999999</v>
      </c>
      <c r="AL792">
        <v>32.44</v>
      </c>
      <c r="AM792">
        <v>0</v>
      </c>
      <c r="AN792">
        <v>0</v>
      </c>
      <c r="AO792">
        <v>98.73</v>
      </c>
      <c r="AP792">
        <v>0</v>
      </c>
      <c r="AQ792">
        <v>9.66</v>
      </c>
      <c r="AR792">
        <v>0</v>
      </c>
      <c r="AS792">
        <v>0</v>
      </c>
      <c r="AT792">
        <v>88</v>
      </c>
      <c r="AU792">
        <v>44</v>
      </c>
      <c r="AV792">
        <v>1</v>
      </c>
      <c r="AW792">
        <v>1</v>
      </c>
      <c r="AZ792">
        <v>1</v>
      </c>
      <c r="BA792">
        <v>16.23</v>
      </c>
      <c r="BB792">
        <v>1</v>
      </c>
      <c r="BC792">
        <v>3.21</v>
      </c>
      <c r="BD792" t="s">
        <v>45</v>
      </c>
      <c r="BE792" t="s">
        <v>45</v>
      </c>
      <c r="BF792" t="s">
        <v>45</v>
      </c>
      <c r="BG792" t="s">
        <v>45</v>
      </c>
      <c r="BH792">
        <v>0</v>
      </c>
      <c r="BI792">
        <v>0</v>
      </c>
      <c r="BJ792" t="s">
        <v>710</v>
      </c>
      <c r="BM792">
        <v>442</v>
      </c>
      <c r="BN792">
        <v>0</v>
      </c>
      <c r="BO792" t="s">
        <v>708</v>
      </c>
      <c r="BP792">
        <v>1</v>
      </c>
      <c r="BQ792">
        <v>60</v>
      </c>
      <c r="BS792">
        <v>16.23</v>
      </c>
      <c r="BT792">
        <v>1</v>
      </c>
      <c r="BU792">
        <v>1</v>
      </c>
      <c r="BV792">
        <v>1</v>
      </c>
      <c r="BW792">
        <v>1</v>
      </c>
      <c r="BX792">
        <v>1</v>
      </c>
      <c r="BY792" t="s">
        <v>45</v>
      </c>
      <c r="BZ792">
        <v>88</v>
      </c>
      <c r="CA792">
        <v>44</v>
      </c>
      <c r="CF792">
        <v>0</v>
      </c>
      <c r="CG792">
        <v>0</v>
      </c>
      <c r="CM792">
        <v>0</v>
      </c>
      <c r="CN792" t="s">
        <v>45</v>
      </c>
      <c r="CO792">
        <v>0</v>
      </c>
      <c r="CP792">
        <f t="shared" si="469"/>
        <v>0</v>
      </c>
      <c r="CQ792">
        <f t="shared" si="470"/>
        <v>104.13239999999999</v>
      </c>
      <c r="CR792">
        <f t="shared" si="471"/>
        <v>0</v>
      </c>
      <c r="CS792">
        <f t="shared" si="472"/>
        <v>0</v>
      </c>
      <c r="CT792">
        <f t="shared" si="473"/>
        <v>1602.3879000000002</v>
      </c>
      <c r="CU792">
        <f t="shared" si="474"/>
        <v>0</v>
      </c>
      <c r="CV792">
        <f t="shared" si="475"/>
        <v>9.66</v>
      </c>
      <c r="CW792">
        <f t="shared" si="476"/>
        <v>0</v>
      </c>
      <c r="CX792">
        <f t="shared" si="476"/>
        <v>0</v>
      </c>
      <c r="CY792">
        <f t="shared" si="477"/>
        <v>0</v>
      </c>
      <c r="CZ792">
        <f t="shared" si="478"/>
        <v>0</v>
      </c>
      <c r="DC792" t="s">
        <v>45</v>
      </c>
      <c r="DD792" t="s">
        <v>45</v>
      </c>
      <c r="DE792" t="s">
        <v>45</v>
      </c>
      <c r="DF792" t="s">
        <v>45</v>
      </c>
      <c r="DG792" t="s">
        <v>45</v>
      </c>
      <c r="DH792" t="s">
        <v>45</v>
      </c>
      <c r="DI792" t="s">
        <v>45</v>
      </c>
      <c r="DJ792" t="s">
        <v>45</v>
      </c>
      <c r="DK792" t="s">
        <v>45</v>
      </c>
      <c r="DL792" t="s">
        <v>45</v>
      </c>
      <c r="DM792" t="s">
        <v>45</v>
      </c>
      <c r="DN792">
        <v>104</v>
      </c>
      <c r="DO792">
        <v>79</v>
      </c>
      <c r="DP792">
        <v>1.087</v>
      </c>
      <c r="DQ792">
        <v>1.0009999999999999</v>
      </c>
      <c r="DU792">
        <v>1003</v>
      </c>
      <c r="DV792" t="s">
        <v>93</v>
      </c>
      <c r="DW792" t="s">
        <v>93</v>
      </c>
      <c r="DX792">
        <v>100</v>
      </c>
      <c r="EE792">
        <v>21378157</v>
      </c>
      <c r="EF792">
        <v>60</v>
      </c>
      <c r="EG792" t="s">
        <v>87</v>
      </c>
      <c r="EH792">
        <v>0</v>
      </c>
      <c r="EI792" t="s">
        <v>45</v>
      </c>
      <c r="EJ792">
        <v>1</v>
      </c>
      <c r="EK792">
        <v>442</v>
      </c>
      <c r="EL792" t="s">
        <v>703</v>
      </c>
      <c r="EM792" t="s">
        <v>704</v>
      </c>
      <c r="EO792" t="s">
        <v>45</v>
      </c>
      <c r="EQ792">
        <v>0</v>
      </c>
      <c r="ER792">
        <v>131.16999999999999</v>
      </c>
      <c r="ES792">
        <v>32.44</v>
      </c>
      <c r="ET792">
        <v>0</v>
      </c>
      <c r="EU792">
        <v>0</v>
      </c>
      <c r="EV792">
        <v>98.73</v>
      </c>
      <c r="EW792">
        <v>9.66</v>
      </c>
      <c r="EX792">
        <v>0</v>
      </c>
      <c r="EY792">
        <v>0</v>
      </c>
      <c r="EZ792">
        <v>0</v>
      </c>
      <c r="FQ792">
        <v>0</v>
      </c>
      <c r="FR792">
        <f t="shared" si="479"/>
        <v>0</v>
      </c>
      <c r="FS792">
        <v>0</v>
      </c>
      <c r="FX792">
        <v>88</v>
      </c>
      <c r="FY792">
        <v>44</v>
      </c>
      <c r="GA792" t="s">
        <v>45</v>
      </c>
      <c r="GG792">
        <v>2</v>
      </c>
      <c r="GH792">
        <v>1</v>
      </c>
      <c r="GI792">
        <v>2</v>
      </c>
      <c r="GJ792">
        <v>0</v>
      </c>
      <c r="GK792">
        <f>ROUND(R792*(R12)/100,2)</f>
        <v>0</v>
      </c>
      <c r="GL792">
        <f t="shared" si="480"/>
        <v>0</v>
      </c>
      <c r="GM792">
        <f t="shared" si="481"/>
        <v>0</v>
      </c>
      <c r="GN792">
        <f t="shared" si="482"/>
        <v>0</v>
      </c>
      <c r="GO792">
        <f t="shared" si="483"/>
        <v>0</v>
      </c>
      <c r="GP792">
        <f t="shared" si="484"/>
        <v>0</v>
      </c>
      <c r="GR792">
        <v>0</v>
      </c>
    </row>
    <row r="793" spans="1:200">
      <c r="A793">
        <v>18</v>
      </c>
      <c r="B793">
        <v>0</v>
      </c>
      <c r="C793">
        <v>378</v>
      </c>
      <c r="E793" t="s">
        <v>453</v>
      </c>
      <c r="F793" t="s">
        <v>45</v>
      </c>
      <c r="G793" t="s">
        <v>711</v>
      </c>
      <c r="H793" t="s">
        <v>163</v>
      </c>
      <c r="I793">
        <f>I792*J793</f>
        <v>0</v>
      </c>
      <c r="J793">
        <v>53.333333000000003</v>
      </c>
      <c r="O793">
        <f t="shared" si="452"/>
        <v>0</v>
      </c>
      <c r="P793">
        <f t="shared" si="453"/>
        <v>0</v>
      </c>
      <c r="Q793">
        <f t="shared" si="454"/>
        <v>0</v>
      </c>
      <c r="R793">
        <f t="shared" si="455"/>
        <v>0</v>
      </c>
      <c r="S793">
        <f t="shared" si="456"/>
        <v>0</v>
      </c>
      <c r="T793">
        <f t="shared" si="457"/>
        <v>0</v>
      </c>
      <c r="U793">
        <f t="shared" si="458"/>
        <v>0</v>
      </c>
      <c r="V793">
        <f t="shared" si="459"/>
        <v>0</v>
      </c>
      <c r="W793">
        <f t="shared" si="460"/>
        <v>0</v>
      </c>
      <c r="X793">
        <f t="shared" si="461"/>
        <v>0</v>
      </c>
      <c r="Y793">
        <f t="shared" si="461"/>
        <v>0</v>
      </c>
      <c r="AA793">
        <v>22950688</v>
      </c>
      <c r="AB793">
        <f t="shared" si="462"/>
        <v>165.25</v>
      </c>
      <c r="AC793">
        <f t="shared" si="463"/>
        <v>165.25</v>
      </c>
      <c r="AD793">
        <f t="shared" si="464"/>
        <v>0</v>
      </c>
      <c r="AE793">
        <f t="shared" si="465"/>
        <v>0</v>
      </c>
      <c r="AF793">
        <f t="shared" si="465"/>
        <v>0</v>
      </c>
      <c r="AG793">
        <f t="shared" si="466"/>
        <v>0</v>
      </c>
      <c r="AH793">
        <f t="shared" si="467"/>
        <v>0</v>
      </c>
      <c r="AI793">
        <f t="shared" si="467"/>
        <v>0</v>
      </c>
      <c r="AJ793">
        <f t="shared" si="468"/>
        <v>0</v>
      </c>
      <c r="AK793">
        <v>165.25</v>
      </c>
      <c r="AL793">
        <v>165.25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1</v>
      </c>
      <c r="AZ793">
        <v>1</v>
      </c>
      <c r="BA793">
        <v>1</v>
      </c>
      <c r="BB793">
        <v>1</v>
      </c>
      <c r="BC793">
        <v>1</v>
      </c>
      <c r="BD793" t="s">
        <v>45</v>
      </c>
      <c r="BE793" t="s">
        <v>45</v>
      </c>
      <c r="BF793" t="s">
        <v>45</v>
      </c>
      <c r="BG793" t="s">
        <v>45</v>
      </c>
      <c r="BH793">
        <v>3</v>
      </c>
      <c r="BI793">
        <v>0</v>
      </c>
      <c r="BJ793" t="s">
        <v>45</v>
      </c>
      <c r="BM793">
        <v>442</v>
      </c>
      <c r="BN793">
        <v>0</v>
      </c>
      <c r="BO793" t="s">
        <v>45</v>
      </c>
      <c r="BP793">
        <v>0</v>
      </c>
      <c r="BQ793">
        <v>60</v>
      </c>
      <c r="BS793">
        <v>1</v>
      </c>
      <c r="BT793">
        <v>1</v>
      </c>
      <c r="BU793">
        <v>1</v>
      </c>
      <c r="BV793">
        <v>1</v>
      </c>
      <c r="BW793">
        <v>1</v>
      </c>
      <c r="BX793">
        <v>1</v>
      </c>
      <c r="BY793" t="s">
        <v>45</v>
      </c>
      <c r="BZ793">
        <v>0</v>
      </c>
      <c r="CA793">
        <v>0</v>
      </c>
      <c r="CF793">
        <v>0</v>
      </c>
      <c r="CG793">
        <v>0</v>
      </c>
      <c r="CM793">
        <v>0</v>
      </c>
      <c r="CN793" t="s">
        <v>45</v>
      </c>
      <c r="CO793">
        <v>0</v>
      </c>
      <c r="CP793">
        <f t="shared" si="469"/>
        <v>0</v>
      </c>
      <c r="CQ793">
        <f t="shared" si="470"/>
        <v>165.25</v>
      </c>
      <c r="CR793">
        <f t="shared" si="471"/>
        <v>0</v>
      </c>
      <c r="CS793">
        <f t="shared" si="472"/>
        <v>0</v>
      </c>
      <c r="CT793">
        <f t="shared" si="473"/>
        <v>0</v>
      </c>
      <c r="CU793">
        <f t="shared" si="474"/>
        <v>0</v>
      </c>
      <c r="CV793">
        <f t="shared" si="475"/>
        <v>0</v>
      </c>
      <c r="CW793">
        <f t="shared" si="476"/>
        <v>0</v>
      </c>
      <c r="CX793">
        <f t="shared" si="476"/>
        <v>0</v>
      </c>
      <c r="CY793">
        <f t="shared" si="477"/>
        <v>0</v>
      </c>
      <c r="CZ793">
        <f t="shared" si="478"/>
        <v>0</v>
      </c>
      <c r="DC793" t="s">
        <v>45</v>
      </c>
      <c r="DD793" t="s">
        <v>45</v>
      </c>
      <c r="DE793" t="s">
        <v>45</v>
      </c>
      <c r="DF793" t="s">
        <v>45</v>
      </c>
      <c r="DG793" t="s">
        <v>45</v>
      </c>
      <c r="DH793" t="s">
        <v>45</v>
      </c>
      <c r="DI793" t="s">
        <v>45</v>
      </c>
      <c r="DJ793" t="s">
        <v>45</v>
      </c>
      <c r="DK793" t="s">
        <v>45</v>
      </c>
      <c r="DL793" t="s">
        <v>45</v>
      </c>
      <c r="DM793" t="s">
        <v>45</v>
      </c>
      <c r="DN793">
        <v>104</v>
      </c>
      <c r="DO793">
        <v>79</v>
      </c>
      <c r="DP793">
        <v>1.087</v>
      </c>
      <c r="DQ793">
        <v>1.0009999999999999</v>
      </c>
      <c r="DU793">
        <v>1009</v>
      </c>
      <c r="DV793" t="s">
        <v>163</v>
      </c>
      <c r="DW793" t="s">
        <v>163</v>
      </c>
      <c r="DX793">
        <v>1</v>
      </c>
      <c r="EE793">
        <v>21378157</v>
      </c>
      <c r="EF793">
        <v>60</v>
      </c>
      <c r="EG793" t="s">
        <v>87</v>
      </c>
      <c r="EH793">
        <v>0</v>
      </c>
      <c r="EI793" t="s">
        <v>45</v>
      </c>
      <c r="EJ793">
        <v>1</v>
      </c>
      <c r="EK793">
        <v>442</v>
      </c>
      <c r="EL793" t="s">
        <v>703</v>
      </c>
      <c r="EM793" t="s">
        <v>704</v>
      </c>
      <c r="EO793" t="s">
        <v>45</v>
      </c>
      <c r="EQ793">
        <v>0</v>
      </c>
      <c r="ER793">
        <v>0</v>
      </c>
      <c r="ES793">
        <v>165.25</v>
      </c>
      <c r="ET793">
        <v>0</v>
      </c>
      <c r="EU793">
        <v>0</v>
      </c>
      <c r="EV793">
        <v>0</v>
      </c>
      <c r="EW793">
        <v>0</v>
      </c>
      <c r="EX793">
        <v>0</v>
      </c>
      <c r="EZ793">
        <v>0</v>
      </c>
      <c r="FQ793">
        <v>0</v>
      </c>
      <c r="FR793">
        <f t="shared" si="479"/>
        <v>0</v>
      </c>
      <c r="FS793">
        <v>0</v>
      </c>
      <c r="FX793">
        <v>0</v>
      </c>
      <c r="FY793">
        <v>0</v>
      </c>
      <c r="GA793" t="s">
        <v>712</v>
      </c>
      <c r="GG793">
        <v>2</v>
      </c>
      <c r="GH793">
        <v>0</v>
      </c>
      <c r="GI793">
        <v>-2</v>
      </c>
      <c r="GJ793">
        <v>0</v>
      </c>
      <c r="GK793">
        <f>ROUND(R793*(R12)/100,2)</f>
        <v>0</v>
      </c>
      <c r="GL793">
        <f t="shared" si="480"/>
        <v>0</v>
      </c>
      <c r="GM793">
        <f t="shared" si="481"/>
        <v>0</v>
      </c>
      <c r="GN793">
        <f t="shared" si="482"/>
        <v>0</v>
      </c>
      <c r="GO793">
        <f t="shared" si="483"/>
        <v>0</v>
      </c>
      <c r="GP793">
        <f t="shared" si="484"/>
        <v>0</v>
      </c>
      <c r="GR793">
        <v>0</v>
      </c>
    </row>
    <row r="795" spans="1:200">
      <c r="A795" s="2">
        <v>51</v>
      </c>
      <c r="B795" s="2">
        <f>B784</f>
        <v>0</v>
      </c>
      <c r="C795" s="2">
        <f>A784</f>
        <v>4</v>
      </c>
      <c r="D795" s="2">
        <f>ROW(A784)</f>
        <v>784</v>
      </c>
      <c r="E795" s="2"/>
      <c r="F795" s="2" t="str">
        <f>IF(F784&lt;&gt;"",F784,"")</f>
        <v>Новый раздел</v>
      </c>
      <c r="G795" s="2" t="str">
        <f>IF(G784&lt;&gt;"",G784,"")</f>
        <v>ПРЕДВАРИТЕЛЬНАЯ</v>
      </c>
      <c r="H795" s="2"/>
      <c r="I795" s="2"/>
      <c r="J795" s="2"/>
      <c r="K795" s="2"/>
      <c r="L795" s="2"/>
      <c r="M795" s="2"/>
      <c r="N795" s="2"/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>
        <f t="shared" ref="AO795:AU795" si="485">ROUND(BB795,2)</f>
        <v>0</v>
      </c>
      <c r="AP795" s="2">
        <f t="shared" si="485"/>
        <v>0</v>
      </c>
      <c r="AQ795" s="2">
        <f t="shared" si="485"/>
        <v>0</v>
      </c>
      <c r="AR795" s="2">
        <f t="shared" si="485"/>
        <v>0</v>
      </c>
      <c r="AS795" s="2">
        <f t="shared" si="485"/>
        <v>0</v>
      </c>
      <c r="AT795" s="2">
        <f t="shared" si="485"/>
        <v>0</v>
      </c>
      <c r="AU795" s="2">
        <f t="shared" si="485"/>
        <v>0</v>
      </c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>
        <v>0</v>
      </c>
    </row>
    <row r="797" spans="1:200">
      <c r="A797" s="4">
        <v>50</v>
      </c>
      <c r="B797" s="4">
        <v>0</v>
      </c>
      <c r="C797" s="4">
        <v>0</v>
      </c>
      <c r="D797" s="4">
        <v>1</v>
      </c>
      <c r="E797" s="4">
        <v>201</v>
      </c>
      <c r="F797" s="4">
        <f>ROUND(Source!O795,O797)</f>
        <v>0</v>
      </c>
      <c r="G797" s="4" t="s">
        <v>172</v>
      </c>
      <c r="H797" s="4" t="s">
        <v>173</v>
      </c>
      <c r="I797" s="4"/>
      <c r="J797" s="4"/>
      <c r="K797" s="4">
        <v>201</v>
      </c>
      <c r="L797" s="4">
        <v>1</v>
      </c>
      <c r="M797" s="4">
        <v>3</v>
      </c>
      <c r="N797" s="4" t="s">
        <v>45</v>
      </c>
      <c r="O797" s="4">
        <v>2</v>
      </c>
      <c r="P797" s="4"/>
    </row>
    <row r="798" spans="1:200">
      <c r="A798" s="4">
        <v>50</v>
      </c>
      <c r="B798" s="4">
        <v>0</v>
      </c>
      <c r="C798" s="4">
        <v>0</v>
      </c>
      <c r="D798" s="4">
        <v>1</v>
      </c>
      <c r="E798" s="4">
        <v>202</v>
      </c>
      <c r="F798" s="4">
        <f>ROUND(Source!P795,O798)</f>
        <v>0</v>
      </c>
      <c r="G798" s="4" t="s">
        <v>174</v>
      </c>
      <c r="H798" s="4" t="s">
        <v>175</v>
      </c>
      <c r="I798" s="4"/>
      <c r="J798" s="4"/>
      <c r="K798" s="4">
        <v>202</v>
      </c>
      <c r="L798" s="4">
        <v>2</v>
      </c>
      <c r="M798" s="4">
        <v>3</v>
      </c>
      <c r="N798" s="4" t="s">
        <v>45</v>
      </c>
      <c r="O798" s="4">
        <v>2</v>
      </c>
      <c r="P798" s="4"/>
    </row>
    <row r="799" spans="1:200">
      <c r="A799" s="4">
        <v>50</v>
      </c>
      <c r="B799" s="4">
        <v>0</v>
      </c>
      <c r="C799" s="4">
        <v>0</v>
      </c>
      <c r="D799" s="4">
        <v>1</v>
      </c>
      <c r="E799" s="4">
        <v>222</v>
      </c>
      <c r="F799" s="4">
        <f>ROUND(Source!AO795,O799)</f>
        <v>0</v>
      </c>
      <c r="G799" s="4" t="s">
        <v>176</v>
      </c>
      <c r="H799" s="4" t="s">
        <v>177</v>
      </c>
      <c r="I799" s="4"/>
      <c r="J799" s="4"/>
      <c r="K799" s="4">
        <v>222</v>
      </c>
      <c r="L799" s="4">
        <v>3</v>
      </c>
      <c r="M799" s="4">
        <v>3</v>
      </c>
      <c r="N799" s="4" t="s">
        <v>45</v>
      </c>
      <c r="O799" s="4">
        <v>2</v>
      </c>
      <c r="P799" s="4"/>
    </row>
    <row r="800" spans="1:200">
      <c r="A800" s="4">
        <v>50</v>
      </c>
      <c r="B800" s="4">
        <v>0</v>
      </c>
      <c r="C800" s="4">
        <v>0</v>
      </c>
      <c r="D800" s="4">
        <v>1</v>
      </c>
      <c r="E800" s="4">
        <v>216</v>
      </c>
      <c r="F800" s="4">
        <f>ROUND(Source!AP795,O800)</f>
        <v>0</v>
      </c>
      <c r="G800" s="4" t="s">
        <v>178</v>
      </c>
      <c r="H800" s="4" t="s">
        <v>179</v>
      </c>
      <c r="I800" s="4"/>
      <c r="J800" s="4"/>
      <c r="K800" s="4">
        <v>216</v>
      </c>
      <c r="L800" s="4">
        <v>4</v>
      </c>
      <c r="M800" s="4">
        <v>3</v>
      </c>
      <c r="N800" s="4" t="s">
        <v>45</v>
      </c>
      <c r="O800" s="4">
        <v>2</v>
      </c>
      <c r="P800" s="4"/>
    </row>
    <row r="801" spans="1:88">
      <c r="A801" s="4">
        <v>50</v>
      </c>
      <c r="B801" s="4">
        <v>0</v>
      </c>
      <c r="C801" s="4">
        <v>0</v>
      </c>
      <c r="D801" s="4">
        <v>1</v>
      </c>
      <c r="E801" s="4">
        <v>223</v>
      </c>
      <c r="F801" s="4">
        <f>ROUND(Source!AQ795,O801)</f>
        <v>0</v>
      </c>
      <c r="G801" s="4" t="s">
        <v>180</v>
      </c>
      <c r="H801" s="4" t="s">
        <v>181</v>
      </c>
      <c r="I801" s="4"/>
      <c r="J801" s="4"/>
      <c r="K801" s="4">
        <v>223</v>
      </c>
      <c r="L801" s="4">
        <v>5</v>
      </c>
      <c r="M801" s="4">
        <v>3</v>
      </c>
      <c r="N801" s="4" t="s">
        <v>45</v>
      </c>
      <c r="O801" s="4">
        <v>2</v>
      </c>
      <c r="P801" s="4"/>
    </row>
    <row r="802" spans="1:88">
      <c r="A802" s="4">
        <v>50</v>
      </c>
      <c r="B802" s="4">
        <v>0</v>
      </c>
      <c r="C802" s="4">
        <v>0</v>
      </c>
      <c r="D802" s="4">
        <v>1</v>
      </c>
      <c r="E802" s="4">
        <v>203</v>
      </c>
      <c r="F802" s="4">
        <f>ROUND(Source!Q795,O802)</f>
        <v>0</v>
      </c>
      <c r="G802" s="4" t="s">
        <v>182</v>
      </c>
      <c r="H802" s="4" t="s">
        <v>183</v>
      </c>
      <c r="I802" s="4"/>
      <c r="J802" s="4"/>
      <c r="K802" s="4">
        <v>203</v>
      </c>
      <c r="L802" s="4">
        <v>6</v>
      </c>
      <c r="M802" s="4">
        <v>3</v>
      </c>
      <c r="N802" s="4" t="s">
        <v>45</v>
      </c>
      <c r="O802" s="4">
        <v>2</v>
      </c>
      <c r="P802" s="4"/>
    </row>
    <row r="803" spans="1:88">
      <c r="A803" s="4">
        <v>50</v>
      </c>
      <c r="B803" s="4">
        <v>0</v>
      </c>
      <c r="C803" s="4">
        <v>0</v>
      </c>
      <c r="D803" s="4">
        <v>1</v>
      </c>
      <c r="E803" s="4">
        <v>204</v>
      </c>
      <c r="F803" s="4">
        <f>ROUND(Source!R795,O803)</f>
        <v>0</v>
      </c>
      <c r="G803" s="4" t="s">
        <v>184</v>
      </c>
      <c r="H803" s="4" t="s">
        <v>185</v>
      </c>
      <c r="I803" s="4"/>
      <c r="J803" s="4"/>
      <c r="K803" s="4">
        <v>204</v>
      </c>
      <c r="L803" s="4">
        <v>7</v>
      </c>
      <c r="M803" s="4">
        <v>3</v>
      </c>
      <c r="N803" s="4" t="s">
        <v>45</v>
      </c>
      <c r="O803" s="4">
        <v>2</v>
      </c>
      <c r="P803" s="4"/>
    </row>
    <row r="804" spans="1:88">
      <c r="A804" s="4">
        <v>50</v>
      </c>
      <c r="B804" s="4">
        <v>0</v>
      </c>
      <c r="C804" s="4">
        <v>0</v>
      </c>
      <c r="D804" s="4">
        <v>1</v>
      </c>
      <c r="E804" s="4">
        <v>205</v>
      </c>
      <c r="F804" s="4">
        <f>ROUND(Source!S795,O804)</f>
        <v>0</v>
      </c>
      <c r="G804" s="4" t="s">
        <v>186</v>
      </c>
      <c r="H804" s="4" t="s">
        <v>187</v>
      </c>
      <c r="I804" s="4"/>
      <c r="J804" s="4"/>
      <c r="K804" s="4">
        <v>205</v>
      </c>
      <c r="L804" s="4">
        <v>8</v>
      </c>
      <c r="M804" s="4">
        <v>3</v>
      </c>
      <c r="N804" s="4" t="s">
        <v>45</v>
      </c>
      <c r="O804" s="4">
        <v>2</v>
      </c>
      <c r="P804" s="4"/>
    </row>
    <row r="805" spans="1:88">
      <c r="A805" s="4">
        <v>50</v>
      </c>
      <c r="B805" s="4">
        <v>0</v>
      </c>
      <c r="C805" s="4">
        <v>0</v>
      </c>
      <c r="D805" s="4">
        <v>1</v>
      </c>
      <c r="E805" s="4">
        <v>214</v>
      </c>
      <c r="F805" s="4">
        <f>ROUND(Source!AS795,O805)</f>
        <v>0</v>
      </c>
      <c r="G805" s="4" t="s">
        <v>188</v>
      </c>
      <c r="H805" s="4" t="s">
        <v>189</v>
      </c>
      <c r="I805" s="4"/>
      <c r="J805" s="4"/>
      <c r="K805" s="4">
        <v>214</v>
      </c>
      <c r="L805" s="4">
        <v>9</v>
      </c>
      <c r="M805" s="4">
        <v>3</v>
      </c>
      <c r="N805" s="4" t="s">
        <v>45</v>
      </c>
      <c r="O805" s="4">
        <v>2</v>
      </c>
      <c r="P805" s="4"/>
    </row>
    <row r="806" spans="1:88">
      <c r="A806" s="4">
        <v>50</v>
      </c>
      <c r="B806" s="4">
        <v>0</v>
      </c>
      <c r="C806" s="4">
        <v>0</v>
      </c>
      <c r="D806" s="4">
        <v>1</v>
      </c>
      <c r="E806" s="4">
        <v>215</v>
      </c>
      <c r="F806" s="4">
        <f>ROUND(Source!AT795,O806)</f>
        <v>0</v>
      </c>
      <c r="G806" s="4" t="s">
        <v>190</v>
      </c>
      <c r="H806" s="4" t="s">
        <v>191</v>
      </c>
      <c r="I806" s="4"/>
      <c r="J806" s="4"/>
      <c r="K806" s="4">
        <v>215</v>
      </c>
      <c r="L806" s="4">
        <v>10</v>
      </c>
      <c r="M806" s="4">
        <v>3</v>
      </c>
      <c r="N806" s="4" t="s">
        <v>45</v>
      </c>
      <c r="O806" s="4">
        <v>2</v>
      </c>
      <c r="P806" s="4"/>
    </row>
    <row r="807" spans="1:88">
      <c r="A807" s="4">
        <v>50</v>
      </c>
      <c r="B807" s="4">
        <v>0</v>
      </c>
      <c r="C807" s="4">
        <v>0</v>
      </c>
      <c r="D807" s="4">
        <v>1</v>
      </c>
      <c r="E807" s="4">
        <v>217</v>
      </c>
      <c r="F807" s="4">
        <f>ROUND(Source!AU795,O807)</f>
        <v>0</v>
      </c>
      <c r="G807" s="4" t="s">
        <v>192</v>
      </c>
      <c r="H807" s="4" t="s">
        <v>193</v>
      </c>
      <c r="I807" s="4"/>
      <c r="J807" s="4"/>
      <c r="K807" s="4">
        <v>217</v>
      </c>
      <c r="L807" s="4">
        <v>11</v>
      </c>
      <c r="M807" s="4">
        <v>3</v>
      </c>
      <c r="N807" s="4" t="s">
        <v>45</v>
      </c>
      <c r="O807" s="4">
        <v>2</v>
      </c>
      <c r="P807" s="4"/>
    </row>
    <row r="808" spans="1:88">
      <c r="A808" s="4">
        <v>50</v>
      </c>
      <c r="B808" s="4">
        <v>0</v>
      </c>
      <c r="C808" s="4">
        <v>0</v>
      </c>
      <c r="D808" s="4">
        <v>1</v>
      </c>
      <c r="E808" s="4">
        <v>206</v>
      </c>
      <c r="F808" s="4">
        <f>ROUND(Source!T795,O808)</f>
        <v>0</v>
      </c>
      <c r="G808" s="4" t="s">
        <v>194</v>
      </c>
      <c r="H808" s="4" t="s">
        <v>195</v>
      </c>
      <c r="I808" s="4"/>
      <c r="J808" s="4"/>
      <c r="K808" s="4">
        <v>206</v>
      </c>
      <c r="L808" s="4">
        <v>12</v>
      </c>
      <c r="M808" s="4">
        <v>3</v>
      </c>
      <c r="N808" s="4" t="s">
        <v>45</v>
      </c>
      <c r="O808" s="4">
        <v>2</v>
      </c>
      <c r="P808" s="4"/>
    </row>
    <row r="809" spans="1:88">
      <c r="A809" s="4">
        <v>50</v>
      </c>
      <c r="B809" s="4">
        <v>0</v>
      </c>
      <c r="C809" s="4">
        <v>0</v>
      </c>
      <c r="D809" s="4">
        <v>1</v>
      </c>
      <c r="E809" s="4">
        <v>207</v>
      </c>
      <c r="F809" s="4">
        <f>Source!U795</f>
        <v>0</v>
      </c>
      <c r="G809" s="4" t="s">
        <v>196</v>
      </c>
      <c r="H809" s="4" t="s">
        <v>197</v>
      </c>
      <c r="I809" s="4"/>
      <c r="J809" s="4"/>
      <c r="K809" s="4">
        <v>207</v>
      </c>
      <c r="L809" s="4">
        <v>13</v>
      </c>
      <c r="M809" s="4">
        <v>3</v>
      </c>
      <c r="N809" s="4" t="s">
        <v>45</v>
      </c>
      <c r="O809" s="4">
        <v>-1</v>
      </c>
      <c r="P809" s="4"/>
    </row>
    <row r="810" spans="1:88">
      <c r="A810" s="4">
        <v>50</v>
      </c>
      <c r="B810" s="4">
        <v>0</v>
      </c>
      <c r="C810" s="4">
        <v>0</v>
      </c>
      <c r="D810" s="4">
        <v>1</v>
      </c>
      <c r="E810" s="4">
        <v>208</v>
      </c>
      <c r="F810" s="4">
        <f>Source!V795</f>
        <v>0</v>
      </c>
      <c r="G810" s="4" t="s">
        <v>198</v>
      </c>
      <c r="H810" s="4" t="s">
        <v>199</v>
      </c>
      <c r="I810" s="4"/>
      <c r="J810" s="4"/>
      <c r="K810" s="4">
        <v>208</v>
      </c>
      <c r="L810" s="4">
        <v>14</v>
      </c>
      <c r="M810" s="4">
        <v>3</v>
      </c>
      <c r="N810" s="4" t="s">
        <v>45</v>
      </c>
      <c r="O810" s="4">
        <v>-1</v>
      </c>
      <c r="P810" s="4"/>
    </row>
    <row r="811" spans="1:88">
      <c r="A811" s="4">
        <v>50</v>
      </c>
      <c r="B811" s="4">
        <v>0</v>
      </c>
      <c r="C811" s="4">
        <v>0</v>
      </c>
      <c r="D811" s="4">
        <v>1</v>
      </c>
      <c r="E811" s="4">
        <v>209</v>
      </c>
      <c r="F811" s="4">
        <f>ROUND(Source!W795,O811)</f>
        <v>0</v>
      </c>
      <c r="G811" s="4" t="s">
        <v>200</v>
      </c>
      <c r="H811" s="4" t="s">
        <v>201</v>
      </c>
      <c r="I811" s="4"/>
      <c r="J811" s="4"/>
      <c r="K811" s="4">
        <v>209</v>
      </c>
      <c r="L811" s="4">
        <v>15</v>
      </c>
      <c r="M811" s="4">
        <v>3</v>
      </c>
      <c r="N811" s="4" t="s">
        <v>45</v>
      </c>
      <c r="O811" s="4">
        <v>2</v>
      </c>
      <c r="P811" s="4"/>
    </row>
    <row r="812" spans="1:88">
      <c r="A812" s="4">
        <v>50</v>
      </c>
      <c r="B812" s="4">
        <v>0</v>
      </c>
      <c r="C812" s="4">
        <v>0</v>
      </c>
      <c r="D812" s="4">
        <v>1</v>
      </c>
      <c r="E812" s="4">
        <v>210</v>
      </c>
      <c r="F812" s="4">
        <f>ROUND(Source!X795,O812)</f>
        <v>0</v>
      </c>
      <c r="G812" s="4" t="s">
        <v>202</v>
      </c>
      <c r="H812" s="4" t="s">
        <v>203</v>
      </c>
      <c r="I812" s="4"/>
      <c r="J812" s="4"/>
      <c r="K812" s="4">
        <v>210</v>
      </c>
      <c r="L812" s="4">
        <v>16</v>
      </c>
      <c r="M812" s="4">
        <v>3</v>
      </c>
      <c r="N812" s="4" t="s">
        <v>45</v>
      </c>
      <c r="O812" s="4">
        <v>2</v>
      </c>
      <c r="P812" s="4"/>
    </row>
    <row r="813" spans="1:88">
      <c r="A813" s="4">
        <v>50</v>
      </c>
      <c r="B813" s="4">
        <v>0</v>
      </c>
      <c r="C813" s="4">
        <v>0</v>
      </c>
      <c r="D813" s="4">
        <v>1</v>
      </c>
      <c r="E813" s="4">
        <v>211</v>
      </c>
      <c r="F813" s="4">
        <f>ROUND(Source!Y795,O813)</f>
        <v>0</v>
      </c>
      <c r="G813" s="4" t="s">
        <v>204</v>
      </c>
      <c r="H813" s="4" t="s">
        <v>205</v>
      </c>
      <c r="I813" s="4"/>
      <c r="J813" s="4"/>
      <c r="K813" s="4">
        <v>211</v>
      </c>
      <c r="L813" s="4">
        <v>17</v>
      </c>
      <c r="M813" s="4">
        <v>3</v>
      </c>
      <c r="N813" s="4" t="s">
        <v>45</v>
      </c>
      <c r="O813" s="4">
        <v>2</v>
      </c>
      <c r="P813" s="4"/>
    </row>
    <row r="814" spans="1:88">
      <c r="A814" s="4">
        <v>50</v>
      </c>
      <c r="B814" s="4">
        <v>0</v>
      </c>
      <c r="C814" s="4">
        <v>0</v>
      </c>
      <c r="D814" s="4">
        <v>1</v>
      </c>
      <c r="E814" s="4">
        <v>224</v>
      </c>
      <c r="F814" s="4">
        <f>ROUND(Source!AR795,O814)</f>
        <v>0</v>
      </c>
      <c r="G814" s="4" t="s">
        <v>206</v>
      </c>
      <c r="H814" s="4" t="s">
        <v>207</v>
      </c>
      <c r="I814" s="4"/>
      <c r="J814" s="4"/>
      <c r="K814" s="4">
        <v>224</v>
      </c>
      <c r="L814" s="4">
        <v>18</v>
      </c>
      <c r="M814" s="4">
        <v>3</v>
      </c>
      <c r="N814" s="4" t="s">
        <v>45</v>
      </c>
      <c r="O814" s="4">
        <v>2</v>
      </c>
      <c r="P814" s="4"/>
    </row>
    <row r="816" spans="1:88">
      <c r="A816" s="1">
        <v>4</v>
      </c>
      <c r="B816" s="1">
        <v>1</v>
      </c>
      <c r="C816" s="1"/>
      <c r="D816" s="1">
        <f>ROW(A846)</f>
        <v>846</v>
      </c>
      <c r="E816" s="1"/>
      <c r="F816" s="1" t="s">
        <v>61</v>
      </c>
      <c r="G816" s="1" t="s">
        <v>713</v>
      </c>
      <c r="H816" s="1" t="s">
        <v>45</v>
      </c>
      <c r="I816" s="1">
        <v>0</v>
      </c>
      <c r="J816" s="1"/>
      <c r="K816" s="1">
        <v>0</v>
      </c>
      <c r="L816" s="1"/>
      <c r="M816" s="1"/>
      <c r="N816" s="1"/>
      <c r="O816" s="1"/>
      <c r="P816" s="1"/>
      <c r="Q816" s="1"/>
      <c r="R816" s="1"/>
      <c r="S816" s="1"/>
      <c r="T816" s="1"/>
      <c r="U816" s="1" t="s">
        <v>45</v>
      </c>
      <c r="V816" s="1">
        <v>0</v>
      </c>
      <c r="W816" s="1"/>
      <c r="X816" s="1"/>
      <c r="Y816" s="1"/>
      <c r="Z816" s="1"/>
      <c r="AA816" s="1"/>
      <c r="AB816" s="1" t="s">
        <v>45</v>
      </c>
      <c r="AC816" s="1" t="s">
        <v>45</v>
      </c>
      <c r="AD816" s="1" t="s">
        <v>45</v>
      </c>
      <c r="AE816" s="1" t="s">
        <v>45</v>
      </c>
      <c r="AF816" s="1" t="s">
        <v>45</v>
      </c>
      <c r="AG816" s="1" t="s">
        <v>45</v>
      </c>
      <c r="AH816" s="1"/>
      <c r="AI816" s="1"/>
      <c r="AJ816" s="1"/>
      <c r="AK816" s="1"/>
      <c r="AL816" s="1"/>
      <c r="AM816" s="1"/>
      <c r="AN816" s="1"/>
      <c r="AO816" s="1"/>
      <c r="AP816" s="1" t="s">
        <v>45</v>
      </c>
      <c r="AQ816" s="1" t="s">
        <v>45</v>
      </c>
      <c r="AR816" s="1" t="s">
        <v>45</v>
      </c>
      <c r="AS816" s="1"/>
      <c r="AT816" s="1"/>
      <c r="AU816" s="1"/>
      <c r="AV816" s="1"/>
      <c r="AW816" s="1"/>
      <c r="AX816" s="1"/>
      <c r="AY816" s="1"/>
      <c r="AZ816" s="1" t="s">
        <v>45</v>
      </c>
      <c r="BA816" s="1"/>
      <c r="BB816" s="1" t="s">
        <v>45</v>
      </c>
      <c r="BC816" s="1" t="s">
        <v>45</v>
      </c>
      <c r="BD816" s="1" t="s">
        <v>45</v>
      </c>
      <c r="BE816" s="1" t="s">
        <v>45</v>
      </c>
      <c r="BF816" s="1" t="s">
        <v>45</v>
      </c>
      <c r="BG816" s="1" t="s">
        <v>45</v>
      </c>
      <c r="BH816" s="1" t="s">
        <v>45</v>
      </c>
      <c r="BI816" s="1" t="s">
        <v>45</v>
      </c>
      <c r="BJ816" s="1" t="s">
        <v>45</v>
      </c>
      <c r="BK816" s="1" t="s">
        <v>45</v>
      </c>
      <c r="BL816" s="1" t="s">
        <v>45</v>
      </c>
      <c r="BM816" s="1" t="s">
        <v>45</v>
      </c>
      <c r="BN816" s="1" t="s">
        <v>45</v>
      </c>
      <c r="BO816" s="1" t="s">
        <v>45</v>
      </c>
      <c r="BP816" s="1" t="s">
        <v>45</v>
      </c>
      <c r="BQ816" s="1"/>
      <c r="BR816" s="1"/>
      <c r="BS816" s="1"/>
      <c r="BT816" s="1"/>
      <c r="BU816" s="1"/>
      <c r="BV816" s="1"/>
      <c r="BW816" s="1"/>
      <c r="BX816" s="1">
        <v>0</v>
      </c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>
        <v>0</v>
      </c>
    </row>
    <row r="818" spans="1:200">
      <c r="A818" s="2">
        <v>52</v>
      </c>
      <c r="B818" s="2">
        <f t="shared" ref="B818:G818" si="486">B846</f>
        <v>1</v>
      </c>
      <c r="C818" s="2">
        <f t="shared" si="486"/>
        <v>4</v>
      </c>
      <c r="D818" s="2">
        <f t="shared" si="486"/>
        <v>816</v>
      </c>
      <c r="E818" s="2">
        <f t="shared" si="486"/>
        <v>0</v>
      </c>
      <c r="F818" s="2" t="str">
        <f t="shared" si="486"/>
        <v>Новый раздел</v>
      </c>
      <c r="G818" s="2" t="str">
        <f t="shared" si="486"/>
        <v>РЕМОНТ</v>
      </c>
      <c r="H818" s="2"/>
      <c r="I818" s="2"/>
      <c r="J818" s="2"/>
      <c r="K818" s="2"/>
      <c r="L818" s="2"/>
      <c r="M818" s="2"/>
      <c r="N818" s="2"/>
      <c r="O818" s="2">
        <f t="shared" ref="O818:AT818" si="487">O846</f>
        <v>569425.89</v>
      </c>
      <c r="P818" s="2">
        <f t="shared" si="487"/>
        <v>439042.26</v>
      </c>
      <c r="Q818" s="2">
        <f t="shared" si="487"/>
        <v>2415.04</v>
      </c>
      <c r="R818" s="2">
        <f t="shared" si="487"/>
        <v>1093.69</v>
      </c>
      <c r="S818" s="2">
        <f t="shared" si="487"/>
        <v>127968.59</v>
      </c>
      <c r="T818" s="2">
        <f t="shared" si="487"/>
        <v>0</v>
      </c>
      <c r="U818" s="2">
        <f t="shared" si="487"/>
        <v>696.19499999999994</v>
      </c>
      <c r="V818" s="2">
        <f t="shared" si="487"/>
        <v>0</v>
      </c>
      <c r="W818" s="2">
        <f t="shared" si="487"/>
        <v>0</v>
      </c>
      <c r="X818" s="2">
        <f t="shared" si="487"/>
        <v>110599.83</v>
      </c>
      <c r="Y818" s="2">
        <f t="shared" si="487"/>
        <v>56306.18</v>
      </c>
      <c r="Z818" s="2">
        <f t="shared" si="487"/>
        <v>0</v>
      </c>
      <c r="AA818" s="2">
        <f t="shared" si="487"/>
        <v>0</v>
      </c>
      <c r="AB818" s="2">
        <f t="shared" si="487"/>
        <v>569425.89</v>
      </c>
      <c r="AC818" s="2">
        <f t="shared" si="487"/>
        <v>439042.26</v>
      </c>
      <c r="AD818" s="2">
        <f t="shared" si="487"/>
        <v>2415.04</v>
      </c>
      <c r="AE818" s="2">
        <f t="shared" si="487"/>
        <v>1093.69</v>
      </c>
      <c r="AF818" s="2">
        <f t="shared" si="487"/>
        <v>127968.59</v>
      </c>
      <c r="AG818" s="2">
        <f t="shared" si="487"/>
        <v>0</v>
      </c>
      <c r="AH818" s="2">
        <f t="shared" si="487"/>
        <v>696.19499999999994</v>
      </c>
      <c r="AI818" s="2">
        <f t="shared" si="487"/>
        <v>0</v>
      </c>
      <c r="AJ818" s="2">
        <f t="shared" si="487"/>
        <v>0</v>
      </c>
      <c r="AK818" s="2">
        <f t="shared" si="487"/>
        <v>110599.83</v>
      </c>
      <c r="AL818" s="2">
        <f t="shared" si="487"/>
        <v>56306.18</v>
      </c>
      <c r="AM818" s="2">
        <f t="shared" si="487"/>
        <v>0</v>
      </c>
      <c r="AN818" s="2">
        <f t="shared" si="487"/>
        <v>0</v>
      </c>
      <c r="AO818" s="2">
        <f t="shared" si="487"/>
        <v>0</v>
      </c>
      <c r="AP818" s="2">
        <f t="shared" si="487"/>
        <v>0</v>
      </c>
      <c r="AQ818" s="2">
        <f t="shared" si="487"/>
        <v>0</v>
      </c>
      <c r="AR818" s="2">
        <f t="shared" si="487"/>
        <v>738158.35</v>
      </c>
      <c r="AS818" s="2">
        <f t="shared" si="487"/>
        <v>738158.35</v>
      </c>
      <c r="AT818" s="2">
        <f t="shared" si="487"/>
        <v>0</v>
      </c>
      <c r="AU818" s="2">
        <f t="shared" ref="AU818:BZ818" si="488">AU846</f>
        <v>0</v>
      </c>
      <c r="AV818" s="2">
        <f t="shared" si="488"/>
        <v>0</v>
      </c>
      <c r="AW818" s="2">
        <f t="shared" si="488"/>
        <v>0</v>
      </c>
      <c r="AX818" s="2">
        <f t="shared" si="488"/>
        <v>0</v>
      </c>
      <c r="AY818" s="2">
        <f t="shared" si="488"/>
        <v>0</v>
      </c>
      <c r="AZ818" s="2">
        <f t="shared" si="488"/>
        <v>0</v>
      </c>
      <c r="BA818" s="2">
        <f t="shared" si="488"/>
        <v>0</v>
      </c>
      <c r="BB818" s="2">
        <f t="shared" si="488"/>
        <v>0</v>
      </c>
      <c r="BC818" s="2">
        <f t="shared" si="488"/>
        <v>0</v>
      </c>
      <c r="BD818" s="2">
        <f t="shared" si="488"/>
        <v>0</v>
      </c>
      <c r="BE818" s="2">
        <f t="shared" si="488"/>
        <v>738158.35</v>
      </c>
      <c r="BF818" s="2">
        <f t="shared" si="488"/>
        <v>738158.35</v>
      </c>
      <c r="BG818" s="2">
        <f t="shared" si="488"/>
        <v>0</v>
      </c>
      <c r="BH818" s="2">
        <f t="shared" si="488"/>
        <v>0</v>
      </c>
      <c r="BI818" s="2">
        <f t="shared" si="488"/>
        <v>0</v>
      </c>
      <c r="BJ818" s="2">
        <f t="shared" si="488"/>
        <v>0</v>
      </c>
      <c r="BK818" s="2">
        <f t="shared" si="488"/>
        <v>0</v>
      </c>
      <c r="BL818" s="2">
        <f t="shared" si="488"/>
        <v>0</v>
      </c>
      <c r="BM818" s="2">
        <f t="shared" si="488"/>
        <v>0</v>
      </c>
      <c r="BN818" s="2">
        <f t="shared" si="488"/>
        <v>0</v>
      </c>
      <c r="BO818" s="3">
        <f t="shared" si="488"/>
        <v>0</v>
      </c>
      <c r="BP818" s="3">
        <f t="shared" si="488"/>
        <v>0</v>
      </c>
      <c r="BQ818" s="3">
        <f t="shared" si="488"/>
        <v>0</v>
      </c>
      <c r="BR818" s="3">
        <f t="shared" si="488"/>
        <v>0</v>
      </c>
      <c r="BS818" s="3">
        <f t="shared" si="488"/>
        <v>0</v>
      </c>
      <c r="BT818" s="3">
        <f t="shared" si="488"/>
        <v>0</v>
      </c>
      <c r="BU818" s="3">
        <f t="shared" si="488"/>
        <v>0</v>
      </c>
      <c r="BV818" s="3">
        <f t="shared" si="488"/>
        <v>0</v>
      </c>
      <c r="BW818" s="3">
        <f t="shared" si="488"/>
        <v>0</v>
      </c>
      <c r="BX818" s="3">
        <f t="shared" si="488"/>
        <v>0</v>
      </c>
      <c r="BY818" s="3">
        <f t="shared" si="488"/>
        <v>0</v>
      </c>
      <c r="BZ818" s="3">
        <f t="shared" si="488"/>
        <v>0</v>
      </c>
      <c r="CA818" s="3">
        <f t="shared" ref="CA818:DF818" si="489">CA846</f>
        <v>0</v>
      </c>
      <c r="CB818" s="3">
        <f t="shared" si="489"/>
        <v>0</v>
      </c>
      <c r="CC818" s="3">
        <f t="shared" si="489"/>
        <v>0</v>
      </c>
      <c r="CD818" s="3">
        <f t="shared" si="489"/>
        <v>0</v>
      </c>
      <c r="CE818" s="3">
        <f t="shared" si="489"/>
        <v>0</v>
      </c>
      <c r="CF818" s="3">
        <f t="shared" si="489"/>
        <v>0</v>
      </c>
      <c r="CG818" s="3">
        <f t="shared" si="489"/>
        <v>0</v>
      </c>
      <c r="CH818" s="3">
        <f t="shared" si="489"/>
        <v>0</v>
      </c>
      <c r="CI818" s="3">
        <f t="shared" si="489"/>
        <v>0</v>
      </c>
      <c r="CJ818" s="3">
        <f t="shared" si="489"/>
        <v>0</v>
      </c>
      <c r="CK818" s="3">
        <f t="shared" si="489"/>
        <v>0</v>
      </c>
      <c r="CL818" s="3">
        <f t="shared" si="489"/>
        <v>0</v>
      </c>
      <c r="CM818" s="3">
        <f t="shared" si="489"/>
        <v>0</v>
      </c>
      <c r="CN818" s="3">
        <f t="shared" si="489"/>
        <v>0</v>
      </c>
      <c r="CO818" s="3">
        <f t="shared" si="489"/>
        <v>0</v>
      </c>
      <c r="CP818" s="3">
        <f t="shared" si="489"/>
        <v>0</v>
      </c>
      <c r="CQ818" s="3">
        <f t="shared" si="489"/>
        <v>0</v>
      </c>
      <c r="CR818" s="3">
        <f t="shared" si="489"/>
        <v>0</v>
      </c>
      <c r="CS818" s="3">
        <f t="shared" si="489"/>
        <v>0</v>
      </c>
      <c r="CT818" s="3">
        <f t="shared" si="489"/>
        <v>0</v>
      </c>
      <c r="CU818" s="3">
        <f t="shared" si="489"/>
        <v>0</v>
      </c>
      <c r="CV818" s="3">
        <f t="shared" si="489"/>
        <v>0</v>
      </c>
      <c r="CW818" s="3">
        <f t="shared" si="489"/>
        <v>0</v>
      </c>
      <c r="CX818" s="3">
        <f t="shared" si="489"/>
        <v>0</v>
      </c>
      <c r="CY818" s="3">
        <f t="shared" si="489"/>
        <v>0</v>
      </c>
      <c r="CZ818" s="3">
        <f t="shared" si="489"/>
        <v>0</v>
      </c>
      <c r="DA818" s="3">
        <f t="shared" si="489"/>
        <v>0</v>
      </c>
      <c r="DB818" s="3">
        <f t="shared" si="489"/>
        <v>0</v>
      </c>
      <c r="DC818" s="3">
        <f t="shared" si="489"/>
        <v>0</v>
      </c>
      <c r="DD818" s="3">
        <f t="shared" si="489"/>
        <v>0</v>
      </c>
      <c r="DE818" s="3">
        <f t="shared" si="489"/>
        <v>0</v>
      </c>
      <c r="DF818" s="3">
        <f t="shared" si="489"/>
        <v>0</v>
      </c>
      <c r="DG818" s="3">
        <f t="shared" ref="DG818:DN818" si="490">DG846</f>
        <v>0</v>
      </c>
      <c r="DH818" s="3">
        <f t="shared" si="490"/>
        <v>0</v>
      </c>
      <c r="DI818" s="3">
        <f t="shared" si="490"/>
        <v>0</v>
      </c>
      <c r="DJ818" s="3">
        <f t="shared" si="490"/>
        <v>0</v>
      </c>
      <c r="DK818" s="3">
        <f t="shared" si="490"/>
        <v>0</v>
      </c>
      <c r="DL818" s="3">
        <f t="shared" si="490"/>
        <v>0</v>
      </c>
      <c r="DM818" s="3">
        <f t="shared" si="490"/>
        <v>0</v>
      </c>
      <c r="DN818" s="3">
        <f t="shared" si="490"/>
        <v>0</v>
      </c>
    </row>
    <row r="820" spans="1:200">
      <c r="A820">
        <v>17</v>
      </c>
      <c r="B820">
        <v>1</v>
      </c>
      <c r="C820">
        <f>ROW(SmtRes!A383)</f>
        <v>383</v>
      </c>
      <c r="D820">
        <f>ROW(EtalonRes!A360)</f>
        <v>360</v>
      </c>
      <c r="E820" t="s">
        <v>63</v>
      </c>
      <c r="F820" t="s">
        <v>714</v>
      </c>
      <c r="G820" t="s">
        <v>715</v>
      </c>
      <c r="H820" t="s">
        <v>270</v>
      </c>
      <c r="I820">
        <f>100*1</f>
        <v>100</v>
      </c>
      <c r="J820">
        <v>0</v>
      </c>
      <c r="O820">
        <f t="shared" ref="O820:O844" si="491">ROUND(CP820,2)</f>
        <v>37092.26</v>
      </c>
      <c r="P820">
        <f t="shared" ref="P820:P844" si="492">ROUND(CQ820*I820,2)</f>
        <v>25244.36</v>
      </c>
      <c r="Q820">
        <f t="shared" ref="Q820:Q844" si="493">ROUND(CR820*I820,2)</f>
        <v>0</v>
      </c>
      <c r="R820">
        <f t="shared" ref="R820:R844" si="494">ROUND(CS820*I820,2)</f>
        <v>0</v>
      </c>
      <c r="S820">
        <f t="shared" ref="S820:S844" si="495">ROUND(CT820*I820,2)</f>
        <v>11847.9</v>
      </c>
      <c r="T820">
        <f t="shared" ref="T820:T844" si="496">ROUND(CU820*I820,2)</f>
        <v>0</v>
      </c>
      <c r="U820">
        <f t="shared" ref="U820:U844" si="497">CV820*I820</f>
        <v>59</v>
      </c>
      <c r="V820">
        <f t="shared" ref="V820:V844" si="498">CW820*I820</f>
        <v>0</v>
      </c>
      <c r="W820">
        <f t="shared" ref="W820:W844" si="499">ROUND(CX820*I820,2)</f>
        <v>0</v>
      </c>
      <c r="X820">
        <f t="shared" ref="X820:X844" si="500">ROUND(CY820,2)</f>
        <v>10426.15</v>
      </c>
      <c r="Y820">
        <f t="shared" ref="Y820:Y844" si="501">ROUND(CZ820,2)</f>
        <v>5213.08</v>
      </c>
      <c r="AA820">
        <v>22950688</v>
      </c>
      <c r="AB820">
        <f t="shared" ref="AB820:AB844" si="502">ROUND((AC820+AD820+AF820),6)</f>
        <v>62.06</v>
      </c>
      <c r="AC820">
        <f t="shared" ref="AC820:AC844" si="503">ROUND((ES820),6)</f>
        <v>54.76</v>
      </c>
      <c r="AD820">
        <f t="shared" ref="AD820:AD844" si="504">ROUND((((ET820)-(EU820))+AE820),6)</f>
        <v>0</v>
      </c>
      <c r="AE820">
        <f t="shared" ref="AE820:AE844" si="505">ROUND((EU820),6)</f>
        <v>0</v>
      </c>
      <c r="AF820">
        <f t="shared" ref="AF820:AF844" si="506">ROUND((EV820),6)</f>
        <v>7.3</v>
      </c>
      <c r="AG820">
        <f t="shared" ref="AG820:AG844" si="507">ROUND((AP820),6)</f>
        <v>0</v>
      </c>
      <c r="AH820">
        <f t="shared" ref="AH820:AH844" si="508">(EW820)</f>
        <v>0.59</v>
      </c>
      <c r="AI820">
        <f t="shared" ref="AI820:AI844" si="509">(EX820)</f>
        <v>0</v>
      </c>
      <c r="AJ820">
        <f t="shared" ref="AJ820:AJ844" si="510">ROUND((AS820),6)</f>
        <v>0</v>
      </c>
      <c r="AK820">
        <v>62.06</v>
      </c>
      <c r="AL820">
        <v>54.76</v>
      </c>
      <c r="AM820">
        <v>0</v>
      </c>
      <c r="AN820">
        <v>0</v>
      </c>
      <c r="AO820">
        <v>7.3</v>
      </c>
      <c r="AP820">
        <v>0</v>
      </c>
      <c r="AQ820">
        <v>0.59</v>
      </c>
      <c r="AR820">
        <v>0</v>
      </c>
      <c r="AS820">
        <v>0</v>
      </c>
      <c r="AT820">
        <v>88</v>
      </c>
      <c r="AU820">
        <v>44</v>
      </c>
      <c r="AV820">
        <v>1</v>
      </c>
      <c r="AW820">
        <v>1</v>
      </c>
      <c r="AZ820">
        <v>1</v>
      </c>
      <c r="BA820">
        <v>16.23</v>
      </c>
      <c r="BB820">
        <v>1</v>
      </c>
      <c r="BC820">
        <v>4.6100000000000003</v>
      </c>
      <c r="BD820" t="s">
        <v>45</v>
      </c>
      <c r="BE820" t="s">
        <v>45</v>
      </c>
      <c r="BF820" t="s">
        <v>45</v>
      </c>
      <c r="BG820" t="s">
        <v>45</v>
      </c>
      <c r="BH820">
        <v>0</v>
      </c>
      <c r="BI820">
        <v>1</v>
      </c>
      <c r="BJ820" t="s">
        <v>716</v>
      </c>
      <c r="BM820">
        <v>442</v>
      </c>
      <c r="BN820">
        <v>0</v>
      </c>
      <c r="BO820" t="s">
        <v>714</v>
      </c>
      <c r="BP820">
        <v>1</v>
      </c>
      <c r="BQ820">
        <v>60</v>
      </c>
      <c r="BS820">
        <v>16.23</v>
      </c>
      <c r="BT820">
        <v>1</v>
      </c>
      <c r="BU820">
        <v>1</v>
      </c>
      <c r="BV820">
        <v>1</v>
      </c>
      <c r="BW820">
        <v>1</v>
      </c>
      <c r="BX820">
        <v>1</v>
      </c>
      <c r="BY820" t="s">
        <v>45</v>
      </c>
      <c r="BZ820">
        <v>88</v>
      </c>
      <c r="CA820">
        <v>44</v>
      </c>
      <c r="CF820">
        <v>0</v>
      </c>
      <c r="CG820">
        <v>0</v>
      </c>
      <c r="CM820">
        <v>0</v>
      </c>
      <c r="CN820" t="s">
        <v>45</v>
      </c>
      <c r="CO820">
        <v>0</v>
      </c>
      <c r="CP820">
        <f t="shared" ref="CP820:CP844" si="511">(P820+Q820+S820)</f>
        <v>37092.26</v>
      </c>
      <c r="CQ820">
        <f t="shared" ref="CQ820:CQ844" si="512">(AC820*BC820*AW820)</f>
        <v>252.4436</v>
      </c>
      <c r="CR820">
        <f t="shared" ref="CR820:CR844" si="513">(AD820*BB820*AV820)</f>
        <v>0</v>
      </c>
      <c r="CS820">
        <f t="shared" ref="CS820:CS844" si="514">(AE820*BS820*AV820)</f>
        <v>0</v>
      </c>
      <c r="CT820">
        <f t="shared" ref="CT820:CT844" si="515">(AF820*BA820*AV820)</f>
        <v>118.479</v>
      </c>
      <c r="CU820">
        <f t="shared" ref="CU820:CU844" si="516">AG820</f>
        <v>0</v>
      </c>
      <c r="CV820">
        <f t="shared" ref="CV820:CV844" si="517">(AH820*AV820)</f>
        <v>0.59</v>
      </c>
      <c r="CW820">
        <f t="shared" ref="CW820:CW844" si="518">AI820</f>
        <v>0</v>
      </c>
      <c r="CX820">
        <f t="shared" ref="CX820:CX844" si="519">AJ820</f>
        <v>0</v>
      </c>
      <c r="CY820">
        <f t="shared" ref="CY820:CY844" si="520">S820*(BZ820/100)</f>
        <v>10426.152</v>
      </c>
      <c r="CZ820">
        <f t="shared" ref="CZ820:CZ844" si="521">S820*(CA820/100)</f>
        <v>5213.076</v>
      </c>
      <c r="DC820" t="s">
        <v>45</v>
      </c>
      <c r="DD820" t="s">
        <v>45</v>
      </c>
      <c r="DE820" t="s">
        <v>45</v>
      </c>
      <c r="DF820" t="s">
        <v>45</v>
      </c>
      <c r="DG820" t="s">
        <v>45</v>
      </c>
      <c r="DH820" t="s">
        <v>45</v>
      </c>
      <c r="DI820" t="s">
        <v>45</v>
      </c>
      <c r="DJ820" t="s">
        <v>45</v>
      </c>
      <c r="DK820" t="s">
        <v>45</v>
      </c>
      <c r="DL820" t="s">
        <v>45</v>
      </c>
      <c r="DM820" t="s">
        <v>45</v>
      </c>
      <c r="DN820">
        <v>104</v>
      </c>
      <c r="DO820">
        <v>79</v>
      </c>
      <c r="DP820">
        <v>1.087</v>
      </c>
      <c r="DQ820">
        <v>1.0009999999999999</v>
      </c>
      <c r="DU820">
        <v>1003</v>
      </c>
      <c r="DV820" t="s">
        <v>270</v>
      </c>
      <c r="DW820" t="s">
        <v>270</v>
      </c>
      <c r="DX820">
        <v>1</v>
      </c>
      <c r="EE820">
        <v>21378157</v>
      </c>
      <c r="EF820">
        <v>60</v>
      </c>
      <c r="EG820" t="s">
        <v>87</v>
      </c>
      <c r="EH820">
        <v>0</v>
      </c>
      <c r="EI820" t="s">
        <v>45</v>
      </c>
      <c r="EJ820">
        <v>1</v>
      </c>
      <c r="EK820">
        <v>442</v>
      </c>
      <c r="EL820" t="s">
        <v>703</v>
      </c>
      <c r="EM820" t="s">
        <v>704</v>
      </c>
      <c r="EO820" t="s">
        <v>45</v>
      </c>
      <c r="EQ820">
        <v>0</v>
      </c>
      <c r="ER820">
        <v>62.06</v>
      </c>
      <c r="ES820">
        <v>54.76</v>
      </c>
      <c r="ET820">
        <v>0</v>
      </c>
      <c r="EU820">
        <v>0</v>
      </c>
      <c r="EV820">
        <v>7.3</v>
      </c>
      <c r="EW820">
        <v>0.59</v>
      </c>
      <c r="EX820">
        <v>0</v>
      </c>
      <c r="EY820">
        <v>0</v>
      </c>
      <c r="EZ820">
        <v>0</v>
      </c>
      <c r="FQ820">
        <v>0</v>
      </c>
      <c r="FR820">
        <f t="shared" ref="FR820:FR844" si="522">ROUND(IF(AND(BH820=3,BI820=3),P820,0),2)</f>
        <v>0</v>
      </c>
      <c r="FS820">
        <v>0</v>
      </c>
      <c r="FX820">
        <v>88</v>
      </c>
      <c r="FY820">
        <v>44</v>
      </c>
      <c r="GA820" t="s">
        <v>45</v>
      </c>
      <c r="GG820">
        <v>2</v>
      </c>
      <c r="GH820">
        <v>1</v>
      </c>
      <c r="GI820">
        <v>2</v>
      </c>
      <c r="GJ820">
        <v>0</v>
      </c>
      <c r="GK820">
        <f>ROUND(R820*(R12)/100,2)</f>
        <v>0</v>
      </c>
      <c r="GL820">
        <f t="shared" ref="GL820:GL844" si="523">ROUND(IF(AND(BH820=3,BI820=3,FS820&lt;&gt;0),P820,0),2)</f>
        <v>0</v>
      </c>
      <c r="GM820">
        <f t="shared" ref="GM820:GM844" si="524">O820+X820+Y820+GK820</f>
        <v>52731.490000000005</v>
      </c>
      <c r="GN820">
        <f t="shared" ref="GN820:GN844" si="525">ROUND(IF(OR(BI820=0,BI820=1),O820+X820+Y820+GK820,0),2)</f>
        <v>52731.49</v>
      </c>
      <c r="GO820">
        <f t="shared" ref="GO820:GO844" si="526">ROUND(IF(BI820=2,O820+X820+Y820+GK820,0),2)</f>
        <v>0</v>
      </c>
      <c r="GP820">
        <f t="shared" ref="GP820:GP844" si="527">ROUND(IF(BI820=4,O820+X820+Y820+GK820,0),2)</f>
        <v>0</v>
      </c>
      <c r="GR820">
        <v>0</v>
      </c>
    </row>
    <row r="821" spans="1:200">
      <c r="A821">
        <v>17</v>
      </c>
      <c r="B821">
        <v>1</v>
      </c>
      <c r="C821">
        <f>ROW(SmtRes!A385)</f>
        <v>385</v>
      </c>
      <c r="D821">
        <f>ROW(EtalonRes!A362)</f>
        <v>362</v>
      </c>
      <c r="E821" t="s">
        <v>70</v>
      </c>
      <c r="F821" t="s">
        <v>695</v>
      </c>
      <c r="G821" t="s">
        <v>696</v>
      </c>
      <c r="H821" t="s">
        <v>93</v>
      </c>
      <c r="I821">
        <v>0.25</v>
      </c>
      <c r="J821">
        <v>0</v>
      </c>
      <c r="O821">
        <f t="shared" si="491"/>
        <v>377.35</v>
      </c>
      <c r="P821">
        <f t="shared" si="492"/>
        <v>0</v>
      </c>
      <c r="Q821">
        <f t="shared" si="493"/>
        <v>0</v>
      </c>
      <c r="R821">
        <f t="shared" si="494"/>
        <v>0</v>
      </c>
      <c r="S821">
        <f t="shared" si="495"/>
        <v>377.35</v>
      </c>
      <c r="T821">
        <f t="shared" si="496"/>
        <v>0</v>
      </c>
      <c r="U821">
        <f t="shared" si="497"/>
        <v>2.2749999999999999</v>
      </c>
      <c r="V821">
        <f t="shared" si="498"/>
        <v>0</v>
      </c>
      <c r="W821">
        <f t="shared" si="499"/>
        <v>0</v>
      </c>
      <c r="X821">
        <f t="shared" si="500"/>
        <v>267.92</v>
      </c>
      <c r="Y821">
        <f t="shared" si="501"/>
        <v>166.03</v>
      </c>
      <c r="AA821">
        <v>22950688</v>
      </c>
      <c r="AB821">
        <f t="shared" si="502"/>
        <v>93</v>
      </c>
      <c r="AC821">
        <f t="shared" si="503"/>
        <v>0</v>
      </c>
      <c r="AD821">
        <f t="shared" si="504"/>
        <v>0</v>
      </c>
      <c r="AE821">
        <f t="shared" si="505"/>
        <v>0</v>
      </c>
      <c r="AF821">
        <f t="shared" si="506"/>
        <v>93</v>
      </c>
      <c r="AG821">
        <f t="shared" si="507"/>
        <v>0</v>
      </c>
      <c r="AH821">
        <f t="shared" si="508"/>
        <v>9.1</v>
      </c>
      <c r="AI821">
        <f t="shared" si="509"/>
        <v>0</v>
      </c>
      <c r="AJ821">
        <f t="shared" si="510"/>
        <v>0</v>
      </c>
      <c r="AK821">
        <v>93</v>
      </c>
      <c r="AL821">
        <v>0</v>
      </c>
      <c r="AM821">
        <v>0</v>
      </c>
      <c r="AN821">
        <v>0</v>
      </c>
      <c r="AO821">
        <v>93</v>
      </c>
      <c r="AP821">
        <v>0</v>
      </c>
      <c r="AQ821">
        <v>9.1</v>
      </c>
      <c r="AR821">
        <v>0</v>
      </c>
      <c r="AS821">
        <v>0</v>
      </c>
      <c r="AT821">
        <v>71</v>
      </c>
      <c r="AU821">
        <v>44</v>
      </c>
      <c r="AV821">
        <v>1</v>
      </c>
      <c r="AW821">
        <v>1</v>
      </c>
      <c r="AZ821">
        <v>1</v>
      </c>
      <c r="BA821">
        <v>16.23</v>
      </c>
      <c r="BB821">
        <v>1</v>
      </c>
      <c r="BC821">
        <v>1</v>
      </c>
      <c r="BD821" t="s">
        <v>45</v>
      </c>
      <c r="BE821" t="s">
        <v>45</v>
      </c>
      <c r="BF821" t="s">
        <v>45</v>
      </c>
      <c r="BG821" t="s">
        <v>45</v>
      </c>
      <c r="BH821">
        <v>0</v>
      </c>
      <c r="BI821">
        <v>1</v>
      </c>
      <c r="BJ821" t="s">
        <v>697</v>
      </c>
      <c r="BM821">
        <v>441</v>
      </c>
      <c r="BN821">
        <v>0</v>
      </c>
      <c r="BO821" t="s">
        <v>695</v>
      </c>
      <c r="BP821">
        <v>1</v>
      </c>
      <c r="BQ821">
        <v>60</v>
      </c>
      <c r="BS821">
        <v>16.23</v>
      </c>
      <c r="BT821">
        <v>1</v>
      </c>
      <c r="BU821">
        <v>1</v>
      </c>
      <c r="BV821">
        <v>1</v>
      </c>
      <c r="BW821">
        <v>1</v>
      </c>
      <c r="BX821">
        <v>1</v>
      </c>
      <c r="BY821" t="s">
        <v>45</v>
      </c>
      <c r="BZ821">
        <v>71</v>
      </c>
      <c r="CA821">
        <v>44</v>
      </c>
      <c r="CF821">
        <v>0</v>
      </c>
      <c r="CG821">
        <v>0</v>
      </c>
      <c r="CM821">
        <v>0</v>
      </c>
      <c r="CN821" t="s">
        <v>45</v>
      </c>
      <c r="CO821">
        <v>0</v>
      </c>
      <c r="CP821">
        <f t="shared" si="511"/>
        <v>377.35</v>
      </c>
      <c r="CQ821">
        <f t="shared" si="512"/>
        <v>0</v>
      </c>
      <c r="CR821">
        <f t="shared" si="513"/>
        <v>0</v>
      </c>
      <c r="CS821">
        <f t="shared" si="514"/>
        <v>0</v>
      </c>
      <c r="CT821">
        <f t="shared" si="515"/>
        <v>1509.39</v>
      </c>
      <c r="CU821">
        <f t="shared" si="516"/>
        <v>0</v>
      </c>
      <c r="CV821">
        <f t="shared" si="517"/>
        <v>9.1</v>
      </c>
      <c r="CW821">
        <f t="shared" si="518"/>
        <v>0</v>
      </c>
      <c r="CX821">
        <f t="shared" si="519"/>
        <v>0</v>
      </c>
      <c r="CY821">
        <f t="shared" si="520"/>
        <v>267.91849999999999</v>
      </c>
      <c r="CZ821">
        <f t="shared" si="521"/>
        <v>166.03400000000002</v>
      </c>
      <c r="DC821" t="s">
        <v>45</v>
      </c>
      <c r="DD821" t="s">
        <v>45</v>
      </c>
      <c r="DE821" t="s">
        <v>45</v>
      </c>
      <c r="DF821" t="s">
        <v>45</v>
      </c>
      <c r="DG821" t="s">
        <v>45</v>
      </c>
      <c r="DH821" t="s">
        <v>45</v>
      </c>
      <c r="DI821" t="s">
        <v>45</v>
      </c>
      <c r="DJ821" t="s">
        <v>45</v>
      </c>
      <c r="DK821" t="s">
        <v>45</v>
      </c>
      <c r="DL821" t="s">
        <v>45</v>
      </c>
      <c r="DM821" t="s">
        <v>45</v>
      </c>
      <c r="DN821">
        <v>80</v>
      </c>
      <c r="DO821">
        <v>55</v>
      </c>
      <c r="DP821">
        <v>1.0469999999999999</v>
      </c>
      <c r="DQ821">
        <v>1</v>
      </c>
      <c r="DU821">
        <v>1003</v>
      </c>
      <c r="DV821" t="s">
        <v>93</v>
      </c>
      <c r="DW821" t="s">
        <v>93</v>
      </c>
      <c r="DX821">
        <v>100</v>
      </c>
      <c r="EE821">
        <v>21378156</v>
      </c>
      <c r="EF821">
        <v>60</v>
      </c>
      <c r="EG821" t="s">
        <v>87</v>
      </c>
      <c r="EH821">
        <v>0</v>
      </c>
      <c r="EI821" t="s">
        <v>45</v>
      </c>
      <c r="EJ821">
        <v>1</v>
      </c>
      <c r="EK821">
        <v>441</v>
      </c>
      <c r="EL821" t="s">
        <v>698</v>
      </c>
      <c r="EM821" t="s">
        <v>699</v>
      </c>
      <c r="EO821" t="s">
        <v>45</v>
      </c>
      <c r="EQ821">
        <v>0</v>
      </c>
      <c r="ER821">
        <v>93</v>
      </c>
      <c r="ES821">
        <v>0</v>
      </c>
      <c r="ET821">
        <v>0</v>
      </c>
      <c r="EU821">
        <v>0</v>
      </c>
      <c r="EV821">
        <v>93</v>
      </c>
      <c r="EW821">
        <v>9.1</v>
      </c>
      <c r="EX821">
        <v>0</v>
      </c>
      <c r="EY821">
        <v>0</v>
      </c>
      <c r="EZ821">
        <v>0</v>
      </c>
      <c r="FQ821">
        <v>0</v>
      </c>
      <c r="FR821">
        <f t="shared" si="522"/>
        <v>0</v>
      </c>
      <c r="FS821">
        <v>0</v>
      </c>
      <c r="FX821">
        <v>71</v>
      </c>
      <c r="FY821">
        <v>44</v>
      </c>
      <c r="GA821" t="s">
        <v>45</v>
      </c>
      <c r="GG821">
        <v>2</v>
      </c>
      <c r="GH821">
        <v>1</v>
      </c>
      <c r="GI821">
        <v>2</v>
      </c>
      <c r="GJ821">
        <v>0</v>
      </c>
      <c r="GK821">
        <f>ROUND(R821*(R12)/100,2)</f>
        <v>0</v>
      </c>
      <c r="GL821">
        <f t="shared" si="523"/>
        <v>0</v>
      </c>
      <c r="GM821">
        <f t="shared" si="524"/>
        <v>811.3</v>
      </c>
      <c r="GN821">
        <f t="shared" si="525"/>
        <v>811.3</v>
      </c>
      <c r="GO821">
        <f t="shared" si="526"/>
        <v>0</v>
      </c>
      <c r="GP821">
        <f t="shared" si="527"/>
        <v>0</v>
      </c>
      <c r="GR821">
        <v>0</v>
      </c>
    </row>
    <row r="822" spans="1:200">
      <c r="A822">
        <v>17</v>
      </c>
      <c r="B822">
        <v>1</v>
      </c>
      <c r="C822">
        <f>ROW(SmtRes!A389)</f>
        <v>389</v>
      </c>
      <c r="D822">
        <f>ROW(EtalonRes!A366)</f>
        <v>366</v>
      </c>
      <c r="E822" t="s">
        <v>77</v>
      </c>
      <c r="F822" t="s">
        <v>479</v>
      </c>
      <c r="G822" t="s">
        <v>480</v>
      </c>
      <c r="H822" t="s">
        <v>73</v>
      </c>
      <c r="I822">
        <f>I821</f>
        <v>0.25</v>
      </c>
      <c r="J822">
        <v>0</v>
      </c>
      <c r="O822">
        <f t="shared" si="491"/>
        <v>4463.28</v>
      </c>
      <c r="P822">
        <f t="shared" si="492"/>
        <v>45.81</v>
      </c>
      <c r="Q822">
        <f t="shared" si="493"/>
        <v>8.18</v>
      </c>
      <c r="R822">
        <f t="shared" si="494"/>
        <v>3.57</v>
      </c>
      <c r="S822">
        <f t="shared" si="495"/>
        <v>4409.29</v>
      </c>
      <c r="T822">
        <f t="shared" si="496"/>
        <v>0</v>
      </c>
      <c r="U822">
        <f t="shared" si="497"/>
        <v>24.3</v>
      </c>
      <c r="V822">
        <f t="shared" si="498"/>
        <v>0</v>
      </c>
      <c r="W822">
        <f t="shared" si="499"/>
        <v>0</v>
      </c>
      <c r="X822">
        <f t="shared" si="500"/>
        <v>3880.18</v>
      </c>
      <c r="Y822">
        <f t="shared" si="501"/>
        <v>1940.09</v>
      </c>
      <c r="AA822">
        <v>22950688</v>
      </c>
      <c r="AB822">
        <f t="shared" si="502"/>
        <v>1130.5999999999999</v>
      </c>
      <c r="AC822">
        <f t="shared" si="503"/>
        <v>40.18</v>
      </c>
      <c r="AD822">
        <f t="shared" si="504"/>
        <v>3.72</v>
      </c>
      <c r="AE822">
        <f t="shared" si="505"/>
        <v>0.88</v>
      </c>
      <c r="AF822">
        <f t="shared" si="506"/>
        <v>1086.7</v>
      </c>
      <c r="AG822">
        <f t="shared" si="507"/>
        <v>0</v>
      </c>
      <c r="AH822">
        <f t="shared" si="508"/>
        <v>97.2</v>
      </c>
      <c r="AI822">
        <f t="shared" si="509"/>
        <v>0</v>
      </c>
      <c r="AJ822">
        <f t="shared" si="510"/>
        <v>0</v>
      </c>
      <c r="AK822">
        <v>1130.5999999999999</v>
      </c>
      <c r="AL822">
        <v>40.18</v>
      </c>
      <c r="AM822">
        <v>3.72</v>
      </c>
      <c r="AN822">
        <v>0.88</v>
      </c>
      <c r="AO822">
        <v>1086.7</v>
      </c>
      <c r="AP822">
        <v>0</v>
      </c>
      <c r="AQ822">
        <v>97.2</v>
      </c>
      <c r="AR822">
        <v>0</v>
      </c>
      <c r="AS822">
        <v>0</v>
      </c>
      <c r="AT822">
        <v>88</v>
      </c>
      <c r="AU822">
        <v>44</v>
      </c>
      <c r="AV822">
        <v>1</v>
      </c>
      <c r="AW822">
        <v>1</v>
      </c>
      <c r="AZ822">
        <v>1</v>
      </c>
      <c r="BA822">
        <v>16.23</v>
      </c>
      <c r="BB822">
        <v>8.8000000000000007</v>
      </c>
      <c r="BC822">
        <v>4.5599999999999996</v>
      </c>
      <c r="BD822" t="s">
        <v>45</v>
      </c>
      <c r="BE822" t="s">
        <v>45</v>
      </c>
      <c r="BF822" t="s">
        <v>45</v>
      </c>
      <c r="BG822" t="s">
        <v>45</v>
      </c>
      <c r="BH822">
        <v>0</v>
      </c>
      <c r="BI822">
        <v>1</v>
      </c>
      <c r="BJ822" t="s">
        <v>481</v>
      </c>
      <c r="BM822">
        <v>96</v>
      </c>
      <c r="BN822">
        <v>0</v>
      </c>
      <c r="BO822" t="s">
        <v>479</v>
      </c>
      <c r="BP822">
        <v>1</v>
      </c>
      <c r="BQ822">
        <v>30</v>
      </c>
      <c r="BS822">
        <v>16.23</v>
      </c>
      <c r="BT822">
        <v>1</v>
      </c>
      <c r="BU822">
        <v>1</v>
      </c>
      <c r="BV822">
        <v>1</v>
      </c>
      <c r="BW822">
        <v>1</v>
      </c>
      <c r="BX822">
        <v>1</v>
      </c>
      <c r="BY822" t="s">
        <v>45</v>
      </c>
      <c r="BZ822">
        <v>88</v>
      </c>
      <c r="CA822">
        <v>44</v>
      </c>
      <c r="CF822">
        <v>0</v>
      </c>
      <c r="CG822">
        <v>0</v>
      </c>
      <c r="CM822">
        <v>0</v>
      </c>
      <c r="CN822" t="s">
        <v>45</v>
      </c>
      <c r="CO822">
        <v>0</v>
      </c>
      <c r="CP822">
        <f t="shared" si="511"/>
        <v>4463.28</v>
      </c>
      <c r="CQ822">
        <f t="shared" si="512"/>
        <v>183.2208</v>
      </c>
      <c r="CR822">
        <f t="shared" si="513"/>
        <v>32.736000000000004</v>
      </c>
      <c r="CS822">
        <f t="shared" si="514"/>
        <v>14.282400000000001</v>
      </c>
      <c r="CT822">
        <f t="shared" si="515"/>
        <v>17637.141</v>
      </c>
      <c r="CU822">
        <f t="shared" si="516"/>
        <v>0</v>
      </c>
      <c r="CV822">
        <f t="shared" si="517"/>
        <v>97.2</v>
      </c>
      <c r="CW822">
        <f t="shared" si="518"/>
        <v>0</v>
      </c>
      <c r="CX822">
        <f t="shared" si="519"/>
        <v>0</v>
      </c>
      <c r="CY822">
        <f t="shared" si="520"/>
        <v>3880.1752000000001</v>
      </c>
      <c r="CZ822">
        <f t="shared" si="521"/>
        <v>1940.0876000000001</v>
      </c>
      <c r="DC822" t="s">
        <v>45</v>
      </c>
      <c r="DD822" t="s">
        <v>45</v>
      </c>
      <c r="DE822" t="s">
        <v>45</v>
      </c>
      <c r="DF822" t="s">
        <v>45</v>
      </c>
      <c r="DG822" t="s">
        <v>45</v>
      </c>
      <c r="DH822" t="s">
        <v>45</v>
      </c>
      <c r="DI822" t="s">
        <v>45</v>
      </c>
      <c r="DJ822" t="s">
        <v>45</v>
      </c>
      <c r="DK822" t="s">
        <v>45</v>
      </c>
      <c r="DL822" t="s">
        <v>45</v>
      </c>
      <c r="DM822" t="s">
        <v>45</v>
      </c>
      <c r="DN822">
        <v>104</v>
      </c>
      <c r="DO822">
        <v>79</v>
      </c>
      <c r="DP822">
        <v>1.087</v>
      </c>
      <c r="DQ822">
        <v>1.0009999999999999</v>
      </c>
      <c r="DU822">
        <v>1005</v>
      </c>
      <c r="DV822" t="s">
        <v>73</v>
      </c>
      <c r="DW822" t="s">
        <v>73</v>
      </c>
      <c r="DX822">
        <v>100</v>
      </c>
      <c r="EE822">
        <v>21377811</v>
      </c>
      <c r="EF822">
        <v>30</v>
      </c>
      <c r="EG822" t="s">
        <v>20</v>
      </c>
      <c r="EH822">
        <v>0</v>
      </c>
      <c r="EI822" t="s">
        <v>45</v>
      </c>
      <c r="EJ822">
        <v>1</v>
      </c>
      <c r="EK822">
        <v>96</v>
      </c>
      <c r="EL822" t="s">
        <v>433</v>
      </c>
      <c r="EM822" t="s">
        <v>434</v>
      </c>
      <c r="EO822" t="s">
        <v>45</v>
      </c>
      <c r="EQ822">
        <v>0</v>
      </c>
      <c r="ER822">
        <v>1130.5999999999999</v>
      </c>
      <c r="ES822">
        <v>40.18</v>
      </c>
      <c r="ET822">
        <v>3.72</v>
      </c>
      <c r="EU822">
        <v>0.88</v>
      </c>
      <c r="EV822">
        <v>1086.7</v>
      </c>
      <c r="EW822">
        <v>97.2</v>
      </c>
      <c r="EX822">
        <v>0</v>
      </c>
      <c r="EY822">
        <v>0</v>
      </c>
      <c r="EZ822">
        <v>0</v>
      </c>
      <c r="FQ822">
        <v>0</v>
      </c>
      <c r="FR822">
        <f t="shared" si="522"/>
        <v>0</v>
      </c>
      <c r="FS822">
        <v>0</v>
      </c>
      <c r="FX822">
        <v>88</v>
      </c>
      <c r="FY822">
        <v>44</v>
      </c>
      <c r="GA822" t="s">
        <v>45</v>
      </c>
      <c r="GG822">
        <v>2</v>
      </c>
      <c r="GH822">
        <v>1</v>
      </c>
      <c r="GI822">
        <v>2</v>
      </c>
      <c r="GJ822">
        <v>0</v>
      </c>
      <c r="GK822">
        <f>ROUND(R822*(R12)/100,2)</f>
        <v>5.96</v>
      </c>
      <c r="GL822">
        <f t="shared" si="523"/>
        <v>0</v>
      </c>
      <c r="GM822">
        <f t="shared" si="524"/>
        <v>10289.509999999998</v>
      </c>
      <c r="GN822">
        <f t="shared" si="525"/>
        <v>10289.51</v>
      </c>
      <c r="GO822">
        <f t="shared" si="526"/>
        <v>0</v>
      </c>
      <c r="GP822">
        <f t="shared" si="527"/>
        <v>0</v>
      </c>
      <c r="GR822">
        <v>0</v>
      </c>
    </row>
    <row r="823" spans="1:200">
      <c r="A823">
        <v>18</v>
      </c>
      <c r="B823">
        <v>1</v>
      </c>
      <c r="C823">
        <v>389</v>
      </c>
      <c r="E823" t="s">
        <v>402</v>
      </c>
      <c r="F823" t="s">
        <v>717</v>
      </c>
      <c r="G823" t="s">
        <v>718</v>
      </c>
      <c r="H823" t="s">
        <v>138</v>
      </c>
      <c r="I823">
        <f>I822*J823</f>
        <v>0.14249999999999999</v>
      </c>
      <c r="J823">
        <v>0.56999999999999995</v>
      </c>
      <c r="O823">
        <f t="shared" si="491"/>
        <v>3614.49</v>
      </c>
      <c r="P823">
        <f t="shared" si="492"/>
        <v>3614.49</v>
      </c>
      <c r="Q823">
        <f t="shared" si="493"/>
        <v>0</v>
      </c>
      <c r="R823">
        <f t="shared" si="494"/>
        <v>0</v>
      </c>
      <c r="S823">
        <f t="shared" si="495"/>
        <v>0</v>
      </c>
      <c r="T823">
        <f t="shared" si="496"/>
        <v>0</v>
      </c>
      <c r="U823">
        <f t="shared" si="497"/>
        <v>0</v>
      </c>
      <c r="V823">
        <f t="shared" si="498"/>
        <v>0</v>
      </c>
      <c r="W823">
        <f t="shared" si="499"/>
        <v>0</v>
      </c>
      <c r="X823">
        <f t="shared" si="500"/>
        <v>0</v>
      </c>
      <c r="Y823">
        <f t="shared" si="501"/>
        <v>0</v>
      </c>
      <c r="AA823">
        <v>22950688</v>
      </c>
      <c r="AB823">
        <f t="shared" si="502"/>
        <v>4758.88</v>
      </c>
      <c r="AC823">
        <f t="shared" si="503"/>
        <v>4758.88</v>
      </c>
      <c r="AD823">
        <f t="shared" si="504"/>
        <v>0</v>
      </c>
      <c r="AE823">
        <f t="shared" si="505"/>
        <v>0</v>
      </c>
      <c r="AF823">
        <f t="shared" si="506"/>
        <v>0</v>
      </c>
      <c r="AG823">
        <f t="shared" si="507"/>
        <v>0</v>
      </c>
      <c r="AH823">
        <f t="shared" si="508"/>
        <v>0</v>
      </c>
      <c r="AI823">
        <f t="shared" si="509"/>
        <v>0</v>
      </c>
      <c r="AJ823">
        <f t="shared" si="510"/>
        <v>0</v>
      </c>
      <c r="AK823">
        <v>4758.88</v>
      </c>
      <c r="AL823">
        <v>4758.88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1</v>
      </c>
      <c r="AW823">
        <v>1</v>
      </c>
      <c r="AZ823">
        <v>1</v>
      </c>
      <c r="BA823">
        <v>1</v>
      </c>
      <c r="BB823">
        <v>1</v>
      </c>
      <c r="BC823">
        <v>5.33</v>
      </c>
      <c r="BD823" t="s">
        <v>45</v>
      </c>
      <c r="BE823" t="s">
        <v>45</v>
      </c>
      <c r="BF823" t="s">
        <v>45</v>
      </c>
      <c r="BG823" t="s">
        <v>45</v>
      </c>
      <c r="BH823">
        <v>3</v>
      </c>
      <c r="BI823">
        <v>1</v>
      </c>
      <c r="BJ823" t="s">
        <v>719</v>
      </c>
      <c r="BM823">
        <v>96</v>
      </c>
      <c r="BN823">
        <v>0</v>
      </c>
      <c r="BO823" t="s">
        <v>717</v>
      </c>
      <c r="BP823">
        <v>1</v>
      </c>
      <c r="BQ823">
        <v>30</v>
      </c>
      <c r="BS823">
        <v>1</v>
      </c>
      <c r="BT823">
        <v>1</v>
      </c>
      <c r="BU823">
        <v>1</v>
      </c>
      <c r="BV823">
        <v>1</v>
      </c>
      <c r="BW823">
        <v>1</v>
      </c>
      <c r="BX823">
        <v>1</v>
      </c>
      <c r="BY823" t="s">
        <v>45</v>
      </c>
      <c r="BZ823">
        <v>0</v>
      </c>
      <c r="CA823">
        <v>0</v>
      </c>
      <c r="CF823">
        <v>0</v>
      </c>
      <c r="CG823">
        <v>0</v>
      </c>
      <c r="CM823">
        <v>0</v>
      </c>
      <c r="CN823" t="s">
        <v>45</v>
      </c>
      <c r="CO823">
        <v>0</v>
      </c>
      <c r="CP823">
        <f t="shared" si="511"/>
        <v>3614.49</v>
      </c>
      <c r="CQ823">
        <f t="shared" si="512"/>
        <v>25364.830400000003</v>
      </c>
      <c r="CR823">
        <f t="shared" si="513"/>
        <v>0</v>
      </c>
      <c r="CS823">
        <f t="shared" si="514"/>
        <v>0</v>
      </c>
      <c r="CT823">
        <f t="shared" si="515"/>
        <v>0</v>
      </c>
      <c r="CU823">
        <f t="shared" si="516"/>
        <v>0</v>
      </c>
      <c r="CV823">
        <f t="shared" si="517"/>
        <v>0</v>
      </c>
      <c r="CW823">
        <f t="shared" si="518"/>
        <v>0</v>
      </c>
      <c r="CX823">
        <f t="shared" si="519"/>
        <v>0</v>
      </c>
      <c r="CY823">
        <f t="shared" si="520"/>
        <v>0</v>
      </c>
      <c r="CZ823">
        <f t="shared" si="521"/>
        <v>0</v>
      </c>
      <c r="DC823" t="s">
        <v>45</v>
      </c>
      <c r="DD823" t="s">
        <v>45</v>
      </c>
      <c r="DE823" t="s">
        <v>45</v>
      </c>
      <c r="DF823" t="s">
        <v>45</v>
      </c>
      <c r="DG823" t="s">
        <v>45</v>
      </c>
      <c r="DH823" t="s">
        <v>45</v>
      </c>
      <c r="DI823" t="s">
        <v>45</v>
      </c>
      <c r="DJ823" t="s">
        <v>45</v>
      </c>
      <c r="DK823" t="s">
        <v>45</v>
      </c>
      <c r="DL823" t="s">
        <v>45</v>
      </c>
      <c r="DM823" t="s">
        <v>45</v>
      </c>
      <c r="DN823">
        <v>104</v>
      </c>
      <c r="DO823">
        <v>79</v>
      </c>
      <c r="DP823">
        <v>1.087</v>
      </c>
      <c r="DQ823">
        <v>1.0009999999999999</v>
      </c>
      <c r="DU823">
        <v>1009</v>
      </c>
      <c r="DV823" t="s">
        <v>138</v>
      </c>
      <c r="DW823" t="s">
        <v>138</v>
      </c>
      <c r="DX823">
        <v>1000</v>
      </c>
      <c r="EE823">
        <v>21377811</v>
      </c>
      <c r="EF823">
        <v>30</v>
      </c>
      <c r="EG823" t="s">
        <v>20</v>
      </c>
      <c r="EH823">
        <v>0</v>
      </c>
      <c r="EI823" t="s">
        <v>45</v>
      </c>
      <c r="EJ823">
        <v>1</v>
      </c>
      <c r="EK823">
        <v>96</v>
      </c>
      <c r="EL823" t="s">
        <v>433</v>
      </c>
      <c r="EM823" t="s">
        <v>434</v>
      </c>
      <c r="EO823" t="s">
        <v>45</v>
      </c>
      <c r="EQ823">
        <v>0</v>
      </c>
      <c r="ER823">
        <v>4758.88</v>
      </c>
      <c r="ES823">
        <v>4758.88</v>
      </c>
      <c r="ET823">
        <v>0</v>
      </c>
      <c r="EU823">
        <v>0</v>
      </c>
      <c r="EV823">
        <v>0</v>
      </c>
      <c r="EW823">
        <v>0</v>
      </c>
      <c r="EX823">
        <v>0</v>
      </c>
      <c r="EZ823">
        <v>0</v>
      </c>
      <c r="FQ823">
        <v>0</v>
      </c>
      <c r="FR823">
        <f t="shared" si="522"/>
        <v>0</v>
      </c>
      <c r="FS823">
        <v>0</v>
      </c>
      <c r="FX823">
        <v>0</v>
      </c>
      <c r="FY823">
        <v>0</v>
      </c>
      <c r="GA823" t="s">
        <v>45</v>
      </c>
      <c r="GG823">
        <v>2</v>
      </c>
      <c r="GH823">
        <v>1</v>
      </c>
      <c r="GI823">
        <v>2</v>
      </c>
      <c r="GJ823">
        <v>0</v>
      </c>
      <c r="GK823">
        <f>ROUND(R823*(R12)/100,2)</f>
        <v>0</v>
      </c>
      <c r="GL823">
        <f t="shared" si="523"/>
        <v>0</v>
      </c>
      <c r="GM823">
        <f t="shared" si="524"/>
        <v>3614.49</v>
      </c>
      <c r="GN823">
        <f t="shared" si="525"/>
        <v>3614.49</v>
      </c>
      <c r="GO823">
        <f t="shared" si="526"/>
        <v>0</v>
      </c>
      <c r="GP823">
        <f t="shared" si="527"/>
        <v>0</v>
      </c>
      <c r="GR823">
        <v>0</v>
      </c>
    </row>
    <row r="824" spans="1:200">
      <c r="A824">
        <v>17</v>
      </c>
      <c r="B824">
        <v>1</v>
      </c>
      <c r="C824">
        <f>ROW(SmtRes!A391)</f>
        <v>391</v>
      </c>
      <c r="D824">
        <f>ROW(EtalonRes!A368)</f>
        <v>368</v>
      </c>
      <c r="E824" t="s">
        <v>83</v>
      </c>
      <c r="F824" t="s">
        <v>720</v>
      </c>
      <c r="G824" t="s">
        <v>721</v>
      </c>
      <c r="H824" t="s">
        <v>73</v>
      </c>
      <c r="I824">
        <f>4*F918</f>
        <v>4</v>
      </c>
      <c r="J824">
        <v>0</v>
      </c>
      <c r="O824">
        <f t="shared" si="491"/>
        <v>6960.07</v>
      </c>
      <c r="P824">
        <f t="shared" si="492"/>
        <v>0</v>
      </c>
      <c r="Q824">
        <f t="shared" si="493"/>
        <v>0</v>
      </c>
      <c r="R824">
        <f t="shared" si="494"/>
        <v>0</v>
      </c>
      <c r="S824">
        <f t="shared" si="495"/>
        <v>6960.07</v>
      </c>
      <c r="T824">
        <f t="shared" si="496"/>
        <v>0</v>
      </c>
      <c r="U824">
        <f t="shared" si="497"/>
        <v>41.96</v>
      </c>
      <c r="V824">
        <f t="shared" si="498"/>
        <v>0</v>
      </c>
      <c r="W824">
        <f t="shared" si="499"/>
        <v>0</v>
      </c>
      <c r="X824">
        <f t="shared" si="500"/>
        <v>4941.6499999999996</v>
      </c>
      <c r="Y824">
        <f t="shared" si="501"/>
        <v>3062.43</v>
      </c>
      <c r="AA824">
        <v>22950688</v>
      </c>
      <c r="AB824">
        <f t="shared" si="502"/>
        <v>107.21</v>
      </c>
      <c r="AC824">
        <f t="shared" si="503"/>
        <v>0</v>
      </c>
      <c r="AD824">
        <f t="shared" si="504"/>
        <v>0</v>
      </c>
      <c r="AE824">
        <f t="shared" si="505"/>
        <v>0</v>
      </c>
      <c r="AF824">
        <f t="shared" si="506"/>
        <v>107.21</v>
      </c>
      <c r="AG824">
        <f t="shared" si="507"/>
        <v>0</v>
      </c>
      <c r="AH824">
        <f t="shared" si="508"/>
        <v>10.49</v>
      </c>
      <c r="AI824">
        <f t="shared" si="509"/>
        <v>0</v>
      </c>
      <c r="AJ824">
        <f t="shared" si="510"/>
        <v>0</v>
      </c>
      <c r="AK824">
        <v>107.21</v>
      </c>
      <c r="AL824">
        <v>0</v>
      </c>
      <c r="AM824">
        <v>0</v>
      </c>
      <c r="AN824">
        <v>0</v>
      </c>
      <c r="AO824">
        <v>107.21</v>
      </c>
      <c r="AP824">
        <v>0</v>
      </c>
      <c r="AQ824">
        <v>10.49</v>
      </c>
      <c r="AR824">
        <v>0</v>
      </c>
      <c r="AS824">
        <v>0</v>
      </c>
      <c r="AT824">
        <v>71</v>
      </c>
      <c r="AU824">
        <v>44</v>
      </c>
      <c r="AV824">
        <v>1</v>
      </c>
      <c r="AW824">
        <v>1</v>
      </c>
      <c r="AZ824">
        <v>1</v>
      </c>
      <c r="BA824">
        <v>16.23</v>
      </c>
      <c r="BB824">
        <v>1</v>
      </c>
      <c r="BC824">
        <v>1</v>
      </c>
      <c r="BD824" t="s">
        <v>45</v>
      </c>
      <c r="BE824" t="s">
        <v>45</v>
      </c>
      <c r="BF824" t="s">
        <v>45</v>
      </c>
      <c r="BG824" t="s">
        <v>45</v>
      </c>
      <c r="BH824">
        <v>0</v>
      </c>
      <c r="BI824">
        <v>1</v>
      </c>
      <c r="BJ824" t="s">
        <v>722</v>
      </c>
      <c r="BM824">
        <v>441</v>
      </c>
      <c r="BN824">
        <v>0</v>
      </c>
      <c r="BO824" t="s">
        <v>720</v>
      </c>
      <c r="BP824">
        <v>1</v>
      </c>
      <c r="BQ824">
        <v>60</v>
      </c>
      <c r="BS824">
        <v>16.23</v>
      </c>
      <c r="BT824">
        <v>1</v>
      </c>
      <c r="BU824">
        <v>1</v>
      </c>
      <c r="BV824">
        <v>1</v>
      </c>
      <c r="BW824">
        <v>1</v>
      </c>
      <c r="BX824">
        <v>1</v>
      </c>
      <c r="BY824" t="s">
        <v>45</v>
      </c>
      <c r="BZ824">
        <v>71</v>
      </c>
      <c r="CA824">
        <v>44</v>
      </c>
      <c r="CF824">
        <v>0</v>
      </c>
      <c r="CG824">
        <v>0</v>
      </c>
      <c r="CM824">
        <v>0</v>
      </c>
      <c r="CN824" t="s">
        <v>45</v>
      </c>
      <c r="CO824">
        <v>0</v>
      </c>
      <c r="CP824">
        <f t="shared" si="511"/>
        <v>6960.07</v>
      </c>
      <c r="CQ824">
        <f t="shared" si="512"/>
        <v>0</v>
      </c>
      <c r="CR824">
        <f t="shared" si="513"/>
        <v>0</v>
      </c>
      <c r="CS824">
        <f t="shared" si="514"/>
        <v>0</v>
      </c>
      <c r="CT824">
        <f t="shared" si="515"/>
        <v>1740.0183</v>
      </c>
      <c r="CU824">
        <f t="shared" si="516"/>
        <v>0</v>
      </c>
      <c r="CV824">
        <f t="shared" si="517"/>
        <v>10.49</v>
      </c>
      <c r="CW824">
        <f t="shared" si="518"/>
        <v>0</v>
      </c>
      <c r="CX824">
        <f t="shared" si="519"/>
        <v>0</v>
      </c>
      <c r="CY824">
        <f t="shared" si="520"/>
        <v>4941.6496999999999</v>
      </c>
      <c r="CZ824">
        <f t="shared" si="521"/>
        <v>3062.4308000000001</v>
      </c>
      <c r="DC824" t="s">
        <v>45</v>
      </c>
      <c r="DD824" t="s">
        <v>45</v>
      </c>
      <c r="DE824" t="s">
        <v>45</v>
      </c>
      <c r="DF824" t="s">
        <v>45</v>
      </c>
      <c r="DG824" t="s">
        <v>45</v>
      </c>
      <c r="DH824" t="s">
        <v>45</v>
      </c>
      <c r="DI824" t="s">
        <v>45</v>
      </c>
      <c r="DJ824" t="s">
        <v>45</v>
      </c>
      <c r="DK824" t="s">
        <v>45</v>
      </c>
      <c r="DL824" t="s">
        <v>45</v>
      </c>
      <c r="DM824" t="s">
        <v>45</v>
      </c>
      <c r="DN824">
        <v>80</v>
      </c>
      <c r="DO824">
        <v>55</v>
      </c>
      <c r="DP824">
        <v>1.0469999999999999</v>
      </c>
      <c r="DQ824">
        <v>1</v>
      </c>
      <c r="DU824">
        <v>1005</v>
      </c>
      <c r="DV824" t="s">
        <v>73</v>
      </c>
      <c r="DW824" t="s">
        <v>73</v>
      </c>
      <c r="DX824">
        <v>100</v>
      </c>
      <c r="EE824">
        <v>21378156</v>
      </c>
      <c r="EF824">
        <v>60</v>
      </c>
      <c r="EG824" t="s">
        <v>87</v>
      </c>
      <c r="EH824">
        <v>0</v>
      </c>
      <c r="EI824" t="s">
        <v>45</v>
      </c>
      <c r="EJ824">
        <v>1</v>
      </c>
      <c r="EK824">
        <v>441</v>
      </c>
      <c r="EL824" t="s">
        <v>698</v>
      </c>
      <c r="EM824" t="s">
        <v>699</v>
      </c>
      <c r="EO824" t="s">
        <v>45</v>
      </c>
      <c r="EQ824">
        <v>0</v>
      </c>
      <c r="ER824">
        <v>107.21</v>
      </c>
      <c r="ES824">
        <v>0</v>
      </c>
      <c r="ET824">
        <v>0</v>
      </c>
      <c r="EU824">
        <v>0</v>
      </c>
      <c r="EV824">
        <v>107.21</v>
      </c>
      <c r="EW824">
        <v>10.49</v>
      </c>
      <c r="EX824">
        <v>0</v>
      </c>
      <c r="EY824">
        <v>0</v>
      </c>
      <c r="EZ824">
        <v>0</v>
      </c>
      <c r="FQ824">
        <v>0</v>
      </c>
      <c r="FR824">
        <f t="shared" si="522"/>
        <v>0</v>
      </c>
      <c r="FS824">
        <v>0</v>
      </c>
      <c r="FX824">
        <v>71</v>
      </c>
      <c r="FY824">
        <v>44</v>
      </c>
      <c r="GA824" t="s">
        <v>45</v>
      </c>
      <c r="GG824">
        <v>2</v>
      </c>
      <c r="GH824">
        <v>1</v>
      </c>
      <c r="GI824">
        <v>2</v>
      </c>
      <c r="GJ824">
        <v>0</v>
      </c>
      <c r="GK824">
        <f>ROUND(R824*(R12)/100,2)</f>
        <v>0</v>
      </c>
      <c r="GL824">
        <f t="shared" si="523"/>
        <v>0</v>
      </c>
      <c r="GM824">
        <f t="shared" si="524"/>
        <v>14964.15</v>
      </c>
      <c r="GN824">
        <f t="shared" si="525"/>
        <v>14964.15</v>
      </c>
      <c r="GO824">
        <f t="shared" si="526"/>
        <v>0</v>
      </c>
      <c r="GP824">
        <f t="shared" si="527"/>
        <v>0</v>
      </c>
      <c r="GR824">
        <v>0</v>
      </c>
    </row>
    <row r="825" spans="1:200">
      <c r="A825">
        <v>17</v>
      </c>
      <c r="B825">
        <v>1</v>
      </c>
      <c r="C825">
        <f>ROW(SmtRes!A398)</f>
        <v>398</v>
      </c>
      <c r="D825">
        <f>ROW(EtalonRes!A375)</f>
        <v>375</v>
      </c>
      <c r="E825" t="s">
        <v>90</v>
      </c>
      <c r="F825" t="s">
        <v>723</v>
      </c>
      <c r="G825" t="s">
        <v>724</v>
      </c>
      <c r="H825" t="s">
        <v>168</v>
      </c>
      <c r="I825">
        <f>(420*2)/1000*F918</f>
        <v>0.84</v>
      </c>
      <c r="J825">
        <v>0</v>
      </c>
      <c r="O825">
        <f t="shared" si="491"/>
        <v>5026.66</v>
      </c>
      <c r="P825">
        <f t="shared" si="492"/>
        <v>63.28</v>
      </c>
      <c r="Q825">
        <f t="shared" si="493"/>
        <v>428.57</v>
      </c>
      <c r="R825">
        <f t="shared" si="494"/>
        <v>178.32</v>
      </c>
      <c r="S825">
        <f t="shared" si="495"/>
        <v>4534.8100000000004</v>
      </c>
      <c r="T825">
        <f t="shared" si="496"/>
        <v>0</v>
      </c>
      <c r="U825">
        <f t="shared" si="497"/>
        <v>24.36</v>
      </c>
      <c r="V825">
        <f t="shared" si="498"/>
        <v>0</v>
      </c>
      <c r="W825">
        <f t="shared" si="499"/>
        <v>0</v>
      </c>
      <c r="X825">
        <f t="shared" si="500"/>
        <v>3990.63</v>
      </c>
      <c r="Y825">
        <f t="shared" si="501"/>
        <v>1995.32</v>
      </c>
      <c r="AA825">
        <v>22950688</v>
      </c>
      <c r="AB825">
        <f t="shared" si="502"/>
        <v>421.01</v>
      </c>
      <c r="AC825">
        <f t="shared" si="503"/>
        <v>16.52</v>
      </c>
      <c r="AD825">
        <f t="shared" si="504"/>
        <v>71.86</v>
      </c>
      <c r="AE825">
        <f t="shared" si="505"/>
        <v>13.08</v>
      </c>
      <c r="AF825">
        <f t="shared" si="506"/>
        <v>332.63</v>
      </c>
      <c r="AG825">
        <f t="shared" si="507"/>
        <v>0</v>
      </c>
      <c r="AH825">
        <f t="shared" si="508"/>
        <v>29</v>
      </c>
      <c r="AI825">
        <f t="shared" si="509"/>
        <v>0</v>
      </c>
      <c r="AJ825">
        <f t="shared" si="510"/>
        <v>0</v>
      </c>
      <c r="AK825">
        <v>421.01</v>
      </c>
      <c r="AL825">
        <v>16.52</v>
      </c>
      <c r="AM825">
        <v>71.86</v>
      </c>
      <c r="AN825">
        <v>13.08</v>
      </c>
      <c r="AO825">
        <v>332.63</v>
      </c>
      <c r="AP825">
        <v>0</v>
      </c>
      <c r="AQ825">
        <v>29</v>
      </c>
      <c r="AR825">
        <v>0</v>
      </c>
      <c r="AS825">
        <v>0</v>
      </c>
      <c r="AT825">
        <v>88</v>
      </c>
      <c r="AU825">
        <v>44</v>
      </c>
      <c r="AV825">
        <v>1</v>
      </c>
      <c r="AW825">
        <v>1</v>
      </c>
      <c r="AZ825">
        <v>1</v>
      </c>
      <c r="BA825">
        <v>16.23</v>
      </c>
      <c r="BB825">
        <v>7.1</v>
      </c>
      <c r="BC825">
        <v>4.5599999999999996</v>
      </c>
      <c r="BD825" t="s">
        <v>45</v>
      </c>
      <c r="BE825" t="s">
        <v>45</v>
      </c>
      <c r="BF825" t="s">
        <v>45</v>
      </c>
      <c r="BG825" t="s">
        <v>45</v>
      </c>
      <c r="BH825">
        <v>0</v>
      </c>
      <c r="BI825">
        <v>1</v>
      </c>
      <c r="BJ825" t="s">
        <v>725</v>
      </c>
      <c r="BM825">
        <v>81</v>
      </c>
      <c r="BN825">
        <v>0</v>
      </c>
      <c r="BO825" t="s">
        <v>723</v>
      </c>
      <c r="BP825">
        <v>1</v>
      </c>
      <c r="BQ825">
        <v>30</v>
      </c>
      <c r="BS825">
        <v>16.23</v>
      </c>
      <c r="BT825">
        <v>1</v>
      </c>
      <c r="BU825">
        <v>1</v>
      </c>
      <c r="BV825">
        <v>1</v>
      </c>
      <c r="BW825">
        <v>1</v>
      </c>
      <c r="BX825">
        <v>1</v>
      </c>
      <c r="BY825" t="s">
        <v>45</v>
      </c>
      <c r="BZ825">
        <v>88</v>
      </c>
      <c r="CA825">
        <v>44</v>
      </c>
      <c r="CF825">
        <v>0</v>
      </c>
      <c r="CG825">
        <v>0</v>
      </c>
      <c r="CM825">
        <v>0</v>
      </c>
      <c r="CN825" t="s">
        <v>45</v>
      </c>
      <c r="CO825">
        <v>0</v>
      </c>
      <c r="CP825">
        <f t="shared" si="511"/>
        <v>5026.6600000000008</v>
      </c>
      <c r="CQ825">
        <f t="shared" si="512"/>
        <v>75.331199999999995</v>
      </c>
      <c r="CR825">
        <f t="shared" si="513"/>
        <v>510.20599999999996</v>
      </c>
      <c r="CS825">
        <f t="shared" si="514"/>
        <v>212.2884</v>
      </c>
      <c r="CT825">
        <f t="shared" si="515"/>
        <v>5398.5848999999998</v>
      </c>
      <c r="CU825">
        <f t="shared" si="516"/>
        <v>0</v>
      </c>
      <c r="CV825">
        <f t="shared" si="517"/>
        <v>29</v>
      </c>
      <c r="CW825">
        <f t="shared" si="518"/>
        <v>0</v>
      </c>
      <c r="CX825">
        <f t="shared" si="519"/>
        <v>0</v>
      </c>
      <c r="CY825">
        <f t="shared" si="520"/>
        <v>3990.6328000000003</v>
      </c>
      <c r="CZ825">
        <f t="shared" si="521"/>
        <v>1995.3164000000002</v>
      </c>
      <c r="DC825" t="s">
        <v>45</v>
      </c>
      <c r="DD825" t="s">
        <v>45</v>
      </c>
      <c r="DE825" t="s">
        <v>45</v>
      </c>
      <c r="DF825" t="s">
        <v>45</v>
      </c>
      <c r="DG825" t="s">
        <v>45</v>
      </c>
      <c r="DH825" t="s">
        <v>45</v>
      </c>
      <c r="DI825" t="s">
        <v>45</v>
      </c>
      <c r="DJ825" t="s">
        <v>45</v>
      </c>
      <c r="DK825" t="s">
        <v>45</v>
      </c>
      <c r="DL825" t="s">
        <v>45</v>
      </c>
      <c r="DM825" t="s">
        <v>45</v>
      </c>
      <c r="DN825">
        <v>105</v>
      </c>
      <c r="DO825">
        <v>70</v>
      </c>
      <c r="DP825">
        <v>1.0469999999999999</v>
      </c>
      <c r="DQ825">
        <v>1</v>
      </c>
      <c r="DU825">
        <v>1005</v>
      </c>
      <c r="DV825" t="s">
        <v>168</v>
      </c>
      <c r="DW825" t="s">
        <v>168</v>
      </c>
      <c r="DX825">
        <v>1000</v>
      </c>
      <c r="EE825">
        <v>21377796</v>
      </c>
      <c r="EF825">
        <v>30</v>
      </c>
      <c r="EG825" t="s">
        <v>20</v>
      </c>
      <c r="EH825">
        <v>0</v>
      </c>
      <c r="EI825" t="s">
        <v>45</v>
      </c>
      <c r="EJ825">
        <v>1</v>
      </c>
      <c r="EK825">
        <v>81</v>
      </c>
      <c r="EL825" t="s">
        <v>393</v>
      </c>
      <c r="EM825" t="s">
        <v>394</v>
      </c>
      <c r="EO825" t="s">
        <v>45</v>
      </c>
      <c r="EQ825">
        <v>0</v>
      </c>
      <c r="ER825">
        <v>421.01</v>
      </c>
      <c r="ES825">
        <v>16.52</v>
      </c>
      <c r="ET825">
        <v>71.86</v>
      </c>
      <c r="EU825">
        <v>13.08</v>
      </c>
      <c r="EV825">
        <v>332.63</v>
      </c>
      <c r="EW825">
        <v>29</v>
      </c>
      <c r="EX825">
        <v>0</v>
      </c>
      <c r="EY825">
        <v>0</v>
      </c>
      <c r="EZ825">
        <v>0</v>
      </c>
      <c r="FQ825">
        <v>0</v>
      </c>
      <c r="FR825">
        <f t="shared" si="522"/>
        <v>0</v>
      </c>
      <c r="FS825">
        <v>0</v>
      </c>
      <c r="FX825">
        <v>88</v>
      </c>
      <c r="FY825">
        <v>44</v>
      </c>
      <c r="GA825" t="s">
        <v>45</v>
      </c>
      <c r="GG825">
        <v>2</v>
      </c>
      <c r="GH825">
        <v>1</v>
      </c>
      <c r="GI825">
        <v>2</v>
      </c>
      <c r="GJ825">
        <v>0</v>
      </c>
      <c r="GK825">
        <f>ROUND(R825*(R12)/100,2)</f>
        <v>297.79000000000002</v>
      </c>
      <c r="GL825">
        <f t="shared" si="523"/>
        <v>0</v>
      </c>
      <c r="GM825">
        <f t="shared" si="524"/>
        <v>11310.400000000001</v>
      </c>
      <c r="GN825">
        <f t="shared" si="525"/>
        <v>11310.4</v>
      </c>
      <c r="GO825">
        <f t="shared" si="526"/>
        <v>0</v>
      </c>
      <c r="GP825">
        <f t="shared" si="527"/>
        <v>0</v>
      </c>
      <c r="GR825">
        <v>0</v>
      </c>
    </row>
    <row r="826" spans="1:200">
      <c r="A826">
        <v>18</v>
      </c>
      <c r="B826">
        <v>1</v>
      </c>
      <c r="C826">
        <v>397</v>
      </c>
      <c r="E826" t="s">
        <v>267</v>
      </c>
      <c r="F826" t="s">
        <v>726</v>
      </c>
      <c r="G826" t="s">
        <v>727</v>
      </c>
      <c r="H826" t="s">
        <v>138</v>
      </c>
      <c r="I826">
        <f>I825*J826</f>
        <v>3.3599999999999998E-2</v>
      </c>
      <c r="J826">
        <v>0.04</v>
      </c>
      <c r="O826">
        <f t="shared" si="491"/>
        <v>577.33000000000004</v>
      </c>
      <c r="P826">
        <f t="shared" si="492"/>
        <v>577.33000000000004</v>
      </c>
      <c r="Q826">
        <f t="shared" si="493"/>
        <v>0</v>
      </c>
      <c r="R826">
        <f t="shared" si="494"/>
        <v>0</v>
      </c>
      <c r="S826">
        <f t="shared" si="495"/>
        <v>0</v>
      </c>
      <c r="T826">
        <f t="shared" si="496"/>
        <v>0</v>
      </c>
      <c r="U826">
        <f t="shared" si="497"/>
        <v>0</v>
      </c>
      <c r="V826">
        <f t="shared" si="498"/>
        <v>0</v>
      </c>
      <c r="W826">
        <f t="shared" si="499"/>
        <v>0</v>
      </c>
      <c r="X826">
        <f t="shared" si="500"/>
        <v>0</v>
      </c>
      <c r="Y826">
        <f t="shared" si="501"/>
        <v>0</v>
      </c>
      <c r="AA826">
        <v>22950688</v>
      </c>
      <c r="AB826">
        <f t="shared" si="502"/>
        <v>7438.24</v>
      </c>
      <c r="AC826">
        <f t="shared" si="503"/>
        <v>7438.24</v>
      </c>
      <c r="AD826">
        <f t="shared" si="504"/>
        <v>0</v>
      </c>
      <c r="AE826">
        <f t="shared" si="505"/>
        <v>0</v>
      </c>
      <c r="AF826">
        <f t="shared" si="506"/>
        <v>0</v>
      </c>
      <c r="AG826">
        <f t="shared" si="507"/>
        <v>0</v>
      </c>
      <c r="AH826">
        <f t="shared" si="508"/>
        <v>0</v>
      </c>
      <c r="AI826">
        <f t="shared" si="509"/>
        <v>0</v>
      </c>
      <c r="AJ826">
        <f t="shared" si="510"/>
        <v>0</v>
      </c>
      <c r="AK826">
        <v>7438.24</v>
      </c>
      <c r="AL826">
        <v>7438.24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1</v>
      </c>
      <c r="AW826">
        <v>1</v>
      </c>
      <c r="AZ826">
        <v>1</v>
      </c>
      <c r="BA826">
        <v>1</v>
      </c>
      <c r="BB826">
        <v>1</v>
      </c>
      <c r="BC826">
        <v>2.31</v>
      </c>
      <c r="BD826" t="s">
        <v>45</v>
      </c>
      <c r="BE826" t="s">
        <v>45</v>
      </c>
      <c r="BF826" t="s">
        <v>45</v>
      </c>
      <c r="BG826" t="s">
        <v>45</v>
      </c>
      <c r="BH826">
        <v>3</v>
      </c>
      <c r="BI826">
        <v>1</v>
      </c>
      <c r="BJ826" t="s">
        <v>728</v>
      </c>
      <c r="BM826">
        <v>81</v>
      </c>
      <c r="BN826">
        <v>0</v>
      </c>
      <c r="BO826" t="s">
        <v>726</v>
      </c>
      <c r="BP826">
        <v>1</v>
      </c>
      <c r="BQ826">
        <v>30</v>
      </c>
      <c r="BS826">
        <v>1</v>
      </c>
      <c r="BT826">
        <v>1</v>
      </c>
      <c r="BU826">
        <v>1</v>
      </c>
      <c r="BV826">
        <v>1</v>
      </c>
      <c r="BW826">
        <v>1</v>
      </c>
      <c r="BX826">
        <v>1</v>
      </c>
      <c r="BY826" t="s">
        <v>45</v>
      </c>
      <c r="BZ826">
        <v>0</v>
      </c>
      <c r="CA826">
        <v>0</v>
      </c>
      <c r="CF826">
        <v>0</v>
      </c>
      <c r="CG826">
        <v>0</v>
      </c>
      <c r="CM826">
        <v>0</v>
      </c>
      <c r="CN826" t="s">
        <v>45</v>
      </c>
      <c r="CO826">
        <v>0</v>
      </c>
      <c r="CP826">
        <f t="shared" si="511"/>
        <v>577.33000000000004</v>
      </c>
      <c r="CQ826">
        <f t="shared" si="512"/>
        <v>17182.3344</v>
      </c>
      <c r="CR826">
        <f t="shared" si="513"/>
        <v>0</v>
      </c>
      <c r="CS826">
        <f t="shared" si="514"/>
        <v>0</v>
      </c>
      <c r="CT826">
        <f t="shared" si="515"/>
        <v>0</v>
      </c>
      <c r="CU826">
        <f t="shared" si="516"/>
        <v>0</v>
      </c>
      <c r="CV826">
        <f t="shared" si="517"/>
        <v>0</v>
      </c>
      <c r="CW826">
        <f t="shared" si="518"/>
        <v>0</v>
      </c>
      <c r="CX826">
        <f t="shared" si="519"/>
        <v>0</v>
      </c>
      <c r="CY826">
        <f t="shared" si="520"/>
        <v>0</v>
      </c>
      <c r="CZ826">
        <f t="shared" si="521"/>
        <v>0</v>
      </c>
      <c r="DC826" t="s">
        <v>45</v>
      </c>
      <c r="DD826" t="s">
        <v>45</v>
      </c>
      <c r="DE826" t="s">
        <v>45</v>
      </c>
      <c r="DF826" t="s">
        <v>45</v>
      </c>
      <c r="DG826" t="s">
        <v>45</v>
      </c>
      <c r="DH826" t="s">
        <v>45</v>
      </c>
      <c r="DI826" t="s">
        <v>45</v>
      </c>
      <c r="DJ826" t="s">
        <v>45</v>
      </c>
      <c r="DK826" t="s">
        <v>45</v>
      </c>
      <c r="DL826" t="s">
        <v>45</v>
      </c>
      <c r="DM826" t="s">
        <v>45</v>
      </c>
      <c r="DN826">
        <v>105</v>
      </c>
      <c r="DO826">
        <v>70</v>
      </c>
      <c r="DP826">
        <v>1.0469999999999999</v>
      </c>
      <c r="DQ826">
        <v>1</v>
      </c>
      <c r="DU826">
        <v>1009</v>
      </c>
      <c r="DV826" t="s">
        <v>138</v>
      </c>
      <c r="DW826" t="s">
        <v>138</v>
      </c>
      <c r="DX826">
        <v>1000</v>
      </c>
      <c r="EE826">
        <v>21377796</v>
      </c>
      <c r="EF826">
        <v>30</v>
      </c>
      <c r="EG826" t="s">
        <v>20</v>
      </c>
      <c r="EH826">
        <v>0</v>
      </c>
      <c r="EI826" t="s">
        <v>45</v>
      </c>
      <c r="EJ826">
        <v>1</v>
      </c>
      <c r="EK826">
        <v>81</v>
      </c>
      <c r="EL826" t="s">
        <v>393</v>
      </c>
      <c r="EM826" t="s">
        <v>394</v>
      </c>
      <c r="EO826" t="s">
        <v>45</v>
      </c>
      <c r="EQ826">
        <v>0</v>
      </c>
      <c r="ER826">
        <v>7438.24</v>
      </c>
      <c r="ES826">
        <v>7438.24</v>
      </c>
      <c r="ET826">
        <v>0</v>
      </c>
      <c r="EU826">
        <v>0</v>
      </c>
      <c r="EV826">
        <v>0</v>
      </c>
      <c r="EW826">
        <v>0</v>
      </c>
      <c r="EX826">
        <v>0</v>
      </c>
      <c r="EZ826">
        <v>0</v>
      </c>
      <c r="FQ826">
        <v>0</v>
      </c>
      <c r="FR826">
        <f t="shared" si="522"/>
        <v>0</v>
      </c>
      <c r="FS826">
        <v>0</v>
      </c>
      <c r="FX826">
        <v>0</v>
      </c>
      <c r="FY826">
        <v>0</v>
      </c>
      <c r="GA826" t="s">
        <v>45</v>
      </c>
      <c r="GG826">
        <v>2</v>
      </c>
      <c r="GH826">
        <v>1</v>
      </c>
      <c r="GI826">
        <v>2</v>
      </c>
      <c r="GJ826">
        <v>0</v>
      </c>
      <c r="GK826">
        <f>ROUND(R826*(R12)/100,2)</f>
        <v>0</v>
      </c>
      <c r="GL826">
        <f t="shared" si="523"/>
        <v>0</v>
      </c>
      <c r="GM826">
        <f t="shared" si="524"/>
        <v>577.33000000000004</v>
      </c>
      <c r="GN826">
        <f t="shared" si="525"/>
        <v>577.33000000000004</v>
      </c>
      <c r="GO826">
        <f t="shared" si="526"/>
        <v>0</v>
      </c>
      <c r="GP826">
        <f t="shared" si="527"/>
        <v>0</v>
      </c>
      <c r="GR826">
        <v>0</v>
      </c>
    </row>
    <row r="827" spans="1:200">
      <c r="A827">
        <v>18</v>
      </c>
      <c r="B827">
        <v>1</v>
      </c>
      <c r="C827">
        <v>398</v>
      </c>
      <c r="E827" t="s">
        <v>272</v>
      </c>
      <c r="F827" t="s">
        <v>729</v>
      </c>
      <c r="G827" t="s">
        <v>730</v>
      </c>
      <c r="H827" t="s">
        <v>138</v>
      </c>
      <c r="I827">
        <f>I825*J827</f>
        <v>5.04E-2</v>
      </c>
      <c r="J827">
        <v>6.0000000000000005E-2</v>
      </c>
      <c r="O827">
        <f t="shared" si="491"/>
        <v>4479.8999999999996</v>
      </c>
      <c r="P827">
        <f t="shared" si="492"/>
        <v>4479.8999999999996</v>
      </c>
      <c r="Q827">
        <f t="shared" si="493"/>
        <v>0</v>
      </c>
      <c r="R827">
        <f t="shared" si="494"/>
        <v>0</v>
      </c>
      <c r="S827">
        <f t="shared" si="495"/>
        <v>0</v>
      </c>
      <c r="T827">
        <f t="shared" si="496"/>
        <v>0</v>
      </c>
      <c r="U827">
        <f t="shared" si="497"/>
        <v>0</v>
      </c>
      <c r="V827">
        <f t="shared" si="498"/>
        <v>0</v>
      </c>
      <c r="W827">
        <f t="shared" si="499"/>
        <v>0</v>
      </c>
      <c r="X827">
        <f t="shared" si="500"/>
        <v>0</v>
      </c>
      <c r="Y827">
        <f t="shared" si="501"/>
        <v>0</v>
      </c>
      <c r="AA827">
        <v>22950688</v>
      </c>
      <c r="AB827">
        <f t="shared" si="502"/>
        <v>7682.53</v>
      </c>
      <c r="AC827">
        <f t="shared" si="503"/>
        <v>7682.53</v>
      </c>
      <c r="AD827">
        <f t="shared" si="504"/>
        <v>0</v>
      </c>
      <c r="AE827">
        <f t="shared" si="505"/>
        <v>0</v>
      </c>
      <c r="AF827">
        <f t="shared" si="506"/>
        <v>0</v>
      </c>
      <c r="AG827">
        <f t="shared" si="507"/>
        <v>0</v>
      </c>
      <c r="AH827">
        <f t="shared" si="508"/>
        <v>0</v>
      </c>
      <c r="AI827">
        <f t="shared" si="509"/>
        <v>0</v>
      </c>
      <c r="AJ827">
        <f t="shared" si="510"/>
        <v>0</v>
      </c>
      <c r="AK827">
        <v>7682.53</v>
      </c>
      <c r="AL827">
        <v>7682.53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1</v>
      </c>
      <c r="AW827">
        <v>1</v>
      </c>
      <c r="AZ827">
        <v>1</v>
      </c>
      <c r="BA827">
        <v>1</v>
      </c>
      <c r="BB827">
        <v>1</v>
      </c>
      <c r="BC827">
        <v>11.57</v>
      </c>
      <c r="BD827" t="s">
        <v>45</v>
      </c>
      <c r="BE827" t="s">
        <v>45</v>
      </c>
      <c r="BF827" t="s">
        <v>45</v>
      </c>
      <c r="BG827" t="s">
        <v>45</v>
      </c>
      <c r="BH827">
        <v>3</v>
      </c>
      <c r="BI827">
        <v>1</v>
      </c>
      <c r="BJ827" t="s">
        <v>731</v>
      </c>
      <c r="BM827">
        <v>81</v>
      </c>
      <c r="BN827">
        <v>0</v>
      </c>
      <c r="BO827" t="s">
        <v>729</v>
      </c>
      <c r="BP827">
        <v>1</v>
      </c>
      <c r="BQ827">
        <v>30</v>
      </c>
      <c r="BS827">
        <v>1</v>
      </c>
      <c r="BT827">
        <v>1</v>
      </c>
      <c r="BU827">
        <v>1</v>
      </c>
      <c r="BV827">
        <v>1</v>
      </c>
      <c r="BW827">
        <v>1</v>
      </c>
      <c r="BX827">
        <v>1</v>
      </c>
      <c r="BY827" t="s">
        <v>45</v>
      </c>
      <c r="BZ827">
        <v>0</v>
      </c>
      <c r="CA827">
        <v>0</v>
      </c>
      <c r="CF827">
        <v>0</v>
      </c>
      <c r="CG827">
        <v>0</v>
      </c>
      <c r="CM827">
        <v>0</v>
      </c>
      <c r="CN827" t="s">
        <v>45</v>
      </c>
      <c r="CO827">
        <v>0</v>
      </c>
      <c r="CP827">
        <f t="shared" si="511"/>
        <v>4479.8999999999996</v>
      </c>
      <c r="CQ827">
        <f t="shared" si="512"/>
        <v>88886.872099999993</v>
      </c>
      <c r="CR827">
        <f t="shared" si="513"/>
        <v>0</v>
      </c>
      <c r="CS827">
        <f t="shared" si="514"/>
        <v>0</v>
      </c>
      <c r="CT827">
        <f t="shared" si="515"/>
        <v>0</v>
      </c>
      <c r="CU827">
        <f t="shared" si="516"/>
        <v>0</v>
      </c>
      <c r="CV827">
        <f t="shared" si="517"/>
        <v>0</v>
      </c>
      <c r="CW827">
        <f t="shared" si="518"/>
        <v>0</v>
      </c>
      <c r="CX827">
        <f t="shared" si="519"/>
        <v>0</v>
      </c>
      <c r="CY827">
        <f t="shared" si="520"/>
        <v>0</v>
      </c>
      <c r="CZ827">
        <f t="shared" si="521"/>
        <v>0</v>
      </c>
      <c r="DC827" t="s">
        <v>45</v>
      </c>
      <c r="DD827" t="s">
        <v>45</v>
      </c>
      <c r="DE827" t="s">
        <v>45</v>
      </c>
      <c r="DF827" t="s">
        <v>45</v>
      </c>
      <c r="DG827" t="s">
        <v>45</v>
      </c>
      <c r="DH827" t="s">
        <v>45</v>
      </c>
      <c r="DI827" t="s">
        <v>45</v>
      </c>
      <c r="DJ827" t="s">
        <v>45</v>
      </c>
      <c r="DK827" t="s">
        <v>45</v>
      </c>
      <c r="DL827" t="s">
        <v>45</v>
      </c>
      <c r="DM827" t="s">
        <v>45</v>
      </c>
      <c r="DN827">
        <v>105</v>
      </c>
      <c r="DO827">
        <v>70</v>
      </c>
      <c r="DP827">
        <v>1.0469999999999999</v>
      </c>
      <c r="DQ827">
        <v>1</v>
      </c>
      <c r="DU827">
        <v>1009</v>
      </c>
      <c r="DV827" t="s">
        <v>138</v>
      </c>
      <c r="DW827" t="s">
        <v>138</v>
      </c>
      <c r="DX827">
        <v>1000</v>
      </c>
      <c r="EE827">
        <v>21377796</v>
      </c>
      <c r="EF827">
        <v>30</v>
      </c>
      <c r="EG827" t="s">
        <v>20</v>
      </c>
      <c r="EH827">
        <v>0</v>
      </c>
      <c r="EI827" t="s">
        <v>45</v>
      </c>
      <c r="EJ827">
        <v>1</v>
      </c>
      <c r="EK827">
        <v>81</v>
      </c>
      <c r="EL827" t="s">
        <v>393</v>
      </c>
      <c r="EM827" t="s">
        <v>394</v>
      </c>
      <c r="EO827" t="s">
        <v>45</v>
      </c>
      <c r="EQ827">
        <v>0</v>
      </c>
      <c r="ER827">
        <v>7682.53</v>
      </c>
      <c r="ES827">
        <v>7682.53</v>
      </c>
      <c r="ET827">
        <v>0</v>
      </c>
      <c r="EU827">
        <v>0</v>
      </c>
      <c r="EV827">
        <v>0</v>
      </c>
      <c r="EW827">
        <v>0</v>
      </c>
      <c r="EX827">
        <v>0</v>
      </c>
      <c r="EZ827">
        <v>0</v>
      </c>
      <c r="FQ827">
        <v>0</v>
      </c>
      <c r="FR827">
        <f t="shared" si="522"/>
        <v>0</v>
      </c>
      <c r="FS827">
        <v>0</v>
      </c>
      <c r="FX827">
        <v>0</v>
      </c>
      <c r="FY827">
        <v>0</v>
      </c>
      <c r="GA827" t="s">
        <v>45</v>
      </c>
      <c r="GG827">
        <v>2</v>
      </c>
      <c r="GH827">
        <v>1</v>
      </c>
      <c r="GI827">
        <v>2</v>
      </c>
      <c r="GJ827">
        <v>0</v>
      </c>
      <c r="GK827">
        <f>ROUND(R827*(R12)/100,2)</f>
        <v>0</v>
      </c>
      <c r="GL827">
        <f t="shared" si="523"/>
        <v>0</v>
      </c>
      <c r="GM827">
        <f t="shared" si="524"/>
        <v>4479.8999999999996</v>
      </c>
      <c r="GN827">
        <f t="shared" si="525"/>
        <v>4479.8999999999996</v>
      </c>
      <c r="GO827">
        <f t="shared" si="526"/>
        <v>0</v>
      </c>
      <c r="GP827">
        <f t="shared" si="527"/>
        <v>0</v>
      </c>
      <c r="GR827">
        <v>0</v>
      </c>
    </row>
    <row r="828" spans="1:200">
      <c r="A828">
        <v>18</v>
      </c>
      <c r="B828">
        <v>1</v>
      </c>
      <c r="C828">
        <v>396</v>
      </c>
      <c r="E828" t="s">
        <v>276</v>
      </c>
      <c r="F828" t="s">
        <v>732</v>
      </c>
      <c r="G828" t="s">
        <v>733</v>
      </c>
      <c r="H828" t="s">
        <v>138</v>
      </c>
      <c r="I828">
        <f>I825*J828</f>
        <v>0.19320000000000001</v>
      </c>
      <c r="J828">
        <v>0.23</v>
      </c>
      <c r="O828">
        <f t="shared" si="491"/>
        <v>34407.89</v>
      </c>
      <c r="P828">
        <f t="shared" si="492"/>
        <v>34407.89</v>
      </c>
      <c r="Q828">
        <f t="shared" si="493"/>
        <v>0</v>
      </c>
      <c r="R828">
        <f t="shared" si="494"/>
        <v>0</v>
      </c>
      <c r="S828">
        <f t="shared" si="495"/>
        <v>0</v>
      </c>
      <c r="T828">
        <f t="shared" si="496"/>
        <v>0</v>
      </c>
      <c r="U828">
        <f t="shared" si="497"/>
        <v>0</v>
      </c>
      <c r="V828">
        <f t="shared" si="498"/>
        <v>0</v>
      </c>
      <c r="W828">
        <f t="shared" si="499"/>
        <v>0</v>
      </c>
      <c r="X828">
        <f t="shared" si="500"/>
        <v>0</v>
      </c>
      <c r="Y828">
        <f t="shared" si="501"/>
        <v>0</v>
      </c>
      <c r="AA828">
        <v>22950688</v>
      </c>
      <c r="AB828">
        <f t="shared" si="502"/>
        <v>7777.06</v>
      </c>
      <c r="AC828">
        <f t="shared" si="503"/>
        <v>7777.06</v>
      </c>
      <c r="AD828">
        <f t="shared" si="504"/>
        <v>0</v>
      </c>
      <c r="AE828">
        <f t="shared" si="505"/>
        <v>0</v>
      </c>
      <c r="AF828">
        <f t="shared" si="506"/>
        <v>0</v>
      </c>
      <c r="AG828">
        <f t="shared" si="507"/>
        <v>0</v>
      </c>
      <c r="AH828">
        <f t="shared" si="508"/>
        <v>0</v>
      </c>
      <c r="AI828">
        <f t="shared" si="509"/>
        <v>0</v>
      </c>
      <c r="AJ828">
        <f t="shared" si="510"/>
        <v>0</v>
      </c>
      <c r="AK828">
        <v>7777.06</v>
      </c>
      <c r="AL828">
        <v>7777.06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1</v>
      </c>
      <c r="AW828">
        <v>1</v>
      </c>
      <c r="AZ828">
        <v>1</v>
      </c>
      <c r="BA828">
        <v>1</v>
      </c>
      <c r="BB828">
        <v>1</v>
      </c>
      <c r="BC828">
        <v>22.9</v>
      </c>
      <c r="BD828" t="s">
        <v>45</v>
      </c>
      <c r="BE828" t="s">
        <v>45</v>
      </c>
      <c r="BF828" t="s">
        <v>45</v>
      </c>
      <c r="BG828" t="s">
        <v>45</v>
      </c>
      <c r="BH828">
        <v>3</v>
      </c>
      <c r="BI828">
        <v>1</v>
      </c>
      <c r="BJ828" t="s">
        <v>734</v>
      </c>
      <c r="BM828">
        <v>81</v>
      </c>
      <c r="BN828">
        <v>0</v>
      </c>
      <c r="BO828" t="s">
        <v>732</v>
      </c>
      <c r="BP828">
        <v>1</v>
      </c>
      <c r="BQ828">
        <v>30</v>
      </c>
      <c r="BS828">
        <v>1</v>
      </c>
      <c r="BT828">
        <v>1</v>
      </c>
      <c r="BU828">
        <v>1</v>
      </c>
      <c r="BV828">
        <v>1</v>
      </c>
      <c r="BW828">
        <v>1</v>
      </c>
      <c r="BX828">
        <v>1</v>
      </c>
      <c r="BY828" t="s">
        <v>45</v>
      </c>
      <c r="BZ828">
        <v>0</v>
      </c>
      <c r="CA828">
        <v>0</v>
      </c>
      <c r="CF828">
        <v>0</v>
      </c>
      <c r="CG828">
        <v>0</v>
      </c>
      <c r="CM828">
        <v>0</v>
      </c>
      <c r="CN828" t="s">
        <v>45</v>
      </c>
      <c r="CO828">
        <v>0</v>
      </c>
      <c r="CP828">
        <f t="shared" si="511"/>
        <v>34407.89</v>
      </c>
      <c r="CQ828">
        <f t="shared" si="512"/>
        <v>178094.674</v>
      </c>
      <c r="CR828">
        <f t="shared" si="513"/>
        <v>0</v>
      </c>
      <c r="CS828">
        <f t="shared" si="514"/>
        <v>0</v>
      </c>
      <c r="CT828">
        <f t="shared" si="515"/>
        <v>0</v>
      </c>
      <c r="CU828">
        <f t="shared" si="516"/>
        <v>0</v>
      </c>
      <c r="CV828">
        <f t="shared" si="517"/>
        <v>0</v>
      </c>
      <c r="CW828">
        <f t="shared" si="518"/>
        <v>0</v>
      </c>
      <c r="CX828">
        <f t="shared" si="519"/>
        <v>0</v>
      </c>
      <c r="CY828">
        <f t="shared" si="520"/>
        <v>0</v>
      </c>
      <c r="CZ828">
        <f t="shared" si="521"/>
        <v>0</v>
      </c>
      <c r="DC828" t="s">
        <v>45</v>
      </c>
      <c r="DD828" t="s">
        <v>45</v>
      </c>
      <c r="DE828" t="s">
        <v>45</v>
      </c>
      <c r="DF828" t="s">
        <v>45</v>
      </c>
      <c r="DG828" t="s">
        <v>45</v>
      </c>
      <c r="DH828" t="s">
        <v>45</v>
      </c>
      <c r="DI828" t="s">
        <v>45</v>
      </c>
      <c r="DJ828" t="s">
        <v>45</v>
      </c>
      <c r="DK828" t="s">
        <v>45</v>
      </c>
      <c r="DL828" t="s">
        <v>45</v>
      </c>
      <c r="DM828" t="s">
        <v>45</v>
      </c>
      <c r="DN828">
        <v>105</v>
      </c>
      <c r="DO828">
        <v>70</v>
      </c>
      <c r="DP828">
        <v>1.0469999999999999</v>
      </c>
      <c r="DQ828">
        <v>1</v>
      </c>
      <c r="DU828">
        <v>1009</v>
      </c>
      <c r="DV828" t="s">
        <v>138</v>
      </c>
      <c r="DW828" t="s">
        <v>138</v>
      </c>
      <c r="DX828">
        <v>1000</v>
      </c>
      <c r="EE828">
        <v>21377796</v>
      </c>
      <c r="EF828">
        <v>30</v>
      </c>
      <c r="EG828" t="s">
        <v>20</v>
      </c>
      <c r="EH828">
        <v>0</v>
      </c>
      <c r="EI828" t="s">
        <v>45</v>
      </c>
      <c r="EJ828">
        <v>1</v>
      </c>
      <c r="EK828">
        <v>81</v>
      </c>
      <c r="EL828" t="s">
        <v>393</v>
      </c>
      <c r="EM828" t="s">
        <v>394</v>
      </c>
      <c r="EO828" t="s">
        <v>45</v>
      </c>
      <c r="EQ828">
        <v>0</v>
      </c>
      <c r="ER828">
        <v>7777.06</v>
      </c>
      <c r="ES828">
        <v>7777.06</v>
      </c>
      <c r="ET828">
        <v>0</v>
      </c>
      <c r="EU828">
        <v>0</v>
      </c>
      <c r="EV828">
        <v>0</v>
      </c>
      <c r="EW828">
        <v>0</v>
      </c>
      <c r="EX828">
        <v>0</v>
      </c>
      <c r="EZ828">
        <v>0</v>
      </c>
      <c r="FQ828">
        <v>0</v>
      </c>
      <c r="FR828">
        <f t="shared" si="522"/>
        <v>0</v>
      </c>
      <c r="FS828">
        <v>0</v>
      </c>
      <c r="FX828">
        <v>0</v>
      </c>
      <c r="FY828">
        <v>0</v>
      </c>
      <c r="GA828" t="s">
        <v>45</v>
      </c>
      <c r="GG828">
        <v>2</v>
      </c>
      <c r="GH828">
        <v>1</v>
      </c>
      <c r="GI828">
        <v>2</v>
      </c>
      <c r="GJ828">
        <v>0</v>
      </c>
      <c r="GK828">
        <f>ROUND(R828*(R12)/100,2)</f>
        <v>0</v>
      </c>
      <c r="GL828">
        <f t="shared" si="523"/>
        <v>0</v>
      </c>
      <c r="GM828">
        <f t="shared" si="524"/>
        <v>34407.89</v>
      </c>
      <c r="GN828">
        <f t="shared" si="525"/>
        <v>34407.89</v>
      </c>
      <c r="GO828">
        <f t="shared" si="526"/>
        <v>0</v>
      </c>
      <c r="GP828">
        <f t="shared" si="527"/>
        <v>0</v>
      </c>
      <c r="GR828">
        <v>0</v>
      </c>
    </row>
    <row r="829" spans="1:200">
      <c r="A829">
        <v>17</v>
      </c>
      <c r="B829">
        <v>1</v>
      </c>
      <c r="C829">
        <f>ROW(SmtRes!A406)</f>
        <v>406</v>
      </c>
      <c r="D829">
        <f>ROW(EtalonRes!A383)</f>
        <v>383</v>
      </c>
      <c r="E829" t="s">
        <v>95</v>
      </c>
      <c r="F829" t="s">
        <v>735</v>
      </c>
      <c r="G829" t="s">
        <v>736</v>
      </c>
      <c r="H829" t="s">
        <v>73</v>
      </c>
      <c r="I829">
        <f>I844+I824</f>
        <v>4</v>
      </c>
      <c r="J829">
        <v>0</v>
      </c>
      <c r="O829">
        <f t="shared" si="491"/>
        <v>104301.37</v>
      </c>
      <c r="P829">
        <f t="shared" si="492"/>
        <v>41490.400000000001</v>
      </c>
      <c r="Q829">
        <f t="shared" si="493"/>
        <v>1185.01</v>
      </c>
      <c r="R829">
        <f t="shared" si="494"/>
        <v>558.96</v>
      </c>
      <c r="S829">
        <f t="shared" si="495"/>
        <v>61625.96</v>
      </c>
      <c r="T829">
        <f t="shared" si="496"/>
        <v>0</v>
      </c>
      <c r="U829">
        <f t="shared" si="497"/>
        <v>319.08</v>
      </c>
      <c r="V829">
        <f t="shared" si="498"/>
        <v>0</v>
      </c>
      <c r="W829">
        <f t="shared" si="499"/>
        <v>0</v>
      </c>
      <c r="X829">
        <f t="shared" si="500"/>
        <v>54230.84</v>
      </c>
      <c r="Y829">
        <f t="shared" si="501"/>
        <v>27115.42</v>
      </c>
      <c r="AA829">
        <v>22950688</v>
      </c>
      <c r="AB829">
        <f t="shared" si="502"/>
        <v>4688.45</v>
      </c>
      <c r="AC829">
        <f t="shared" si="503"/>
        <v>3704.5</v>
      </c>
      <c r="AD829">
        <f t="shared" si="504"/>
        <v>34.69</v>
      </c>
      <c r="AE829">
        <f t="shared" si="505"/>
        <v>8.61</v>
      </c>
      <c r="AF829">
        <f t="shared" si="506"/>
        <v>949.26</v>
      </c>
      <c r="AG829">
        <f t="shared" si="507"/>
        <v>0</v>
      </c>
      <c r="AH829">
        <f t="shared" si="508"/>
        <v>79.77</v>
      </c>
      <c r="AI829">
        <f t="shared" si="509"/>
        <v>0</v>
      </c>
      <c r="AJ829">
        <f t="shared" si="510"/>
        <v>0</v>
      </c>
      <c r="AK829">
        <v>4688.45</v>
      </c>
      <c r="AL829">
        <v>3704.5</v>
      </c>
      <c r="AM829">
        <v>34.69</v>
      </c>
      <c r="AN829">
        <v>8.61</v>
      </c>
      <c r="AO829">
        <v>949.26</v>
      </c>
      <c r="AP829">
        <v>0</v>
      </c>
      <c r="AQ829">
        <v>79.77</v>
      </c>
      <c r="AR829">
        <v>0</v>
      </c>
      <c r="AS829">
        <v>0</v>
      </c>
      <c r="AT829">
        <v>88</v>
      </c>
      <c r="AU829">
        <v>44</v>
      </c>
      <c r="AV829">
        <v>1</v>
      </c>
      <c r="AW829">
        <v>1</v>
      </c>
      <c r="AZ829">
        <v>1</v>
      </c>
      <c r="BA829">
        <v>16.23</v>
      </c>
      <c r="BB829">
        <v>8.5399999999999991</v>
      </c>
      <c r="BC829">
        <v>2.8</v>
      </c>
      <c r="BD829" t="s">
        <v>45</v>
      </c>
      <c r="BE829" t="s">
        <v>45</v>
      </c>
      <c r="BF829" t="s">
        <v>45</v>
      </c>
      <c r="BG829" t="s">
        <v>45</v>
      </c>
      <c r="BH829">
        <v>0</v>
      </c>
      <c r="BI829">
        <v>1</v>
      </c>
      <c r="BJ829" t="s">
        <v>737</v>
      </c>
      <c r="BM829">
        <v>1381</v>
      </c>
      <c r="BN829">
        <v>0</v>
      </c>
      <c r="BO829" t="s">
        <v>735</v>
      </c>
      <c r="BP829">
        <v>1</v>
      </c>
      <c r="BQ829">
        <v>30</v>
      </c>
      <c r="BS829">
        <v>16.23</v>
      </c>
      <c r="BT829">
        <v>1</v>
      </c>
      <c r="BU829">
        <v>1</v>
      </c>
      <c r="BV829">
        <v>1</v>
      </c>
      <c r="BW829">
        <v>1</v>
      </c>
      <c r="BX829">
        <v>1</v>
      </c>
      <c r="BY829" t="s">
        <v>45</v>
      </c>
      <c r="BZ829">
        <v>88</v>
      </c>
      <c r="CA829">
        <v>44</v>
      </c>
      <c r="CF829">
        <v>0</v>
      </c>
      <c r="CG829">
        <v>0</v>
      </c>
      <c r="CM829">
        <v>0</v>
      </c>
      <c r="CN829" t="s">
        <v>45</v>
      </c>
      <c r="CO829">
        <v>0</v>
      </c>
      <c r="CP829">
        <f t="shared" si="511"/>
        <v>104301.37</v>
      </c>
      <c r="CQ829">
        <f t="shared" si="512"/>
        <v>10372.599999999999</v>
      </c>
      <c r="CR829">
        <f t="shared" si="513"/>
        <v>296.25259999999997</v>
      </c>
      <c r="CS829">
        <f t="shared" si="514"/>
        <v>139.74029999999999</v>
      </c>
      <c r="CT829">
        <f t="shared" si="515"/>
        <v>15406.489799999999</v>
      </c>
      <c r="CU829">
        <f t="shared" si="516"/>
        <v>0</v>
      </c>
      <c r="CV829">
        <f t="shared" si="517"/>
        <v>79.77</v>
      </c>
      <c r="CW829">
        <f t="shared" si="518"/>
        <v>0</v>
      </c>
      <c r="CX829">
        <f t="shared" si="519"/>
        <v>0</v>
      </c>
      <c r="CY829">
        <f t="shared" si="520"/>
        <v>54230.844799999999</v>
      </c>
      <c r="CZ829">
        <f t="shared" si="521"/>
        <v>27115.422399999999</v>
      </c>
      <c r="DC829" t="s">
        <v>45</v>
      </c>
      <c r="DD829" t="s">
        <v>45</v>
      </c>
      <c r="DE829" t="s">
        <v>45</v>
      </c>
      <c r="DF829" t="s">
        <v>45</v>
      </c>
      <c r="DG829" t="s">
        <v>45</v>
      </c>
      <c r="DH829" t="s">
        <v>45</v>
      </c>
      <c r="DI829" t="s">
        <v>45</v>
      </c>
      <c r="DJ829" t="s">
        <v>45</v>
      </c>
      <c r="DK829" t="s">
        <v>45</v>
      </c>
      <c r="DL829" t="s">
        <v>45</v>
      </c>
      <c r="DM829" t="s">
        <v>45</v>
      </c>
      <c r="DN829">
        <v>104</v>
      </c>
      <c r="DO829">
        <v>79</v>
      </c>
      <c r="DP829">
        <v>1.087</v>
      </c>
      <c r="DQ829">
        <v>1.0009999999999999</v>
      </c>
      <c r="DU829">
        <v>1005</v>
      </c>
      <c r="DV829" t="s">
        <v>73</v>
      </c>
      <c r="DW829" t="s">
        <v>73</v>
      </c>
      <c r="DX829">
        <v>100</v>
      </c>
      <c r="EE829">
        <v>21379096</v>
      </c>
      <c r="EF829">
        <v>30</v>
      </c>
      <c r="EG829" t="s">
        <v>20</v>
      </c>
      <c r="EH829">
        <v>0</v>
      </c>
      <c r="EI829" t="s">
        <v>45</v>
      </c>
      <c r="EJ829">
        <v>1</v>
      </c>
      <c r="EK829">
        <v>1381</v>
      </c>
      <c r="EL829" t="s">
        <v>738</v>
      </c>
      <c r="EM829" t="s">
        <v>739</v>
      </c>
      <c r="EO829" t="s">
        <v>45</v>
      </c>
      <c r="EQ829">
        <v>0</v>
      </c>
      <c r="ER829">
        <v>4688.45</v>
      </c>
      <c r="ES829">
        <v>3704.5</v>
      </c>
      <c r="ET829">
        <v>34.69</v>
      </c>
      <c r="EU829">
        <v>8.61</v>
      </c>
      <c r="EV829">
        <v>949.26</v>
      </c>
      <c r="EW829">
        <v>79.77</v>
      </c>
      <c r="EX829">
        <v>0</v>
      </c>
      <c r="EY829">
        <v>0</v>
      </c>
      <c r="EZ829">
        <v>0</v>
      </c>
      <c r="FQ829">
        <v>0</v>
      </c>
      <c r="FR829">
        <f t="shared" si="522"/>
        <v>0</v>
      </c>
      <c r="FS829">
        <v>0</v>
      </c>
      <c r="FX829">
        <v>88</v>
      </c>
      <c r="FY829">
        <v>44</v>
      </c>
      <c r="GA829" t="s">
        <v>45</v>
      </c>
      <c r="GG829">
        <v>2</v>
      </c>
      <c r="GH829">
        <v>1</v>
      </c>
      <c r="GI829">
        <v>2</v>
      </c>
      <c r="GJ829">
        <v>0</v>
      </c>
      <c r="GK829">
        <f>ROUND(R829*(R12)/100,2)</f>
        <v>933.46</v>
      </c>
      <c r="GL829">
        <f t="shared" si="523"/>
        <v>0</v>
      </c>
      <c r="GM829">
        <f t="shared" si="524"/>
        <v>186581.09</v>
      </c>
      <c r="GN829">
        <f t="shared" si="525"/>
        <v>186581.09</v>
      </c>
      <c r="GO829">
        <f t="shared" si="526"/>
        <v>0</v>
      </c>
      <c r="GP829">
        <f t="shared" si="527"/>
        <v>0</v>
      </c>
      <c r="GR829">
        <v>0</v>
      </c>
    </row>
    <row r="830" spans="1:200">
      <c r="A830">
        <v>18</v>
      </c>
      <c r="B830">
        <v>1</v>
      </c>
      <c r="C830">
        <v>402</v>
      </c>
      <c r="E830" t="s">
        <v>99</v>
      </c>
      <c r="F830" t="s">
        <v>740</v>
      </c>
      <c r="G830" t="s">
        <v>741</v>
      </c>
      <c r="H830" t="s">
        <v>138</v>
      </c>
      <c r="I830">
        <f>I829*J830</f>
        <v>3.48</v>
      </c>
      <c r="J830">
        <v>0.87</v>
      </c>
      <c r="O830">
        <f t="shared" si="491"/>
        <v>131820.79</v>
      </c>
      <c r="P830">
        <f t="shared" si="492"/>
        <v>131820.79</v>
      </c>
      <c r="Q830">
        <f t="shared" si="493"/>
        <v>0</v>
      </c>
      <c r="R830">
        <f t="shared" si="494"/>
        <v>0</v>
      </c>
      <c r="S830">
        <f t="shared" si="495"/>
        <v>0</v>
      </c>
      <c r="T830">
        <f t="shared" si="496"/>
        <v>0</v>
      </c>
      <c r="U830">
        <f t="shared" si="497"/>
        <v>0</v>
      </c>
      <c r="V830">
        <f t="shared" si="498"/>
        <v>0</v>
      </c>
      <c r="W830">
        <f t="shared" si="499"/>
        <v>0</v>
      </c>
      <c r="X830">
        <f t="shared" si="500"/>
        <v>0</v>
      </c>
      <c r="Y830">
        <f t="shared" si="501"/>
        <v>0</v>
      </c>
      <c r="AA830">
        <v>22950688</v>
      </c>
      <c r="AB830">
        <f t="shared" si="502"/>
        <v>14739.12</v>
      </c>
      <c r="AC830">
        <f t="shared" si="503"/>
        <v>14739.12</v>
      </c>
      <c r="AD830">
        <f t="shared" si="504"/>
        <v>0</v>
      </c>
      <c r="AE830">
        <f t="shared" si="505"/>
        <v>0</v>
      </c>
      <c r="AF830">
        <f t="shared" si="506"/>
        <v>0</v>
      </c>
      <c r="AG830">
        <f t="shared" si="507"/>
        <v>0</v>
      </c>
      <c r="AH830">
        <f t="shared" si="508"/>
        <v>0</v>
      </c>
      <c r="AI830">
        <f t="shared" si="509"/>
        <v>0</v>
      </c>
      <c r="AJ830">
        <f t="shared" si="510"/>
        <v>0</v>
      </c>
      <c r="AK830">
        <v>14739.12</v>
      </c>
      <c r="AL830">
        <v>14739.12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1</v>
      </c>
      <c r="AW830">
        <v>1</v>
      </c>
      <c r="AZ830">
        <v>1</v>
      </c>
      <c r="BA830">
        <v>1</v>
      </c>
      <c r="BB830">
        <v>1</v>
      </c>
      <c r="BC830">
        <v>2.57</v>
      </c>
      <c r="BD830" t="s">
        <v>45</v>
      </c>
      <c r="BE830" t="s">
        <v>45</v>
      </c>
      <c r="BF830" t="s">
        <v>45</v>
      </c>
      <c r="BG830" t="s">
        <v>45</v>
      </c>
      <c r="BH830">
        <v>3</v>
      </c>
      <c r="BI830">
        <v>1</v>
      </c>
      <c r="BJ830" t="s">
        <v>742</v>
      </c>
      <c r="BM830">
        <v>1381</v>
      </c>
      <c r="BN830">
        <v>0</v>
      </c>
      <c r="BO830" t="s">
        <v>740</v>
      </c>
      <c r="BP830">
        <v>1</v>
      </c>
      <c r="BQ830">
        <v>30</v>
      </c>
      <c r="BS830">
        <v>1</v>
      </c>
      <c r="BT830">
        <v>1</v>
      </c>
      <c r="BU830">
        <v>1</v>
      </c>
      <c r="BV830">
        <v>1</v>
      </c>
      <c r="BW830">
        <v>1</v>
      </c>
      <c r="BX830">
        <v>1</v>
      </c>
      <c r="BY830" t="s">
        <v>45</v>
      </c>
      <c r="BZ830">
        <v>0</v>
      </c>
      <c r="CA830">
        <v>0</v>
      </c>
      <c r="CF830">
        <v>0</v>
      </c>
      <c r="CG830">
        <v>0</v>
      </c>
      <c r="CM830">
        <v>0</v>
      </c>
      <c r="CN830" t="s">
        <v>45</v>
      </c>
      <c r="CO830">
        <v>0</v>
      </c>
      <c r="CP830">
        <f t="shared" si="511"/>
        <v>131820.79</v>
      </c>
      <c r="CQ830">
        <f t="shared" si="512"/>
        <v>37879.538399999998</v>
      </c>
      <c r="CR830">
        <f t="shared" si="513"/>
        <v>0</v>
      </c>
      <c r="CS830">
        <f t="shared" si="514"/>
        <v>0</v>
      </c>
      <c r="CT830">
        <f t="shared" si="515"/>
        <v>0</v>
      </c>
      <c r="CU830">
        <f t="shared" si="516"/>
        <v>0</v>
      </c>
      <c r="CV830">
        <f t="shared" si="517"/>
        <v>0</v>
      </c>
      <c r="CW830">
        <f t="shared" si="518"/>
        <v>0</v>
      </c>
      <c r="CX830">
        <f t="shared" si="519"/>
        <v>0</v>
      </c>
      <c r="CY830">
        <f t="shared" si="520"/>
        <v>0</v>
      </c>
      <c r="CZ830">
        <f t="shared" si="521"/>
        <v>0</v>
      </c>
      <c r="DC830" t="s">
        <v>45</v>
      </c>
      <c r="DD830" t="s">
        <v>45</v>
      </c>
      <c r="DE830" t="s">
        <v>45</v>
      </c>
      <c r="DF830" t="s">
        <v>45</v>
      </c>
      <c r="DG830" t="s">
        <v>45</v>
      </c>
      <c r="DH830" t="s">
        <v>45</v>
      </c>
      <c r="DI830" t="s">
        <v>45</v>
      </c>
      <c r="DJ830" t="s">
        <v>45</v>
      </c>
      <c r="DK830" t="s">
        <v>45</v>
      </c>
      <c r="DL830" t="s">
        <v>45</v>
      </c>
      <c r="DM830" t="s">
        <v>45</v>
      </c>
      <c r="DN830">
        <v>104</v>
      </c>
      <c r="DO830">
        <v>79</v>
      </c>
      <c r="DP830">
        <v>1.087</v>
      </c>
      <c r="DQ830">
        <v>1.0009999999999999</v>
      </c>
      <c r="DU830">
        <v>1009</v>
      </c>
      <c r="DV830" t="s">
        <v>138</v>
      </c>
      <c r="DW830" t="s">
        <v>138</v>
      </c>
      <c r="DX830">
        <v>1000</v>
      </c>
      <c r="EE830">
        <v>21379096</v>
      </c>
      <c r="EF830">
        <v>30</v>
      </c>
      <c r="EG830" t="s">
        <v>20</v>
      </c>
      <c r="EH830">
        <v>0</v>
      </c>
      <c r="EI830" t="s">
        <v>45</v>
      </c>
      <c r="EJ830">
        <v>1</v>
      </c>
      <c r="EK830">
        <v>1381</v>
      </c>
      <c r="EL830" t="s">
        <v>738</v>
      </c>
      <c r="EM830" t="s">
        <v>739</v>
      </c>
      <c r="EO830" t="s">
        <v>45</v>
      </c>
      <c r="EQ830">
        <v>0</v>
      </c>
      <c r="ER830">
        <v>14739.12</v>
      </c>
      <c r="ES830">
        <v>14739.12</v>
      </c>
      <c r="ET830">
        <v>0</v>
      </c>
      <c r="EU830">
        <v>0</v>
      </c>
      <c r="EV830">
        <v>0</v>
      </c>
      <c r="EW830">
        <v>0</v>
      </c>
      <c r="EX830">
        <v>0</v>
      </c>
      <c r="EZ830">
        <v>0</v>
      </c>
      <c r="FQ830">
        <v>0</v>
      </c>
      <c r="FR830">
        <f t="shared" si="522"/>
        <v>0</v>
      </c>
      <c r="FS830">
        <v>0</v>
      </c>
      <c r="FX830">
        <v>0</v>
      </c>
      <c r="FY830">
        <v>0</v>
      </c>
      <c r="GA830" t="s">
        <v>45</v>
      </c>
      <c r="GG830">
        <v>2</v>
      </c>
      <c r="GH830">
        <v>1</v>
      </c>
      <c r="GI830">
        <v>2</v>
      </c>
      <c r="GJ830">
        <v>0</v>
      </c>
      <c r="GK830">
        <f>ROUND(R830*(R12)/100,2)</f>
        <v>0</v>
      </c>
      <c r="GL830">
        <f t="shared" si="523"/>
        <v>0</v>
      </c>
      <c r="GM830">
        <f t="shared" si="524"/>
        <v>131820.79</v>
      </c>
      <c r="GN830">
        <f t="shared" si="525"/>
        <v>131820.79</v>
      </c>
      <c r="GO830">
        <f t="shared" si="526"/>
        <v>0</v>
      </c>
      <c r="GP830">
        <f t="shared" si="527"/>
        <v>0</v>
      </c>
      <c r="GR830">
        <v>0</v>
      </c>
    </row>
    <row r="831" spans="1:200">
      <c r="A831">
        <v>17</v>
      </c>
      <c r="B831">
        <v>1</v>
      </c>
      <c r="C831">
        <f>ROW(SmtRes!A409)</f>
        <v>409</v>
      </c>
      <c r="D831">
        <f>ROW(EtalonRes!A385)</f>
        <v>385</v>
      </c>
      <c r="E831" t="s">
        <v>122</v>
      </c>
      <c r="F831" t="s">
        <v>708</v>
      </c>
      <c r="G831" t="s">
        <v>709</v>
      </c>
      <c r="H831" t="s">
        <v>93</v>
      </c>
      <c r="I831">
        <f>32*0+16</f>
        <v>16</v>
      </c>
      <c r="J831">
        <v>0</v>
      </c>
      <c r="O831">
        <f t="shared" si="491"/>
        <v>27304.33</v>
      </c>
      <c r="P831">
        <f t="shared" si="492"/>
        <v>1666.12</v>
      </c>
      <c r="Q831">
        <f t="shared" si="493"/>
        <v>0</v>
      </c>
      <c r="R831">
        <f t="shared" si="494"/>
        <v>0</v>
      </c>
      <c r="S831">
        <f t="shared" si="495"/>
        <v>25638.21</v>
      </c>
      <c r="T831">
        <f t="shared" si="496"/>
        <v>0</v>
      </c>
      <c r="U831">
        <f t="shared" si="497"/>
        <v>154.56</v>
      </c>
      <c r="V831">
        <f t="shared" si="498"/>
        <v>0</v>
      </c>
      <c r="W831">
        <f t="shared" si="499"/>
        <v>0</v>
      </c>
      <c r="X831">
        <f t="shared" si="500"/>
        <v>22561.62</v>
      </c>
      <c r="Y831">
        <f t="shared" si="501"/>
        <v>11280.81</v>
      </c>
      <c r="AA831">
        <v>22950688</v>
      </c>
      <c r="AB831">
        <f t="shared" si="502"/>
        <v>131.16999999999999</v>
      </c>
      <c r="AC831">
        <f t="shared" si="503"/>
        <v>32.44</v>
      </c>
      <c r="AD831">
        <f t="shared" si="504"/>
        <v>0</v>
      </c>
      <c r="AE831">
        <f t="shared" si="505"/>
        <v>0</v>
      </c>
      <c r="AF831">
        <f t="shared" si="506"/>
        <v>98.73</v>
      </c>
      <c r="AG831">
        <f t="shared" si="507"/>
        <v>0</v>
      </c>
      <c r="AH831">
        <f t="shared" si="508"/>
        <v>9.66</v>
      </c>
      <c r="AI831">
        <f t="shared" si="509"/>
        <v>0</v>
      </c>
      <c r="AJ831">
        <f t="shared" si="510"/>
        <v>0</v>
      </c>
      <c r="AK831">
        <v>131.16999999999999</v>
      </c>
      <c r="AL831">
        <v>32.44</v>
      </c>
      <c r="AM831">
        <v>0</v>
      </c>
      <c r="AN831">
        <v>0</v>
      </c>
      <c r="AO831">
        <v>98.73</v>
      </c>
      <c r="AP831">
        <v>0</v>
      </c>
      <c r="AQ831">
        <v>9.66</v>
      </c>
      <c r="AR831">
        <v>0</v>
      </c>
      <c r="AS831">
        <v>0</v>
      </c>
      <c r="AT831">
        <v>88</v>
      </c>
      <c r="AU831">
        <v>44</v>
      </c>
      <c r="AV831">
        <v>1</v>
      </c>
      <c r="AW831">
        <v>1</v>
      </c>
      <c r="AZ831">
        <v>1</v>
      </c>
      <c r="BA831">
        <v>16.23</v>
      </c>
      <c r="BB831">
        <v>1</v>
      </c>
      <c r="BC831">
        <v>3.21</v>
      </c>
      <c r="BD831" t="s">
        <v>45</v>
      </c>
      <c r="BE831" t="s">
        <v>45</v>
      </c>
      <c r="BF831" t="s">
        <v>45</v>
      </c>
      <c r="BG831" t="s">
        <v>45</v>
      </c>
      <c r="BH831">
        <v>0</v>
      </c>
      <c r="BI831">
        <v>1</v>
      </c>
      <c r="BJ831" t="s">
        <v>710</v>
      </c>
      <c r="BM831">
        <v>442</v>
      </c>
      <c r="BN831">
        <v>0</v>
      </c>
      <c r="BO831" t="s">
        <v>708</v>
      </c>
      <c r="BP831">
        <v>1</v>
      </c>
      <c r="BQ831">
        <v>60</v>
      </c>
      <c r="BS831">
        <v>16.23</v>
      </c>
      <c r="BT831">
        <v>1</v>
      </c>
      <c r="BU831">
        <v>1</v>
      </c>
      <c r="BV831">
        <v>1</v>
      </c>
      <c r="BW831">
        <v>1</v>
      </c>
      <c r="BX831">
        <v>1</v>
      </c>
      <c r="BY831" t="s">
        <v>45</v>
      </c>
      <c r="BZ831">
        <v>88</v>
      </c>
      <c r="CA831">
        <v>44</v>
      </c>
      <c r="CF831">
        <v>0</v>
      </c>
      <c r="CG831">
        <v>0</v>
      </c>
      <c r="CM831">
        <v>0</v>
      </c>
      <c r="CN831" t="s">
        <v>45</v>
      </c>
      <c r="CO831">
        <v>0</v>
      </c>
      <c r="CP831">
        <f t="shared" si="511"/>
        <v>27304.329999999998</v>
      </c>
      <c r="CQ831">
        <f t="shared" si="512"/>
        <v>104.13239999999999</v>
      </c>
      <c r="CR831">
        <f t="shared" si="513"/>
        <v>0</v>
      </c>
      <c r="CS831">
        <f t="shared" si="514"/>
        <v>0</v>
      </c>
      <c r="CT831">
        <f t="shared" si="515"/>
        <v>1602.3879000000002</v>
      </c>
      <c r="CU831">
        <f t="shared" si="516"/>
        <v>0</v>
      </c>
      <c r="CV831">
        <f t="shared" si="517"/>
        <v>9.66</v>
      </c>
      <c r="CW831">
        <f t="shared" si="518"/>
        <v>0</v>
      </c>
      <c r="CX831">
        <f t="shared" si="519"/>
        <v>0</v>
      </c>
      <c r="CY831">
        <f t="shared" si="520"/>
        <v>22561.624799999998</v>
      </c>
      <c r="CZ831">
        <f t="shared" si="521"/>
        <v>11280.812399999999</v>
      </c>
      <c r="DC831" t="s">
        <v>45</v>
      </c>
      <c r="DD831" t="s">
        <v>45</v>
      </c>
      <c r="DE831" t="s">
        <v>45</v>
      </c>
      <c r="DF831" t="s">
        <v>45</v>
      </c>
      <c r="DG831" t="s">
        <v>45</v>
      </c>
      <c r="DH831" t="s">
        <v>45</v>
      </c>
      <c r="DI831" t="s">
        <v>45</v>
      </c>
      <c r="DJ831" t="s">
        <v>45</v>
      </c>
      <c r="DK831" t="s">
        <v>45</v>
      </c>
      <c r="DL831" t="s">
        <v>45</v>
      </c>
      <c r="DM831" t="s">
        <v>45</v>
      </c>
      <c r="DN831">
        <v>104</v>
      </c>
      <c r="DO831">
        <v>79</v>
      </c>
      <c r="DP831">
        <v>1.087</v>
      </c>
      <c r="DQ831">
        <v>1.0009999999999999</v>
      </c>
      <c r="DU831">
        <v>1003</v>
      </c>
      <c r="DV831" t="s">
        <v>93</v>
      </c>
      <c r="DW831" t="s">
        <v>93</v>
      </c>
      <c r="DX831">
        <v>100</v>
      </c>
      <c r="EE831">
        <v>21378157</v>
      </c>
      <c r="EF831">
        <v>60</v>
      </c>
      <c r="EG831" t="s">
        <v>87</v>
      </c>
      <c r="EH831">
        <v>0</v>
      </c>
      <c r="EI831" t="s">
        <v>45</v>
      </c>
      <c r="EJ831">
        <v>1</v>
      </c>
      <c r="EK831">
        <v>442</v>
      </c>
      <c r="EL831" t="s">
        <v>703</v>
      </c>
      <c r="EM831" t="s">
        <v>704</v>
      </c>
      <c r="EO831" t="s">
        <v>45</v>
      </c>
      <c r="EQ831">
        <v>0</v>
      </c>
      <c r="ER831">
        <v>131.16999999999999</v>
      </c>
      <c r="ES831">
        <v>32.44</v>
      </c>
      <c r="ET831">
        <v>0</v>
      </c>
      <c r="EU831">
        <v>0</v>
      </c>
      <c r="EV831">
        <v>98.73</v>
      </c>
      <c r="EW831">
        <v>9.66</v>
      </c>
      <c r="EX831">
        <v>0</v>
      </c>
      <c r="EY831">
        <v>0</v>
      </c>
      <c r="EZ831">
        <v>0</v>
      </c>
      <c r="FQ831">
        <v>0</v>
      </c>
      <c r="FR831">
        <f t="shared" si="522"/>
        <v>0</v>
      </c>
      <c r="FS831">
        <v>0</v>
      </c>
      <c r="FX831">
        <v>88</v>
      </c>
      <c r="FY831">
        <v>44</v>
      </c>
      <c r="GA831" t="s">
        <v>45</v>
      </c>
      <c r="GG831">
        <v>2</v>
      </c>
      <c r="GH831">
        <v>1</v>
      </c>
      <c r="GI831">
        <v>2</v>
      </c>
      <c r="GJ831">
        <v>0</v>
      </c>
      <c r="GK831">
        <f>ROUND(R831*(R12)/100,2)</f>
        <v>0</v>
      </c>
      <c r="GL831">
        <f t="shared" si="523"/>
        <v>0</v>
      </c>
      <c r="GM831">
        <f t="shared" si="524"/>
        <v>61146.759999999995</v>
      </c>
      <c r="GN831">
        <f t="shared" si="525"/>
        <v>61146.76</v>
      </c>
      <c r="GO831">
        <f t="shared" si="526"/>
        <v>0</v>
      </c>
      <c r="GP831">
        <f t="shared" si="527"/>
        <v>0</v>
      </c>
      <c r="GR831">
        <v>0</v>
      </c>
    </row>
    <row r="832" spans="1:200">
      <c r="A832">
        <v>18</v>
      </c>
      <c r="B832">
        <v>1</v>
      </c>
      <c r="C832">
        <v>408</v>
      </c>
      <c r="E832" t="s">
        <v>128</v>
      </c>
      <c r="F832" t="s">
        <v>743</v>
      </c>
      <c r="G832" t="s">
        <v>744</v>
      </c>
      <c r="H832" t="s">
        <v>462</v>
      </c>
      <c r="I832">
        <f>I831*J832</f>
        <v>160</v>
      </c>
      <c r="J832">
        <v>10</v>
      </c>
      <c r="O832">
        <f t="shared" si="491"/>
        <v>5912.19</v>
      </c>
      <c r="P832">
        <f t="shared" si="492"/>
        <v>5912.19</v>
      </c>
      <c r="Q832">
        <f t="shared" si="493"/>
        <v>0</v>
      </c>
      <c r="R832">
        <f t="shared" si="494"/>
        <v>0</v>
      </c>
      <c r="S832">
        <f t="shared" si="495"/>
        <v>0</v>
      </c>
      <c r="T832">
        <f t="shared" si="496"/>
        <v>0</v>
      </c>
      <c r="U832">
        <f t="shared" si="497"/>
        <v>0</v>
      </c>
      <c r="V832">
        <f t="shared" si="498"/>
        <v>0</v>
      </c>
      <c r="W832">
        <f t="shared" si="499"/>
        <v>0</v>
      </c>
      <c r="X832">
        <f t="shared" si="500"/>
        <v>0</v>
      </c>
      <c r="Y832">
        <f t="shared" si="501"/>
        <v>0</v>
      </c>
      <c r="AA832">
        <v>22950688</v>
      </c>
      <c r="AB832">
        <f t="shared" si="502"/>
        <v>9.8800000000000008</v>
      </c>
      <c r="AC832">
        <f t="shared" si="503"/>
        <v>9.8800000000000008</v>
      </c>
      <c r="AD832">
        <f t="shared" si="504"/>
        <v>0</v>
      </c>
      <c r="AE832">
        <f t="shared" si="505"/>
        <v>0</v>
      </c>
      <c r="AF832">
        <f t="shared" si="506"/>
        <v>0</v>
      </c>
      <c r="AG832">
        <f t="shared" si="507"/>
        <v>0</v>
      </c>
      <c r="AH832">
        <f t="shared" si="508"/>
        <v>0</v>
      </c>
      <c r="AI832">
        <f t="shared" si="509"/>
        <v>0</v>
      </c>
      <c r="AJ832">
        <f t="shared" si="510"/>
        <v>0</v>
      </c>
      <c r="AK832">
        <v>9.8800000000000008</v>
      </c>
      <c r="AL832">
        <v>9.8800000000000008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1</v>
      </c>
      <c r="AW832">
        <v>1</v>
      </c>
      <c r="AZ832">
        <v>1</v>
      </c>
      <c r="BA832">
        <v>1</v>
      </c>
      <c r="BB832">
        <v>1</v>
      </c>
      <c r="BC832">
        <v>3.74</v>
      </c>
      <c r="BD832" t="s">
        <v>45</v>
      </c>
      <c r="BE832" t="s">
        <v>45</v>
      </c>
      <c r="BF832" t="s">
        <v>45</v>
      </c>
      <c r="BG832" t="s">
        <v>45</v>
      </c>
      <c r="BH832">
        <v>3</v>
      </c>
      <c r="BI832">
        <v>1</v>
      </c>
      <c r="BJ832" t="s">
        <v>745</v>
      </c>
      <c r="BM832">
        <v>442</v>
      </c>
      <c r="BN832">
        <v>0</v>
      </c>
      <c r="BO832" t="s">
        <v>743</v>
      </c>
      <c r="BP832">
        <v>1</v>
      </c>
      <c r="BQ832">
        <v>60</v>
      </c>
      <c r="BS832">
        <v>1</v>
      </c>
      <c r="BT832">
        <v>1</v>
      </c>
      <c r="BU832">
        <v>1</v>
      </c>
      <c r="BV832">
        <v>1</v>
      </c>
      <c r="BW832">
        <v>1</v>
      </c>
      <c r="BX832">
        <v>1</v>
      </c>
      <c r="BY832" t="s">
        <v>45</v>
      </c>
      <c r="BZ832">
        <v>0</v>
      </c>
      <c r="CA832">
        <v>0</v>
      </c>
      <c r="CF832">
        <v>0</v>
      </c>
      <c r="CG832">
        <v>0</v>
      </c>
      <c r="CM832">
        <v>0</v>
      </c>
      <c r="CN832" t="s">
        <v>45</v>
      </c>
      <c r="CO832">
        <v>0</v>
      </c>
      <c r="CP832">
        <f t="shared" si="511"/>
        <v>5912.19</v>
      </c>
      <c r="CQ832">
        <f t="shared" si="512"/>
        <v>36.951200000000007</v>
      </c>
      <c r="CR832">
        <f t="shared" si="513"/>
        <v>0</v>
      </c>
      <c r="CS832">
        <f t="shared" si="514"/>
        <v>0</v>
      </c>
      <c r="CT832">
        <f t="shared" si="515"/>
        <v>0</v>
      </c>
      <c r="CU832">
        <f t="shared" si="516"/>
        <v>0</v>
      </c>
      <c r="CV832">
        <f t="shared" si="517"/>
        <v>0</v>
      </c>
      <c r="CW832">
        <f t="shared" si="518"/>
        <v>0</v>
      </c>
      <c r="CX832">
        <f t="shared" si="519"/>
        <v>0</v>
      </c>
      <c r="CY832">
        <f t="shared" si="520"/>
        <v>0</v>
      </c>
      <c r="CZ832">
        <f t="shared" si="521"/>
        <v>0</v>
      </c>
      <c r="DC832" t="s">
        <v>45</v>
      </c>
      <c r="DD832" t="s">
        <v>45</v>
      </c>
      <c r="DE832" t="s">
        <v>45</v>
      </c>
      <c r="DF832" t="s">
        <v>45</v>
      </c>
      <c r="DG832" t="s">
        <v>45</v>
      </c>
      <c r="DH832" t="s">
        <v>45</v>
      </c>
      <c r="DI832" t="s">
        <v>45</v>
      </c>
      <c r="DJ832" t="s">
        <v>45</v>
      </c>
      <c r="DK832" t="s">
        <v>45</v>
      </c>
      <c r="DL832" t="s">
        <v>45</v>
      </c>
      <c r="DM832" t="s">
        <v>45</v>
      </c>
      <c r="DN832">
        <v>104</v>
      </c>
      <c r="DO832">
        <v>79</v>
      </c>
      <c r="DP832">
        <v>1.087</v>
      </c>
      <c r="DQ832">
        <v>1.0009999999999999</v>
      </c>
      <c r="DU832">
        <v>1005</v>
      </c>
      <c r="DV832" t="s">
        <v>462</v>
      </c>
      <c r="DW832" t="s">
        <v>462</v>
      </c>
      <c r="DX832">
        <v>1</v>
      </c>
      <c r="EE832">
        <v>21378157</v>
      </c>
      <c r="EF832">
        <v>60</v>
      </c>
      <c r="EG832" t="s">
        <v>87</v>
      </c>
      <c r="EH832">
        <v>0</v>
      </c>
      <c r="EI832" t="s">
        <v>45</v>
      </c>
      <c r="EJ832">
        <v>1</v>
      </c>
      <c r="EK832">
        <v>442</v>
      </c>
      <c r="EL832" t="s">
        <v>703</v>
      </c>
      <c r="EM832" t="s">
        <v>704</v>
      </c>
      <c r="EO832" t="s">
        <v>45</v>
      </c>
      <c r="EQ832">
        <v>0</v>
      </c>
      <c r="ER832">
        <v>9.8800000000000008</v>
      </c>
      <c r="ES832">
        <v>9.8800000000000008</v>
      </c>
      <c r="ET832">
        <v>0</v>
      </c>
      <c r="EU832">
        <v>0</v>
      </c>
      <c r="EV832">
        <v>0</v>
      </c>
      <c r="EW832">
        <v>0</v>
      </c>
      <c r="EX832">
        <v>0</v>
      </c>
      <c r="EZ832">
        <v>0</v>
      </c>
      <c r="FQ832">
        <v>0</v>
      </c>
      <c r="FR832">
        <f t="shared" si="522"/>
        <v>0</v>
      </c>
      <c r="FS832">
        <v>0</v>
      </c>
      <c r="FX832">
        <v>0</v>
      </c>
      <c r="FY832">
        <v>0</v>
      </c>
      <c r="GA832" t="s">
        <v>45</v>
      </c>
      <c r="GG832">
        <v>2</v>
      </c>
      <c r="GH832">
        <v>1</v>
      </c>
      <c r="GI832">
        <v>2</v>
      </c>
      <c r="GJ832">
        <v>0</v>
      </c>
      <c r="GK832">
        <f>ROUND(R832*(R12)/100,2)</f>
        <v>0</v>
      </c>
      <c r="GL832">
        <f t="shared" si="523"/>
        <v>0</v>
      </c>
      <c r="GM832">
        <f t="shared" si="524"/>
        <v>5912.19</v>
      </c>
      <c r="GN832">
        <f t="shared" si="525"/>
        <v>5912.19</v>
      </c>
      <c r="GO832">
        <f t="shared" si="526"/>
        <v>0</v>
      </c>
      <c r="GP832">
        <f t="shared" si="527"/>
        <v>0</v>
      </c>
      <c r="GR832">
        <v>0</v>
      </c>
    </row>
    <row r="833" spans="1:200">
      <c r="A833">
        <v>18</v>
      </c>
      <c r="B833">
        <v>1</v>
      </c>
      <c r="C833">
        <v>409</v>
      </c>
      <c r="E833" t="s">
        <v>320</v>
      </c>
      <c r="F833" t="s">
        <v>746</v>
      </c>
      <c r="G833" t="s">
        <v>747</v>
      </c>
      <c r="H833" t="s">
        <v>138</v>
      </c>
      <c r="I833">
        <f>I831*J833</f>
        <v>0.96</v>
      </c>
      <c r="J833">
        <v>0.06</v>
      </c>
      <c r="O833">
        <f t="shared" si="491"/>
        <v>177931</v>
      </c>
      <c r="P833">
        <f t="shared" si="492"/>
        <v>177931</v>
      </c>
      <c r="Q833">
        <f t="shared" si="493"/>
        <v>0</v>
      </c>
      <c r="R833">
        <f t="shared" si="494"/>
        <v>0</v>
      </c>
      <c r="S833">
        <f t="shared" si="495"/>
        <v>0</v>
      </c>
      <c r="T833">
        <f t="shared" si="496"/>
        <v>0</v>
      </c>
      <c r="U833">
        <f t="shared" si="497"/>
        <v>0</v>
      </c>
      <c r="V833">
        <f t="shared" si="498"/>
        <v>0</v>
      </c>
      <c r="W833">
        <f t="shared" si="499"/>
        <v>0</v>
      </c>
      <c r="X833">
        <f t="shared" si="500"/>
        <v>0</v>
      </c>
      <c r="Y833">
        <f t="shared" si="501"/>
        <v>0</v>
      </c>
      <c r="AA833">
        <v>22950688</v>
      </c>
      <c r="AB833">
        <f t="shared" si="502"/>
        <v>46804.24</v>
      </c>
      <c r="AC833">
        <f t="shared" si="503"/>
        <v>46804.24</v>
      </c>
      <c r="AD833">
        <f t="shared" si="504"/>
        <v>0</v>
      </c>
      <c r="AE833">
        <f t="shared" si="505"/>
        <v>0</v>
      </c>
      <c r="AF833">
        <f t="shared" si="506"/>
        <v>0</v>
      </c>
      <c r="AG833">
        <f t="shared" si="507"/>
        <v>0</v>
      </c>
      <c r="AH833">
        <f t="shared" si="508"/>
        <v>0</v>
      </c>
      <c r="AI833">
        <f t="shared" si="509"/>
        <v>0</v>
      </c>
      <c r="AJ833">
        <f t="shared" si="510"/>
        <v>0</v>
      </c>
      <c r="AK833">
        <v>46804.24</v>
      </c>
      <c r="AL833">
        <v>46804.24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1</v>
      </c>
      <c r="AW833">
        <v>1</v>
      </c>
      <c r="AZ833">
        <v>1</v>
      </c>
      <c r="BA833">
        <v>1</v>
      </c>
      <c r="BB833">
        <v>1</v>
      </c>
      <c r="BC833">
        <v>3.96</v>
      </c>
      <c r="BD833" t="s">
        <v>45</v>
      </c>
      <c r="BE833" t="s">
        <v>45</v>
      </c>
      <c r="BF833" t="s">
        <v>45</v>
      </c>
      <c r="BG833" t="s">
        <v>45</v>
      </c>
      <c r="BH833">
        <v>3</v>
      </c>
      <c r="BI833">
        <v>1</v>
      </c>
      <c r="BJ833" t="s">
        <v>748</v>
      </c>
      <c r="BM833">
        <v>442</v>
      </c>
      <c r="BN833">
        <v>0</v>
      </c>
      <c r="BO833" t="s">
        <v>746</v>
      </c>
      <c r="BP833">
        <v>1</v>
      </c>
      <c r="BQ833">
        <v>60</v>
      </c>
      <c r="BS833">
        <v>1</v>
      </c>
      <c r="BT833">
        <v>1</v>
      </c>
      <c r="BU833">
        <v>1</v>
      </c>
      <c r="BV833">
        <v>1</v>
      </c>
      <c r="BW833">
        <v>1</v>
      </c>
      <c r="BX833">
        <v>1</v>
      </c>
      <c r="BY833" t="s">
        <v>45</v>
      </c>
      <c r="BZ833">
        <v>0</v>
      </c>
      <c r="CA833">
        <v>0</v>
      </c>
      <c r="CF833">
        <v>0</v>
      </c>
      <c r="CG833">
        <v>0</v>
      </c>
      <c r="CM833">
        <v>0</v>
      </c>
      <c r="CN833" t="s">
        <v>45</v>
      </c>
      <c r="CO833">
        <v>0</v>
      </c>
      <c r="CP833">
        <f t="shared" si="511"/>
        <v>177931</v>
      </c>
      <c r="CQ833">
        <f t="shared" si="512"/>
        <v>185344.7904</v>
      </c>
      <c r="CR833">
        <f t="shared" si="513"/>
        <v>0</v>
      </c>
      <c r="CS833">
        <f t="shared" si="514"/>
        <v>0</v>
      </c>
      <c r="CT833">
        <f t="shared" si="515"/>
        <v>0</v>
      </c>
      <c r="CU833">
        <f t="shared" si="516"/>
        <v>0</v>
      </c>
      <c r="CV833">
        <f t="shared" si="517"/>
        <v>0</v>
      </c>
      <c r="CW833">
        <f t="shared" si="518"/>
        <v>0</v>
      </c>
      <c r="CX833">
        <f t="shared" si="519"/>
        <v>0</v>
      </c>
      <c r="CY833">
        <f t="shared" si="520"/>
        <v>0</v>
      </c>
      <c r="CZ833">
        <f t="shared" si="521"/>
        <v>0</v>
      </c>
      <c r="DC833" t="s">
        <v>45</v>
      </c>
      <c r="DD833" t="s">
        <v>45</v>
      </c>
      <c r="DE833" t="s">
        <v>45</v>
      </c>
      <c r="DF833" t="s">
        <v>45</v>
      </c>
      <c r="DG833" t="s">
        <v>45</v>
      </c>
      <c r="DH833" t="s">
        <v>45</v>
      </c>
      <c r="DI833" t="s">
        <v>45</v>
      </c>
      <c r="DJ833" t="s">
        <v>45</v>
      </c>
      <c r="DK833" t="s">
        <v>45</v>
      </c>
      <c r="DL833" t="s">
        <v>45</v>
      </c>
      <c r="DM833" t="s">
        <v>45</v>
      </c>
      <c r="DN833">
        <v>104</v>
      </c>
      <c r="DO833">
        <v>79</v>
      </c>
      <c r="DP833">
        <v>1.087</v>
      </c>
      <c r="DQ833">
        <v>1.0009999999999999</v>
      </c>
      <c r="DU833">
        <v>1009</v>
      </c>
      <c r="DV833" t="s">
        <v>138</v>
      </c>
      <c r="DW833" t="s">
        <v>138</v>
      </c>
      <c r="DX833">
        <v>1000</v>
      </c>
      <c r="EE833">
        <v>21378157</v>
      </c>
      <c r="EF833">
        <v>60</v>
      </c>
      <c r="EG833" t="s">
        <v>87</v>
      </c>
      <c r="EH833">
        <v>0</v>
      </c>
      <c r="EI833" t="s">
        <v>45</v>
      </c>
      <c r="EJ833">
        <v>1</v>
      </c>
      <c r="EK833">
        <v>442</v>
      </c>
      <c r="EL833" t="s">
        <v>703</v>
      </c>
      <c r="EM833" t="s">
        <v>704</v>
      </c>
      <c r="EO833" t="s">
        <v>45</v>
      </c>
      <c r="EQ833">
        <v>0</v>
      </c>
      <c r="ER833">
        <v>46804.24</v>
      </c>
      <c r="ES833">
        <v>46804.24</v>
      </c>
      <c r="ET833">
        <v>0</v>
      </c>
      <c r="EU833">
        <v>0</v>
      </c>
      <c r="EV833">
        <v>0</v>
      </c>
      <c r="EW833">
        <v>0</v>
      </c>
      <c r="EX833">
        <v>0</v>
      </c>
      <c r="EZ833">
        <v>0</v>
      </c>
      <c r="FQ833">
        <v>0</v>
      </c>
      <c r="FR833">
        <f t="shared" si="522"/>
        <v>0</v>
      </c>
      <c r="FS833">
        <v>0</v>
      </c>
      <c r="FX833">
        <v>0</v>
      </c>
      <c r="FY833">
        <v>0</v>
      </c>
      <c r="GA833" t="s">
        <v>45</v>
      </c>
      <c r="GG833">
        <v>2</v>
      </c>
      <c r="GH833">
        <v>1</v>
      </c>
      <c r="GI833">
        <v>2</v>
      </c>
      <c r="GJ833">
        <v>0</v>
      </c>
      <c r="GK833">
        <f>ROUND(R833*(R12)/100,2)</f>
        <v>0</v>
      </c>
      <c r="GL833">
        <f t="shared" si="523"/>
        <v>0</v>
      </c>
      <c r="GM833">
        <f t="shared" si="524"/>
        <v>177931</v>
      </c>
      <c r="GN833">
        <f t="shared" si="525"/>
        <v>177931</v>
      </c>
      <c r="GO833">
        <f t="shared" si="526"/>
        <v>0</v>
      </c>
      <c r="GP833">
        <f t="shared" si="527"/>
        <v>0</v>
      </c>
      <c r="GR833">
        <v>0</v>
      </c>
    </row>
    <row r="834" spans="1:200">
      <c r="A834">
        <v>17</v>
      </c>
      <c r="B834">
        <v>1</v>
      </c>
      <c r="C834">
        <f>ROW(SmtRes!A413)</f>
        <v>413</v>
      </c>
      <c r="D834">
        <f>ROW(EtalonRes!A389)</f>
        <v>389</v>
      </c>
      <c r="E834" t="s">
        <v>129</v>
      </c>
      <c r="F834" t="s">
        <v>749</v>
      </c>
      <c r="G834" t="s">
        <v>750</v>
      </c>
      <c r="H834" t="s">
        <v>227</v>
      </c>
      <c r="I834">
        <v>10</v>
      </c>
      <c r="J834">
        <v>0</v>
      </c>
      <c r="O834">
        <f t="shared" si="491"/>
        <v>3583.88</v>
      </c>
      <c r="P834">
        <f t="shared" si="492"/>
        <v>15.96</v>
      </c>
      <c r="Q834">
        <f t="shared" si="493"/>
        <v>65.489999999999995</v>
      </c>
      <c r="R834">
        <f t="shared" si="494"/>
        <v>29.21</v>
      </c>
      <c r="S834">
        <f t="shared" si="495"/>
        <v>3502.43</v>
      </c>
      <c r="T834">
        <f t="shared" si="496"/>
        <v>0</v>
      </c>
      <c r="U834">
        <f t="shared" si="497"/>
        <v>19.3</v>
      </c>
      <c r="V834">
        <f t="shared" si="498"/>
        <v>0</v>
      </c>
      <c r="W834">
        <f t="shared" si="499"/>
        <v>0</v>
      </c>
      <c r="X834">
        <f t="shared" si="500"/>
        <v>3082.14</v>
      </c>
      <c r="Y834">
        <f t="shared" si="501"/>
        <v>1541.07</v>
      </c>
      <c r="AA834">
        <v>22950688</v>
      </c>
      <c r="AB834">
        <f t="shared" si="502"/>
        <v>22.67</v>
      </c>
      <c r="AC834">
        <f t="shared" si="503"/>
        <v>0.35</v>
      </c>
      <c r="AD834">
        <f t="shared" si="504"/>
        <v>0.74</v>
      </c>
      <c r="AE834">
        <f t="shared" si="505"/>
        <v>0.18</v>
      </c>
      <c r="AF834">
        <f t="shared" si="506"/>
        <v>21.58</v>
      </c>
      <c r="AG834">
        <f t="shared" si="507"/>
        <v>0</v>
      </c>
      <c r="AH834">
        <f t="shared" si="508"/>
        <v>1.93</v>
      </c>
      <c r="AI834">
        <f t="shared" si="509"/>
        <v>0</v>
      </c>
      <c r="AJ834">
        <f t="shared" si="510"/>
        <v>0</v>
      </c>
      <c r="AK834">
        <v>22.67</v>
      </c>
      <c r="AL834">
        <v>0.35</v>
      </c>
      <c r="AM834">
        <v>0.74</v>
      </c>
      <c r="AN834">
        <v>0.18</v>
      </c>
      <c r="AO834">
        <v>21.58</v>
      </c>
      <c r="AP834">
        <v>0</v>
      </c>
      <c r="AQ834">
        <v>1.93</v>
      </c>
      <c r="AR834">
        <v>0</v>
      </c>
      <c r="AS834">
        <v>0</v>
      </c>
      <c r="AT834">
        <v>88</v>
      </c>
      <c r="AU834">
        <v>44</v>
      </c>
      <c r="AV834">
        <v>1</v>
      </c>
      <c r="AW834">
        <v>1</v>
      </c>
      <c r="AZ834">
        <v>1</v>
      </c>
      <c r="BA834">
        <v>16.23</v>
      </c>
      <c r="BB834">
        <v>8.85</v>
      </c>
      <c r="BC834">
        <v>4.5599999999999996</v>
      </c>
      <c r="BD834" t="s">
        <v>45</v>
      </c>
      <c r="BE834" t="s">
        <v>45</v>
      </c>
      <c r="BF834" t="s">
        <v>45</v>
      </c>
      <c r="BG834" t="s">
        <v>45</v>
      </c>
      <c r="BH834">
        <v>0</v>
      </c>
      <c r="BI834">
        <v>1</v>
      </c>
      <c r="BJ834" t="s">
        <v>751</v>
      </c>
      <c r="BM834">
        <v>96</v>
      </c>
      <c r="BN834">
        <v>0</v>
      </c>
      <c r="BO834" t="s">
        <v>749</v>
      </c>
      <c r="BP834">
        <v>1</v>
      </c>
      <c r="BQ834">
        <v>30</v>
      </c>
      <c r="BS834">
        <v>16.23</v>
      </c>
      <c r="BT834">
        <v>1</v>
      </c>
      <c r="BU834">
        <v>1</v>
      </c>
      <c r="BV834">
        <v>1</v>
      </c>
      <c r="BW834">
        <v>1</v>
      </c>
      <c r="BX834">
        <v>1</v>
      </c>
      <c r="BY834" t="s">
        <v>45</v>
      </c>
      <c r="BZ834">
        <v>88</v>
      </c>
      <c r="CA834">
        <v>44</v>
      </c>
      <c r="CF834">
        <v>0</v>
      </c>
      <c r="CG834">
        <v>0</v>
      </c>
      <c r="CM834">
        <v>0</v>
      </c>
      <c r="CN834" t="s">
        <v>45</v>
      </c>
      <c r="CO834">
        <v>0</v>
      </c>
      <c r="CP834">
        <f t="shared" si="511"/>
        <v>3583.8799999999997</v>
      </c>
      <c r="CQ834">
        <f t="shared" si="512"/>
        <v>1.5959999999999999</v>
      </c>
      <c r="CR834">
        <f t="shared" si="513"/>
        <v>6.5489999999999995</v>
      </c>
      <c r="CS834">
        <f t="shared" si="514"/>
        <v>2.9213999999999998</v>
      </c>
      <c r="CT834">
        <f t="shared" si="515"/>
        <v>350.24340000000001</v>
      </c>
      <c r="CU834">
        <f t="shared" si="516"/>
        <v>0</v>
      </c>
      <c r="CV834">
        <f t="shared" si="517"/>
        <v>1.93</v>
      </c>
      <c r="CW834">
        <f t="shared" si="518"/>
        <v>0</v>
      </c>
      <c r="CX834">
        <f t="shared" si="519"/>
        <v>0</v>
      </c>
      <c r="CY834">
        <f t="shared" si="520"/>
        <v>3082.1383999999998</v>
      </c>
      <c r="CZ834">
        <f t="shared" si="521"/>
        <v>1541.0691999999999</v>
      </c>
      <c r="DC834" t="s">
        <v>45</v>
      </c>
      <c r="DD834" t="s">
        <v>45</v>
      </c>
      <c r="DE834" t="s">
        <v>45</v>
      </c>
      <c r="DF834" t="s">
        <v>45</v>
      </c>
      <c r="DG834" t="s">
        <v>45</v>
      </c>
      <c r="DH834" t="s">
        <v>45</v>
      </c>
      <c r="DI834" t="s">
        <v>45</v>
      </c>
      <c r="DJ834" t="s">
        <v>45</v>
      </c>
      <c r="DK834" t="s">
        <v>45</v>
      </c>
      <c r="DL834" t="s">
        <v>45</v>
      </c>
      <c r="DM834" t="s">
        <v>45</v>
      </c>
      <c r="DN834">
        <v>104</v>
      </c>
      <c r="DO834">
        <v>79</v>
      </c>
      <c r="DP834">
        <v>1.087</v>
      </c>
      <c r="DQ834">
        <v>1.0009999999999999</v>
      </c>
      <c r="DU834">
        <v>1010</v>
      </c>
      <c r="DV834" t="s">
        <v>227</v>
      </c>
      <c r="DW834" t="s">
        <v>227</v>
      </c>
      <c r="DX834">
        <v>1</v>
      </c>
      <c r="EE834">
        <v>21377811</v>
      </c>
      <c r="EF834">
        <v>30</v>
      </c>
      <c r="EG834" t="s">
        <v>20</v>
      </c>
      <c r="EH834">
        <v>0</v>
      </c>
      <c r="EI834" t="s">
        <v>45</v>
      </c>
      <c r="EJ834">
        <v>1</v>
      </c>
      <c r="EK834">
        <v>96</v>
      </c>
      <c r="EL834" t="s">
        <v>433</v>
      </c>
      <c r="EM834" t="s">
        <v>434</v>
      </c>
      <c r="EO834" t="s">
        <v>45</v>
      </c>
      <c r="EQ834">
        <v>0</v>
      </c>
      <c r="ER834">
        <v>22.67</v>
      </c>
      <c r="ES834">
        <v>0.35</v>
      </c>
      <c r="ET834">
        <v>0.74</v>
      </c>
      <c r="EU834">
        <v>0.18</v>
      </c>
      <c r="EV834">
        <v>21.58</v>
      </c>
      <c r="EW834">
        <v>1.93</v>
      </c>
      <c r="EX834">
        <v>0</v>
      </c>
      <c r="EY834">
        <v>0</v>
      </c>
      <c r="EZ834">
        <v>0</v>
      </c>
      <c r="FQ834">
        <v>0</v>
      </c>
      <c r="FR834">
        <f t="shared" si="522"/>
        <v>0</v>
      </c>
      <c r="FS834">
        <v>0</v>
      </c>
      <c r="FX834">
        <v>88</v>
      </c>
      <c r="FY834">
        <v>44</v>
      </c>
      <c r="GA834" t="s">
        <v>45</v>
      </c>
      <c r="GG834">
        <v>2</v>
      </c>
      <c r="GH834">
        <v>1</v>
      </c>
      <c r="GI834">
        <v>2</v>
      </c>
      <c r="GJ834">
        <v>0</v>
      </c>
      <c r="GK834">
        <f>ROUND(R834*(R12)/100,2)</f>
        <v>48.78</v>
      </c>
      <c r="GL834">
        <f t="shared" si="523"/>
        <v>0</v>
      </c>
      <c r="GM834">
        <f t="shared" si="524"/>
        <v>8255.8700000000008</v>
      </c>
      <c r="GN834">
        <f t="shared" si="525"/>
        <v>8255.8700000000008</v>
      </c>
      <c r="GO834">
        <f t="shared" si="526"/>
        <v>0</v>
      </c>
      <c r="GP834">
        <f t="shared" si="527"/>
        <v>0</v>
      </c>
      <c r="GR834">
        <v>0</v>
      </c>
    </row>
    <row r="835" spans="1:200">
      <c r="A835">
        <v>18</v>
      </c>
      <c r="B835">
        <v>1</v>
      </c>
      <c r="C835">
        <v>413</v>
      </c>
      <c r="E835" t="s">
        <v>135</v>
      </c>
      <c r="F835" t="s">
        <v>752</v>
      </c>
      <c r="G835" t="s">
        <v>753</v>
      </c>
      <c r="H835" t="s">
        <v>138</v>
      </c>
      <c r="I835">
        <f>I834*J835</f>
        <v>0.28000000000000003</v>
      </c>
      <c r="J835">
        <v>2.8000000000000004E-2</v>
      </c>
      <c r="O835">
        <f t="shared" si="491"/>
        <v>10528.97</v>
      </c>
      <c r="P835">
        <f t="shared" si="492"/>
        <v>10528.97</v>
      </c>
      <c r="Q835">
        <f t="shared" si="493"/>
        <v>0</v>
      </c>
      <c r="R835">
        <f t="shared" si="494"/>
        <v>0</v>
      </c>
      <c r="S835">
        <f t="shared" si="495"/>
        <v>0</v>
      </c>
      <c r="T835">
        <f t="shared" si="496"/>
        <v>0</v>
      </c>
      <c r="U835">
        <f t="shared" si="497"/>
        <v>0</v>
      </c>
      <c r="V835">
        <f t="shared" si="498"/>
        <v>0</v>
      </c>
      <c r="W835">
        <f t="shared" si="499"/>
        <v>0</v>
      </c>
      <c r="X835">
        <f t="shared" si="500"/>
        <v>0</v>
      </c>
      <c r="Y835">
        <f t="shared" si="501"/>
        <v>0</v>
      </c>
      <c r="AA835">
        <v>22950688</v>
      </c>
      <c r="AB835">
        <f t="shared" si="502"/>
        <v>14922.01</v>
      </c>
      <c r="AC835">
        <f t="shared" si="503"/>
        <v>14922.01</v>
      </c>
      <c r="AD835">
        <f t="shared" si="504"/>
        <v>0</v>
      </c>
      <c r="AE835">
        <f t="shared" si="505"/>
        <v>0</v>
      </c>
      <c r="AF835">
        <f t="shared" si="506"/>
        <v>0</v>
      </c>
      <c r="AG835">
        <f t="shared" si="507"/>
        <v>0</v>
      </c>
      <c r="AH835">
        <f t="shared" si="508"/>
        <v>0</v>
      </c>
      <c r="AI835">
        <f t="shared" si="509"/>
        <v>0</v>
      </c>
      <c r="AJ835">
        <f t="shared" si="510"/>
        <v>0</v>
      </c>
      <c r="AK835">
        <v>14922.01</v>
      </c>
      <c r="AL835">
        <v>14922.01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1</v>
      </c>
      <c r="AW835">
        <v>1</v>
      </c>
      <c r="AZ835">
        <v>1</v>
      </c>
      <c r="BA835">
        <v>1</v>
      </c>
      <c r="BB835">
        <v>1</v>
      </c>
      <c r="BC835">
        <v>2.52</v>
      </c>
      <c r="BD835" t="s">
        <v>45</v>
      </c>
      <c r="BE835" t="s">
        <v>45</v>
      </c>
      <c r="BF835" t="s">
        <v>45</v>
      </c>
      <c r="BG835" t="s">
        <v>45</v>
      </c>
      <c r="BH835">
        <v>3</v>
      </c>
      <c r="BI835">
        <v>1</v>
      </c>
      <c r="BJ835" t="s">
        <v>754</v>
      </c>
      <c r="BM835">
        <v>96</v>
      </c>
      <c r="BN835">
        <v>0</v>
      </c>
      <c r="BO835" t="s">
        <v>752</v>
      </c>
      <c r="BP835">
        <v>1</v>
      </c>
      <c r="BQ835">
        <v>30</v>
      </c>
      <c r="BS835">
        <v>1</v>
      </c>
      <c r="BT835">
        <v>1</v>
      </c>
      <c r="BU835">
        <v>1</v>
      </c>
      <c r="BV835">
        <v>1</v>
      </c>
      <c r="BW835">
        <v>1</v>
      </c>
      <c r="BX835">
        <v>1</v>
      </c>
      <c r="BY835" t="s">
        <v>45</v>
      </c>
      <c r="BZ835">
        <v>0</v>
      </c>
      <c r="CA835">
        <v>0</v>
      </c>
      <c r="CF835">
        <v>0</v>
      </c>
      <c r="CG835">
        <v>0</v>
      </c>
      <c r="CM835">
        <v>0</v>
      </c>
      <c r="CN835" t="s">
        <v>45</v>
      </c>
      <c r="CO835">
        <v>0</v>
      </c>
      <c r="CP835">
        <f t="shared" si="511"/>
        <v>10528.97</v>
      </c>
      <c r="CQ835">
        <f t="shared" si="512"/>
        <v>37603.465199999999</v>
      </c>
      <c r="CR835">
        <f t="shared" si="513"/>
        <v>0</v>
      </c>
      <c r="CS835">
        <f t="shared" si="514"/>
        <v>0</v>
      </c>
      <c r="CT835">
        <f t="shared" si="515"/>
        <v>0</v>
      </c>
      <c r="CU835">
        <f t="shared" si="516"/>
        <v>0</v>
      </c>
      <c r="CV835">
        <f t="shared" si="517"/>
        <v>0</v>
      </c>
      <c r="CW835">
        <f t="shared" si="518"/>
        <v>0</v>
      </c>
      <c r="CX835">
        <f t="shared" si="519"/>
        <v>0</v>
      </c>
      <c r="CY835">
        <f t="shared" si="520"/>
        <v>0</v>
      </c>
      <c r="CZ835">
        <f t="shared" si="521"/>
        <v>0</v>
      </c>
      <c r="DC835" t="s">
        <v>45</v>
      </c>
      <c r="DD835" t="s">
        <v>45</v>
      </c>
      <c r="DE835" t="s">
        <v>45</v>
      </c>
      <c r="DF835" t="s">
        <v>45</v>
      </c>
      <c r="DG835" t="s">
        <v>45</v>
      </c>
      <c r="DH835" t="s">
        <v>45</v>
      </c>
      <c r="DI835" t="s">
        <v>45</v>
      </c>
      <c r="DJ835" t="s">
        <v>45</v>
      </c>
      <c r="DK835" t="s">
        <v>45</v>
      </c>
      <c r="DL835" t="s">
        <v>45</v>
      </c>
      <c r="DM835" t="s">
        <v>45</v>
      </c>
      <c r="DN835">
        <v>104</v>
      </c>
      <c r="DO835">
        <v>79</v>
      </c>
      <c r="DP835">
        <v>1.087</v>
      </c>
      <c r="DQ835">
        <v>1.0009999999999999</v>
      </c>
      <c r="DU835">
        <v>1009</v>
      </c>
      <c r="DV835" t="s">
        <v>138</v>
      </c>
      <c r="DW835" t="s">
        <v>138</v>
      </c>
      <c r="DX835">
        <v>1000</v>
      </c>
      <c r="EE835">
        <v>21377811</v>
      </c>
      <c r="EF835">
        <v>30</v>
      </c>
      <c r="EG835" t="s">
        <v>20</v>
      </c>
      <c r="EH835">
        <v>0</v>
      </c>
      <c r="EI835" t="s">
        <v>45</v>
      </c>
      <c r="EJ835">
        <v>1</v>
      </c>
      <c r="EK835">
        <v>96</v>
      </c>
      <c r="EL835" t="s">
        <v>433</v>
      </c>
      <c r="EM835" t="s">
        <v>434</v>
      </c>
      <c r="EO835" t="s">
        <v>45</v>
      </c>
      <c r="EQ835">
        <v>0</v>
      </c>
      <c r="ER835">
        <v>14922.01</v>
      </c>
      <c r="ES835">
        <v>14922.01</v>
      </c>
      <c r="ET835">
        <v>0</v>
      </c>
      <c r="EU835">
        <v>0</v>
      </c>
      <c r="EV835">
        <v>0</v>
      </c>
      <c r="EW835">
        <v>0</v>
      </c>
      <c r="EX835">
        <v>0</v>
      </c>
      <c r="EZ835">
        <v>0</v>
      </c>
      <c r="FQ835">
        <v>0</v>
      </c>
      <c r="FR835">
        <f t="shared" si="522"/>
        <v>0</v>
      </c>
      <c r="FS835">
        <v>0</v>
      </c>
      <c r="FX835">
        <v>0</v>
      </c>
      <c r="FY835">
        <v>0</v>
      </c>
      <c r="GA835" t="s">
        <v>45</v>
      </c>
      <c r="GG835">
        <v>2</v>
      </c>
      <c r="GH835">
        <v>1</v>
      </c>
      <c r="GI835">
        <v>2</v>
      </c>
      <c r="GJ835">
        <v>0</v>
      </c>
      <c r="GK835">
        <f>ROUND(R835*(R12)/100,2)</f>
        <v>0</v>
      </c>
      <c r="GL835">
        <f t="shared" si="523"/>
        <v>0</v>
      </c>
      <c r="GM835">
        <f t="shared" si="524"/>
        <v>10528.97</v>
      </c>
      <c r="GN835">
        <f t="shared" si="525"/>
        <v>10528.97</v>
      </c>
      <c r="GO835">
        <f t="shared" si="526"/>
        <v>0</v>
      </c>
      <c r="GP835">
        <f t="shared" si="527"/>
        <v>0</v>
      </c>
      <c r="GR835">
        <v>0</v>
      </c>
    </row>
    <row r="836" spans="1:200">
      <c r="A836">
        <v>17</v>
      </c>
      <c r="B836">
        <v>1</v>
      </c>
      <c r="C836">
        <f>ROW(SmtRes!A416)</f>
        <v>416</v>
      </c>
      <c r="D836">
        <f>ROW(EtalonRes!A392)</f>
        <v>392</v>
      </c>
      <c r="E836" t="s">
        <v>140</v>
      </c>
      <c r="F836" t="s">
        <v>755</v>
      </c>
      <c r="G836" t="s">
        <v>756</v>
      </c>
      <c r="H836" t="s">
        <v>93</v>
      </c>
      <c r="I836">
        <f>(1.1+3.25)*0+I837*F918</f>
        <v>2</v>
      </c>
      <c r="J836">
        <v>0</v>
      </c>
      <c r="O836">
        <f t="shared" si="491"/>
        <v>5055.49</v>
      </c>
      <c r="P836">
        <f t="shared" si="492"/>
        <v>0</v>
      </c>
      <c r="Q836">
        <f t="shared" si="493"/>
        <v>107.29</v>
      </c>
      <c r="R836">
        <f t="shared" si="494"/>
        <v>66.87</v>
      </c>
      <c r="S836">
        <f t="shared" si="495"/>
        <v>4948.2</v>
      </c>
      <c r="T836">
        <f t="shared" si="496"/>
        <v>0</v>
      </c>
      <c r="U836">
        <f t="shared" si="497"/>
        <v>29.6</v>
      </c>
      <c r="V836">
        <f t="shared" si="498"/>
        <v>0</v>
      </c>
      <c r="W836">
        <f t="shared" si="499"/>
        <v>0</v>
      </c>
      <c r="X836">
        <f t="shared" si="500"/>
        <v>3513.22</v>
      </c>
      <c r="Y836">
        <f t="shared" si="501"/>
        <v>2177.21</v>
      </c>
      <c r="AA836">
        <v>22950688</v>
      </c>
      <c r="AB836">
        <f t="shared" si="502"/>
        <v>160.58000000000001</v>
      </c>
      <c r="AC836">
        <f t="shared" si="503"/>
        <v>0</v>
      </c>
      <c r="AD836">
        <f t="shared" si="504"/>
        <v>8.14</v>
      </c>
      <c r="AE836">
        <f t="shared" si="505"/>
        <v>2.06</v>
      </c>
      <c r="AF836">
        <f t="shared" si="506"/>
        <v>152.44</v>
      </c>
      <c r="AG836">
        <f t="shared" si="507"/>
        <v>0</v>
      </c>
      <c r="AH836">
        <f t="shared" si="508"/>
        <v>14.8</v>
      </c>
      <c r="AI836">
        <f t="shared" si="509"/>
        <v>0</v>
      </c>
      <c r="AJ836">
        <f t="shared" si="510"/>
        <v>0</v>
      </c>
      <c r="AK836">
        <v>160.58000000000001</v>
      </c>
      <c r="AL836">
        <v>0</v>
      </c>
      <c r="AM836">
        <v>8.14</v>
      </c>
      <c r="AN836">
        <v>2.06</v>
      </c>
      <c r="AO836">
        <v>152.44</v>
      </c>
      <c r="AP836">
        <v>0</v>
      </c>
      <c r="AQ836">
        <v>14.8</v>
      </c>
      <c r="AR836">
        <v>0</v>
      </c>
      <c r="AS836">
        <v>0</v>
      </c>
      <c r="AT836">
        <v>71</v>
      </c>
      <c r="AU836">
        <v>44</v>
      </c>
      <c r="AV836">
        <v>1</v>
      </c>
      <c r="AW836">
        <v>1</v>
      </c>
      <c r="AZ836">
        <v>1</v>
      </c>
      <c r="BA836">
        <v>16.23</v>
      </c>
      <c r="BB836">
        <v>6.59</v>
      </c>
      <c r="BC836">
        <v>1</v>
      </c>
      <c r="BD836" t="s">
        <v>45</v>
      </c>
      <c r="BE836" t="s">
        <v>45</v>
      </c>
      <c r="BF836" t="s">
        <v>45</v>
      </c>
      <c r="BG836" t="s">
        <v>45</v>
      </c>
      <c r="BH836">
        <v>0</v>
      </c>
      <c r="BI836">
        <v>1</v>
      </c>
      <c r="BJ836" t="s">
        <v>757</v>
      </c>
      <c r="BM836">
        <v>441</v>
      </c>
      <c r="BN836">
        <v>0</v>
      </c>
      <c r="BO836" t="s">
        <v>755</v>
      </c>
      <c r="BP836">
        <v>1</v>
      </c>
      <c r="BQ836">
        <v>60</v>
      </c>
      <c r="BS836">
        <v>16.23</v>
      </c>
      <c r="BT836">
        <v>1</v>
      </c>
      <c r="BU836">
        <v>1</v>
      </c>
      <c r="BV836">
        <v>1</v>
      </c>
      <c r="BW836">
        <v>1</v>
      </c>
      <c r="BX836">
        <v>1</v>
      </c>
      <c r="BY836" t="s">
        <v>45</v>
      </c>
      <c r="BZ836">
        <v>71</v>
      </c>
      <c r="CA836">
        <v>44</v>
      </c>
      <c r="CF836">
        <v>0</v>
      </c>
      <c r="CG836">
        <v>0</v>
      </c>
      <c r="CM836">
        <v>0</v>
      </c>
      <c r="CN836" t="s">
        <v>45</v>
      </c>
      <c r="CO836">
        <v>0</v>
      </c>
      <c r="CP836">
        <f t="shared" si="511"/>
        <v>5055.49</v>
      </c>
      <c r="CQ836">
        <f t="shared" si="512"/>
        <v>0</v>
      </c>
      <c r="CR836">
        <f t="shared" si="513"/>
        <v>53.642600000000002</v>
      </c>
      <c r="CS836">
        <f t="shared" si="514"/>
        <v>33.433800000000005</v>
      </c>
      <c r="CT836">
        <f t="shared" si="515"/>
        <v>2474.1012000000001</v>
      </c>
      <c r="CU836">
        <f t="shared" si="516"/>
        <v>0</v>
      </c>
      <c r="CV836">
        <f t="shared" si="517"/>
        <v>14.8</v>
      </c>
      <c r="CW836">
        <f t="shared" si="518"/>
        <v>0</v>
      </c>
      <c r="CX836">
        <f t="shared" si="519"/>
        <v>0</v>
      </c>
      <c r="CY836">
        <f t="shared" si="520"/>
        <v>3513.2219999999998</v>
      </c>
      <c r="CZ836">
        <f t="shared" si="521"/>
        <v>2177.2080000000001</v>
      </c>
      <c r="DC836" t="s">
        <v>45</v>
      </c>
      <c r="DD836" t="s">
        <v>45</v>
      </c>
      <c r="DE836" t="s">
        <v>45</v>
      </c>
      <c r="DF836" t="s">
        <v>45</v>
      </c>
      <c r="DG836" t="s">
        <v>45</v>
      </c>
      <c r="DH836" t="s">
        <v>45</v>
      </c>
      <c r="DI836" t="s">
        <v>45</v>
      </c>
      <c r="DJ836" t="s">
        <v>45</v>
      </c>
      <c r="DK836" t="s">
        <v>45</v>
      </c>
      <c r="DL836" t="s">
        <v>45</v>
      </c>
      <c r="DM836" t="s">
        <v>45</v>
      </c>
      <c r="DN836">
        <v>80</v>
      </c>
      <c r="DO836">
        <v>55</v>
      </c>
      <c r="DP836">
        <v>1.0469999999999999</v>
      </c>
      <c r="DQ836">
        <v>1</v>
      </c>
      <c r="DU836">
        <v>1003</v>
      </c>
      <c r="DV836" t="s">
        <v>93</v>
      </c>
      <c r="DW836" t="s">
        <v>93</v>
      </c>
      <c r="DX836">
        <v>100</v>
      </c>
      <c r="EE836">
        <v>21378156</v>
      </c>
      <c r="EF836">
        <v>60</v>
      </c>
      <c r="EG836" t="s">
        <v>87</v>
      </c>
      <c r="EH836">
        <v>0</v>
      </c>
      <c r="EI836" t="s">
        <v>45</v>
      </c>
      <c r="EJ836">
        <v>1</v>
      </c>
      <c r="EK836">
        <v>441</v>
      </c>
      <c r="EL836" t="s">
        <v>698</v>
      </c>
      <c r="EM836" t="s">
        <v>699</v>
      </c>
      <c r="EO836" t="s">
        <v>45</v>
      </c>
      <c r="EQ836">
        <v>0</v>
      </c>
      <c r="ER836">
        <v>160.58000000000001</v>
      </c>
      <c r="ES836">
        <v>0</v>
      </c>
      <c r="ET836">
        <v>8.14</v>
      </c>
      <c r="EU836">
        <v>2.06</v>
      </c>
      <c r="EV836">
        <v>152.44</v>
      </c>
      <c r="EW836">
        <v>14.8</v>
      </c>
      <c r="EX836">
        <v>0</v>
      </c>
      <c r="EY836">
        <v>0</v>
      </c>
      <c r="EZ836">
        <v>0</v>
      </c>
      <c r="FQ836">
        <v>0</v>
      </c>
      <c r="FR836">
        <f t="shared" si="522"/>
        <v>0</v>
      </c>
      <c r="FS836">
        <v>0</v>
      </c>
      <c r="FX836">
        <v>71</v>
      </c>
      <c r="FY836">
        <v>44</v>
      </c>
      <c r="GA836" t="s">
        <v>45</v>
      </c>
      <c r="GG836">
        <v>2</v>
      </c>
      <c r="GH836">
        <v>1</v>
      </c>
      <c r="GI836">
        <v>2</v>
      </c>
      <c r="GJ836">
        <v>0</v>
      </c>
      <c r="GK836">
        <f>ROUND(R836*(R12)/100,2)</f>
        <v>111.67</v>
      </c>
      <c r="GL836">
        <f t="shared" si="523"/>
        <v>0</v>
      </c>
      <c r="GM836">
        <f t="shared" si="524"/>
        <v>10857.589999999998</v>
      </c>
      <c r="GN836">
        <f t="shared" si="525"/>
        <v>10857.59</v>
      </c>
      <c r="GO836">
        <f t="shared" si="526"/>
        <v>0</v>
      </c>
      <c r="GP836">
        <f t="shared" si="527"/>
        <v>0</v>
      </c>
      <c r="GR836">
        <v>0</v>
      </c>
    </row>
    <row r="837" spans="1:200">
      <c r="A837">
        <v>17</v>
      </c>
      <c r="B837">
        <v>1</v>
      </c>
      <c r="C837">
        <f>ROW(SmtRes!A422)</f>
        <v>422</v>
      </c>
      <c r="D837">
        <f>ROW(EtalonRes!A399)</f>
        <v>399</v>
      </c>
      <c r="E837" t="s">
        <v>150</v>
      </c>
      <c r="F837" t="s">
        <v>758</v>
      </c>
      <c r="G837" t="s">
        <v>759</v>
      </c>
      <c r="H837" t="s">
        <v>93</v>
      </c>
      <c r="I837">
        <f>(1.1+3.25)*0+2*F918</f>
        <v>2</v>
      </c>
      <c r="J837">
        <v>0</v>
      </c>
      <c r="O837">
        <f t="shared" si="491"/>
        <v>2849.45</v>
      </c>
      <c r="P837">
        <f t="shared" si="492"/>
        <v>209.62</v>
      </c>
      <c r="Q837">
        <f t="shared" si="493"/>
        <v>416.32</v>
      </c>
      <c r="R837">
        <f t="shared" si="494"/>
        <v>186.65</v>
      </c>
      <c r="S837">
        <f t="shared" si="495"/>
        <v>2223.5100000000002</v>
      </c>
      <c r="T837">
        <f t="shared" si="496"/>
        <v>0</v>
      </c>
      <c r="U837">
        <f t="shared" si="497"/>
        <v>11.8</v>
      </c>
      <c r="V837">
        <f t="shared" si="498"/>
        <v>0</v>
      </c>
      <c r="W837">
        <f t="shared" si="499"/>
        <v>0</v>
      </c>
      <c r="X837">
        <f t="shared" si="500"/>
        <v>1956.69</v>
      </c>
      <c r="Y837">
        <f t="shared" si="501"/>
        <v>978.34</v>
      </c>
      <c r="AA837">
        <v>22950688</v>
      </c>
      <c r="AB837">
        <f t="shared" si="502"/>
        <v>113.9</v>
      </c>
      <c r="AC837">
        <f t="shared" si="503"/>
        <v>15.62</v>
      </c>
      <c r="AD837">
        <f t="shared" si="504"/>
        <v>29.78</v>
      </c>
      <c r="AE837">
        <f t="shared" si="505"/>
        <v>5.75</v>
      </c>
      <c r="AF837">
        <f t="shared" si="506"/>
        <v>68.5</v>
      </c>
      <c r="AG837">
        <f t="shared" si="507"/>
        <v>0</v>
      </c>
      <c r="AH837">
        <f t="shared" si="508"/>
        <v>5.9</v>
      </c>
      <c r="AI837">
        <f t="shared" si="509"/>
        <v>0</v>
      </c>
      <c r="AJ837">
        <f t="shared" si="510"/>
        <v>0</v>
      </c>
      <c r="AK837">
        <v>113.9</v>
      </c>
      <c r="AL837">
        <v>15.62</v>
      </c>
      <c r="AM837">
        <v>29.78</v>
      </c>
      <c r="AN837">
        <v>5.75</v>
      </c>
      <c r="AO837">
        <v>68.5</v>
      </c>
      <c r="AP837">
        <v>0</v>
      </c>
      <c r="AQ837">
        <v>5.9</v>
      </c>
      <c r="AR837">
        <v>0</v>
      </c>
      <c r="AS837">
        <v>0</v>
      </c>
      <c r="AT837">
        <v>88</v>
      </c>
      <c r="AU837">
        <v>44</v>
      </c>
      <c r="AV837">
        <v>1</v>
      </c>
      <c r="AW837">
        <v>1</v>
      </c>
      <c r="AZ837">
        <v>1</v>
      </c>
      <c r="BA837">
        <v>16.23</v>
      </c>
      <c r="BB837">
        <v>6.99</v>
      </c>
      <c r="BC837">
        <v>6.71</v>
      </c>
      <c r="BD837" t="s">
        <v>45</v>
      </c>
      <c r="BE837" t="s">
        <v>45</v>
      </c>
      <c r="BF837" t="s">
        <v>45</v>
      </c>
      <c r="BG837" t="s">
        <v>45</v>
      </c>
      <c r="BH837">
        <v>0</v>
      </c>
      <c r="BI837">
        <v>1</v>
      </c>
      <c r="BJ837" t="s">
        <v>760</v>
      </c>
      <c r="BM837">
        <v>96</v>
      </c>
      <c r="BN837">
        <v>0</v>
      </c>
      <c r="BO837" t="s">
        <v>758</v>
      </c>
      <c r="BP837">
        <v>1</v>
      </c>
      <c r="BQ837">
        <v>30</v>
      </c>
      <c r="BS837">
        <v>16.23</v>
      </c>
      <c r="BT837">
        <v>1</v>
      </c>
      <c r="BU837">
        <v>1</v>
      </c>
      <c r="BV837">
        <v>1</v>
      </c>
      <c r="BW837">
        <v>1</v>
      </c>
      <c r="BX837">
        <v>1</v>
      </c>
      <c r="BY837" t="s">
        <v>45</v>
      </c>
      <c r="BZ837">
        <v>88</v>
      </c>
      <c r="CA837">
        <v>44</v>
      </c>
      <c r="CF837">
        <v>0</v>
      </c>
      <c r="CG837">
        <v>0</v>
      </c>
      <c r="CM837">
        <v>0</v>
      </c>
      <c r="CN837" t="s">
        <v>45</v>
      </c>
      <c r="CO837">
        <v>0</v>
      </c>
      <c r="CP837">
        <f t="shared" si="511"/>
        <v>2849.4500000000003</v>
      </c>
      <c r="CQ837">
        <f t="shared" si="512"/>
        <v>104.81019999999999</v>
      </c>
      <c r="CR837">
        <f t="shared" si="513"/>
        <v>208.16220000000001</v>
      </c>
      <c r="CS837">
        <f t="shared" si="514"/>
        <v>93.322500000000005</v>
      </c>
      <c r="CT837">
        <f t="shared" si="515"/>
        <v>1111.7550000000001</v>
      </c>
      <c r="CU837">
        <f t="shared" si="516"/>
        <v>0</v>
      </c>
      <c r="CV837">
        <f t="shared" si="517"/>
        <v>5.9</v>
      </c>
      <c r="CW837">
        <f t="shared" si="518"/>
        <v>0</v>
      </c>
      <c r="CX837">
        <f t="shared" si="519"/>
        <v>0</v>
      </c>
      <c r="CY837">
        <f t="shared" si="520"/>
        <v>1956.6888000000001</v>
      </c>
      <c r="CZ837">
        <f t="shared" si="521"/>
        <v>978.34440000000006</v>
      </c>
      <c r="DC837" t="s">
        <v>45</v>
      </c>
      <c r="DD837" t="s">
        <v>45</v>
      </c>
      <c r="DE837" t="s">
        <v>45</v>
      </c>
      <c r="DF837" t="s">
        <v>45</v>
      </c>
      <c r="DG837" t="s">
        <v>45</v>
      </c>
      <c r="DH837" t="s">
        <v>45</v>
      </c>
      <c r="DI837" t="s">
        <v>45</v>
      </c>
      <c r="DJ837" t="s">
        <v>45</v>
      </c>
      <c r="DK837" t="s">
        <v>45</v>
      </c>
      <c r="DL837" t="s">
        <v>45</v>
      </c>
      <c r="DM837" t="s">
        <v>45</v>
      </c>
      <c r="DN837">
        <v>104</v>
      </c>
      <c r="DO837">
        <v>79</v>
      </c>
      <c r="DP837">
        <v>1.087</v>
      </c>
      <c r="DQ837">
        <v>1.0009999999999999</v>
      </c>
      <c r="DU837">
        <v>1003</v>
      </c>
      <c r="DV837" t="s">
        <v>93</v>
      </c>
      <c r="DW837" t="s">
        <v>93</v>
      </c>
      <c r="DX837">
        <v>100</v>
      </c>
      <c r="EE837">
        <v>21377811</v>
      </c>
      <c r="EF837">
        <v>30</v>
      </c>
      <c r="EG837" t="s">
        <v>20</v>
      </c>
      <c r="EH837">
        <v>0</v>
      </c>
      <c r="EI837" t="s">
        <v>45</v>
      </c>
      <c r="EJ837">
        <v>1</v>
      </c>
      <c r="EK837">
        <v>96</v>
      </c>
      <c r="EL837" t="s">
        <v>433</v>
      </c>
      <c r="EM837" t="s">
        <v>434</v>
      </c>
      <c r="EO837" t="s">
        <v>45</v>
      </c>
      <c r="EQ837">
        <v>0</v>
      </c>
      <c r="ER837">
        <v>113.9</v>
      </c>
      <c r="ES837">
        <v>15.62</v>
      </c>
      <c r="ET837">
        <v>29.78</v>
      </c>
      <c r="EU837">
        <v>5.75</v>
      </c>
      <c r="EV837">
        <v>68.5</v>
      </c>
      <c r="EW837">
        <v>5.9</v>
      </c>
      <c r="EX837">
        <v>0</v>
      </c>
      <c r="EY837">
        <v>0</v>
      </c>
      <c r="EZ837">
        <v>0</v>
      </c>
      <c r="FQ837">
        <v>0</v>
      </c>
      <c r="FR837">
        <f t="shared" si="522"/>
        <v>0</v>
      </c>
      <c r="FS837">
        <v>0</v>
      </c>
      <c r="FX837">
        <v>88</v>
      </c>
      <c r="FY837">
        <v>44</v>
      </c>
      <c r="GA837" t="s">
        <v>45</v>
      </c>
      <c r="GG837">
        <v>2</v>
      </c>
      <c r="GH837">
        <v>1</v>
      </c>
      <c r="GI837">
        <v>2</v>
      </c>
      <c r="GJ837">
        <v>0</v>
      </c>
      <c r="GK837">
        <f>ROUND(R837*(R12)/100,2)</f>
        <v>311.70999999999998</v>
      </c>
      <c r="GL837">
        <f t="shared" si="523"/>
        <v>0</v>
      </c>
      <c r="GM837">
        <f t="shared" si="524"/>
        <v>6096.19</v>
      </c>
      <c r="GN837">
        <f t="shared" si="525"/>
        <v>6096.19</v>
      </c>
      <c r="GO837">
        <f t="shared" si="526"/>
        <v>0</v>
      </c>
      <c r="GP837">
        <f t="shared" si="527"/>
        <v>0</v>
      </c>
      <c r="GR837">
        <v>0</v>
      </c>
    </row>
    <row r="838" spans="1:200">
      <c r="A838">
        <v>17</v>
      </c>
      <c r="B838">
        <v>1</v>
      </c>
      <c r="C838">
        <f>ROW(SmtRes!A432)</f>
        <v>432</v>
      </c>
      <c r="D838">
        <f>ROW(EtalonRes!A409)</f>
        <v>409</v>
      </c>
      <c r="E838" t="s">
        <v>156</v>
      </c>
      <c r="F838" t="s">
        <v>761</v>
      </c>
      <c r="G838" t="s">
        <v>762</v>
      </c>
      <c r="H838" t="s">
        <v>227</v>
      </c>
      <c r="I838">
        <v>6</v>
      </c>
      <c r="J838">
        <v>0</v>
      </c>
      <c r="O838">
        <f t="shared" si="491"/>
        <v>2469.5500000000002</v>
      </c>
      <c r="P838">
        <f t="shared" si="492"/>
        <v>364.51</v>
      </c>
      <c r="Q838">
        <f t="shared" si="493"/>
        <v>204.18</v>
      </c>
      <c r="R838">
        <f t="shared" si="494"/>
        <v>70.11</v>
      </c>
      <c r="S838">
        <f t="shared" si="495"/>
        <v>1900.86</v>
      </c>
      <c r="T838">
        <f t="shared" si="496"/>
        <v>0</v>
      </c>
      <c r="U838">
        <f t="shared" si="497"/>
        <v>9.9599999999999991</v>
      </c>
      <c r="V838">
        <f t="shared" si="498"/>
        <v>0</v>
      </c>
      <c r="W838">
        <f t="shared" si="499"/>
        <v>0</v>
      </c>
      <c r="X838">
        <f t="shared" si="500"/>
        <v>1748.79</v>
      </c>
      <c r="Y838">
        <f t="shared" si="501"/>
        <v>836.38</v>
      </c>
      <c r="AA838">
        <v>22950688</v>
      </c>
      <c r="AB838">
        <f t="shared" si="502"/>
        <v>38.770000000000003</v>
      </c>
      <c r="AC838">
        <f t="shared" si="503"/>
        <v>15.15</v>
      </c>
      <c r="AD838">
        <f t="shared" si="504"/>
        <v>4.0999999999999996</v>
      </c>
      <c r="AE838">
        <f t="shared" si="505"/>
        <v>0.72</v>
      </c>
      <c r="AF838">
        <f t="shared" si="506"/>
        <v>19.52</v>
      </c>
      <c r="AG838">
        <f t="shared" si="507"/>
        <v>0</v>
      </c>
      <c r="AH838">
        <f t="shared" si="508"/>
        <v>1.66</v>
      </c>
      <c r="AI838">
        <f t="shared" si="509"/>
        <v>0</v>
      </c>
      <c r="AJ838">
        <f t="shared" si="510"/>
        <v>0</v>
      </c>
      <c r="AK838">
        <v>38.770000000000003</v>
      </c>
      <c r="AL838">
        <v>15.15</v>
      </c>
      <c r="AM838">
        <v>4.0999999999999996</v>
      </c>
      <c r="AN838">
        <v>0.72</v>
      </c>
      <c r="AO838">
        <v>19.52</v>
      </c>
      <c r="AP838">
        <v>0</v>
      </c>
      <c r="AQ838">
        <v>1.66</v>
      </c>
      <c r="AR838">
        <v>0</v>
      </c>
      <c r="AS838">
        <v>0</v>
      </c>
      <c r="AT838">
        <v>92</v>
      </c>
      <c r="AU838">
        <v>44</v>
      </c>
      <c r="AV838">
        <v>1</v>
      </c>
      <c r="AW838">
        <v>1</v>
      </c>
      <c r="AZ838">
        <v>1</v>
      </c>
      <c r="BA838">
        <v>16.23</v>
      </c>
      <c r="BB838">
        <v>8.3000000000000007</v>
      </c>
      <c r="BC838">
        <v>4.01</v>
      </c>
      <c r="BD838" t="s">
        <v>45</v>
      </c>
      <c r="BE838" t="s">
        <v>45</v>
      </c>
      <c r="BF838" t="s">
        <v>45</v>
      </c>
      <c r="BG838" t="s">
        <v>45</v>
      </c>
      <c r="BH838">
        <v>0</v>
      </c>
      <c r="BI838">
        <v>1</v>
      </c>
      <c r="BJ838" t="s">
        <v>763</v>
      </c>
      <c r="BM838">
        <v>139</v>
      </c>
      <c r="BN838">
        <v>0</v>
      </c>
      <c r="BO838" t="s">
        <v>761</v>
      </c>
      <c r="BP838">
        <v>1</v>
      </c>
      <c r="BQ838">
        <v>30</v>
      </c>
      <c r="BS838">
        <v>16.23</v>
      </c>
      <c r="BT838">
        <v>1</v>
      </c>
      <c r="BU838">
        <v>1</v>
      </c>
      <c r="BV838">
        <v>1</v>
      </c>
      <c r="BW838">
        <v>1</v>
      </c>
      <c r="BX838">
        <v>1</v>
      </c>
      <c r="BY838" t="s">
        <v>45</v>
      </c>
      <c r="BZ838">
        <v>92</v>
      </c>
      <c r="CA838">
        <v>44</v>
      </c>
      <c r="CF838">
        <v>0</v>
      </c>
      <c r="CG838">
        <v>0</v>
      </c>
      <c r="CM838">
        <v>0</v>
      </c>
      <c r="CN838" t="s">
        <v>45</v>
      </c>
      <c r="CO838">
        <v>0</v>
      </c>
      <c r="CP838">
        <f t="shared" si="511"/>
        <v>2469.5500000000002</v>
      </c>
      <c r="CQ838">
        <f t="shared" si="512"/>
        <v>60.7515</v>
      </c>
      <c r="CR838">
        <f t="shared" si="513"/>
        <v>34.03</v>
      </c>
      <c r="CS838">
        <f t="shared" si="514"/>
        <v>11.685599999999999</v>
      </c>
      <c r="CT838">
        <f t="shared" si="515"/>
        <v>316.80959999999999</v>
      </c>
      <c r="CU838">
        <f t="shared" si="516"/>
        <v>0</v>
      </c>
      <c r="CV838">
        <f t="shared" si="517"/>
        <v>1.66</v>
      </c>
      <c r="CW838">
        <f t="shared" si="518"/>
        <v>0</v>
      </c>
      <c r="CX838">
        <f t="shared" si="519"/>
        <v>0</v>
      </c>
      <c r="CY838">
        <f t="shared" si="520"/>
        <v>1748.7911999999999</v>
      </c>
      <c r="CZ838">
        <f t="shared" si="521"/>
        <v>836.37839999999994</v>
      </c>
      <c r="DC838" t="s">
        <v>45</v>
      </c>
      <c r="DD838" t="s">
        <v>45</v>
      </c>
      <c r="DE838" t="s">
        <v>45</v>
      </c>
      <c r="DF838" t="s">
        <v>45</v>
      </c>
      <c r="DG838" t="s">
        <v>45</v>
      </c>
      <c r="DH838" t="s">
        <v>45</v>
      </c>
      <c r="DI838" t="s">
        <v>45</v>
      </c>
      <c r="DJ838" t="s">
        <v>45</v>
      </c>
      <c r="DK838" t="s">
        <v>45</v>
      </c>
      <c r="DL838" t="s">
        <v>45</v>
      </c>
      <c r="DM838" t="s">
        <v>45</v>
      </c>
      <c r="DN838">
        <v>110</v>
      </c>
      <c r="DO838">
        <v>74</v>
      </c>
      <c r="DP838">
        <v>1.0669999999999999</v>
      </c>
      <c r="DQ838">
        <v>1</v>
      </c>
      <c r="DU838">
        <v>1010</v>
      </c>
      <c r="DV838" t="s">
        <v>227</v>
      </c>
      <c r="DW838" t="s">
        <v>227</v>
      </c>
      <c r="DX838">
        <v>1</v>
      </c>
      <c r="EE838">
        <v>21377854</v>
      </c>
      <c r="EF838">
        <v>30</v>
      </c>
      <c r="EG838" t="s">
        <v>20</v>
      </c>
      <c r="EH838">
        <v>0</v>
      </c>
      <c r="EI838" t="s">
        <v>45</v>
      </c>
      <c r="EJ838">
        <v>1</v>
      </c>
      <c r="EK838">
        <v>139</v>
      </c>
      <c r="EL838" t="s">
        <v>764</v>
      </c>
      <c r="EM838" t="s">
        <v>765</v>
      </c>
      <c r="EO838" t="s">
        <v>45</v>
      </c>
      <c r="EQ838">
        <v>0</v>
      </c>
      <c r="ER838">
        <v>38.770000000000003</v>
      </c>
      <c r="ES838">
        <v>15.15</v>
      </c>
      <c r="ET838">
        <v>4.0999999999999996</v>
      </c>
      <c r="EU838">
        <v>0.72</v>
      </c>
      <c r="EV838">
        <v>19.52</v>
      </c>
      <c r="EW838">
        <v>1.66</v>
      </c>
      <c r="EX838">
        <v>0</v>
      </c>
      <c r="EY838">
        <v>0</v>
      </c>
      <c r="EZ838">
        <v>0</v>
      </c>
      <c r="FQ838">
        <v>0</v>
      </c>
      <c r="FR838">
        <f t="shared" si="522"/>
        <v>0</v>
      </c>
      <c r="FS838">
        <v>0</v>
      </c>
      <c r="FX838">
        <v>92</v>
      </c>
      <c r="FY838">
        <v>44</v>
      </c>
      <c r="GA838" t="s">
        <v>45</v>
      </c>
      <c r="GG838">
        <v>2</v>
      </c>
      <c r="GH838">
        <v>1</v>
      </c>
      <c r="GI838">
        <v>2</v>
      </c>
      <c r="GJ838">
        <v>0</v>
      </c>
      <c r="GK838">
        <f>ROUND(R838*(R12)/100,2)</f>
        <v>117.08</v>
      </c>
      <c r="GL838">
        <f t="shared" si="523"/>
        <v>0</v>
      </c>
      <c r="GM838">
        <f t="shared" si="524"/>
        <v>5171.8</v>
      </c>
      <c r="GN838">
        <f t="shared" si="525"/>
        <v>5171.8</v>
      </c>
      <c r="GO838">
        <f t="shared" si="526"/>
        <v>0</v>
      </c>
      <c r="GP838">
        <f t="shared" si="527"/>
        <v>0</v>
      </c>
      <c r="GR838">
        <v>0</v>
      </c>
    </row>
    <row r="839" spans="1:200">
      <c r="A839">
        <v>18</v>
      </c>
      <c r="B839">
        <v>1</v>
      </c>
      <c r="C839">
        <v>430</v>
      </c>
      <c r="E839" t="s">
        <v>160</v>
      </c>
      <c r="F839" t="s">
        <v>766</v>
      </c>
      <c r="G839" t="s">
        <v>767</v>
      </c>
      <c r="H839" t="s">
        <v>227</v>
      </c>
      <c r="I839">
        <f>I838*J839</f>
        <v>6</v>
      </c>
      <c r="J839">
        <v>1</v>
      </c>
      <c r="O839">
        <f t="shared" si="491"/>
        <v>669.64</v>
      </c>
      <c r="P839">
        <f t="shared" si="492"/>
        <v>669.64</v>
      </c>
      <c r="Q839">
        <f t="shared" si="493"/>
        <v>0</v>
      </c>
      <c r="R839">
        <f t="shared" si="494"/>
        <v>0</v>
      </c>
      <c r="S839">
        <f t="shared" si="495"/>
        <v>0</v>
      </c>
      <c r="T839">
        <f t="shared" si="496"/>
        <v>0</v>
      </c>
      <c r="U839">
        <f t="shared" si="497"/>
        <v>0</v>
      </c>
      <c r="V839">
        <f t="shared" si="498"/>
        <v>0</v>
      </c>
      <c r="W839">
        <f t="shared" si="499"/>
        <v>0</v>
      </c>
      <c r="X839">
        <f t="shared" si="500"/>
        <v>0</v>
      </c>
      <c r="Y839">
        <f t="shared" si="501"/>
        <v>0</v>
      </c>
      <c r="AA839">
        <v>22950688</v>
      </c>
      <c r="AB839">
        <f t="shared" si="502"/>
        <v>17.8</v>
      </c>
      <c r="AC839">
        <f t="shared" si="503"/>
        <v>17.8</v>
      </c>
      <c r="AD839">
        <f t="shared" si="504"/>
        <v>0</v>
      </c>
      <c r="AE839">
        <f t="shared" si="505"/>
        <v>0</v>
      </c>
      <c r="AF839">
        <f t="shared" si="506"/>
        <v>0</v>
      </c>
      <c r="AG839">
        <f t="shared" si="507"/>
        <v>0</v>
      </c>
      <c r="AH839">
        <f t="shared" si="508"/>
        <v>0</v>
      </c>
      <c r="AI839">
        <f t="shared" si="509"/>
        <v>0</v>
      </c>
      <c r="AJ839">
        <f t="shared" si="510"/>
        <v>0</v>
      </c>
      <c r="AK839">
        <v>17.8</v>
      </c>
      <c r="AL839">
        <v>17.8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1</v>
      </c>
      <c r="AW839">
        <v>1</v>
      </c>
      <c r="AZ839">
        <v>1</v>
      </c>
      <c r="BA839">
        <v>1</v>
      </c>
      <c r="BB839">
        <v>1</v>
      </c>
      <c r="BC839">
        <v>6.27</v>
      </c>
      <c r="BD839" t="s">
        <v>45</v>
      </c>
      <c r="BE839" t="s">
        <v>45</v>
      </c>
      <c r="BF839" t="s">
        <v>45</v>
      </c>
      <c r="BG839" t="s">
        <v>45</v>
      </c>
      <c r="BH839">
        <v>3</v>
      </c>
      <c r="BI839">
        <v>1</v>
      </c>
      <c r="BJ839" t="s">
        <v>768</v>
      </c>
      <c r="BM839">
        <v>139</v>
      </c>
      <c r="BN839">
        <v>0</v>
      </c>
      <c r="BO839" t="s">
        <v>766</v>
      </c>
      <c r="BP839">
        <v>1</v>
      </c>
      <c r="BQ839">
        <v>30</v>
      </c>
      <c r="BS839">
        <v>1</v>
      </c>
      <c r="BT839">
        <v>1</v>
      </c>
      <c r="BU839">
        <v>1</v>
      </c>
      <c r="BV839">
        <v>1</v>
      </c>
      <c r="BW839">
        <v>1</v>
      </c>
      <c r="BX839">
        <v>1</v>
      </c>
      <c r="BY839" t="s">
        <v>45</v>
      </c>
      <c r="BZ839">
        <v>0</v>
      </c>
      <c r="CA839">
        <v>0</v>
      </c>
      <c r="CF839">
        <v>0</v>
      </c>
      <c r="CG839">
        <v>0</v>
      </c>
      <c r="CM839">
        <v>0</v>
      </c>
      <c r="CN839" t="s">
        <v>45</v>
      </c>
      <c r="CO839">
        <v>0</v>
      </c>
      <c r="CP839">
        <f t="shared" si="511"/>
        <v>669.64</v>
      </c>
      <c r="CQ839">
        <f t="shared" si="512"/>
        <v>111.60599999999999</v>
      </c>
      <c r="CR839">
        <f t="shared" si="513"/>
        <v>0</v>
      </c>
      <c r="CS839">
        <f t="shared" si="514"/>
        <v>0</v>
      </c>
      <c r="CT839">
        <f t="shared" si="515"/>
        <v>0</v>
      </c>
      <c r="CU839">
        <f t="shared" si="516"/>
        <v>0</v>
      </c>
      <c r="CV839">
        <f t="shared" si="517"/>
        <v>0</v>
      </c>
      <c r="CW839">
        <f t="shared" si="518"/>
        <v>0</v>
      </c>
      <c r="CX839">
        <f t="shared" si="519"/>
        <v>0</v>
      </c>
      <c r="CY839">
        <f t="shared" si="520"/>
        <v>0</v>
      </c>
      <c r="CZ839">
        <f t="shared" si="521"/>
        <v>0</v>
      </c>
      <c r="DC839" t="s">
        <v>45</v>
      </c>
      <c r="DD839" t="s">
        <v>45</v>
      </c>
      <c r="DE839" t="s">
        <v>45</v>
      </c>
      <c r="DF839" t="s">
        <v>45</v>
      </c>
      <c r="DG839" t="s">
        <v>45</v>
      </c>
      <c r="DH839" t="s">
        <v>45</v>
      </c>
      <c r="DI839" t="s">
        <v>45</v>
      </c>
      <c r="DJ839" t="s">
        <v>45</v>
      </c>
      <c r="DK839" t="s">
        <v>45</v>
      </c>
      <c r="DL839" t="s">
        <v>45</v>
      </c>
      <c r="DM839" t="s">
        <v>45</v>
      </c>
      <c r="DN839">
        <v>110</v>
      </c>
      <c r="DO839">
        <v>74</v>
      </c>
      <c r="DP839">
        <v>1.0669999999999999</v>
      </c>
      <c r="DQ839">
        <v>1</v>
      </c>
      <c r="DU839">
        <v>1010</v>
      </c>
      <c r="DV839" t="s">
        <v>227</v>
      </c>
      <c r="DW839" t="s">
        <v>227</v>
      </c>
      <c r="DX839">
        <v>1</v>
      </c>
      <c r="EE839">
        <v>21377854</v>
      </c>
      <c r="EF839">
        <v>30</v>
      </c>
      <c r="EG839" t="s">
        <v>20</v>
      </c>
      <c r="EH839">
        <v>0</v>
      </c>
      <c r="EI839" t="s">
        <v>45</v>
      </c>
      <c r="EJ839">
        <v>1</v>
      </c>
      <c r="EK839">
        <v>139</v>
      </c>
      <c r="EL839" t="s">
        <v>764</v>
      </c>
      <c r="EM839" t="s">
        <v>765</v>
      </c>
      <c r="EO839" t="s">
        <v>45</v>
      </c>
      <c r="EQ839">
        <v>0</v>
      </c>
      <c r="ER839">
        <v>17.8</v>
      </c>
      <c r="ES839">
        <v>17.8</v>
      </c>
      <c r="ET839">
        <v>0</v>
      </c>
      <c r="EU839">
        <v>0</v>
      </c>
      <c r="EV839">
        <v>0</v>
      </c>
      <c r="EW839">
        <v>0</v>
      </c>
      <c r="EX839">
        <v>0</v>
      </c>
      <c r="EZ839">
        <v>0</v>
      </c>
      <c r="FQ839">
        <v>0</v>
      </c>
      <c r="FR839">
        <f t="shared" si="522"/>
        <v>0</v>
      </c>
      <c r="FS839">
        <v>0</v>
      </c>
      <c r="FX839">
        <v>0</v>
      </c>
      <c r="FY839">
        <v>0</v>
      </c>
      <c r="GA839" t="s">
        <v>45</v>
      </c>
      <c r="GG839">
        <v>2</v>
      </c>
      <c r="GH839">
        <v>1</v>
      </c>
      <c r="GI839">
        <v>2</v>
      </c>
      <c r="GJ839">
        <v>0</v>
      </c>
      <c r="GK839">
        <f>ROUND(R839*(R12)/100,2)</f>
        <v>0</v>
      </c>
      <c r="GL839">
        <f t="shared" si="523"/>
        <v>0</v>
      </c>
      <c r="GM839">
        <f t="shared" si="524"/>
        <v>669.64</v>
      </c>
      <c r="GN839">
        <f t="shared" si="525"/>
        <v>669.64</v>
      </c>
      <c r="GO839">
        <f t="shared" si="526"/>
        <v>0</v>
      </c>
      <c r="GP839">
        <f t="shared" si="527"/>
        <v>0</v>
      </c>
      <c r="GR839">
        <v>0</v>
      </c>
    </row>
    <row r="840" spans="1:200">
      <c r="A840">
        <v>17</v>
      </c>
      <c r="B840">
        <v>1</v>
      </c>
      <c r="C840">
        <f>ROW(SmtRes!A436)</f>
        <v>436</v>
      </c>
      <c r="D840">
        <f>ROW(EtalonRes!A413)</f>
        <v>413</v>
      </c>
      <c r="E840" t="s">
        <v>165</v>
      </c>
      <c r="F840" t="s">
        <v>769</v>
      </c>
      <c r="G840" t="s">
        <v>770</v>
      </c>
      <c r="H840" t="s">
        <v>93</v>
      </c>
      <c r="I840">
        <f>5.78/2*0+I824*0</f>
        <v>0</v>
      </c>
      <c r="J840">
        <v>0</v>
      </c>
      <c r="O840">
        <f t="shared" si="491"/>
        <v>0</v>
      </c>
      <c r="P840">
        <f t="shared" si="492"/>
        <v>0</v>
      </c>
      <c r="Q840">
        <f t="shared" si="493"/>
        <v>0</v>
      </c>
      <c r="R840">
        <f t="shared" si="494"/>
        <v>0</v>
      </c>
      <c r="S840">
        <f t="shared" si="495"/>
        <v>0</v>
      </c>
      <c r="T840">
        <f t="shared" si="496"/>
        <v>0</v>
      </c>
      <c r="U840">
        <f t="shared" si="497"/>
        <v>0</v>
      </c>
      <c r="V840">
        <f t="shared" si="498"/>
        <v>0</v>
      </c>
      <c r="W840">
        <f t="shared" si="499"/>
        <v>0</v>
      </c>
      <c r="X840">
        <f t="shared" si="500"/>
        <v>0</v>
      </c>
      <c r="Y840">
        <f t="shared" si="501"/>
        <v>0</v>
      </c>
      <c r="AA840">
        <v>22950688</v>
      </c>
      <c r="AB840">
        <f t="shared" si="502"/>
        <v>1224.5999999999999</v>
      </c>
      <c r="AC840">
        <f t="shared" si="503"/>
        <v>13.04</v>
      </c>
      <c r="AD840">
        <f t="shared" si="504"/>
        <v>0</v>
      </c>
      <c r="AE840">
        <f t="shared" si="505"/>
        <v>0</v>
      </c>
      <c r="AF840">
        <f t="shared" si="506"/>
        <v>1211.56</v>
      </c>
      <c r="AG840">
        <f t="shared" si="507"/>
        <v>0</v>
      </c>
      <c r="AH840">
        <f t="shared" si="508"/>
        <v>113.23</v>
      </c>
      <c r="AI840">
        <f t="shared" si="509"/>
        <v>0</v>
      </c>
      <c r="AJ840">
        <f t="shared" si="510"/>
        <v>0</v>
      </c>
      <c r="AK840">
        <v>1224.5999999999999</v>
      </c>
      <c r="AL840">
        <v>13.04</v>
      </c>
      <c r="AM840">
        <v>0</v>
      </c>
      <c r="AN840">
        <v>0</v>
      </c>
      <c r="AO840">
        <v>1211.56</v>
      </c>
      <c r="AP840">
        <v>0</v>
      </c>
      <c r="AQ840">
        <v>113.23</v>
      </c>
      <c r="AR840">
        <v>0</v>
      </c>
      <c r="AS840">
        <v>0</v>
      </c>
      <c r="AT840">
        <v>88</v>
      </c>
      <c r="AU840">
        <v>44</v>
      </c>
      <c r="AV840">
        <v>1</v>
      </c>
      <c r="AW840">
        <v>1</v>
      </c>
      <c r="AZ840">
        <v>1</v>
      </c>
      <c r="BA840">
        <v>16.23</v>
      </c>
      <c r="BB840">
        <v>1</v>
      </c>
      <c r="BC840">
        <v>4.5999999999999996</v>
      </c>
      <c r="BD840" t="s">
        <v>45</v>
      </c>
      <c r="BE840" t="s">
        <v>45</v>
      </c>
      <c r="BF840" t="s">
        <v>45</v>
      </c>
      <c r="BG840" t="s">
        <v>45</v>
      </c>
      <c r="BH840">
        <v>0</v>
      </c>
      <c r="BI840">
        <v>1</v>
      </c>
      <c r="BJ840" t="s">
        <v>771</v>
      </c>
      <c r="BM840">
        <v>442</v>
      </c>
      <c r="BN840">
        <v>0</v>
      </c>
      <c r="BO840" t="s">
        <v>769</v>
      </c>
      <c r="BP840">
        <v>1</v>
      </c>
      <c r="BQ840">
        <v>60</v>
      </c>
      <c r="BS840">
        <v>16.23</v>
      </c>
      <c r="BT840">
        <v>1</v>
      </c>
      <c r="BU840">
        <v>1</v>
      </c>
      <c r="BV840">
        <v>1</v>
      </c>
      <c r="BW840">
        <v>1</v>
      </c>
      <c r="BX840">
        <v>1</v>
      </c>
      <c r="BY840" t="s">
        <v>45</v>
      </c>
      <c r="BZ840">
        <v>88</v>
      </c>
      <c r="CA840">
        <v>44</v>
      </c>
      <c r="CF840">
        <v>0</v>
      </c>
      <c r="CG840">
        <v>0</v>
      </c>
      <c r="CM840">
        <v>0</v>
      </c>
      <c r="CN840" t="s">
        <v>45</v>
      </c>
      <c r="CO840">
        <v>0</v>
      </c>
      <c r="CP840">
        <f t="shared" si="511"/>
        <v>0</v>
      </c>
      <c r="CQ840">
        <f t="shared" si="512"/>
        <v>59.983999999999995</v>
      </c>
      <c r="CR840">
        <f t="shared" si="513"/>
        <v>0</v>
      </c>
      <c r="CS840">
        <f t="shared" si="514"/>
        <v>0</v>
      </c>
      <c r="CT840">
        <f t="shared" si="515"/>
        <v>19663.6188</v>
      </c>
      <c r="CU840">
        <f t="shared" si="516"/>
        <v>0</v>
      </c>
      <c r="CV840">
        <f t="shared" si="517"/>
        <v>113.23</v>
      </c>
      <c r="CW840">
        <f t="shared" si="518"/>
        <v>0</v>
      </c>
      <c r="CX840">
        <f t="shared" si="519"/>
        <v>0</v>
      </c>
      <c r="CY840">
        <f t="shared" si="520"/>
        <v>0</v>
      </c>
      <c r="CZ840">
        <f t="shared" si="521"/>
        <v>0</v>
      </c>
      <c r="DC840" t="s">
        <v>45</v>
      </c>
      <c r="DD840" t="s">
        <v>45</v>
      </c>
      <c r="DE840" t="s">
        <v>45</v>
      </c>
      <c r="DF840" t="s">
        <v>45</v>
      </c>
      <c r="DG840" t="s">
        <v>45</v>
      </c>
      <c r="DH840" t="s">
        <v>45</v>
      </c>
      <c r="DI840" t="s">
        <v>45</v>
      </c>
      <c r="DJ840" t="s">
        <v>45</v>
      </c>
      <c r="DK840" t="s">
        <v>45</v>
      </c>
      <c r="DL840" t="s">
        <v>45</v>
      </c>
      <c r="DM840" t="s">
        <v>45</v>
      </c>
      <c r="DN840">
        <v>104</v>
      </c>
      <c r="DO840">
        <v>79</v>
      </c>
      <c r="DP840">
        <v>1.087</v>
      </c>
      <c r="DQ840">
        <v>1.0009999999999999</v>
      </c>
      <c r="DU840">
        <v>1003</v>
      </c>
      <c r="DV840" t="s">
        <v>93</v>
      </c>
      <c r="DW840" t="s">
        <v>93</v>
      </c>
      <c r="DX840">
        <v>100</v>
      </c>
      <c r="EE840">
        <v>21378157</v>
      </c>
      <c r="EF840">
        <v>60</v>
      </c>
      <c r="EG840" t="s">
        <v>87</v>
      </c>
      <c r="EH840">
        <v>0</v>
      </c>
      <c r="EI840" t="s">
        <v>45</v>
      </c>
      <c r="EJ840">
        <v>1</v>
      </c>
      <c r="EK840">
        <v>442</v>
      </c>
      <c r="EL840" t="s">
        <v>703</v>
      </c>
      <c r="EM840" t="s">
        <v>704</v>
      </c>
      <c r="EO840" t="s">
        <v>45</v>
      </c>
      <c r="EQ840">
        <v>0</v>
      </c>
      <c r="ER840">
        <v>1224.5999999999999</v>
      </c>
      <c r="ES840">
        <v>13.04</v>
      </c>
      <c r="ET840">
        <v>0</v>
      </c>
      <c r="EU840">
        <v>0</v>
      </c>
      <c r="EV840">
        <v>1211.56</v>
      </c>
      <c r="EW840">
        <v>113.23</v>
      </c>
      <c r="EX840">
        <v>0</v>
      </c>
      <c r="EY840">
        <v>0</v>
      </c>
      <c r="EZ840">
        <v>0</v>
      </c>
      <c r="FQ840">
        <v>0</v>
      </c>
      <c r="FR840">
        <f t="shared" si="522"/>
        <v>0</v>
      </c>
      <c r="FS840">
        <v>0</v>
      </c>
      <c r="FX840">
        <v>88</v>
      </c>
      <c r="FY840">
        <v>44</v>
      </c>
      <c r="GA840" t="s">
        <v>45</v>
      </c>
      <c r="GG840">
        <v>2</v>
      </c>
      <c r="GH840">
        <v>1</v>
      </c>
      <c r="GI840">
        <v>2</v>
      </c>
      <c r="GJ840">
        <v>0</v>
      </c>
      <c r="GK840">
        <f>ROUND(R840*(R12)/100,2)</f>
        <v>0</v>
      </c>
      <c r="GL840">
        <f t="shared" si="523"/>
        <v>0</v>
      </c>
      <c r="GM840">
        <f t="shared" si="524"/>
        <v>0</v>
      </c>
      <c r="GN840">
        <f t="shared" si="525"/>
        <v>0</v>
      </c>
      <c r="GO840">
        <f t="shared" si="526"/>
        <v>0</v>
      </c>
      <c r="GP840">
        <f t="shared" si="527"/>
        <v>0</v>
      </c>
      <c r="GR840">
        <v>0</v>
      </c>
    </row>
    <row r="841" spans="1:200">
      <c r="A841">
        <v>18</v>
      </c>
      <c r="B841">
        <v>1</v>
      </c>
      <c r="C841">
        <v>435</v>
      </c>
      <c r="E841" t="s">
        <v>353</v>
      </c>
      <c r="F841" t="s">
        <v>752</v>
      </c>
      <c r="G841" t="s">
        <v>753</v>
      </c>
      <c r="H841" t="s">
        <v>138</v>
      </c>
      <c r="I841">
        <f>I840*J841</f>
        <v>0</v>
      </c>
      <c r="J841">
        <v>0.74</v>
      </c>
      <c r="O841">
        <f t="shared" si="491"/>
        <v>0</v>
      </c>
      <c r="P841">
        <f t="shared" si="492"/>
        <v>0</v>
      </c>
      <c r="Q841">
        <f t="shared" si="493"/>
        <v>0</v>
      </c>
      <c r="R841">
        <f t="shared" si="494"/>
        <v>0</v>
      </c>
      <c r="S841">
        <f t="shared" si="495"/>
        <v>0</v>
      </c>
      <c r="T841">
        <f t="shared" si="496"/>
        <v>0</v>
      </c>
      <c r="U841">
        <f t="shared" si="497"/>
        <v>0</v>
      </c>
      <c r="V841">
        <f t="shared" si="498"/>
        <v>0</v>
      </c>
      <c r="W841">
        <f t="shared" si="499"/>
        <v>0</v>
      </c>
      <c r="X841">
        <f t="shared" si="500"/>
        <v>0</v>
      </c>
      <c r="Y841">
        <f t="shared" si="501"/>
        <v>0</v>
      </c>
      <c r="AA841">
        <v>22950688</v>
      </c>
      <c r="AB841">
        <f t="shared" si="502"/>
        <v>14922.01</v>
      </c>
      <c r="AC841">
        <f t="shared" si="503"/>
        <v>14922.01</v>
      </c>
      <c r="AD841">
        <f t="shared" si="504"/>
        <v>0</v>
      </c>
      <c r="AE841">
        <f t="shared" si="505"/>
        <v>0</v>
      </c>
      <c r="AF841">
        <f t="shared" si="506"/>
        <v>0</v>
      </c>
      <c r="AG841">
        <f t="shared" si="507"/>
        <v>0</v>
      </c>
      <c r="AH841">
        <f t="shared" si="508"/>
        <v>0</v>
      </c>
      <c r="AI841">
        <f t="shared" si="509"/>
        <v>0</v>
      </c>
      <c r="AJ841">
        <f t="shared" si="510"/>
        <v>0</v>
      </c>
      <c r="AK841">
        <v>14922.01</v>
      </c>
      <c r="AL841">
        <v>14922.01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1</v>
      </c>
      <c r="AW841">
        <v>1</v>
      </c>
      <c r="AZ841">
        <v>1</v>
      </c>
      <c r="BA841">
        <v>1</v>
      </c>
      <c r="BB841">
        <v>1</v>
      </c>
      <c r="BC841">
        <v>2.52</v>
      </c>
      <c r="BD841" t="s">
        <v>45</v>
      </c>
      <c r="BE841" t="s">
        <v>45</v>
      </c>
      <c r="BF841" t="s">
        <v>45</v>
      </c>
      <c r="BG841" t="s">
        <v>45</v>
      </c>
      <c r="BH841">
        <v>3</v>
      </c>
      <c r="BI841">
        <v>1</v>
      </c>
      <c r="BJ841" t="s">
        <v>754</v>
      </c>
      <c r="BM841">
        <v>442</v>
      </c>
      <c r="BN841">
        <v>0</v>
      </c>
      <c r="BO841" t="s">
        <v>752</v>
      </c>
      <c r="BP841">
        <v>1</v>
      </c>
      <c r="BQ841">
        <v>60</v>
      </c>
      <c r="BS841">
        <v>1</v>
      </c>
      <c r="BT841">
        <v>1</v>
      </c>
      <c r="BU841">
        <v>1</v>
      </c>
      <c r="BV841">
        <v>1</v>
      </c>
      <c r="BW841">
        <v>1</v>
      </c>
      <c r="BX841">
        <v>1</v>
      </c>
      <c r="BY841" t="s">
        <v>45</v>
      </c>
      <c r="BZ841">
        <v>0</v>
      </c>
      <c r="CA841">
        <v>0</v>
      </c>
      <c r="CF841">
        <v>0</v>
      </c>
      <c r="CG841">
        <v>0</v>
      </c>
      <c r="CM841">
        <v>0</v>
      </c>
      <c r="CN841" t="s">
        <v>45</v>
      </c>
      <c r="CO841">
        <v>0</v>
      </c>
      <c r="CP841">
        <f t="shared" si="511"/>
        <v>0</v>
      </c>
      <c r="CQ841">
        <f t="shared" si="512"/>
        <v>37603.465199999999</v>
      </c>
      <c r="CR841">
        <f t="shared" si="513"/>
        <v>0</v>
      </c>
      <c r="CS841">
        <f t="shared" si="514"/>
        <v>0</v>
      </c>
      <c r="CT841">
        <f t="shared" si="515"/>
        <v>0</v>
      </c>
      <c r="CU841">
        <f t="shared" si="516"/>
        <v>0</v>
      </c>
      <c r="CV841">
        <f t="shared" si="517"/>
        <v>0</v>
      </c>
      <c r="CW841">
        <f t="shared" si="518"/>
        <v>0</v>
      </c>
      <c r="CX841">
        <f t="shared" si="519"/>
        <v>0</v>
      </c>
      <c r="CY841">
        <f t="shared" si="520"/>
        <v>0</v>
      </c>
      <c r="CZ841">
        <f t="shared" si="521"/>
        <v>0</v>
      </c>
      <c r="DC841" t="s">
        <v>45</v>
      </c>
      <c r="DD841" t="s">
        <v>45</v>
      </c>
      <c r="DE841" t="s">
        <v>45</v>
      </c>
      <c r="DF841" t="s">
        <v>45</v>
      </c>
      <c r="DG841" t="s">
        <v>45</v>
      </c>
      <c r="DH841" t="s">
        <v>45</v>
      </c>
      <c r="DI841" t="s">
        <v>45</v>
      </c>
      <c r="DJ841" t="s">
        <v>45</v>
      </c>
      <c r="DK841" t="s">
        <v>45</v>
      </c>
      <c r="DL841" t="s">
        <v>45</v>
      </c>
      <c r="DM841" t="s">
        <v>45</v>
      </c>
      <c r="DN841">
        <v>104</v>
      </c>
      <c r="DO841">
        <v>79</v>
      </c>
      <c r="DP841">
        <v>1.087</v>
      </c>
      <c r="DQ841">
        <v>1.0009999999999999</v>
      </c>
      <c r="DU841">
        <v>1009</v>
      </c>
      <c r="DV841" t="s">
        <v>138</v>
      </c>
      <c r="DW841" t="s">
        <v>138</v>
      </c>
      <c r="DX841">
        <v>1000</v>
      </c>
      <c r="EE841">
        <v>21378157</v>
      </c>
      <c r="EF841">
        <v>60</v>
      </c>
      <c r="EG841" t="s">
        <v>87</v>
      </c>
      <c r="EH841">
        <v>0</v>
      </c>
      <c r="EI841" t="s">
        <v>45</v>
      </c>
      <c r="EJ841">
        <v>1</v>
      </c>
      <c r="EK841">
        <v>442</v>
      </c>
      <c r="EL841" t="s">
        <v>703</v>
      </c>
      <c r="EM841" t="s">
        <v>704</v>
      </c>
      <c r="EO841" t="s">
        <v>45</v>
      </c>
      <c r="EQ841">
        <v>0</v>
      </c>
      <c r="ER841">
        <v>14922.01</v>
      </c>
      <c r="ES841">
        <v>14922.01</v>
      </c>
      <c r="ET841">
        <v>0</v>
      </c>
      <c r="EU841">
        <v>0</v>
      </c>
      <c r="EV841">
        <v>0</v>
      </c>
      <c r="EW841">
        <v>0</v>
      </c>
      <c r="EX841">
        <v>0</v>
      </c>
      <c r="EZ841">
        <v>0</v>
      </c>
      <c r="FQ841">
        <v>0</v>
      </c>
      <c r="FR841">
        <f t="shared" si="522"/>
        <v>0</v>
      </c>
      <c r="FS841">
        <v>0</v>
      </c>
      <c r="FX841">
        <v>0</v>
      </c>
      <c r="FY841">
        <v>0</v>
      </c>
      <c r="GA841" t="s">
        <v>45</v>
      </c>
      <c r="GG841">
        <v>2</v>
      </c>
      <c r="GH841">
        <v>1</v>
      </c>
      <c r="GI841">
        <v>2</v>
      </c>
      <c r="GJ841">
        <v>0</v>
      </c>
      <c r="GK841">
        <f>ROUND(R841*(R12)/100,2)</f>
        <v>0</v>
      </c>
      <c r="GL841">
        <f t="shared" si="523"/>
        <v>0</v>
      </c>
      <c r="GM841">
        <f t="shared" si="524"/>
        <v>0</v>
      </c>
      <c r="GN841">
        <f t="shared" si="525"/>
        <v>0</v>
      </c>
      <c r="GO841">
        <f t="shared" si="526"/>
        <v>0</v>
      </c>
      <c r="GP841">
        <f t="shared" si="527"/>
        <v>0</v>
      </c>
      <c r="GR841">
        <v>0</v>
      </c>
    </row>
    <row r="842" spans="1:200">
      <c r="A842">
        <v>17</v>
      </c>
      <c r="B842">
        <v>1</v>
      </c>
      <c r="C842">
        <f>ROW(SmtRes!A440)</f>
        <v>440</v>
      </c>
      <c r="D842">
        <f>ROW(EtalonRes!A417)</f>
        <v>417</v>
      </c>
      <c r="E842" t="s">
        <v>772</v>
      </c>
      <c r="F842" t="s">
        <v>773</v>
      </c>
      <c r="G842" t="s">
        <v>774</v>
      </c>
      <c r="H842" t="s">
        <v>73</v>
      </c>
      <c r="I842">
        <f>I824*0</f>
        <v>0</v>
      </c>
      <c r="J842">
        <v>0</v>
      </c>
      <c r="O842">
        <f t="shared" si="491"/>
        <v>0</v>
      </c>
      <c r="P842">
        <f t="shared" si="492"/>
        <v>0</v>
      </c>
      <c r="Q842">
        <f t="shared" si="493"/>
        <v>0</v>
      </c>
      <c r="R842">
        <f t="shared" si="494"/>
        <v>0</v>
      </c>
      <c r="S842">
        <f t="shared" si="495"/>
        <v>0</v>
      </c>
      <c r="T842">
        <f t="shared" si="496"/>
        <v>0</v>
      </c>
      <c r="U842">
        <f t="shared" si="497"/>
        <v>0</v>
      </c>
      <c r="V842">
        <f t="shared" si="498"/>
        <v>0</v>
      </c>
      <c r="W842">
        <f t="shared" si="499"/>
        <v>0</v>
      </c>
      <c r="X842">
        <f t="shared" si="500"/>
        <v>0</v>
      </c>
      <c r="Y842">
        <f t="shared" si="501"/>
        <v>0</v>
      </c>
      <c r="AA842">
        <v>22950688</v>
      </c>
      <c r="AB842">
        <f t="shared" si="502"/>
        <v>487.28</v>
      </c>
      <c r="AC842">
        <f t="shared" si="503"/>
        <v>6.52</v>
      </c>
      <c r="AD842">
        <f t="shared" si="504"/>
        <v>0</v>
      </c>
      <c r="AE842">
        <f t="shared" si="505"/>
        <v>0</v>
      </c>
      <c r="AF842">
        <f t="shared" si="506"/>
        <v>480.76</v>
      </c>
      <c r="AG842">
        <f t="shared" si="507"/>
        <v>0</v>
      </c>
      <c r="AH842">
        <f t="shared" si="508"/>
        <v>45.7</v>
      </c>
      <c r="AI842">
        <f t="shared" si="509"/>
        <v>0</v>
      </c>
      <c r="AJ842">
        <f t="shared" si="510"/>
        <v>0</v>
      </c>
      <c r="AK842">
        <v>487.28</v>
      </c>
      <c r="AL842">
        <v>6.52</v>
      </c>
      <c r="AM842">
        <v>0</v>
      </c>
      <c r="AN842">
        <v>0</v>
      </c>
      <c r="AO842">
        <v>480.76</v>
      </c>
      <c r="AP842">
        <v>0</v>
      </c>
      <c r="AQ842">
        <v>45.7</v>
      </c>
      <c r="AR842">
        <v>0</v>
      </c>
      <c r="AS842">
        <v>0</v>
      </c>
      <c r="AT842">
        <v>88</v>
      </c>
      <c r="AU842">
        <v>44</v>
      </c>
      <c r="AV842">
        <v>1</v>
      </c>
      <c r="AW842">
        <v>1</v>
      </c>
      <c r="AZ842">
        <v>1</v>
      </c>
      <c r="BA842">
        <v>16.23</v>
      </c>
      <c r="BB842">
        <v>1</v>
      </c>
      <c r="BC842">
        <v>4.5999999999999996</v>
      </c>
      <c r="BD842" t="s">
        <v>45</v>
      </c>
      <c r="BE842" t="s">
        <v>45</v>
      </c>
      <c r="BF842" t="s">
        <v>45</v>
      </c>
      <c r="BG842" t="s">
        <v>45</v>
      </c>
      <c r="BH842">
        <v>0</v>
      </c>
      <c r="BI842">
        <v>1</v>
      </c>
      <c r="BJ842" t="s">
        <v>775</v>
      </c>
      <c r="BM842">
        <v>442</v>
      </c>
      <c r="BN842">
        <v>0</v>
      </c>
      <c r="BO842" t="s">
        <v>773</v>
      </c>
      <c r="BP842">
        <v>1</v>
      </c>
      <c r="BQ842">
        <v>60</v>
      </c>
      <c r="BS842">
        <v>16.23</v>
      </c>
      <c r="BT842">
        <v>1</v>
      </c>
      <c r="BU842">
        <v>1</v>
      </c>
      <c r="BV842">
        <v>1</v>
      </c>
      <c r="BW842">
        <v>1</v>
      </c>
      <c r="BX842">
        <v>1</v>
      </c>
      <c r="BY842" t="s">
        <v>45</v>
      </c>
      <c r="BZ842">
        <v>88</v>
      </c>
      <c r="CA842">
        <v>44</v>
      </c>
      <c r="CF842">
        <v>0</v>
      </c>
      <c r="CG842">
        <v>0</v>
      </c>
      <c r="CM842">
        <v>0</v>
      </c>
      <c r="CN842" t="s">
        <v>45</v>
      </c>
      <c r="CO842">
        <v>0</v>
      </c>
      <c r="CP842">
        <f t="shared" si="511"/>
        <v>0</v>
      </c>
      <c r="CQ842">
        <f t="shared" si="512"/>
        <v>29.991999999999997</v>
      </c>
      <c r="CR842">
        <f t="shared" si="513"/>
        <v>0</v>
      </c>
      <c r="CS842">
        <f t="shared" si="514"/>
        <v>0</v>
      </c>
      <c r="CT842">
        <f t="shared" si="515"/>
        <v>7802.7348000000002</v>
      </c>
      <c r="CU842">
        <f t="shared" si="516"/>
        <v>0</v>
      </c>
      <c r="CV842">
        <f t="shared" si="517"/>
        <v>45.7</v>
      </c>
      <c r="CW842">
        <f t="shared" si="518"/>
        <v>0</v>
      </c>
      <c r="CX842">
        <f t="shared" si="519"/>
        <v>0</v>
      </c>
      <c r="CY842">
        <f t="shared" si="520"/>
        <v>0</v>
      </c>
      <c r="CZ842">
        <f t="shared" si="521"/>
        <v>0</v>
      </c>
      <c r="DC842" t="s">
        <v>45</v>
      </c>
      <c r="DD842" t="s">
        <v>45</v>
      </c>
      <c r="DE842" t="s">
        <v>45</v>
      </c>
      <c r="DF842" t="s">
        <v>45</v>
      </c>
      <c r="DG842" t="s">
        <v>45</v>
      </c>
      <c r="DH842" t="s">
        <v>45</v>
      </c>
      <c r="DI842" t="s">
        <v>45</v>
      </c>
      <c r="DJ842" t="s">
        <v>45</v>
      </c>
      <c r="DK842" t="s">
        <v>45</v>
      </c>
      <c r="DL842" t="s">
        <v>45</v>
      </c>
      <c r="DM842" t="s">
        <v>45</v>
      </c>
      <c r="DN842">
        <v>104</v>
      </c>
      <c r="DO842">
        <v>79</v>
      </c>
      <c r="DP842">
        <v>1.087</v>
      </c>
      <c r="DQ842">
        <v>1.0009999999999999</v>
      </c>
      <c r="DU842">
        <v>1005</v>
      </c>
      <c r="DV842" t="s">
        <v>73</v>
      </c>
      <c r="DW842" t="s">
        <v>73</v>
      </c>
      <c r="DX842">
        <v>100</v>
      </c>
      <c r="EE842">
        <v>21378157</v>
      </c>
      <c r="EF842">
        <v>60</v>
      </c>
      <c r="EG842" t="s">
        <v>87</v>
      </c>
      <c r="EH842">
        <v>0</v>
      </c>
      <c r="EI842" t="s">
        <v>45</v>
      </c>
      <c r="EJ842">
        <v>1</v>
      </c>
      <c r="EK842">
        <v>442</v>
      </c>
      <c r="EL842" t="s">
        <v>703</v>
      </c>
      <c r="EM842" t="s">
        <v>704</v>
      </c>
      <c r="EO842" t="s">
        <v>45</v>
      </c>
      <c r="EQ842">
        <v>0</v>
      </c>
      <c r="ER842">
        <v>487.28</v>
      </c>
      <c r="ES842">
        <v>6.52</v>
      </c>
      <c r="ET842">
        <v>0</v>
      </c>
      <c r="EU842">
        <v>0</v>
      </c>
      <c r="EV842">
        <v>480.76</v>
      </c>
      <c r="EW842">
        <v>45.7</v>
      </c>
      <c r="EX842">
        <v>0</v>
      </c>
      <c r="EY842">
        <v>0</v>
      </c>
      <c r="EZ842">
        <v>0</v>
      </c>
      <c r="FQ842">
        <v>0</v>
      </c>
      <c r="FR842">
        <f t="shared" si="522"/>
        <v>0</v>
      </c>
      <c r="FS842">
        <v>0</v>
      </c>
      <c r="FX842">
        <v>88</v>
      </c>
      <c r="FY842">
        <v>44</v>
      </c>
      <c r="GA842" t="s">
        <v>45</v>
      </c>
      <c r="GG842">
        <v>2</v>
      </c>
      <c r="GH842">
        <v>1</v>
      </c>
      <c r="GI842">
        <v>2</v>
      </c>
      <c r="GJ842">
        <v>0</v>
      </c>
      <c r="GK842">
        <f>ROUND(R842*(R12)/100,2)</f>
        <v>0</v>
      </c>
      <c r="GL842">
        <f t="shared" si="523"/>
        <v>0</v>
      </c>
      <c r="GM842">
        <f t="shared" si="524"/>
        <v>0</v>
      </c>
      <c r="GN842">
        <f t="shared" si="525"/>
        <v>0</v>
      </c>
      <c r="GO842">
        <f t="shared" si="526"/>
        <v>0</v>
      </c>
      <c r="GP842">
        <f t="shared" si="527"/>
        <v>0</v>
      </c>
      <c r="GR842">
        <v>0</v>
      </c>
    </row>
    <row r="843" spans="1:200">
      <c r="A843">
        <v>18</v>
      </c>
      <c r="B843">
        <v>1</v>
      </c>
      <c r="C843">
        <v>440</v>
      </c>
      <c r="E843" t="s">
        <v>776</v>
      </c>
      <c r="F843" t="s">
        <v>777</v>
      </c>
      <c r="G843" t="s">
        <v>778</v>
      </c>
      <c r="H843" t="s">
        <v>102</v>
      </c>
      <c r="I843">
        <f>I842*J843</f>
        <v>0</v>
      </c>
      <c r="J843">
        <v>0.8</v>
      </c>
      <c r="O843">
        <f t="shared" si="491"/>
        <v>0</v>
      </c>
      <c r="P843">
        <f t="shared" si="492"/>
        <v>0</v>
      </c>
      <c r="Q843">
        <f t="shared" si="493"/>
        <v>0</v>
      </c>
      <c r="R843">
        <f t="shared" si="494"/>
        <v>0</v>
      </c>
      <c r="S843">
        <f t="shared" si="495"/>
        <v>0</v>
      </c>
      <c r="T843">
        <f t="shared" si="496"/>
        <v>0</v>
      </c>
      <c r="U843">
        <f t="shared" si="497"/>
        <v>0</v>
      </c>
      <c r="V843">
        <f t="shared" si="498"/>
        <v>0</v>
      </c>
      <c r="W843">
        <f t="shared" si="499"/>
        <v>0</v>
      </c>
      <c r="X843">
        <f t="shared" si="500"/>
        <v>0</v>
      </c>
      <c r="Y843">
        <f t="shared" si="501"/>
        <v>0</v>
      </c>
      <c r="AA843">
        <v>22950688</v>
      </c>
      <c r="AB843">
        <f t="shared" si="502"/>
        <v>1183.5</v>
      </c>
      <c r="AC843">
        <f t="shared" si="503"/>
        <v>1183.5</v>
      </c>
      <c r="AD843">
        <f t="shared" si="504"/>
        <v>0</v>
      </c>
      <c r="AE843">
        <f t="shared" si="505"/>
        <v>0</v>
      </c>
      <c r="AF843">
        <f t="shared" si="506"/>
        <v>0</v>
      </c>
      <c r="AG843">
        <f t="shared" si="507"/>
        <v>0</v>
      </c>
      <c r="AH843">
        <f t="shared" si="508"/>
        <v>0</v>
      </c>
      <c r="AI843">
        <f t="shared" si="509"/>
        <v>0</v>
      </c>
      <c r="AJ843">
        <f t="shared" si="510"/>
        <v>0</v>
      </c>
      <c r="AK843">
        <v>1183.5</v>
      </c>
      <c r="AL843">
        <v>1183.5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1</v>
      </c>
      <c r="AW843">
        <v>1</v>
      </c>
      <c r="AZ843">
        <v>1</v>
      </c>
      <c r="BA843">
        <v>1</v>
      </c>
      <c r="BB843">
        <v>1</v>
      </c>
      <c r="BC843">
        <v>3.58</v>
      </c>
      <c r="BD843" t="s">
        <v>45</v>
      </c>
      <c r="BE843" t="s">
        <v>45</v>
      </c>
      <c r="BF843" t="s">
        <v>45</v>
      </c>
      <c r="BG843" t="s">
        <v>45</v>
      </c>
      <c r="BH843">
        <v>3</v>
      </c>
      <c r="BI843">
        <v>1</v>
      </c>
      <c r="BJ843" t="s">
        <v>779</v>
      </c>
      <c r="BM843">
        <v>442</v>
      </c>
      <c r="BN843">
        <v>0</v>
      </c>
      <c r="BO843" t="s">
        <v>777</v>
      </c>
      <c r="BP843">
        <v>1</v>
      </c>
      <c r="BQ843">
        <v>60</v>
      </c>
      <c r="BS843">
        <v>1</v>
      </c>
      <c r="BT843">
        <v>1</v>
      </c>
      <c r="BU843">
        <v>1</v>
      </c>
      <c r="BV843">
        <v>1</v>
      </c>
      <c r="BW843">
        <v>1</v>
      </c>
      <c r="BX843">
        <v>1</v>
      </c>
      <c r="BY843" t="s">
        <v>45</v>
      </c>
      <c r="BZ843">
        <v>0</v>
      </c>
      <c r="CA843">
        <v>0</v>
      </c>
      <c r="CF843">
        <v>0</v>
      </c>
      <c r="CG843">
        <v>0</v>
      </c>
      <c r="CM843">
        <v>0</v>
      </c>
      <c r="CN843" t="s">
        <v>45</v>
      </c>
      <c r="CO843">
        <v>0</v>
      </c>
      <c r="CP843">
        <f t="shared" si="511"/>
        <v>0</v>
      </c>
      <c r="CQ843">
        <f t="shared" si="512"/>
        <v>4236.93</v>
      </c>
      <c r="CR843">
        <f t="shared" si="513"/>
        <v>0</v>
      </c>
      <c r="CS843">
        <f t="shared" si="514"/>
        <v>0</v>
      </c>
      <c r="CT843">
        <f t="shared" si="515"/>
        <v>0</v>
      </c>
      <c r="CU843">
        <f t="shared" si="516"/>
        <v>0</v>
      </c>
      <c r="CV843">
        <f t="shared" si="517"/>
        <v>0</v>
      </c>
      <c r="CW843">
        <f t="shared" si="518"/>
        <v>0</v>
      </c>
      <c r="CX843">
        <f t="shared" si="519"/>
        <v>0</v>
      </c>
      <c r="CY843">
        <f t="shared" si="520"/>
        <v>0</v>
      </c>
      <c r="CZ843">
        <f t="shared" si="521"/>
        <v>0</v>
      </c>
      <c r="DC843" t="s">
        <v>45</v>
      </c>
      <c r="DD843" t="s">
        <v>45</v>
      </c>
      <c r="DE843" t="s">
        <v>45</v>
      </c>
      <c r="DF843" t="s">
        <v>45</v>
      </c>
      <c r="DG843" t="s">
        <v>45</v>
      </c>
      <c r="DH843" t="s">
        <v>45</v>
      </c>
      <c r="DI843" t="s">
        <v>45</v>
      </c>
      <c r="DJ843" t="s">
        <v>45</v>
      </c>
      <c r="DK843" t="s">
        <v>45</v>
      </c>
      <c r="DL843" t="s">
        <v>45</v>
      </c>
      <c r="DM843" t="s">
        <v>45</v>
      </c>
      <c r="DN843">
        <v>104</v>
      </c>
      <c r="DO843">
        <v>79</v>
      </c>
      <c r="DP843">
        <v>1.087</v>
      </c>
      <c r="DQ843">
        <v>1.0009999999999999</v>
      </c>
      <c r="DU843">
        <v>1007</v>
      </c>
      <c r="DV843" t="s">
        <v>102</v>
      </c>
      <c r="DW843" t="s">
        <v>102</v>
      </c>
      <c r="DX843">
        <v>1</v>
      </c>
      <c r="EE843">
        <v>21378157</v>
      </c>
      <c r="EF843">
        <v>60</v>
      </c>
      <c r="EG843" t="s">
        <v>87</v>
      </c>
      <c r="EH843">
        <v>0</v>
      </c>
      <c r="EI843" t="s">
        <v>45</v>
      </c>
      <c r="EJ843">
        <v>1</v>
      </c>
      <c r="EK843">
        <v>442</v>
      </c>
      <c r="EL843" t="s">
        <v>703</v>
      </c>
      <c r="EM843" t="s">
        <v>704</v>
      </c>
      <c r="EO843" t="s">
        <v>45</v>
      </c>
      <c r="EQ843">
        <v>0</v>
      </c>
      <c r="ER843">
        <v>1183.5</v>
      </c>
      <c r="ES843">
        <v>1183.5</v>
      </c>
      <c r="ET843">
        <v>0</v>
      </c>
      <c r="EU843">
        <v>0</v>
      </c>
      <c r="EV843">
        <v>0</v>
      </c>
      <c r="EW843">
        <v>0</v>
      </c>
      <c r="EX843">
        <v>0</v>
      </c>
      <c r="EZ843">
        <v>0</v>
      </c>
      <c r="FQ843">
        <v>0</v>
      </c>
      <c r="FR843">
        <f t="shared" si="522"/>
        <v>0</v>
      </c>
      <c r="FS843">
        <v>0</v>
      </c>
      <c r="FX843">
        <v>0</v>
      </c>
      <c r="FY843">
        <v>0</v>
      </c>
      <c r="GA843" t="s">
        <v>45</v>
      </c>
      <c r="GG843">
        <v>2</v>
      </c>
      <c r="GH843">
        <v>1</v>
      </c>
      <c r="GI843">
        <v>2</v>
      </c>
      <c r="GJ843">
        <v>0</v>
      </c>
      <c r="GK843">
        <f>ROUND(R843*(R12)/100,2)</f>
        <v>0</v>
      </c>
      <c r="GL843">
        <f t="shared" si="523"/>
        <v>0</v>
      </c>
      <c r="GM843">
        <f t="shared" si="524"/>
        <v>0</v>
      </c>
      <c r="GN843">
        <f t="shared" si="525"/>
        <v>0</v>
      </c>
      <c r="GO843">
        <f t="shared" si="526"/>
        <v>0</v>
      </c>
      <c r="GP843">
        <f t="shared" si="527"/>
        <v>0</v>
      </c>
      <c r="GR843">
        <v>0</v>
      </c>
    </row>
    <row r="844" spans="1:200">
      <c r="A844">
        <v>17</v>
      </c>
      <c r="B844">
        <v>1</v>
      </c>
      <c r="C844">
        <f>ROW(SmtRes!A442)</f>
        <v>442</v>
      </c>
      <c r="D844">
        <f>ROW(EtalonRes!A419)</f>
        <v>419</v>
      </c>
      <c r="E844" t="s">
        <v>780</v>
      </c>
      <c r="F844" t="s">
        <v>720</v>
      </c>
      <c r="G844" t="s">
        <v>721</v>
      </c>
      <c r="H844" t="s">
        <v>73</v>
      </c>
      <c r="I844">
        <f>(21+17)*0</f>
        <v>0</v>
      </c>
      <c r="J844">
        <v>0</v>
      </c>
      <c r="O844">
        <f t="shared" si="491"/>
        <v>0</v>
      </c>
      <c r="P844">
        <f t="shared" si="492"/>
        <v>0</v>
      </c>
      <c r="Q844">
        <f t="shared" si="493"/>
        <v>0</v>
      </c>
      <c r="R844">
        <f t="shared" si="494"/>
        <v>0</v>
      </c>
      <c r="S844">
        <f t="shared" si="495"/>
        <v>0</v>
      </c>
      <c r="T844">
        <f t="shared" si="496"/>
        <v>0</v>
      </c>
      <c r="U844">
        <f t="shared" si="497"/>
        <v>0</v>
      </c>
      <c r="V844">
        <f t="shared" si="498"/>
        <v>0</v>
      </c>
      <c r="W844">
        <f t="shared" si="499"/>
        <v>0</v>
      </c>
      <c r="X844">
        <f t="shared" si="500"/>
        <v>0</v>
      </c>
      <c r="Y844">
        <f t="shared" si="501"/>
        <v>0</v>
      </c>
      <c r="AA844">
        <v>22950688</v>
      </c>
      <c r="AB844">
        <f t="shared" si="502"/>
        <v>107.21</v>
      </c>
      <c r="AC844">
        <f t="shared" si="503"/>
        <v>0</v>
      </c>
      <c r="AD844">
        <f t="shared" si="504"/>
        <v>0</v>
      </c>
      <c r="AE844">
        <f t="shared" si="505"/>
        <v>0</v>
      </c>
      <c r="AF844">
        <f t="shared" si="506"/>
        <v>107.21</v>
      </c>
      <c r="AG844">
        <f t="shared" si="507"/>
        <v>0</v>
      </c>
      <c r="AH844">
        <f t="shared" si="508"/>
        <v>10.49</v>
      </c>
      <c r="AI844">
        <f t="shared" si="509"/>
        <v>0</v>
      </c>
      <c r="AJ844">
        <f t="shared" si="510"/>
        <v>0</v>
      </c>
      <c r="AK844">
        <v>107.21</v>
      </c>
      <c r="AL844">
        <v>0</v>
      </c>
      <c r="AM844">
        <v>0</v>
      </c>
      <c r="AN844">
        <v>0</v>
      </c>
      <c r="AO844">
        <v>107.21</v>
      </c>
      <c r="AP844">
        <v>0</v>
      </c>
      <c r="AQ844">
        <v>10.49</v>
      </c>
      <c r="AR844">
        <v>0</v>
      </c>
      <c r="AS844">
        <v>0</v>
      </c>
      <c r="AT844">
        <v>71</v>
      </c>
      <c r="AU844">
        <v>44</v>
      </c>
      <c r="AV844">
        <v>1</v>
      </c>
      <c r="AW844">
        <v>1</v>
      </c>
      <c r="AZ844">
        <v>1</v>
      </c>
      <c r="BA844">
        <v>16.23</v>
      </c>
      <c r="BB844">
        <v>1</v>
      </c>
      <c r="BC844">
        <v>1</v>
      </c>
      <c r="BD844" t="s">
        <v>45</v>
      </c>
      <c r="BE844" t="s">
        <v>45</v>
      </c>
      <c r="BF844" t="s">
        <v>45</v>
      </c>
      <c r="BG844" t="s">
        <v>45</v>
      </c>
      <c r="BH844">
        <v>0</v>
      </c>
      <c r="BI844">
        <v>1</v>
      </c>
      <c r="BJ844" t="s">
        <v>722</v>
      </c>
      <c r="BM844">
        <v>441</v>
      </c>
      <c r="BN844">
        <v>0</v>
      </c>
      <c r="BO844" t="s">
        <v>720</v>
      </c>
      <c r="BP844">
        <v>1</v>
      </c>
      <c r="BQ844">
        <v>60</v>
      </c>
      <c r="BS844">
        <v>16.23</v>
      </c>
      <c r="BT844">
        <v>1</v>
      </c>
      <c r="BU844">
        <v>1</v>
      </c>
      <c r="BV844">
        <v>1</v>
      </c>
      <c r="BW844">
        <v>1</v>
      </c>
      <c r="BX844">
        <v>1</v>
      </c>
      <c r="BY844" t="s">
        <v>45</v>
      </c>
      <c r="BZ844">
        <v>71</v>
      </c>
      <c r="CA844">
        <v>44</v>
      </c>
      <c r="CF844">
        <v>0</v>
      </c>
      <c r="CG844">
        <v>0</v>
      </c>
      <c r="CM844">
        <v>0</v>
      </c>
      <c r="CN844" t="s">
        <v>45</v>
      </c>
      <c r="CO844">
        <v>0</v>
      </c>
      <c r="CP844">
        <f t="shared" si="511"/>
        <v>0</v>
      </c>
      <c r="CQ844">
        <f t="shared" si="512"/>
        <v>0</v>
      </c>
      <c r="CR844">
        <f t="shared" si="513"/>
        <v>0</v>
      </c>
      <c r="CS844">
        <f t="shared" si="514"/>
        <v>0</v>
      </c>
      <c r="CT844">
        <f t="shared" si="515"/>
        <v>1740.0183</v>
      </c>
      <c r="CU844">
        <f t="shared" si="516"/>
        <v>0</v>
      </c>
      <c r="CV844">
        <f t="shared" si="517"/>
        <v>10.49</v>
      </c>
      <c r="CW844">
        <f t="shared" si="518"/>
        <v>0</v>
      </c>
      <c r="CX844">
        <f t="shared" si="519"/>
        <v>0</v>
      </c>
      <c r="CY844">
        <f t="shared" si="520"/>
        <v>0</v>
      </c>
      <c r="CZ844">
        <f t="shared" si="521"/>
        <v>0</v>
      </c>
      <c r="DC844" t="s">
        <v>45</v>
      </c>
      <c r="DD844" t="s">
        <v>45</v>
      </c>
      <c r="DE844" t="s">
        <v>45</v>
      </c>
      <c r="DF844" t="s">
        <v>45</v>
      </c>
      <c r="DG844" t="s">
        <v>45</v>
      </c>
      <c r="DH844" t="s">
        <v>45</v>
      </c>
      <c r="DI844" t="s">
        <v>45</v>
      </c>
      <c r="DJ844" t="s">
        <v>45</v>
      </c>
      <c r="DK844" t="s">
        <v>45</v>
      </c>
      <c r="DL844" t="s">
        <v>45</v>
      </c>
      <c r="DM844" t="s">
        <v>45</v>
      </c>
      <c r="DN844">
        <v>80</v>
      </c>
      <c r="DO844">
        <v>55</v>
      </c>
      <c r="DP844">
        <v>1.0469999999999999</v>
      </c>
      <c r="DQ844">
        <v>1</v>
      </c>
      <c r="DU844">
        <v>1005</v>
      </c>
      <c r="DV844" t="s">
        <v>73</v>
      </c>
      <c r="DW844" t="s">
        <v>73</v>
      </c>
      <c r="DX844">
        <v>100</v>
      </c>
      <c r="EE844">
        <v>21378156</v>
      </c>
      <c r="EF844">
        <v>60</v>
      </c>
      <c r="EG844" t="s">
        <v>87</v>
      </c>
      <c r="EH844">
        <v>0</v>
      </c>
      <c r="EI844" t="s">
        <v>45</v>
      </c>
      <c r="EJ844">
        <v>1</v>
      </c>
      <c r="EK844">
        <v>441</v>
      </c>
      <c r="EL844" t="s">
        <v>698</v>
      </c>
      <c r="EM844" t="s">
        <v>699</v>
      </c>
      <c r="EO844" t="s">
        <v>45</v>
      </c>
      <c r="EQ844">
        <v>0</v>
      </c>
      <c r="ER844">
        <v>107.21</v>
      </c>
      <c r="ES844">
        <v>0</v>
      </c>
      <c r="ET844">
        <v>0</v>
      </c>
      <c r="EU844">
        <v>0</v>
      </c>
      <c r="EV844">
        <v>107.21</v>
      </c>
      <c r="EW844">
        <v>10.49</v>
      </c>
      <c r="EX844">
        <v>0</v>
      </c>
      <c r="EY844">
        <v>0</v>
      </c>
      <c r="EZ844">
        <v>0</v>
      </c>
      <c r="FQ844">
        <v>0</v>
      </c>
      <c r="FR844">
        <f t="shared" si="522"/>
        <v>0</v>
      </c>
      <c r="FS844">
        <v>0</v>
      </c>
      <c r="FX844">
        <v>71</v>
      </c>
      <c r="FY844">
        <v>44</v>
      </c>
      <c r="GA844" t="s">
        <v>45</v>
      </c>
      <c r="GG844">
        <v>2</v>
      </c>
      <c r="GH844">
        <v>1</v>
      </c>
      <c r="GI844">
        <v>2</v>
      </c>
      <c r="GJ844">
        <v>0</v>
      </c>
      <c r="GK844">
        <f>ROUND(R844*(R12)/100,2)</f>
        <v>0</v>
      </c>
      <c r="GL844">
        <f t="shared" si="523"/>
        <v>0</v>
      </c>
      <c r="GM844">
        <f t="shared" si="524"/>
        <v>0</v>
      </c>
      <c r="GN844">
        <f t="shared" si="525"/>
        <v>0</v>
      </c>
      <c r="GO844">
        <f t="shared" si="526"/>
        <v>0</v>
      </c>
      <c r="GP844">
        <f t="shared" si="527"/>
        <v>0</v>
      </c>
      <c r="GR844">
        <v>0</v>
      </c>
    </row>
    <row r="846" spans="1:200">
      <c r="A846" s="2">
        <v>51</v>
      </c>
      <c r="B846" s="2">
        <f>B816</f>
        <v>1</v>
      </c>
      <c r="C846" s="2">
        <f>A816</f>
        <v>4</v>
      </c>
      <c r="D846" s="2">
        <f>ROW(A816)</f>
        <v>816</v>
      </c>
      <c r="E846" s="2"/>
      <c r="F846" s="2" t="str">
        <f>IF(F816&lt;&gt;"",F816,"")</f>
        <v>Новый раздел</v>
      </c>
      <c r="G846" s="2" t="str">
        <f>IF(G816&lt;&gt;"",G816,"")</f>
        <v>РЕМОНТ</v>
      </c>
      <c r="H846" s="2"/>
      <c r="I846" s="2"/>
      <c r="J846" s="2"/>
      <c r="K846" s="2"/>
      <c r="L846" s="2"/>
      <c r="M846" s="2"/>
      <c r="N846" s="2"/>
      <c r="O846" s="2">
        <f t="shared" ref="O846:T846" si="528">ROUND(AB846,2)</f>
        <v>569425.89</v>
      </c>
      <c r="P846" s="2">
        <f t="shared" si="528"/>
        <v>439042.26</v>
      </c>
      <c r="Q846" s="2">
        <f t="shared" si="528"/>
        <v>2415.04</v>
      </c>
      <c r="R846" s="2">
        <f t="shared" si="528"/>
        <v>1093.69</v>
      </c>
      <c r="S846" s="2">
        <f t="shared" si="528"/>
        <v>127968.59</v>
      </c>
      <c r="T846" s="2">
        <f t="shared" si="528"/>
        <v>0</v>
      </c>
      <c r="U846" s="2">
        <f>AH846</f>
        <v>696.19499999999994</v>
      </c>
      <c r="V846" s="2">
        <f>AI846</f>
        <v>0</v>
      </c>
      <c r="W846" s="2">
        <f>ROUND(AJ846,2)</f>
        <v>0</v>
      </c>
      <c r="X846" s="2">
        <f>ROUND(AK846,2)</f>
        <v>110599.83</v>
      </c>
      <c r="Y846" s="2">
        <f>ROUND(AL846,2)</f>
        <v>56306.18</v>
      </c>
      <c r="Z846" s="2"/>
      <c r="AA846" s="2"/>
      <c r="AB846" s="2">
        <f>ROUND(SUMIF(AA820:AA844,"=22950688",O820:O844),2)</f>
        <v>569425.89</v>
      </c>
      <c r="AC846" s="2">
        <f>ROUND(SUMIF(AA820:AA844,"=22950688",P820:P844),2)</f>
        <v>439042.26</v>
      </c>
      <c r="AD846" s="2">
        <f>ROUND(SUMIF(AA820:AA844,"=22950688",Q820:Q844),2)</f>
        <v>2415.04</v>
      </c>
      <c r="AE846" s="2">
        <f>ROUND(SUMIF(AA820:AA844,"=22950688",R820:R844),2)</f>
        <v>1093.69</v>
      </c>
      <c r="AF846" s="2">
        <f>ROUND(SUMIF(AA820:AA844,"=22950688",S820:S844),2)</f>
        <v>127968.59</v>
      </c>
      <c r="AG846" s="2">
        <f>ROUND(SUMIF(AA820:AA844,"=22950688",T820:T844),2)</f>
        <v>0</v>
      </c>
      <c r="AH846" s="2">
        <f>SUMIF(AA820:AA844,"=22950688",U820:U844)</f>
        <v>696.19499999999994</v>
      </c>
      <c r="AI846" s="2">
        <f>SUMIF(AA820:AA844,"=22950688",V820:V844)</f>
        <v>0</v>
      </c>
      <c r="AJ846" s="2">
        <f>ROUND(SUMIF(AA820:AA844,"=22950688",W820:W844),2)</f>
        <v>0</v>
      </c>
      <c r="AK846" s="2">
        <f>ROUND(SUMIF(AA820:AA844,"=22950688",X820:X844),2)</f>
        <v>110599.83</v>
      </c>
      <c r="AL846" s="2">
        <f>ROUND(SUMIF(AA820:AA844,"=22950688",Y820:Y844),2)</f>
        <v>56306.18</v>
      </c>
      <c r="AM846" s="2"/>
      <c r="AN846" s="2"/>
      <c r="AO846" s="2">
        <f t="shared" ref="AO846:AU846" si="529">ROUND(BB846,2)</f>
        <v>0</v>
      </c>
      <c r="AP846" s="2">
        <f t="shared" si="529"/>
        <v>0</v>
      </c>
      <c r="AQ846" s="2">
        <f t="shared" si="529"/>
        <v>0</v>
      </c>
      <c r="AR846" s="2">
        <f t="shared" si="529"/>
        <v>738158.35</v>
      </c>
      <c r="AS846" s="2">
        <f t="shared" si="529"/>
        <v>738158.35</v>
      </c>
      <c r="AT846" s="2">
        <f t="shared" si="529"/>
        <v>0</v>
      </c>
      <c r="AU846" s="2">
        <f t="shared" si="529"/>
        <v>0</v>
      </c>
      <c r="AV846" s="2"/>
      <c r="AW846" s="2"/>
      <c r="AX846" s="2"/>
      <c r="AY846" s="2"/>
      <c r="AZ846" s="2"/>
      <c r="BA846" s="2"/>
      <c r="BB846" s="2">
        <f>ROUND(SUMIF(AA820:AA844,"=22950688",FQ820:FQ844),2)</f>
        <v>0</v>
      </c>
      <c r="BC846" s="2">
        <f>ROUND(SUMIF(AA820:AA844,"=22950688",FR820:FR844),2)</f>
        <v>0</v>
      </c>
      <c r="BD846" s="2">
        <f>ROUND(SUMIF(AA820:AA844,"=22950688",GL820:GL844),2)</f>
        <v>0</v>
      </c>
      <c r="BE846" s="2">
        <f>ROUND(SUMIF(AA820:AA844,"=22950688",GM820:GM844),2)</f>
        <v>738158.35</v>
      </c>
      <c r="BF846" s="2">
        <f>ROUND(SUMIF(AA820:AA844,"=22950688",GN820:GN844),2)</f>
        <v>738158.35</v>
      </c>
      <c r="BG846" s="2">
        <f>ROUND(SUMIF(AA820:AA844,"=22950688",GO820:GO844),2)</f>
        <v>0</v>
      </c>
      <c r="BH846" s="2">
        <f>ROUND(SUMIF(AA820:AA844,"=22950688",GP820:GP844),2)</f>
        <v>0</v>
      </c>
      <c r="BI846" s="2"/>
      <c r="BJ846" s="2"/>
      <c r="BK846" s="2"/>
      <c r="BL846" s="2"/>
      <c r="BM846" s="2"/>
      <c r="BN846" s="2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>
        <v>0</v>
      </c>
    </row>
    <row r="848" spans="1:200">
      <c r="A848" s="4">
        <v>50</v>
      </c>
      <c r="B848" s="4">
        <v>0</v>
      </c>
      <c r="C848" s="4">
        <v>0</v>
      </c>
      <c r="D848" s="4">
        <v>1</v>
      </c>
      <c r="E848" s="4">
        <v>201</v>
      </c>
      <c r="F848" s="4">
        <f>ROUND(Source!O846,O848)</f>
        <v>569425.89</v>
      </c>
      <c r="G848" s="4" t="s">
        <v>172</v>
      </c>
      <c r="H848" s="4" t="s">
        <v>173</v>
      </c>
      <c r="I848" s="4"/>
      <c r="J848" s="4"/>
      <c r="K848" s="4">
        <v>201</v>
      </c>
      <c r="L848" s="4">
        <v>1</v>
      </c>
      <c r="M848" s="4">
        <v>3</v>
      </c>
      <c r="N848" s="4" t="s">
        <v>45</v>
      </c>
      <c r="O848" s="4">
        <v>2</v>
      </c>
      <c r="P848" s="4"/>
    </row>
    <row r="849" spans="1:16">
      <c r="A849" s="4">
        <v>50</v>
      </c>
      <c r="B849" s="4">
        <v>0</v>
      </c>
      <c r="C849" s="4">
        <v>0</v>
      </c>
      <c r="D849" s="4">
        <v>1</v>
      </c>
      <c r="E849" s="4">
        <v>202</v>
      </c>
      <c r="F849" s="4">
        <f>ROUND(Source!P846,O849)</f>
        <v>439042.26</v>
      </c>
      <c r="G849" s="4" t="s">
        <v>174</v>
      </c>
      <c r="H849" s="4" t="s">
        <v>175</v>
      </c>
      <c r="I849" s="4"/>
      <c r="J849" s="4"/>
      <c r="K849" s="4">
        <v>202</v>
      </c>
      <c r="L849" s="4">
        <v>2</v>
      </c>
      <c r="M849" s="4">
        <v>3</v>
      </c>
      <c r="N849" s="4" t="s">
        <v>45</v>
      </c>
      <c r="O849" s="4">
        <v>2</v>
      </c>
      <c r="P849" s="4"/>
    </row>
    <row r="850" spans="1:16">
      <c r="A850" s="4">
        <v>50</v>
      </c>
      <c r="B850" s="4">
        <v>0</v>
      </c>
      <c r="C850" s="4">
        <v>0</v>
      </c>
      <c r="D850" s="4">
        <v>1</v>
      </c>
      <c r="E850" s="4">
        <v>222</v>
      </c>
      <c r="F850" s="4">
        <f>ROUND(Source!AO846,O850)</f>
        <v>0</v>
      </c>
      <c r="G850" s="4" t="s">
        <v>176</v>
      </c>
      <c r="H850" s="4" t="s">
        <v>177</v>
      </c>
      <c r="I850" s="4"/>
      <c r="J850" s="4"/>
      <c r="K850" s="4">
        <v>222</v>
      </c>
      <c r="L850" s="4">
        <v>3</v>
      </c>
      <c r="M850" s="4">
        <v>3</v>
      </c>
      <c r="N850" s="4" t="s">
        <v>45</v>
      </c>
      <c r="O850" s="4">
        <v>2</v>
      </c>
      <c r="P850" s="4"/>
    </row>
    <row r="851" spans="1:16">
      <c r="A851" s="4">
        <v>50</v>
      </c>
      <c r="B851" s="4">
        <v>0</v>
      </c>
      <c r="C851" s="4">
        <v>0</v>
      </c>
      <c r="D851" s="4">
        <v>1</v>
      </c>
      <c r="E851" s="4">
        <v>216</v>
      </c>
      <c r="F851" s="4">
        <f>ROUND(Source!AP846,O851)</f>
        <v>0</v>
      </c>
      <c r="G851" s="4" t="s">
        <v>178</v>
      </c>
      <c r="H851" s="4" t="s">
        <v>179</v>
      </c>
      <c r="I851" s="4"/>
      <c r="J851" s="4"/>
      <c r="K851" s="4">
        <v>216</v>
      </c>
      <c r="L851" s="4">
        <v>4</v>
      </c>
      <c r="M851" s="4">
        <v>3</v>
      </c>
      <c r="N851" s="4" t="s">
        <v>45</v>
      </c>
      <c r="O851" s="4">
        <v>2</v>
      </c>
      <c r="P851" s="4"/>
    </row>
    <row r="852" spans="1:16">
      <c r="A852" s="4">
        <v>50</v>
      </c>
      <c r="B852" s="4">
        <v>0</v>
      </c>
      <c r="C852" s="4">
        <v>0</v>
      </c>
      <c r="D852" s="4">
        <v>1</v>
      </c>
      <c r="E852" s="4">
        <v>223</v>
      </c>
      <c r="F852" s="4">
        <f>ROUND(Source!AQ846,O852)</f>
        <v>0</v>
      </c>
      <c r="G852" s="4" t="s">
        <v>180</v>
      </c>
      <c r="H852" s="4" t="s">
        <v>181</v>
      </c>
      <c r="I852" s="4"/>
      <c r="J852" s="4"/>
      <c r="K852" s="4">
        <v>223</v>
      </c>
      <c r="L852" s="4">
        <v>5</v>
      </c>
      <c r="M852" s="4">
        <v>3</v>
      </c>
      <c r="N852" s="4" t="s">
        <v>45</v>
      </c>
      <c r="O852" s="4">
        <v>2</v>
      </c>
      <c r="P852" s="4"/>
    </row>
    <row r="853" spans="1:16">
      <c r="A853" s="4">
        <v>50</v>
      </c>
      <c r="B853" s="4">
        <v>0</v>
      </c>
      <c r="C853" s="4">
        <v>0</v>
      </c>
      <c r="D853" s="4">
        <v>1</v>
      </c>
      <c r="E853" s="4">
        <v>203</v>
      </c>
      <c r="F853" s="4">
        <f>ROUND(Source!Q846,O853)</f>
        <v>2415.04</v>
      </c>
      <c r="G853" s="4" t="s">
        <v>182</v>
      </c>
      <c r="H853" s="4" t="s">
        <v>183</v>
      </c>
      <c r="I853" s="4"/>
      <c r="J853" s="4"/>
      <c r="K853" s="4">
        <v>203</v>
      </c>
      <c r="L853" s="4">
        <v>6</v>
      </c>
      <c r="M853" s="4">
        <v>3</v>
      </c>
      <c r="N853" s="4" t="s">
        <v>45</v>
      </c>
      <c r="O853" s="4">
        <v>2</v>
      </c>
      <c r="P853" s="4"/>
    </row>
    <row r="854" spans="1:16">
      <c r="A854" s="4">
        <v>50</v>
      </c>
      <c r="B854" s="4">
        <v>0</v>
      </c>
      <c r="C854" s="4">
        <v>0</v>
      </c>
      <c r="D854" s="4">
        <v>1</v>
      </c>
      <c r="E854" s="4">
        <v>204</v>
      </c>
      <c r="F854" s="4">
        <f>ROUND(Source!R846,O854)</f>
        <v>1093.69</v>
      </c>
      <c r="G854" s="4" t="s">
        <v>184</v>
      </c>
      <c r="H854" s="4" t="s">
        <v>185</v>
      </c>
      <c r="I854" s="4"/>
      <c r="J854" s="4"/>
      <c r="K854" s="4">
        <v>204</v>
      </c>
      <c r="L854" s="4">
        <v>7</v>
      </c>
      <c r="M854" s="4">
        <v>3</v>
      </c>
      <c r="N854" s="4" t="s">
        <v>45</v>
      </c>
      <c r="O854" s="4">
        <v>2</v>
      </c>
      <c r="P854" s="4"/>
    </row>
    <row r="855" spans="1:16">
      <c r="A855" s="4">
        <v>50</v>
      </c>
      <c r="B855" s="4">
        <v>0</v>
      </c>
      <c r="C855" s="4">
        <v>0</v>
      </c>
      <c r="D855" s="4">
        <v>1</v>
      </c>
      <c r="E855" s="4">
        <v>205</v>
      </c>
      <c r="F855" s="4">
        <f>ROUND(Source!S846,O855)</f>
        <v>127968.59</v>
      </c>
      <c r="G855" s="4" t="s">
        <v>186</v>
      </c>
      <c r="H855" s="4" t="s">
        <v>187</v>
      </c>
      <c r="I855" s="4"/>
      <c r="J855" s="4"/>
      <c r="K855" s="4">
        <v>205</v>
      </c>
      <c r="L855" s="4">
        <v>8</v>
      </c>
      <c r="M855" s="4">
        <v>3</v>
      </c>
      <c r="N855" s="4" t="s">
        <v>45</v>
      </c>
      <c r="O855" s="4">
        <v>2</v>
      </c>
      <c r="P855" s="4"/>
    </row>
    <row r="856" spans="1:16">
      <c r="A856" s="4">
        <v>50</v>
      </c>
      <c r="B856" s="4">
        <v>0</v>
      </c>
      <c r="C856" s="4">
        <v>0</v>
      </c>
      <c r="D856" s="4">
        <v>1</v>
      </c>
      <c r="E856" s="4">
        <v>214</v>
      </c>
      <c r="F856" s="4">
        <f>ROUND(Source!AS846,O856)</f>
        <v>738158.35</v>
      </c>
      <c r="G856" s="4" t="s">
        <v>188</v>
      </c>
      <c r="H856" s="4" t="s">
        <v>189</v>
      </c>
      <c r="I856" s="4"/>
      <c r="J856" s="4"/>
      <c r="K856" s="4">
        <v>214</v>
      </c>
      <c r="L856" s="4">
        <v>9</v>
      </c>
      <c r="M856" s="4">
        <v>3</v>
      </c>
      <c r="N856" s="4" t="s">
        <v>45</v>
      </c>
      <c r="O856" s="4">
        <v>2</v>
      </c>
      <c r="P856" s="4"/>
    </row>
    <row r="857" spans="1:16">
      <c r="A857" s="4">
        <v>50</v>
      </c>
      <c r="B857" s="4">
        <v>0</v>
      </c>
      <c r="C857" s="4">
        <v>0</v>
      </c>
      <c r="D857" s="4">
        <v>1</v>
      </c>
      <c r="E857" s="4">
        <v>215</v>
      </c>
      <c r="F857" s="4">
        <f>ROUND(Source!AT846,O857)</f>
        <v>0</v>
      </c>
      <c r="G857" s="4" t="s">
        <v>190</v>
      </c>
      <c r="H857" s="4" t="s">
        <v>191</v>
      </c>
      <c r="I857" s="4"/>
      <c r="J857" s="4"/>
      <c r="K857" s="4">
        <v>215</v>
      </c>
      <c r="L857" s="4">
        <v>10</v>
      </c>
      <c r="M857" s="4">
        <v>3</v>
      </c>
      <c r="N857" s="4" t="s">
        <v>45</v>
      </c>
      <c r="O857" s="4">
        <v>2</v>
      </c>
      <c r="P857" s="4"/>
    </row>
    <row r="858" spans="1:16">
      <c r="A858" s="4">
        <v>50</v>
      </c>
      <c r="B858" s="4">
        <v>0</v>
      </c>
      <c r="C858" s="4">
        <v>0</v>
      </c>
      <c r="D858" s="4">
        <v>1</v>
      </c>
      <c r="E858" s="4">
        <v>217</v>
      </c>
      <c r="F858" s="4">
        <f>ROUND(Source!AU846,O858)</f>
        <v>0</v>
      </c>
      <c r="G858" s="4" t="s">
        <v>192</v>
      </c>
      <c r="H858" s="4" t="s">
        <v>193</v>
      </c>
      <c r="I858" s="4"/>
      <c r="J858" s="4"/>
      <c r="K858" s="4">
        <v>217</v>
      </c>
      <c r="L858" s="4">
        <v>11</v>
      </c>
      <c r="M858" s="4">
        <v>3</v>
      </c>
      <c r="N858" s="4" t="s">
        <v>45</v>
      </c>
      <c r="O858" s="4">
        <v>2</v>
      </c>
      <c r="P858" s="4"/>
    </row>
    <row r="859" spans="1:16">
      <c r="A859" s="4">
        <v>50</v>
      </c>
      <c r="B859" s="4">
        <v>0</v>
      </c>
      <c r="C859" s="4">
        <v>0</v>
      </c>
      <c r="D859" s="4">
        <v>1</v>
      </c>
      <c r="E859" s="4">
        <v>206</v>
      </c>
      <c r="F859" s="4">
        <f>ROUND(Source!T846,O859)</f>
        <v>0</v>
      </c>
      <c r="G859" s="4" t="s">
        <v>194</v>
      </c>
      <c r="H859" s="4" t="s">
        <v>195</v>
      </c>
      <c r="I859" s="4"/>
      <c r="J859" s="4"/>
      <c r="K859" s="4">
        <v>206</v>
      </c>
      <c r="L859" s="4">
        <v>12</v>
      </c>
      <c r="M859" s="4">
        <v>3</v>
      </c>
      <c r="N859" s="4" t="s">
        <v>45</v>
      </c>
      <c r="O859" s="4">
        <v>2</v>
      </c>
      <c r="P859" s="4"/>
    </row>
    <row r="860" spans="1:16">
      <c r="A860" s="4">
        <v>50</v>
      </c>
      <c r="B860" s="4">
        <v>0</v>
      </c>
      <c r="C860" s="4">
        <v>0</v>
      </c>
      <c r="D860" s="4">
        <v>1</v>
      </c>
      <c r="E860" s="4">
        <v>207</v>
      </c>
      <c r="F860" s="4">
        <f>Source!U846</f>
        <v>696.19499999999994</v>
      </c>
      <c r="G860" s="4" t="s">
        <v>196</v>
      </c>
      <c r="H860" s="4" t="s">
        <v>197</v>
      </c>
      <c r="I860" s="4"/>
      <c r="J860" s="4"/>
      <c r="K860" s="4">
        <v>207</v>
      </c>
      <c r="L860" s="4">
        <v>13</v>
      </c>
      <c r="M860" s="4">
        <v>3</v>
      </c>
      <c r="N860" s="4" t="s">
        <v>45</v>
      </c>
      <c r="O860" s="4">
        <v>-1</v>
      </c>
      <c r="P860" s="4"/>
    </row>
    <row r="861" spans="1:16">
      <c r="A861" s="4">
        <v>50</v>
      </c>
      <c r="B861" s="4">
        <v>0</v>
      </c>
      <c r="C861" s="4">
        <v>0</v>
      </c>
      <c r="D861" s="4">
        <v>1</v>
      </c>
      <c r="E861" s="4">
        <v>208</v>
      </c>
      <c r="F861" s="4">
        <f>Source!V846</f>
        <v>0</v>
      </c>
      <c r="G861" s="4" t="s">
        <v>198</v>
      </c>
      <c r="H861" s="4" t="s">
        <v>199</v>
      </c>
      <c r="I861" s="4"/>
      <c r="J861" s="4"/>
      <c r="K861" s="4">
        <v>208</v>
      </c>
      <c r="L861" s="4">
        <v>14</v>
      </c>
      <c r="M861" s="4">
        <v>3</v>
      </c>
      <c r="N861" s="4" t="s">
        <v>45</v>
      </c>
      <c r="O861" s="4">
        <v>-1</v>
      </c>
      <c r="P861" s="4"/>
    </row>
    <row r="862" spans="1:16">
      <c r="A862" s="4">
        <v>50</v>
      </c>
      <c r="B862" s="4">
        <v>0</v>
      </c>
      <c r="C862" s="4">
        <v>0</v>
      </c>
      <c r="D862" s="4">
        <v>1</v>
      </c>
      <c r="E862" s="4">
        <v>209</v>
      </c>
      <c r="F862" s="4">
        <f>ROUND(Source!W846,O862)</f>
        <v>0</v>
      </c>
      <c r="G862" s="4" t="s">
        <v>200</v>
      </c>
      <c r="H862" s="4" t="s">
        <v>201</v>
      </c>
      <c r="I862" s="4"/>
      <c r="J862" s="4"/>
      <c r="K862" s="4">
        <v>209</v>
      </c>
      <c r="L862" s="4">
        <v>15</v>
      </c>
      <c r="M862" s="4">
        <v>3</v>
      </c>
      <c r="N862" s="4" t="s">
        <v>45</v>
      </c>
      <c r="O862" s="4">
        <v>2</v>
      </c>
      <c r="P862" s="4"/>
    </row>
    <row r="863" spans="1:16">
      <c r="A863" s="4">
        <v>50</v>
      </c>
      <c r="B863" s="4">
        <v>0</v>
      </c>
      <c r="C863" s="4">
        <v>0</v>
      </c>
      <c r="D863" s="4">
        <v>1</v>
      </c>
      <c r="E863" s="4">
        <v>210</v>
      </c>
      <c r="F863" s="4">
        <f>ROUND(Source!X846,O863)</f>
        <v>110599.83</v>
      </c>
      <c r="G863" s="4" t="s">
        <v>202</v>
      </c>
      <c r="H863" s="4" t="s">
        <v>203</v>
      </c>
      <c r="I863" s="4"/>
      <c r="J863" s="4"/>
      <c r="K863" s="4">
        <v>210</v>
      </c>
      <c r="L863" s="4">
        <v>16</v>
      </c>
      <c r="M863" s="4">
        <v>3</v>
      </c>
      <c r="N863" s="4" t="s">
        <v>45</v>
      </c>
      <c r="O863" s="4">
        <v>2</v>
      </c>
      <c r="P863" s="4"/>
    </row>
    <row r="864" spans="1:16">
      <c r="A864" s="4">
        <v>50</v>
      </c>
      <c r="B864" s="4">
        <v>0</v>
      </c>
      <c r="C864" s="4">
        <v>0</v>
      </c>
      <c r="D864" s="4">
        <v>1</v>
      </c>
      <c r="E864" s="4">
        <v>211</v>
      </c>
      <c r="F864" s="4">
        <f>ROUND(Source!Y846,O864)</f>
        <v>56306.18</v>
      </c>
      <c r="G864" s="4" t="s">
        <v>204</v>
      </c>
      <c r="H864" s="4" t="s">
        <v>205</v>
      </c>
      <c r="I864" s="4"/>
      <c r="J864" s="4"/>
      <c r="K864" s="4">
        <v>211</v>
      </c>
      <c r="L864" s="4">
        <v>17</v>
      </c>
      <c r="M864" s="4">
        <v>3</v>
      </c>
      <c r="N864" s="4" t="s">
        <v>45</v>
      </c>
      <c r="O864" s="4">
        <v>2</v>
      </c>
      <c r="P864" s="4"/>
    </row>
    <row r="865" spans="1:200">
      <c r="A865" s="4">
        <v>50</v>
      </c>
      <c r="B865" s="4">
        <v>0</v>
      </c>
      <c r="C865" s="4">
        <v>0</v>
      </c>
      <c r="D865" s="4">
        <v>1</v>
      </c>
      <c r="E865" s="4">
        <v>224</v>
      </c>
      <c r="F865" s="4">
        <f>ROUND(Source!AR846,O865)</f>
        <v>738158.35</v>
      </c>
      <c r="G865" s="4" t="s">
        <v>206</v>
      </c>
      <c r="H865" s="4" t="s">
        <v>207</v>
      </c>
      <c r="I865" s="4"/>
      <c r="J865" s="4"/>
      <c r="K865" s="4">
        <v>224</v>
      </c>
      <c r="L865" s="4">
        <v>18</v>
      </c>
      <c r="M865" s="4">
        <v>3</v>
      </c>
      <c r="N865" s="4" t="s">
        <v>45</v>
      </c>
      <c r="O865" s="4">
        <v>2</v>
      </c>
      <c r="P865" s="4"/>
    </row>
    <row r="867" spans="1:200">
      <c r="A867" s="1">
        <v>4</v>
      </c>
      <c r="B867" s="1">
        <v>1</v>
      </c>
      <c r="C867" s="1"/>
      <c r="D867" s="1">
        <f>ROW(A874)</f>
        <v>874</v>
      </c>
      <c r="E867" s="1"/>
      <c r="F867" s="1" t="s">
        <v>61</v>
      </c>
      <c r="G867" s="1" t="s">
        <v>357</v>
      </c>
      <c r="H867" s="1" t="s">
        <v>45</v>
      </c>
      <c r="I867" s="1">
        <v>0</v>
      </c>
      <c r="J867" s="1"/>
      <c r="K867" s="1">
        <v>0</v>
      </c>
      <c r="L867" s="1"/>
      <c r="M867" s="1"/>
      <c r="N867" s="1"/>
      <c r="O867" s="1"/>
      <c r="P867" s="1"/>
      <c r="Q867" s="1"/>
      <c r="R867" s="1"/>
      <c r="S867" s="1"/>
      <c r="T867" s="1"/>
      <c r="U867" s="1" t="s">
        <v>45</v>
      </c>
      <c r="V867" s="1">
        <v>0</v>
      </c>
      <c r="W867" s="1"/>
      <c r="X867" s="1"/>
      <c r="Y867" s="1"/>
      <c r="Z867" s="1"/>
      <c r="AA867" s="1"/>
      <c r="AB867" s="1" t="s">
        <v>45</v>
      </c>
      <c r="AC867" s="1" t="s">
        <v>45</v>
      </c>
      <c r="AD867" s="1" t="s">
        <v>45</v>
      </c>
      <c r="AE867" s="1" t="s">
        <v>45</v>
      </c>
      <c r="AF867" s="1" t="s">
        <v>45</v>
      </c>
      <c r="AG867" s="1" t="s">
        <v>45</v>
      </c>
      <c r="AH867" s="1"/>
      <c r="AI867" s="1"/>
      <c r="AJ867" s="1"/>
      <c r="AK867" s="1"/>
      <c r="AL867" s="1"/>
      <c r="AM867" s="1"/>
      <c r="AN867" s="1"/>
      <c r="AO867" s="1"/>
      <c r="AP867" s="1" t="s">
        <v>45</v>
      </c>
      <c r="AQ867" s="1" t="s">
        <v>45</v>
      </c>
      <c r="AR867" s="1" t="s">
        <v>45</v>
      </c>
      <c r="AS867" s="1"/>
      <c r="AT867" s="1"/>
      <c r="AU867" s="1"/>
      <c r="AV867" s="1"/>
      <c r="AW867" s="1"/>
      <c r="AX867" s="1"/>
      <c r="AY867" s="1"/>
      <c r="AZ867" s="1" t="s">
        <v>45</v>
      </c>
      <c r="BA867" s="1"/>
      <c r="BB867" s="1" t="s">
        <v>45</v>
      </c>
      <c r="BC867" s="1" t="s">
        <v>45</v>
      </c>
      <c r="BD867" s="1" t="s">
        <v>45</v>
      </c>
      <c r="BE867" s="1" t="s">
        <v>45</v>
      </c>
      <c r="BF867" s="1" t="s">
        <v>45</v>
      </c>
      <c r="BG867" s="1" t="s">
        <v>45</v>
      </c>
      <c r="BH867" s="1" t="s">
        <v>45</v>
      </c>
      <c r="BI867" s="1" t="s">
        <v>45</v>
      </c>
      <c r="BJ867" s="1" t="s">
        <v>45</v>
      </c>
      <c r="BK867" s="1" t="s">
        <v>45</v>
      </c>
      <c r="BL867" s="1" t="s">
        <v>45</v>
      </c>
      <c r="BM867" s="1" t="s">
        <v>45</v>
      </c>
      <c r="BN867" s="1" t="s">
        <v>45</v>
      </c>
      <c r="BO867" s="1" t="s">
        <v>45</v>
      </c>
      <c r="BP867" s="1" t="s">
        <v>45</v>
      </c>
      <c r="BQ867" s="1"/>
      <c r="BR867" s="1"/>
      <c r="BS867" s="1"/>
      <c r="BT867" s="1"/>
      <c r="BU867" s="1"/>
      <c r="BV867" s="1"/>
      <c r="BW867" s="1"/>
      <c r="BX867" s="1">
        <v>0</v>
      </c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>
        <v>0</v>
      </c>
    </row>
    <row r="869" spans="1:200">
      <c r="A869" s="2">
        <v>52</v>
      </c>
      <c r="B869" s="2">
        <f t="shared" ref="B869:G869" si="530">B874</f>
        <v>1</v>
      </c>
      <c r="C869" s="2">
        <f t="shared" si="530"/>
        <v>4</v>
      </c>
      <c r="D869" s="2">
        <f t="shared" si="530"/>
        <v>867</v>
      </c>
      <c r="E869" s="2">
        <f t="shared" si="530"/>
        <v>0</v>
      </c>
      <c r="F869" s="2" t="str">
        <f t="shared" si="530"/>
        <v>Новый раздел</v>
      </c>
      <c r="G869" s="2" t="str">
        <f t="shared" si="530"/>
        <v>ВЫВОЗ МУСОРА</v>
      </c>
      <c r="H869" s="2"/>
      <c r="I869" s="2"/>
      <c r="J869" s="2"/>
      <c r="K869" s="2"/>
      <c r="L869" s="2"/>
      <c r="M869" s="2"/>
      <c r="N869" s="2"/>
      <c r="O869" s="2">
        <f t="shared" ref="O869:AT869" si="531">O874</f>
        <v>2923.9</v>
      </c>
      <c r="P869" s="2">
        <f t="shared" si="531"/>
        <v>0</v>
      </c>
      <c r="Q869" s="2">
        <f t="shared" si="531"/>
        <v>2341.5300000000002</v>
      </c>
      <c r="R869" s="2">
        <f t="shared" si="531"/>
        <v>0</v>
      </c>
      <c r="S869" s="2">
        <f t="shared" si="531"/>
        <v>582.37</v>
      </c>
      <c r="T869" s="2">
        <f t="shared" si="531"/>
        <v>0</v>
      </c>
      <c r="U869" s="2">
        <f t="shared" si="531"/>
        <v>3.8046000000000002</v>
      </c>
      <c r="V869" s="2">
        <f t="shared" si="531"/>
        <v>0</v>
      </c>
      <c r="W869" s="2">
        <f t="shared" si="531"/>
        <v>0</v>
      </c>
      <c r="X869" s="2">
        <f t="shared" si="531"/>
        <v>442.6</v>
      </c>
      <c r="Y869" s="2">
        <f t="shared" si="531"/>
        <v>256.24</v>
      </c>
      <c r="Z869" s="2">
        <f t="shared" si="531"/>
        <v>0</v>
      </c>
      <c r="AA869" s="2">
        <f t="shared" si="531"/>
        <v>0</v>
      </c>
      <c r="AB869" s="2">
        <f t="shared" si="531"/>
        <v>2923.9</v>
      </c>
      <c r="AC869" s="2">
        <f t="shared" si="531"/>
        <v>0</v>
      </c>
      <c r="AD869" s="2">
        <f t="shared" si="531"/>
        <v>2341.5300000000002</v>
      </c>
      <c r="AE869" s="2">
        <f t="shared" si="531"/>
        <v>0</v>
      </c>
      <c r="AF869" s="2">
        <f t="shared" si="531"/>
        <v>582.37</v>
      </c>
      <c r="AG869" s="2">
        <f t="shared" si="531"/>
        <v>0</v>
      </c>
      <c r="AH869" s="2">
        <f t="shared" si="531"/>
        <v>3.8046000000000002</v>
      </c>
      <c r="AI869" s="2">
        <f t="shared" si="531"/>
        <v>0</v>
      </c>
      <c r="AJ869" s="2">
        <f t="shared" si="531"/>
        <v>0</v>
      </c>
      <c r="AK869" s="2">
        <f t="shared" si="531"/>
        <v>442.6</v>
      </c>
      <c r="AL869" s="2">
        <f t="shared" si="531"/>
        <v>256.24</v>
      </c>
      <c r="AM869" s="2">
        <f t="shared" si="531"/>
        <v>0</v>
      </c>
      <c r="AN869" s="2">
        <f t="shared" si="531"/>
        <v>0</v>
      </c>
      <c r="AO869" s="2">
        <f t="shared" si="531"/>
        <v>0</v>
      </c>
      <c r="AP869" s="2">
        <f t="shared" si="531"/>
        <v>0</v>
      </c>
      <c r="AQ869" s="2">
        <f t="shared" si="531"/>
        <v>0</v>
      </c>
      <c r="AR869" s="2">
        <f t="shared" si="531"/>
        <v>3622.74</v>
      </c>
      <c r="AS869" s="2">
        <f t="shared" si="531"/>
        <v>1281.21</v>
      </c>
      <c r="AT869" s="2">
        <f t="shared" si="531"/>
        <v>0</v>
      </c>
      <c r="AU869" s="2">
        <f t="shared" ref="AU869:BZ869" si="532">AU874</f>
        <v>2341.5300000000002</v>
      </c>
      <c r="AV869" s="2">
        <f t="shared" si="532"/>
        <v>0</v>
      </c>
      <c r="AW869" s="2">
        <f t="shared" si="532"/>
        <v>0</v>
      </c>
      <c r="AX869" s="2">
        <f t="shared" si="532"/>
        <v>0</v>
      </c>
      <c r="AY869" s="2">
        <f t="shared" si="532"/>
        <v>0</v>
      </c>
      <c r="AZ869" s="2">
        <f t="shared" si="532"/>
        <v>0</v>
      </c>
      <c r="BA869" s="2">
        <f t="shared" si="532"/>
        <v>0</v>
      </c>
      <c r="BB869" s="2">
        <f t="shared" si="532"/>
        <v>0</v>
      </c>
      <c r="BC869" s="2">
        <f t="shared" si="532"/>
        <v>0</v>
      </c>
      <c r="BD869" s="2">
        <f t="shared" si="532"/>
        <v>0</v>
      </c>
      <c r="BE869" s="2">
        <f t="shared" si="532"/>
        <v>3622.74</v>
      </c>
      <c r="BF869" s="2">
        <f t="shared" si="532"/>
        <v>1281.21</v>
      </c>
      <c r="BG869" s="2">
        <f t="shared" si="532"/>
        <v>0</v>
      </c>
      <c r="BH869" s="2">
        <f t="shared" si="532"/>
        <v>2341.5300000000002</v>
      </c>
      <c r="BI869" s="2">
        <f t="shared" si="532"/>
        <v>0</v>
      </c>
      <c r="BJ869" s="2">
        <f t="shared" si="532"/>
        <v>0</v>
      </c>
      <c r="BK869" s="2">
        <f t="shared" si="532"/>
        <v>0</v>
      </c>
      <c r="BL869" s="2">
        <f t="shared" si="532"/>
        <v>0</v>
      </c>
      <c r="BM869" s="2">
        <f t="shared" si="532"/>
        <v>0</v>
      </c>
      <c r="BN869" s="2">
        <f t="shared" si="532"/>
        <v>0</v>
      </c>
      <c r="BO869" s="3">
        <f t="shared" si="532"/>
        <v>0</v>
      </c>
      <c r="BP869" s="3">
        <f t="shared" si="532"/>
        <v>0</v>
      </c>
      <c r="BQ869" s="3">
        <f t="shared" si="532"/>
        <v>0</v>
      </c>
      <c r="BR869" s="3">
        <f t="shared" si="532"/>
        <v>0</v>
      </c>
      <c r="BS869" s="3">
        <f t="shared" si="532"/>
        <v>0</v>
      </c>
      <c r="BT869" s="3">
        <f t="shared" si="532"/>
        <v>0</v>
      </c>
      <c r="BU869" s="3">
        <f t="shared" si="532"/>
        <v>0</v>
      </c>
      <c r="BV869" s="3">
        <f t="shared" si="532"/>
        <v>0</v>
      </c>
      <c r="BW869" s="3">
        <f t="shared" si="532"/>
        <v>0</v>
      </c>
      <c r="BX869" s="3">
        <f t="shared" si="532"/>
        <v>0</v>
      </c>
      <c r="BY869" s="3">
        <f t="shared" si="532"/>
        <v>0</v>
      </c>
      <c r="BZ869" s="3">
        <f t="shared" si="532"/>
        <v>0</v>
      </c>
      <c r="CA869" s="3">
        <f t="shared" ref="CA869:DF869" si="533">CA874</f>
        <v>0</v>
      </c>
      <c r="CB869" s="3">
        <f t="shared" si="533"/>
        <v>0</v>
      </c>
      <c r="CC869" s="3">
        <f t="shared" si="533"/>
        <v>0</v>
      </c>
      <c r="CD869" s="3">
        <f t="shared" si="533"/>
        <v>0</v>
      </c>
      <c r="CE869" s="3">
        <f t="shared" si="533"/>
        <v>0</v>
      </c>
      <c r="CF869" s="3">
        <f t="shared" si="533"/>
        <v>0</v>
      </c>
      <c r="CG869" s="3">
        <f t="shared" si="533"/>
        <v>0</v>
      </c>
      <c r="CH869" s="3">
        <f t="shared" si="533"/>
        <v>0</v>
      </c>
      <c r="CI869" s="3">
        <f t="shared" si="533"/>
        <v>0</v>
      </c>
      <c r="CJ869" s="3">
        <f t="shared" si="533"/>
        <v>0</v>
      </c>
      <c r="CK869" s="3">
        <f t="shared" si="533"/>
        <v>0</v>
      </c>
      <c r="CL869" s="3">
        <f t="shared" si="533"/>
        <v>0</v>
      </c>
      <c r="CM869" s="3">
        <f t="shared" si="533"/>
        <v>0</v>
      </c>
      <c r="CN869" s="3">
        <f t="shared" si="533"/>
        <v>0</v>
      </c>
      <c r="CO869" s="3">
        <f t="shared" si="533"/>
        <v>0</v>
      </c>
      <c r="CP869" s="3">
        <f t="shared" si="533"/>
        <v>0</v>
      </c>
      <c r="CQ869" s="3">
        <f t="shared" si="533"/>
        <v>0</v>
      </c>
      <c r="CR869" s="3">
        <f t="shared" si="533"/>
        <v>0</v>
      </c>
      <c r="CS869" s="3">
        <f t="shared" si="533"/>
        <v>0</v>
      </c>
      <c r="CT869" s="3">
        <f t="shared" si="533"/>
        <v>0</v>
      </c>
      <c r="CU869" s="3">
        <f t="shared" si="533"/>
        <v>0</v>
      </c>
      <c r="CV869" s="3">
        <f t="shared" si="533"/>
        <v>0</v>
      </c>
      <c r="CW869" s="3">
        <f t="shared" si="533"/>
        <v>0</v>
      </c>
      <c r="CX869" s="3">
        <f t="shared" si="533"/>
        <v>0</v>
      </c>
      <c r="CY869" s="3">
        <f t="shared" si="533"/>
        <v>0</v>
      </c>
      <c r="CZ869" s="3">
        <f t="shared" si="533"/>
        <v>0</v>
      </c>
      <c r="DA869" s="3">
        <f t="shared" si="533"/>
        <v>0</v>
      </c>
      <c r="DB869" s="3">
        <f t="shared" si="533"/>
        <v>0</v>
      </c>
      <c r="DC869" s="3">
        <f t="shared" si="533"/>
        <v>0</v>
      </c>
      <c r="DD869" s="3">
        <f t="shared" si="533"/>
        <v>0</v>
      </c>
      <c r="DE869" s="3">
        <f t="shared" si="533"/>
        <v>0</v>
      </c>
      <c r="DF869" s="3">
        <f t="shared" si="533"/>
        <v>0</v>
      </c>
      <c r="DG869" s="3">
        <f t="shared" ref="DG869:DN869" si="534">DG874</f>
        <v>0</v>
      </c>
      <c r="DH869" s="3">
        <f t="shared" si="534"/>
        <v>0</v>
      </c>
      <c r="DI869" s="3">
        <f t="shared" si="534"/>
        <v>0</v>
      </c>
      <c r="DJ869" s="3">
        <f t="shared" si="534"/>
        <v>0</v>
      </c>
      <c r="DK869" s="3">
        <f t="shared" si="534"/>
        <v>0</v>
      </c>
      <c r="DL869" s="3">
        <f t="shared" si="534"/>
        <v>0</v>
      </c>
      <c r="DM869" s="3">
        <f t="shared" si="534"/>
        <v>0</v>
      </c>
      <c r="DN869" s="3">
        <f t="shared" si="534"/>
        <v>0</v>
      </c>
    </row>
    <row r="871" spans="1:200">
      <c r="A871">
        <v>17</v>
      </c>
      <c r="B871">
        <v>1</v>
      </c>
      <c r="C871">
        <f>ROW(SmtRes!A443)</f>
        <v>443</v>
      </c>
      <c r="D871">
        <f>ROW(EtalonRes!A420)</f>
        <v>420</v>
      </c>
      <c r="E871" t="s">
        <v>63</v>
      </c>
      <c r="F871" t="s">
        <v>781</v>
      </c>
      <c r="G871" t="s">
        <v>782</v>
      </c>
      <c r="H871" t="s">
        <v>138</v>
      </c>
      <c r="I871">
        <v>3.73</v>
      </c>
      <c r="J871">
        <v>0</v>
      </c>
      <c r="O871">
        <f>ROUND(CP871,2)</f>
        <v>582.37</v>
      </c>
      <c r="P871">
        <f>ROUND(CQ871*I871,2)</f>
        <v>0</v>
      </c>
      <c r="Q871">
        <f>ROUND(CR871*I871,2)</f>
        <v>0</v>
      </c>
      <c r="R871">
        <f>ROUND(CS871*I871,2)</f>
        <v>0</v>
      </c>
      <c r="S871">
        <f>ROUND(CT871*I871,2)</f>
        <v>582.37</v>
      </c>
      <c r="T871">
        <f>ROUND(CU871*I871,2)</f>
        <v>0</v>
      </c>
      <c r="U871">
        <f>CV871*I871</f>
        <v>3.8046000000000002</v>
      </c>
      <c r="V871">
        <f>CW871*I871</f>
        <v>0</v>
      </c>
      <c r="W871">
        <f>ROUND(CX871*I871,2)</f>
        <v>0</v>
      </c>
      <c r="X871">
        <f>ROUND(CY871,2)</f>
        <v>442.6</v>
      </c>
      <c r="Y871">
        <f>ROUND(CZ871,2)</f>
        <v>256.24</v>
      </c>
      <c r="AA871">
        <v>22950688</v>
      </c>
      <c r="AB871">
        <f>ROUND((AC871+AD871+AF871),6)</f>
        <v>9.6199999999999992</v>
      </c>
      <c r="AC871">
        <f>ROUND((ES871),6)</f>
        <v>0</v>
      </c>
      <c r="AD871">
        <f>ROUND((((ET871)-(EU871))+AE871),6)</f>
        <v>0</v>
      </c>
      <c r="AE871">
        <f>ROUND((EU871),6)</f>
        <v>0</v>
      </c>
      <c r="AF871">
        <f>ROUND((EV871),6)</f>
        <v>9.6199999999999992</v>
      </c>
      <c r="AG871">
        <f>ROUND((AP871),6)</f>
        <v>0</v>
      </c>
      <c r="AH871">
        <f>(EW871)</f>
        <v>1.02</v>
      </c>
      <c r="AI871">
        <f>(EX871)</f>
        <v>0</v>
      </c>
      <c r="AJ871">
        <f>ROUND((AS871),6)</f>
        <v>0</v>
      </c>
      <c r="AK871">
        <v>9.6199999999999992</v>
      </c>
      <c r="AL871">
        <v>0</v>
      </c>
      <c r="AM871">
        <v>0</v>
      </c>
      <c r="AN871">
        <v>0</v>
      </c>
      <c r="AO871">
        <v>9.6199999999999992</v>
      </c>
      <c r="AP871">
        <v>0</v>
      </c>
      <c r="AQ871">
        <v>1.02</v>
      </c>
      <c r="AR871">
        <v>0</v>
      </c>
      <c r="AS871">
        <v>0</v>
      </c>
      <c r="AT871">
        <v>76</v>
      </c>
      <c r="AU871">
        <v>44</v>
      </c>
      <c r="AV871">
        <v>1</v>
      </c>
      <c r="AW871">
        <v>1</v>
      </c>
      <c r="AZ871">
        <v>1</v>
      </c>
      <c r="BA871">
        <v>16.23</v>
      </c>
      <c r="BB871">
        <v>1</v>
      </c>
      <c r="BC871">
        <v>1</v>
      </c>
      <c r="BD871" t="s">
        <v>45</v>
      </c>
      <c r="BE871" t="s">
        <v>45</v>
      </c>
      <c r="BF871" t="s">
        <v>45</v>
      </c>
      <c r="BG871" t="s">
        <v>45</v>
      </c>
      <c r="BH871">
        <v>0</v>
      </c>
      <c r="BI871">
        <v>1</v>
      </c>
      <c r="BJ871" t="s">
        <v>783</v>
      </c>
      <c r="BM871">
        <v>682</v>
      </c>
      <c r="BN871">
        <v>0</v>
      </c>
      <c r="BO871" t="s">
        <v>781</v>
      </c>
      <c r="BP871">
        <v>1</v>
      </c>
      <c r="BQ871">
        <v>60</v>
      </c>
      <c r="BS871">
        <v>16.23</v>
      </c>
      <c r="BT871">
        <v>1</v>
      </c>
      <c r="BU871">
        <v>1</v>
      </c>
      <c r="BV871">
        <v>1</v>
      </c>
      <c r="BW871">
        <v>1</v>
      </c>
      <c r="BX871">
        <v>1</v>
      </c>
      <c r="BY871" t="s">
        <v>45</v>
      </c>
      <c r="BZ871">
        <v>76</v>
      </c>
      <c r="CA871">
        <v>44</v>
      </c>
      <c r="CF871">
        <v>0</v>
      </c>
      <c r="CG871">
        <v>0</v>
      </c>
      <c r="CM871">
        <v>0</v>
      </c>
      <c r="CN871" t="s">
        <v>45</v>
      </c>
      <c r="CO871">
        <v>0</v>
      </c>
      <c r="CP871">
        <f>(P871+Q871+S871)</f>
        <v>582.37</v>
      </c>
      <c r="CQ871">
        <f>(AC871*BC871*AW871)</f>
        <v>0</v>
      </c>
      <c r="CR871">
        <f>(AD871*BB871*AV871)</f>
        <v>0</v>
      </c>
      <c r="CS871">
        <f>(AE871*BS871*AV871)</f>
        <v>0</v>
      </c>
      <c r="CT871">
        <f>(AF871*BA871*AV871)</f>
        <v>156.1326</v>
      </c>
      <c r="CU871">
        <f>AG871</f>
        <v>0</v>
      </c>
      <c r="CV871">
        <f>(AH871*AV871)</f>
        <v>1.02</v>
      </c>
      <c r="CW871">
        <f>AI871</f>
        <v>0</v>
      </c>
      <c r="CX871">
        <f>AJ871</f>
        <v>0</v>
      </c>
      <c r="CY871">
        <f>S871*(BZ871/100)</f>
        <v>442.60120000000001</v>
      </c>
      <c r="CZ871">
        <f>S871*(CA871/100)</f>
        <v>256.24279999999999</v>
      </c>
      <c r="DC871" t="s">
        <v>45</v>
      </c>
      <c r="DD871" t="s">
        <v>45</v>
      </c>
      <c r="DE871" t="s">
        <v>45</v>
      </c>
      <c r="DF871" t="s">
        <v>45</v>
      </c>
      <c r="DG871" t="s">
        <v>45</v>
      </c>
      <c r="DH871" t="s">
        <v>45</v>
      </c>
      <c r="DI871" t="s">
        <v>45</v>
      </c>
      <c r="DJ871" t="s">
        <v>45</v>
      </c>
      <c r="DK871" t="s">
        <v>45</v>
      </c>
      <c r="DL871" t="s">
        <v>45</v>
      </c>
      <c r="DM871" t="s">
        <v>45</v>
      </c>
      <c r="DN871">
        <v>91</v>
      </c>
      <c r="DO871">
        <v>70</v>
      </c>
      <c r="DP871">
        <v>1.0469999999999999</v>
      </c>
      <c r="DQ871">
        <v>1.002</v>
      </c>
      <c r="DU871">
        <v>1009</v>
      </c>
      <c r="DV871" t="s">
        <v>138</v>
      </c>
      <c r="DW871" t="s">
        <v>138</v>
      </c>
      <c r="DX871">
        <v>1000</v>
      </c>
      <c r="EE871">
        <v>21378397</v>
      </c>
      <c r="EF871">
        <v>60</v>
      </c>
      <c r="EG871" t="s">
        <v>87</v>
      </c>
      <c r="EH871">
        <v>0</v>
      </c>
      <c r="EI871" t="s">
        <v>45</v>
      </c>
      <c r="EJ871">
        <v>1</v>
      </c>
      <c r="EK871">
        <v>682</v>
      </c>
      <c r="EL871" t="s">
        <v>223</v>
      </c>
      <c r="EM871" t="s">
        <v>224</v>
      </c>
      <c r="EO871" t="s">
        <v>45</v>
      </c>
      <c r="EQ871">
        <v>0</v>
      </c>
      <c r="ER871">
        <v>9.6199999999999992</v>
      </c>
      <c r="ES871">
        <v>0</v>
      </c>
      <c r="ET871">
        <v>0</v>
      </c>
      <c r="EU871">
        <v>0</v>
      </c>
      <c r="EV871">
        <v>9.6199999999999992</v>
      </c>
      <c r="EW871">
        <v>1.02</v>
      </c>
      <c r="EX871">
        <v>0</v>
      </c>
      <c r="EY871">
        <v>0</v>
      </c>
      <c r="EZ871">
        <v>0</v>
      </c>
      <c r="FQ871">
        <v>0</v>
      </c>
      <c r="FR871">
        <f>ROUND(IF(AND(BH871=3,BI871=3),P871,0),2)</f>
        <v>0</v>
      </c>
      <c r="FS871">
        <v>0</v>
      </c>
      <c r="FX871">
        <v>76</v>
      </c>
      <c r="FY871">
        <v>44</v>
      </c>
      <c r="GA871" t="s">
        <v>45</v>
      </c>
      <c r="GG871">
        <v>2</v>
      </c>
      <c r="GH871">
        <v>1</v>
      </c>
      <c r="GI871">
        <v>2</v>
      </c>
      <c r="GJ871">
        <v>0</v>
      </c>
      <c r="GK871">
        <f>ROUND(R871*(R12)/100,2)</f>
        <v>0</v>
      </c>
      <c r="GL871">
        <f>ROUND(IF(AND(BH871=3,BI871=3,FS871&lt;&gt;0),P871,0),2)</f>
        <v>0</v>
      </c>
      <c r="GM871">
        <f>O871+X871+Y871+GK871</f>
        <v>1281.21</v>
      </c>
      <c r="GN871">
        <f>ROUND(IF(OR(BI871=0,BI871=1),O871+X871+Y871+GK871,0),2)</f>
        <v>1281.21</v>
      </c>
      <c r="GO871">
        <f>ROUND(IF(BI871=2,O871+X871+Y871+GK871,0),2)</f>
        <v>0</v>
      </c>
      <c r="GP871">
        <f>ROUND(IF(BI871=4,O871+X871+Y871+GK871,0),2)</f>
        <v>0</v>
      </c>
      <c r="GR871">
        <v>0</v>
      </c>
    </row>
    <row r="872" spans="1:200">
      <c r="A872">
        <v>17</v>
      </c>
      <c r="B872">
        <v>1</v>
      </c>
      <c r="E872" t="s">
        <v>70</v>
      </c>
      <c r="F872" t="s">
        <v>784</v>
      </c>
      <c r="G872" t="s">
        <v>785</v>
      </c>
      <c r="H872" t="s">
        <v>138</v>
      </c>
      <c r="I872">
        <v>5.42</v>
      </c>
      <c r="J872">
        <v>0</v>
      </c>
      <c r="O872">
        <f>ROUND(CP872,2)</f>
        <v>2341.5300000000002</v>
      </c>
      <c r="P872">
        <f>ROUND(CQ872*I872,2)</f>
        <v>0</v>
      </c>
      <c r="Q872">
        <f>ROUND(CR872*I872,2)</f>
        <v>2341.5300000000002</v>
      </c>
      <c r="R872">
        <f>ROUND(CS872*I872,2)</f>
        <v>0</v>
      </c>
      <c r="S872">
        <f>ROUND(CT872*I872,2)</f>
        <v>0</v>
      </c>
      <c r="T872">
        <f>ROUND(CU872*I872,2)</f>
        <v>0</v>
      </c>
      <c r="U872">
        <f>CV872*I872</f>
        <v>0</v>
      </c>
      <c r="V872">
        <f>CW872*I872</f>
        <v>0</v>
      </c>
      <c r="W872">
        <f>ROUND(CX872*I872,2)</f>
        <v>0</v>
      </c>
      <c r="X872">
        <f>ROUND(CY872,2)</f>
        <v>0</v>
      </c>
      <c r="Y872">
        <f>ROUND(CZ872,2)</f>
        <v>0</v>
      </c>
      <c r="AA872">
        <v>22950688</v>
      </c>
      <c r="AB872">
        <f>ROUND((AC872+AD872+AF872),6)</f>
        <v>80.599999999999994</v>
      </c>
      <c r="AC872">
        <f>ROUND((ES872),6)</f>
        <v>0</v>
      </c>
      <c r="AD872">
        <f>ROUND((((ET872)-(EU872))+AE872),6)</f>
        <v>80.599999999999994</v>
      </c>
      <c r="AE872">
        <f>ROUND((EU872),6)</f>
        <v>0</v>
      </c>
      <c r="AF872">
        <f>ROUND((EV872),6)</f>
        <v>0</v>
      </c>
      <c r="AG872">
        <f>ROUND((AP872),6)</f>
        <v>0</v>
      </c>
      <c r="AH872">
        <f>(EW872)</f>
        <v>0</v>
      </c>
      <c r="AI872">
        <f>(EX872)</f>
        <v>0</v>
      </c>
      <c r="AJ872">
        <f>ROUND((AS872),6)</f>
        <v>0</v>
      </c>
      <c r="AK872">
        <v>80.599999999999994</v>
      </c>
      <c r="AL872">
        <v>0</v>
      </c>
      <c r="AM872">
        <v>80.599999999999994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1</v>
      </c>
      <c r="AW872">
        <v>1</v>
      </c>
      <c r="AZ872">
        <v>1</v>
      </c>
      <c r="BA872">
        <v>1</v>
      </c>
      <c r="BB872">
        <v>5.36</v>
      </c>
      <c r="BC872">
        <v>1</v>
      </c>
      <c r="BD872" t="s">
        <v>45</v>
      </c>
      <c r="BE872" t="s">
        <v>45</v>
      </c>
      <c r="BF872" t="s">
        <v>45</v>
      </c>
      <c r="BG872" t="s">
        <v>45</v>
      </c>
      <c r="BH872">
        <v>0</v>
      </c>
      <c r="BI872">
        <v>4</v>
      </c>
      <c r="BJ872" t="s">
        <v>786</v>
      </c>
      <c r="BM872">
        <v>1113</v>
      </c>
      <c r="BN872">
        <v>0</v>
      </c>
      <c r="BO872" t="s">
        <v>784</v>
      </c>
      <c r="BP872">
        <v>1</v>
      </c>
      <c r="BQ872">
        <v>150</v>
      </c>
      <c r="BS872">
        <v>1</v>
      </c>
      <c r="BT872">
        <v>1</v>
      </c>
      <c r="BU872">
        <v>1</v>
      </c>
      <c r="BV872">
        <v>1</v>
      </c>
      <c r="BW872">
        <v>1</v>
      </c>
      <c r="BX872">
        <v>1</v>
      </c>
      <c r="BY872" t="s">
        <v>45</v>
      </c>
      <c r="BZ872">
        <v>0</v>
      </c>
      <c r="CA872">
        <v>0</v>
      </c>
      <c r="CF872">
        <v>0</v>
      </c>
      <c r="CG872">
        <v>0</v>
      </c>
      <c r="CM872">
        <v>0</v>
      </c>
      <c r="CN872" t="s">
        <v>45</v>
      </c>
      <c r="CO872">
        <v>0</v>
      </c>
      <c r="CP872">
        <f>(P872+Q872+S872)</f>
        <v>2341.5300000000002</v>
      </c>
      <c r="CQ872">
        <f>(AC872*BC872*AW872)</f>
        <v>0</v>
      </c>
      <c r="CR872">
        <f>(AD872*BB872*AV872)</f>
        <v>432.01600000000002</v>
      </c>
      <c r="CS872">
        <f>(AE872*BS872*AV872)</f>
        <v>0</v>
      </c>
      <c r="CT872">
        <f>(AF872*BA872*AV872)</f>
        <v>0</v>
      </c>
      <c r="CU872">
        <f>AG872</f>
        <v>0</v>
      </c>
      <c r="CV872">
        <f>(AH872*AV872)</f>
        <v>0</v>
      </c>
      <c r="CW872">
        <f>AI872</f>
        <v>0</v>
      </c>
      <c r="CX872">
        <f>AJ872</f>
        <v>0</v>
      </c>
      <c r="CY872">
        <f>S872*(BZ872/100)</f>
        <v>0</v>
      </c>
      <c r="CZ872">
        <f>S872*(CA872/100)</f>
        <v>0</v>
      </c>
      <c r="DC872" t="s">
        <v>45</v>
      </c>
      <c r="DD872" t="s">
        <v>45</v>
      </c>
      <c r="DE872" t="s">
        <v>45</v>
      </c>
      <c r="DF872" t="s">
        <v>45</v>
      </c>
      <c r="DG872" t="s">
        <v>45</v>
      </c>
      <c r="DH872" t="s">
        <v>45</v>
      </c>
      <c r="DI872" t="s">
        <v>45</v>
      </c>
      <c r="DJ872" t="s">
        <v>45</v>
      </c>
      <c r="DK872" t="s">
        <v>45</v>
      </c>
      <c r="DL872" t="s">
        <v>45</v>
      </c>
      <c r="DM872" t="s">
        <v>45</v>
      </c>
      <c r="DN872">
        <v>0</v>
      </c>
      <c r="DO872">
        <v>0</v>
      </c>
      <c r="DP872">
        <v>1</v>
      </c>
      <c r="DQ872">
        <v>1</v>
      </c>
      <c r="DU872">
        <v>1009</v>
      </c>
      <c r="DV872" t="s">
        <v>138</v>
      </c>
      <c r="DW872" t="s">
        <v>138</v>
      </c>
      <c r="DX872">
        <v>1000</v>
      </c>
      <c r="EE872">
        <v>21378828</v>
      </c>
      <c r="EF872">
        <v>150</v>
      </c>
      <c r="EG872" t="s">
        <v>361</v>
      </c>
      <c r="EH872">
        <v>0</v>
      </c>
      <c r="EI872" t="s">
        <v>45</v>
      </c>
      <c r="EJ872">
        <v>4</v>
      </c>
      <c r="EK872">
        <v>1113</v>
      </c>
      <c r="EL872" t="s">
        <v>787</v>
      </c>
      <c r="EM872" t="s">
        <v>788</v>
      </c>
      <c r="EO872" t="s">
        <v>45</v>
      </c>
      <c r="EQ872">
        <v>0</v>
      </c>
      <c r="ER872">
        <v>80.599999999999994</v>
      </c>
      <c r="ES872">
        <v>0</v>
      </c>
      <c r="ET872">
        <v>80.599999999999994</v>
      </c>
      <c r="EU872">
        <v>0</v>
      </c>
      <c r="EV872">
        <v>0</v>
      </c>
      <c r="EW872">
        <v>0</v>
      </c>
      <c r="EX872">
        <v>0</v>
      </c>
      <c r="EY872">
        <v>0</v>
      </c>
      <c r="EZ872">
        <v>0</v>
      </c>
      <c r="FQ872">
        <v>0</v>
      </c>
      <c r="FR872">
        <f>ROUND(IF(AND(BH872=3,BI872=3),P872,0),2)</f>
        <v>0</v>
      </c>
      <c r="FS872">
        <v>0</v>
      </c>
      <c r="FX872">
        <v>0</v>
      </c>
      <c r="FY872">
        <v>0</v>
      </c>
      <c r="GA872" t="s">
        <v>45</v>
      </c>
      <c r="GG872">
        <v>2</v>
      </c>
      <c r="GH872">
        <v>1</v>
      </c>
      <c r="GI872">
        <v>2</v>
      </c>
      <c r="GJ872">
        <v>0</v>
      </c>
      <c r="GK872">
        <f>ROUND(R872*(R12)/100,2)</f>
        <v>0</v>
      </c>
      <c r="GL872">
        <f>ROUND(IF(AND(BH872=3,BI872=3,FS872&lt;&gt;0),P872,0),2)</f>
        <v>0</v>
      </c>
      <c r="GM872">
        <f>O872+X872+Y872+GK872</f>
        <v>2341.5300000000002</v>
      </c>
      <c r="GN872">
        <f>ROUND(IF(OR(BI872=0,BI872=1),O872+X872+Y872+GK872,0),2)</f>
        <v>0</v>
      </c>
      <c r="GO872">
        <f>ROUND(IF(BI872=2,O872+X872+Y872+GK872,0),2)</f>
        <v>0</v>
      </c>
      <c r="GP872">
        <f>ROUND(IF(BI872=4,O872+X872+Y872+GK872,0),2)</f>
        <v>2341.5300000000002</v>
      </c>
      <c r="GR872">
        <v>0</v>
      </c>
    </row>
    <row r="874" spans="1:200">
      <c r="A874" s="2">
        <v>51</v>
      </c>
      <c r="B874" s="2">
        <f>B867</f>
        <v>1</v>
      </c>
      <c r="C874" s="2">
        <f>A867</f>
        <v>4</v>
      </c>
      <c r="D874" s="2">
        <f>ROW(A867)</f>
        <v>867</v>
      </c>
      <c r="E874" s="2"/>
      <c r="F874" s="2" t="str">
        <f>IF(F867&lt;&gt;"",F867,"")</f>
        <v>Новый раздел</v>
      </c>
      <c r="G874" s="2" t="str">
        <f>IF(G867&lt;&gt;"",G867,"")</f>
        <v>ВЫВОЗ МУСОРА</v>
      </c>
      <c r="H874" s="2"/>
      <c r="I874" s="2"/>
      <c r="J874" s="2"/>
      <c r="K874" s="2"/>
      <c r="L874" s="2"/>
      <c r="M874" s="2"/>
      <c r="N874" s="2"/>
      <c r="O874" s="2">
        <f t="shared" ref="O874:T874" si="535">ROUND(AB874,2)</f>
        <v>2923.9</v>
      </c>
      <c r="P874" s="2">
        <f t="shared" si="535"/>
        <v>0</v>
      </c>
      <c r="Q874" s="2">
        <f t="shared" si="535"/>
        <v>2341.5300000000002</v>
      </c>
      <c r="R874" s="2">
        <f t="shared" si="535"/>
        <v>0</v>
      </c>
      <c r="S874" s="2">
        <f t="shared" si="535"/>
        <v>582.37</v>
      </c>
      <c r="T874" s="2">
        <f t="shared" si="535"/>
        <v>0</v>
      </c>
      <c r="U874" s="2">
        <f>AH874</f>
        <v>3.8046000000000002</v>
      </c>
      <c r="V874" s="2">
        <f>AI874</f>
        <v>0</v>
      </c>
      <c r="W874" s="2">
        <f>ROUND(AJ874,2)</f>
        <v>0</v>
      </c>
      <c r="X874" s="2">
        <f>ROUND(AK874,2)</f>
        <v>442.6</v>
      </c>
      <c r="Y874" s="2">
        <f>ROUND(AL874,2)</f>
        <v>256.24</v>
      </c>
      <c r="Z874" s="2"/>
      <c r="AA874" s="2"/>
      <c r="AB874" s="2">
        <f>ROUND(SUMIF(AA871:AA872,"=22950688",O871:O872),2)</f>
        <v>2923.9</v>
      </c>
      <c r="AC874" s="2">
        <f>ROUND(SUMIF(AA871:AA872,"=22950688",P871:P872),2)</f>
        <v>0</v>
      </c>
      <c r="AD874" s="2">
        <f>ROUND(SUMIF(AA871:AA872,"=22950688",Q871:Q872),2)</f>
        <v>2341.5300000000002</v>
      </c>
      <c r="AE874" s="2">
        <f>ROUND(SUMIF(AA871:AA872,"=22950688",R871:R872),2)</f>
        <v>0</v>
      </c>
      <c r="AF874" s="2">
        <f>ROUND(SUMIF(AA871:AA872,"=22950688",S871:S872),2)</f>
        <v>582.37</v>
      </c>
      <c r="AG874" s="2">
        <f>ROUND(SUMIF(AA871:AA872,"=22950688",T871:T872),2)</f>
        <v>0</v>
      </c>
      <c r="AH874" s="2">
        <f>SUMIF(AA871:AA872,"=22950688",U871:U872)</f>
        <v>3.8046000000000002</v>
      </c>
      <c r="AI874" s="2">
        <f>SUMIF(AA871:AA872,"=22950688",V871:V872)</f>
        <v>0</v>
      </c>
      <c r="AJ874" s="2">
        <f>ROUND(SUMIF(AA871:AA872,"=22950688",W871:W872),2)</f>
        <v>0</v>
      </c>
      <c r="AK874" s="2">
        <f>ROUND(SUMIF(AA871:AA872,"=22950688",X871:X872),2)</f>
        <v>442.6</v>
      </c>
      <c r="AL874" s="2">
        <f>ROUND(SUMIF(AA871:AA872,"=22950688",Y871:Y872),2)</f>
        <v>256.24</v>
      </c>
      <c r="AM874" s="2"/>
      <c r="AN874" s="2"/>
      <c r="AO874" s="2">
        <f t="shared" ref="AO874:AU874" si="536">ROUND(BB874,2)</f>
        <v>0</v>
      </c>
      <c r="AP874" s="2">
        <f t="shared" si="536"/>
        <v>0</v>
      </c>
      <c r="AQ874" s="2">
        <f t="shared" si="536"/>
        <v>0</v>
      </c>
      <c r="AR874" s="2">
        <f t="shared" si="536"/>
        <v>3622.74</v>
      </c>
      <c r="AS874" s="2">
        <f t="shared" si="536"/>
        <v>1281.21</v>
      </c>
      <c r="AT874" s="2">
        <f t="shared" si="536"/>
        <v>0</v>
      </c>
      <c r="AU874" s="2">
        <f t="shared" si="536"/>
        <v>2341.5300000000002</v>
      </c>
      <c r="AV874" s="2"/>
      <c r="AW874" s="2"/>
      <c r="AX874" s="2"/>
      <c r="AY874" s="2"/>
      <c r="AZ874" s="2"/>
      <c r="BA874" s="2"/>
      <c r="BB874" s="2">
        <f>ROUND(SUMIF(AA871:AA872,"=22950688",FQ871:FQ872),2)</f>
        <v>0</v>
      </c>
      <c r="BC874" s="2">
        <f>ROUND(SUMIF(AA871:AA872,"=22950688",FR871:FR872),2)</f>
        <v>0</v>
      </c>
      <c r="BD874" s="2">
        <f>ROUND(SUMIF(AA871:AA872,"=22950688",GL871:GL872),2)</f>
        <v>0</v>
      </c>
      <c r="BE874" s="2">
        <f>ROUND(SUMIF(AA871:AA872,"=22950688",GM871:GM872),2)</f>
        <v>3622.74</v>
      </c>
      <c r="BF874" s="2">
        <f>ROUND(SUMIF(AA871:AA872,"=22950688",GN871:GN872),2)</f>
        <v>1281.21</v>
      </c>
      <c r="BG874" s="2">
        <f>ROUND(SUMIF(AA871:AA872,"=22950688",GO871:GO872),2)</f>
        <v>0</v>
      </c>
      <c r="BH874" s="2">
        <f>ROUND(SUMIF(AA871:AA872,"=22950688",GP871:GP872),2)</f>
        <v>2341.5300000000002</v>
      </c>
      <c r="BI874" s="2"/>
      <c r="BJ874" s="2"/>
      <c r="BK874" s="2"/>
      <c r="BL874" s="2"/>
      <c r="BM874" s="2"/>
      <c r="BN874" s="2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>
        <v>0</v>
      </c>
    </row>
    <row r="876" spans="1:200">
      <c r="A876" s="4">
        <v>50</v>
      </c>
      <c r="B876" s="4">
        <v>0</v>
      </c>
      <c r="C876" s="4">
        <v>0</v>
      </c>
      <c r="D876" s="4">
        <v>1</v>
      </c>
      <c r="E876" s="4">
        <v>201</v>
      </c>
      <c r="F876" s="4">
        <f>ROUND(Source!O874,O876)</f>
        <v>2923.9</v>
      </c>
      <c r="G876" s="4" t="s">
        <v>172</v>
      </c>
      <c r="H876" s="4" t="s">
        <v>173</v>
      </c>
      <c r="I876" s="4"/>
      <c r="J876" s="4"/>
      <c r="K876" s="4">
        <v>201</v>
      </c>
      <c r="L876" s="4">
        <v>1</v>
      </c>
      <c r="M876" s="4">
        <v>3</v>
      </c>
      <c r="N876" s="4" t="s">
        <v>45</v>
      </c>
      <c r="O876" s="4">
        <v>2</v>
      </c>
      <c r="P876" s="4"/>
    </row>
    <row r="877" spans="1:200">
      <c r="A877" s="4">
        <v>50</v>
      </c>
      <c r="B877" s="4">
        <v>0</v>
      </c>
      <c r="C877" s="4">
        <v>0</v>
      </c>
      <c r="D877" s="4">
        <v>1</v>
      </c>
      <c r="E877" s="4">
        <v>202</v>
      </c>
      <c r="F877" s="4">
        <f>ROUND(Source!P874,O877)</f>
        <v>0</v>
      </c>
      <c r="G877" s="4" t="s">
        <v>174</v>
      </c>
      <c r="H877" s="4" t="s">
        <v>175</v>
      </c>
      <c r="I877" s="4"/>
      <c r="J877" s="4"/>
      <c r="K877" s="4">
        <v>202</v>
      </c>
      <c r="L877" s="4">
        <v>2</v>
      </c>
      <c r="M877" s="4">
        <v>3</v>
      </c>
      <c r="N877" s="4" t="s">
        <v>45</v>
      </c>
      <c r="O877" s="4">
        <v>2</v>
      </c>
      <c r="P877" s="4"/>
    </row>
    <row r="878" spans="1:200">
      <c r="A878" s="4">
        <v>50</v>
      </c>
      <c r="B878" s="4">
        <v>0</v>
      </c>
      <c r="C878" s="4">
        <v>0</v>
      </c>
      <c r="D878" s="4">
        <v>1</v>
      </c>
      <c r="E878" s="4">
        <v>222</v>
      </c>
      <c r="F878" s="4">
        <f>ROUND(Source!AO874,O878)</f>
        <v>0</v>
      </c>
      <c r="G878" s="4" t="s">
        <v>176</v>
      </c>
      <c r="H878" s="4" t="s">
        <v>177</v>
      </c>
      <c r="I878" s="4"/>
      <c r="J878" s="4"/>
      <c r="K878" s="4">
        <v>222</v>
      </c>
      <c r="L878" s="4">
        <v>3</v>
      </c>
      <c r="M878" s="4">
        <v>3</v>
      </c>
      <c r="N878" s="4" t="s">
        <v>45</v>
      </c>
      <c r="O878" s="4">
        <v>2</v>
      </c>
      <c r="P878" s="4"/>
    </row>
    <row r="879" spans="1:200">
      <c r="A879" s="4">
        <v>50</v>
      </c>
      <c r="B879" s="4">
        <v>0</v>
      </c>
      <c r="C879" s="4">
        <v>0</v>
      </c>
      <c r="D879" s="4">
        <v>1</v>
      </c>
      <c r="E879" s="4">
        <v>216</v>
      </c>
      <c r="F879" s="4">
        <f>ROUND(Source!AP874,O879)</f>
        <v>0</v>
      </c>
      <c r="G879" s="4" t="s">
        <v>178</v>
      </c>
      <c r="H879" s="4" t="s">
        <v>179</v>
      </c>
      <c r="I879" s="4"/>
      <c r="J879" s="4"/>
      <c r="K879" s="4">
        <v>216</v>
      </c>
      <c r="L879" s="4">
        <v>4</v>
      </c>
      <c r="M879" s="4">
        <v>3</v>
      </c>
      <c r="N879" s="4" t="s">
        <v>45</v>
      </c>
      <c r="O879" s="4">
        <v>2</v>
      </c>
      <c r="P879" s="4"/>
    </row>
    <row r="880" spans="1:200">
      <c r="A880" s="4">
        <v>50</v>
      </c>
      <c r="B880" s="4">
        <v>0</v>
      </c>
      <c r="C880" s="4">
        <v>0</v>
      </c>
      <c r="D880" s="4">
        <v>1</v>
      </c>
      <c r="E880" s="4">
        <v>223</v>
      </c>
      <c r="F880" s="4">
        <f>ROUND(Source!AQ874,O880)</f>
        <v>0</v>
      </c>
      <c r="G880" s="4" t="s">
        <v>180</v>
      </c>
      <c r="H880" s="4" t="s">
        <v>181</v>
      </c>
      <c r="I880" s="4"/>
      <c r="J880" s="4"/>
      <c r="K880" s="4">
        <v>223</v>
      </c>
      <c r="L880" s="4">
        <v>5</v>
      </c>
      <c r="M880" s="4">
        <v>3</v>
      </c>
      <c r="N880" s="4" t="s">
        <v>45</v>
      </c>
      <c r="O880" s="4">
        <v>2</v>
      </c>
      <c r="P880" s="4"/>
    </row>
    <row r="881" spans="1:118">
      <c r="A881" s="4">
        <v>50</v>
      </c>
      <c r="B881" s="4">
        <v>0</v>
      </c>
      <c r="C881" s="4">
        <v>0</v>
      </c>
      <c r="D881" s="4">
        <v>1</v>
      </c>
      <c r="E881" s="4">
        <v>203</v>
      </c>
      <c r="F881" s="4">
        <f>ROUND(Source!Q874,O881)</f>
        <v>2341.5300000000002</v>
      </c>
      <c r="G881" s="4" t="s">
        <v>182</v>
      </c>
      <c r="H881" s="4" t="s">
        <v>183</v>
      </c>
      <c r="I881" s="4"/>
      <c r="J881" s="4"/>
      <c r="K881" s="4">
        <v>203</v>
      </c>
      <c r="L881" s="4">
        <v>6</v>
      </c>
      <c r="M881" s="4">
        <v>3</v>
      </c>
      <c r="N881" s="4" t="s">
        <v>45</v>
      </c>
      <c r="O881" s="4">
        <v>2</v>
      </c>
      <c r="P881" s="4"/>
    </row>
    <row r="882" spans="1:118">
      <c r="A882" s="4">
        <v>50</v>
      </c>
      <c r="B882" s="4">
        <v>0</v>
      </c>
      <c r="C882" s="4">
        <v>0</v>
      </c>
      <c r="D882" s="4">
        <v>1</v>
      </c>
      <c r="E882" s="4">
        <v>204</v>
      </c>
      <c r="F882" s="4">
        <f>ROUND(Source!R874,O882)</f>
        <v>0</v>
      </c>
      <c r="G882" s="4" t="s">
        <v>184</v>
      </c>
      <c r="H882" s="4" t="s">
        <v>185</v>
      </c>
      <c r="I882" s="4"/>
      <c r="J882" s="4"/>
      <c r="K882" s="4">
        <v>204</v>
      </c>
      <c r="L882" s="4">
        <v>7</v>
      </c>
      <c r="M882" s="4">
        <v>3</v>
      </c>
      <c r="N882" s="4" t="s">
        <v>45</v>
      </c>
      <c r="O882" s="4">
        <v>2</v>
      </c>
      <c r="P882" s="4"/>
    </row>
    <row r="883" spans="1:118">
      <c r="A883" s="4">
        <v>50</v>
      </c>
      <c r="B883" s="4">
        <v>0</v>
      </c>
      <c r="C883" s="4">
        <v>0</v>
      </c>
      <c r="D883" s="4">
        <v>1</v>
      </c>
      <c r="E883" s="4">
        <v>205</v>
      </c>
      <c r="F883" s="4">
        <f>ROUND(Source!S874,O883)</f>
        <v>582.37</v>
      </c>
      <c r="G883" s="4" t="s">
        <v>186</v>
      </c>
      <c r="H883" s="4" t="s">
        <v>187</v>
      </c>
      <c r="I883" s="4"/>
      <c r="J883" s="4"/>
      <c r="K883" s="4">
        <v>205</v>
      </c>
      <c r="L883" s="4">
        <v>8</v>
      </c>
      <c r="M883" s="4">
        <v>3</v>
      </c>
      <c r="N883" s="4" t="s">
        <v>45</v>
      </c>
      <c r="O883" s="4">
        <v>2</v>
      </c>
      <c r="P883" s="4"/>
    </row>
    <row r="884" spans="1:118">
      <c r="A884" s="4">
        <v>50</v>
      </c>
      <c r="B884" s="4">
        <v>0</v>
      </c>
      <c r="C884" s="4">
        <v>0</v>
      </c>
      <c r="D884" s="4">
        <v>1</v>
      </c>
      <c r="E884" s="4">
        <v>214</v>
      </c>
      <c r="F884" s="4">
        <f>ROUND(Source!AS874,O884)</f>
        <v>1281.21</v>
      </c>
      <c r="G884" s="4" t="s">
        <v>188</v>
      </c>
      <c r="H884" s="4" t="s">
        <v>189</v>
      </c>
      <c r="I884" s="4"/>
      <c r="J884" s="4"/>
      <c r="K884" s="4">
        <v>214</v>
      </c>
      <c r="L884" s="4">
        <v>9</v>
      </c>
      <c r="M884" s="4">
        <v>3</v>
      </c>
      <c r="N884" s="4" t="s">
        <v>45</v>
      </c>
      <c r="O884" s="4">
        <v>2</v>
      </c>
      <c r="P884" s="4"/>
    </row>
    <row r="885" spans="1:118">
      <c r="A885" s="4">
        <v>50</v>
      </c>
      <c r="B885" s="4">
        <v>0</v>
      </c>
      <c r="C885" s="4">
        <v>0</v>
      </c>
      <c r="D885" s="4">
        <v>1</v>
      </c>
      <c r="E885" s="4">
        <v>215</v>
      </c>
      <c r="F885" s="4">
        <f>ROUND(Source!AT874,O885)</f>
        <v>0</v>
      </c>
      <c r="G885" s="4" t="s">
        <v>190</v>
      </c>
      <c r="H885" s="4" t="s">
        <v>191</v>
      </c>
      <c r="I885" s="4"/>
      <c r="J885" s="4"/>
      <c r="K885" s="4">
        <v>215</v>
      </c>
      <c r="L885" s="4">
        <v>10</v>
      </c>
      <c r="M885" s="4">
        <v>3</v>
      </c>
      <c r="N885" s="4" t="s">
        <v>45</v>
      </c>
      <c r="O885" s="4">
        <v>2</v>
      </c>
      <c r="P885" s="4"/>
    </row>
    <row r="886" spans="1:118">
      <c r="A886" s="4">
        <v>50</v>
      </c>
      <c r="B886" s="4">
        <v>0</v>
      </c>
      <c r="C886" s="4">
        <v>0</v>
      </c>
      <c r="D886" s="4">
        <v>1</v>
      </c>
      <c r="E886" s="4">
        <v>217</v>
      </c>
      <c r="F886" s="4">
        <f>ROUND(Source!AU874,O886)</f>
        <v>2341.5300000000002</v>
      </c>
      <c r="G886" s="4" t="s">
        <v>192</v>
      </c>
      <c r="H886" s="4" t="s">
        <v>193</v>
      </c>
      <c r="I886" s="4"/>
      <c r="J886" s="4"/>
      <c r="K886" s="4">
        <v>217</v>
      </c>
      <c r="L886" s="4">
        <v>11</v>
      </c>
      <c r="M886" s="4">
        <v>3</v>
      </c>
      <c r="N886" s="4" t="s">
        <v>45</v>
      </c>
      <c r="O886" s="4">
        <v>2</v>
      </c>
      <c r="P886" s="4"/>
    </row>
    <row r="887" spans="1:118">
      <c r="A887" s="4">
        <v>50</v>
      </c>
      <c r="B887" s="4">
        <v>0</v>
      </c>
      <c r="C887" s="4">
        <v>0</v>
      </c>
      <c r="D887" s="4">
        <v>1</v>
      </c>
      <c r="E887" s="4">
        <v>206</v>
      </c>
      <c r="F887" s="4">
        <f>ROUND(Source!T874,O887)</f>
        <v>0</v>
      </c>
      <c r="G887" s="4" t="s">
        <v>194</v>
      </c>
      <c r="H887" s="4" t="s">
        <v>195</v>
      </c>
      <c r="I887" s="4"/>
      <c r="J887" s="4"/>
      <c r="K887" s="4">
        <v>206</v>
      </c>
      <c r="L887" s="4">
        <v>12</v>
      </c>
      <c r="M887" s="4">
        <v>3</v>
      </c>
      <c r="N887" s="4" t="s">
        <v>45</v>
      </c>
      <c r="O887" s="4">
        <v>2</v>
      </c>
      <c r="P887" s="4"/>
    </row>
    <row r="888" spans="1:118">
      <c r="A888" s="4">
        <v>50</v>
      </c>
      <c r="B888" s="4">
        <v>0</v>
      </c>
      <c r="C888" s="4">
        <v>0</v>
      </c>
      <c r="D888" s="4">
        <v>1</v>
      </c>
      <c r="E888" s="4">
        <v>207</v>
      </c>
      <c r="F888" s="4">
        <f>Source!U874</f>
        <v>3.8046000000000002</v>
      </c>
      <c r="G888" s="4" t="s">
        <v>196</v>
      </c>
      <c r="H888" s="4" t="s">
        <v>197</v>
      </c>
      <c r="I888" s="4"/>
      <c r="J888" s="4"/>
      <c r="K888" s="4">
        <v>207</v>
      </c>
      <c r="L888" s="4">
        <v>13</v>
      </c>
      <c r="M888" s="4">
        <v>3</v>
      </c>
      <c r="N888" s="4" t="s">
        <v>45</v>
      </c>
      <c r="O888" s="4">
        <v>-1</v>
      </c>
      <c r="P888" s="4"/>
    </row>
    <row r="889" spans="1:118">
      <c r="A889" s="4">
        <v>50</v>
      </c>
      <c r="B889" s="4">
        <v>0</v>
      </c>
      <c r="C889" s="4">
        <v>0</v>
      </c>
      <c r="D889" s="4">
        <v>1</v>
      </c>
      <c r="E889" s="4">
        <v>208</v>
      </c>
      <c r="F889" s="4">
        <f>Source!V874</f>
        <v>0</v>
      </c>
      <c r="G889" s="4" t="s">
        <v>198</v>
      </c>
      <c r="H889" s="4" t="s">
        <v>199</v>
      </c>
      <c r="I889" s="4"/>
      <c r="J889" s="4"/>
      <c r="K889" s="4">
        <v>208</v>
      </c>
      <c r="L889" s="4">
        <v>14</v>
      </c>
      <c r="M889" s="4">
        <v>3</v>
      </c>
      <c r="N889" s="4" t="s">
        <v>45</v>
      </c>
      <c r="O889" s="4">
        <v>-1</v>
      </c>
      <c r="P889" s="4"/>
    </row>
    <row r="890" spans="1:118">
      <c r="A890" s="4">
        <v>50</v>
      </c>
      <c r="B890" s="4">
        <v>0</v>
      </c>
      <c r="C890" s="4">
        <v>0</v>
      </c>
      <c r="D890" s="4">
        <v>1</v>
      </c>
      <c r="E890" s="4">
        <v>209</v>
      </c>
      <c r="F890" s="4">
        <f>ROUND(Source!W874,O890)</f>
        <v>0</v>
      </c>
      <c r="G890" s="4" t="s">
        <v>200</v>
      </c>
      <c r="H890" s="4" t="s">
        <v>201</v>
      </c>
      <c r="I890" s="4"/>
      <c r="J890" s="4"/>
      <c r="K890" s="4">
        <v>209</v>
      </c>
      <c r="L890" s="4">
        <v>15</v>
      </c>
      <c r="M890" s="4">
        <v>3</v>
      </c>
      <c r="N890" s="4" t="s">
        <v>45</v>
      </c>
      <c r="O890" s="4">
        <v>2</v>
      </c>
      <c r="P890" s="4"/>
    </row>
    <row r="891" spans="1:118">
      <c r="A891" s="4">
        <v>50</v>
      </c>
      <c r="B891" s="4">
        <v>0</v>
      </c>
      <c r="C891" s="4">
        <v>0</v>
      </c>
      <c r="D891" s="4">
        <v>1</v>
      </c>
      <c r="E891" s="4">
        <v>210</v>
      </c>
      <c r="F891" s="4">
        <f>ROUND(Source!X874,O891)</f>
        <v>442.6</v>
      </c>
      <c r="G891" s="4" t="s">
        <v>202</v>
      </c>
      <c r="H891" s="4" t="s">
        <v>203</v>
      </c>
      <c r="I891" s="4"/>
      <c r="J891" s="4"/>
      <c r="K891" s="4">
        <v>210</v>
      </c>
      <c r="L891" s="4">
        <v>16</v>
      </c>
      <c r="M891" s="4">
        <v>3</v>
      </c>
      <c r="N891" s="4" t="s">
        <v>45</v>
      </c>
      <c r="O891" s="4">
        <v>2</v>
      </c>
      <c r="P891" s="4"/>
    </row>
    <row r="892" spans="1:118">
      <c r="A892" s="4">
        <v>50</v>
      </c>
      <c r="B892" s="4">
        <v>0</v>
      </c>
      <c r="C892" s="4">
        <v>0</v>
      </c>
      <c r="D892" s="4">
        <v>1</v>
      </c>
      <c r="E892" s="4">
        <v>211</v>
      </c>
      <c r="F892" s="4">
        <f>ROUND(Source!Y874,O892)</f>
        <v>256.24</v>
      </c>
      <c r="G892" s="4" t="s">
        <v>204</v>
      </c>
      <c r="H892" s="4" t="s">
        <v>205</v>
      </c>
      <c r="I892" s="4"/>
      <c r="J892" s="4"/>
      <c r="K892" s="4">
        <v>211</v>
      </c>
      <c r="L892" s="4">
        <v>17</v>
      </c>
      <c r="M892" s="4">
        <v>3</v>
      </c>
      <c r="N892" s="4" t="s">
        <v>45</v>
      </c>
      <c r="O892" s="4">
        <v>2</v>
      </c>
      <c r="P892" s="4"/>
    </row>
    <row r="893" spans="1:118">
      <c r="A893" s="4">
        <v>50</v>
      </c>
      <c r="B893" s="4">
        <v>0</v>
      </c>
      <c r="C893" s="4">
        <v>0</v>
      </c>
      <c r="D893" s="4">
        <v>1</v>
      </c>
      <c r="E893" s="4">
        <v>224</v>
      </c>
      <c r="F893" s="4">
        <f>ROUND(Source!AR874,O893)</f>
        <v>3622.74</v>
      </c>
      <c r="G893" s="4" t="s">
        <v>206</v>
      </c>
      <c r="H893" s="4" t="s">
        <v>207</v>
      </c>
      <c r="I893" s="4"/>
      <c r="J893" s="4"/>
      <c r="K893" s="4">
        <v>224</v>
      </c>
      <c r="L893" s="4">
        <v>18</v>
      </c>
      <c r="M893" s="4">
        <v>3</v>
      </c>
      <c r="N893" s="4" t="s">
        <v>45</v>
      </c>
      <c r="O893" s="4">
        <v>2</v>
      </c>
      <c r="P893" s="4"/>
    </row>
    <row r="895" spans="1:118">
      <c r="A895" s="2">
        <v>51</v>
      </c>
      <c r="B895" s="2">
        <f>B780</f>
        <v>1</v>
      </c>
      <c r="C895" s="2">
        <f>A780</f>
        <v>3</v>
      </c>
      <c r="D895" s="2">
        <f>ROW(A780)</f>
        <v>780</v>
      </c>
      <c r="E895" s="2"/>
      <c r="F895" s="2" t="str">
        <f>IF(F780&lt;&gt;"",F780,"")</f>
        <v>Новая локальная смета</v>
      </c>
      <c r="G895" s="2" t="str">
        <f>IF(G780&lt;&gt;"",G780,"")</f>
        <v>РЕМОНТ  КРОВЛИ(СтаыйУчКорпус)</v>
      </c>
      <c r="H895" s="2"/>
      <c r="I895" s="2"/>
      <c r="J895" s="2"/>
      <c r="K895" s="2"/>
      <c r="L895" s="2"/>
      <c r="M895" s="2"/>
      <c r="N895" s="2"/>
      <c r="O895" s="2">
        <f t="shared" ref="O895:T895" si="537">ROUND(O795+O846+O874+AB895,2)</f>
        <v>572349.79</v>
      </c>
      <c r="P895" s="2">
        <f t="shared" si="537"/>
        <v>439042.26</v>
      </c>
      <c r="Q895" s="2">
        <f t="shared" si="537"/>
        <v>4756.57</v>
      </c>
      <c r="R895" s="2">
        <f t="shared" si="537"/>
        <v>1093.69</v>
      </c>
      <c r="S895" s="2">
        <f t="shared" si="537"/>
        <v>128550.96</v>
      </c>
      <c r="T895" s="2">
        <f t="shared" si="537"/>
        <v>0</v>
      </c>
      <c r="U895" s="2">
        <f>U795+U846+U874+AH895</f>
        <v>699.99959999999999</v>
      </c>
      <c r="V895" s="2">
        <f>V795+V846+V874+AI895</f>
        <v>0</v>
      </c>
      <c r="W895" s="2">
        <f>ROUND(W795+W846+W874+AJ895,2)</f>
        <v>0</v>
      </c>
      <c r="X895" s="2">
        <f>ROUND(X795+X846+X874+AK895,2)</f>
        <v>111042.43</v>
      </c>
      <c r="Y895" s="2">
        <f>ROUND(Y795+Y846+Y874+AL895,2)</f>
        <v>56562.42</v>
      </c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>
        <f t="shared" ref="AO895:AU895" si="538">ROUND(AO795+AO846+AO874+BB895,2)</f>
        <v>0</v>
      </c>
      <c r="AP895" s="2">
        <f t="shared" si="538"/>
        <v>0</v>
      </c>
      <c r="AQ895" s="2">
        <f t="shared" si="538"/>
        <v>0</v>
      </c>
      <c r="AR895" s="2">
        <f t="shared" si="538"/>
        <v>741781.09</v>
      </c>
      <c r="AS895" s="2">
        <f t="shared" si="538"/>
        <v>739439.56</v>
      </c>
      <c r="AT895" s="2">
        <f t="shared" si="538"/>
        <v>0</v>
      </c>
      <c r="AU895" s="2">
        <f t="shared" si="538"/>
        <v>2341.5300000000002</v>
      </c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>
        <v>0</v>
      </c>
    </row>
    <row r="897" spans="1:16">
      <c r="A897" s="4">
        <v>50</v>
      </c>
      <c r="B897" s="4">
        <v>0</v>
      </c>
      <c r="C897" s="4">
        <v>0</v>
      </c>
      <c r="D897" s="4">
        <v>1</v>
      </c>
      <c r="E897" s="4">
        <v>201</v>
      </c>
      <c r="F897" s="4">
        <f>ROUND(Source!O895,O897)</f>
        <v>572349.79</v>
      </c>
      <c r="G897" s="4" t="s">
        <v>172</v>
      </c>
      <c r="H897" s="4" t="s">
        <v>173</v>
      </c>
      <c r="I897" s="4"/>
      <c r="J897" s="4"/>
      <c r="K897" s="4">
        <v>201</v>
      </c>
      <c r="L897" s="4">
        <v>1</v>
      </c>
      <c r="M897" s="4">
        <v>3</v>
      </c>
      <c r="N897" s="4" t="s">
        <v>45</v>
      </c>
      <c r="O897" s="4">
        <v>2</v>
      </c>
      <c r="P897" s="4"/>
    </row>
    <row r="898" spans="1:16">
      <c r="A898" s="4">
        <v>50</v>
      </c>
      <c r="B898" s="4">
        <v>0</v>
      </c>
      <c r="C898" s="4">
        <v>0</v>
      </c>
      <c r="D898" s="4">
        <v>1</v>
      </c>
      <c r="E898" s="4">
        <v>202</v>
      </c>
      <c r="F898" s="4">
        <f>ROUND(Source!P895,O898)</f>
        <v>439042.26</v>
      </c>
      <c r="G898" s="4" t="s">
        <v>174</v>
      </c>
      <c r="H898" s="4" t="s">
        <v>175</v>
      </c>
      <c r="I898" s="4"/>
      <c r="J898" s="4"/>
      <c r="K898" s="4">
        <v>202</v>
      </c>
      <c r="L898" s="4">
        <v>2</v>
      </c>
      <c r="M898" s="4">
        <v>3</v>
      </c>
      <c r="N898" s="4" t="s">
        <v>45</v>
      </c>
      <c r="O898" s="4">
        <v>2</v>
      </c>
      <c r="P898" s="4"/>
    </row>
    <row r="899" spans="1:16">
      <c r="A899" s="4">
        <v>50</v>
      </c>
      <c r="B899" s="4">
        <v>0</v>
      </c>
      <c r="C899" s="4">
        <v>0</v>
      </c>
      <c r="D899" s="4">
        <v>1</v>
      </c>
      <c r="E899" s="4">
        <v>222</v>
      </c>
      <c r="F899" s="4">
        <f>ROUND(Source!AO895,O899)</f>
        <v>0</v>
      </c>
      <c r="G899" s="4" t="s">
        <v>176</v>
      </c>
      <c r="H899" s="4" t="s">
        <v>177</v>
      </c>
      <c r="I899" s="4"/>
      <c r="J899" s="4"/>
      <c r="K899" s="4">
        <v>222</v>
      </c>
      <c r="L899" s="4">
        <v>3</v>
      </c>
      <c r="M899" s="4">
        <v>3</v>
      </c>
      <c r="N899" s="4" t="s">
        <v>45</v>
      </c>
      <c r="O899" s="4">
        <v>2</v>
      </c>
      <c r="P899" s="4"/>
    </row>
    <row r="900" spans="1:16">
      <c r="A900" s="4">
        <v>50</v>
      </c>
      <c r="B900" s="4">
        <v>0</v>
      </c>
      <c r="C900" s="4">
        <v>0</v>
      </c>
      <c r="D900" s="4">
        <v>1</v>
      </c>
      <c r="E900" s="4">
        <v>216</v>
      </c>
      <c r="F900" s="4">
        <f>ROUND(Source!AP895,O900)</f>
        <v>0</v>
      </c>
      <c r="G900" s="4" t="s">
        <v>178</v>
      </c>
      <c r="H900" s="4" t="s">
        <v>179</v>
      </c>
      <c r="I900" s="4"/>
      <c r="J900" s="4"/>
      <c r="K900" s="4">
        <v>216</v>
      </c>
      <c r="L900" s="4">
        <v>4</v>
      </c>
      <c r="M900" s="4">
        <v>3</v>
      </c>
      <c r="N900" s="4" t="s">
        <v>45</v>
      </c>
      <c r="O900" s="4">
        <v>2</v>
      </c>
      <c r="P900" s="4"/>
    </row>
    <row r="901" spans="1:16">
      <c r="A901" s="4">
        <v>50</v>
      </c>
      <c r="B901" s="4">
        <v>0</v>
      </c>
      <c r="C901" s="4">
        <v>0</v>
      </c>
      <c r="D901" s="4">
        <v>1</v>
      </c>
      <c r="E901" s="4">
        <v>223</v>
      </c>
      <c r="F901" s="4">
        <f>ROUND(Source!AQ895,O901)</f>
        <v>0</v>
      </c>
      <c r="G901" s="4" t="s">
        <v>180</v>
      </c>
      <c r="H901" s="4" t="s">
        <v>181</v>
      </c>
      <c r="I901" s="4"/>
      <c r="J901" s="4"/>
      <c r="K901" s="4">
        <v>223</v>
      </c>
      <c r="L901" s="4">
        <v>5</v>
      </c>
      <c r="M901" s="4">
        <v>3</v>
      </c>
      <c r="N901" s="4" t="s">
        <v>45</v>
      </c>
      <c r="O901" s="4">
        <v>2</v>
      </c>
      <c r="P901" s="4"/>
    </row>
    <row r="902" spans="1:16">
      <c r="A902" s="4">
        <v>50</v>
      </c>
      <c r="B902" s="4">
        <v>0</v>
      </c>
      <c r="C902" s="4">
        <v>0</v>
      </c>
      <c r="D902" s="4">
        <v>1</v>
      </c>
      <c r="E902" s="4">
        <v>203</v>
      </c>
      <c r="F902" s="4">
        <f>ROUND(Source!Q895,O902)</f>
        <v>4756.57</v>
      </c>
      <c r="G902" s="4" t="s">
        <v>182</v>
      </c>
      <c r="H902" s="4" t="s">
        <v>183</v>
      </c>
      <c r="I902" s="4"/>
      <c r="J902" s="4"/>
      <c r="K902" s="4">
        <v>203</v>
      </c>
      <c r="L902" s="4">
        <v>6</v>
      </c>
      <c r="M902" s="4">
        <v>3</v>
      </c>
      <c r="N902" s="4" t="s">
        <v>45</v>
      </c>
      <c r="O902" s="4">
        <v>2</v>
      </c>
      <c r="P902" s="4"/>
    </row>
    <row r="903" spans="1:16">
      <c r="A903" s="4">
        <v>50</v>
      </c>
      <c r="B903" s="4">
        <v>0</v>
      </c>
      <c r="C903" s="4">
        <v>0</v>
      </c>
      <c r="D903" s="4">
        <v>1</v>
      </c>
      <c r="E903" s="4">
        <v>204</v>
      </c>
      <c r="F903" s="4">
        <f>ROUND(Source!R895,O903)</f>
        <v>1093.69</v>
      </c>
      <c r="G903" s="4" t="s">
        <v>184</v>
      </c>
      <c r="H903" s="4" t="s">
        <v>185</v>
      </c>
      <c r="I903" s="4"/>
      <c r="J903" s="4"/>
      <c r="K903" s="4">
        <v>204</v>
      </c>
      <c r="L903" s="4">
        <v>7</v>
      </c>
      <c r="M903" s="4">
        <v>3</v>
      </c>
      <c r="N903" s="4" t="s">
        <v>45</v>
      </c>
      <c r="O903" s="4">
        <v>2</v>
      </c>
      <c r="P903" s="4"/>
    </row>
    <row r="904" spans="1:16">
      <c r="A904" s="4">
        <v>50</v>
      </c>
      <c r="B904" s="4">
        <v>0</v>
      </c>
      <c r="C904" s="4">
        <v>0</v>
      </c>
      <c r="D904" s="4">
        <v>1</v>
      </c>
      <c r="E904" s="4">
        <v>205</v>
      </c>
      <c r="F904" s="4">
        <f>ROUND(Source!S895,O904)</f>
        <v>128550.96</v>
      </c>
      <c r="G904" s="4" t="s">
        <v>186</v>
      </c>
      <c r="H904" s="4" t="s">
        <v>187</v>
      </c>
      <c r="I904" s="4"/>
      <c r="J904" s="4"/>
      <c r="K904" s="4">
        <v>205</v>
      </c>
      <c r="L904" s="4">
        <v>8</v>
      </c>
      <c r="M904" s="4">
        <v>3</v>
      </c>
      <c r="N904" s="4" t="s">
        <v>45</v>
      </c>
      <c r="O904" s="4">
        <v>2</v>
      </c>
      <c r="P904" s="4"/>
    </row>
    <row r="905" spans="1:16">
      <c r="A905" s="4">
        <v>50</v>
      </c>
      <c r="B905" s="4">
        <v>0</v>
      </c>
      <c r="C905" s="4">
        <v>0</v>
      </c>
      <c r="D905" s="4">
        <v>1</v>
      </c>
      <c r="E905" s="4">
        <v>214</v>
      </c>
      <c r="F905" s="4">
        <f>ROUND(Source!AS895,O905)</f>
        <v>739439.56</v>
      </c>
      <c r="G905" s="4" t="s">
        <v>188</v>
      </c>
      <c r="H905" s="4" t="s">
        <v>189</v>
      </c>
      <c r="I905" s="4"/>
      <c r="J905" s="4"/>
      <c r="K905" s="4">
        <v>214</v>
      </c>
      <c r="L905" s="4">
        <v>9</v>
      </c>
      <c r="M905" s="4">
        <v>3</v>
      </c>
      <c r="N905" s="4" t="s">
        <v>45</v>
      </c>
      <c r="O905" s="4">
        <v>2</v>
      </c>
      <c r="P905" s="4"/>
    </row>
    <row r="906" spans="1:16">
      <c r="A906" s="4">
        <v>50</v>
      </c>
      <c r="B906" s="4">
        <v>0</v>
      </c>
      <c r="C906" s="4">
        <v>0</v>
      </c>
      <c r="D906" s="4">
        <v>1</v>
      </c>
      <c r="E906" s="4">
        <v>215</v>
      </c>
      <c r="F906" s="4">
        <f>ROUND(Source!AT895,O906)</f>
        <v>0</v>
      </c>
      <c r="G906" s="4" t="s">
        <v>190</v>
      </c>
      <c r="H906" s="4" t="s">
        <v>191</v>
      </c>
      <c r="I906" s="4"/>
      <c r="J906" s="4"/>
      <c r="K906" s="4">
        <v>215</v>
      </c>
      <c r="L906" s="4">
        <v>10</v>
      </c>
      <c r="M906" s="4">
        <v>3</v>
      </c>
      <c r="N906" s="4" t="s">
        <v>45</v>
      </c>
      <c r="O906" s="4">
        <v>2</v>
      </c>
      <c r="P906" s="4"/>
    </row>
    <row r="907" spans="1:16">
      <c r="A907" s="4">
        <v>50</v>
      </c>
      <c r="B907" s="4">
        <v>0</v>
      </c>
      <c r="C907" s="4">
        <v>0</v>
      </c>
      <c r="D907" s="4">
        <v>1</v>
      </c>
      <c r="E907" s="4">
        <v>217</v>
      </c>
      <c r="F907" s="4">
        <f>ROUND(Source!AU895,O907)</f>
        <v>2341.5300000000002</v>
      </c>
      <c r="G907" s="4" t="s">
        <v>192</v>
      </c>
      <c r="H907" s="4" t="s">
        <v>193</v>
      </c>
      <c r="I907" s="4"/>
      <c r="J907" s="4"/>
      <c r="K907" s="4">
        <v>217</v>
      </c>
      <c r="L907" s="4">
        <v>11</v>
      </c>
      <c r="M907" s="4">
        <v>3</v>
      </c>
      <c r="N907" s="4" t="s">
        <v>45</v>
      </c>
      <c r="O907" s="4">
        <v>2</v>
      </c>
      <c r="P907" s="4"/>
    </row>
    <row r="908" spans="1:16">
      <c r="A908" s="4">
        <v>50</v>
      </c>
      <c r="B908" s="4">
        <v>0</v>
      </c>
      <c r="C908" s="4">
        <v>0</v>
      </c>
      <c r="D908" s="4">
        <v>1</v>
      </c>
      <c r="E908" s="4">
        <v>206</v>
      </c>
      <c r="F908" s="4">
        <f>ROUND(Source!T895,O908)</f>
        <v>0</v>
      </c>
      <c r="G908" s="4" t="s">
        <v>194</v>
      </c>
      <c r="H908" s="4" t="s">
        <v>195</v>
      </c>
      <c r="I908" s="4"/>
      <c r="J908" s="4"/>
      <c r="K908" s="4">
        <v>206</v>
      </c>
      <c r="L908" s="4">
        <v>12</v>
      </c>
      <c r="M908" s="4">
        <v>3</v>
      </c>
      <c r="N908" s="4" t="s">
        <v>45</v>
      </c>
      <c r="O908" s="4">
        <v>2</v>
      </c>
      <c r="P908" s="4"/>
    </row>
    <row r="909" spans="1:16">
      <c r="A909" s="4">
        <v>50</v>
      </c>
      <c r="B909" s="4">
        <v>0</v>
      </c>
      <c r="C909" s="4">
        <v>0</v>
      </c>
      <c r="D909" s="4">
        <v>1</v>
      </c>
      <c r="E909" s="4">
        <v>207</v>
      </c>
      <c r="F909" s="4">
        <f>Source!U895</f>
        <v>699.99959999999999</v>
      </c>
      <c r="G909" s="4" t="s">
        <v>196</v>
      </c>
      <c r="H909" s="4" t="s">
        <v>197</v>
      </c>
      <c r="I909" s="4"/>
      <c r="J909" s="4"/>
      <c r="K909" s="4">
        <v>207</v>
      </c>
      <c r="L909" s="4">
        <v>13</v>
      </c>
      <c r="M909" s="4">
        <v>3</v>
      </c>
      <c r="N909" s="4" t="s">
        <v>45</v>
      </c>
      <c r="O909" s="4">
        <v>-1</v>
      </c>
      <c r="P909" s="4"/>
    </row>
    <row r="910" spans="1:16">
      <c r="A910" s="4">
        <v>50</v>
      </c>
      <c r="B910" s="4">
        <v>0</v>
      </c>
      <c r="C910" s="4">
        <v>0</v>
      </c>
      <c r="D910" s="4">
        <v>1</v>
      </c>
      <c r="E910" s="4">
        <v>208</v>
      </c>
      <c r="F910" s="4">
        <f>Source!V895</f>
        <v>0</v>
      </c>
      <c r="G910" s="4" t="s">
        <v>198</v>
      </c>
      <c r="H910" s="4" t="s">
        <v>199</v>
      </c>
      <c r="I910" s="4"/>
      <c r="J910" s="4"/>
      <c r="K910" s="4">
        <v>208</v>
      </c>
      <c r="L910" s="4">
        <v>14</v>
      </c>
      <c r="M910" s="4">
        <v>3</v>
      </c>
      <c r="N910" s="4" t="s">
        <v>45</v>
      </c>
      <c r="O910" s="4">
        <v>-1</v>
      </c>
      <c r="P910" s="4"/>
    </row>
    <row r="911" spans="1:16">
      <c r="A911" s="4">
        <v>50</v>
      </c>
      <c r="B911" s="4">
        <v>0</v>
      </c>
      <c r="C911" s="4">
        <v>0</v>
      </c>
      <c r="D911" s="4">
        <v>1</v>
      </c>
      <c r="E911" s="4">
        <v>209</v>
      </c>
      <c r="F911" s="4">
        <f>ROUND(Source!W895,O911)</f>
        <v>0</v>
      </c>
      <c r="G911" s="4" t="s">
        <v>200</v>
      </c>
      <c r="H911" s="4" t="s">
        <v>201</v>
      </c>
      <c r="I911" s="4"/>
      <c r="J911" s="4"/>
      <c r="K911" s="4">
        <v>209</v>
      </c>
      <c r="L911" s="4">
        <v>15</v>
      </c>
      <c r="M911" s="4">
        <v>3</v>
      </c>
      <c r="N911" s="4" t="s">
        <v>45</v>
      </c>
      <c r="O911" s="4">
        <v>2</v>
      </c>
      <c r="P911" s="4"/>
    </row>
    <row r="912" spans="1:16">
      <c r="A912" s="4">
        <v>50</v>
      </c>
      <c r="B912" s="4">
        <v>0</v>
      </c>
      <c r="C912" s="4">
        <v>0</v>
      </c>
      <c r="D912" s="4">
        <v>1</v>
      </c>
      <c r="E912" s="4">
        <v>210</v>
      </c>
      <c r="F912" s="4">
        <f>ROUND(Source!X895,O912)</f>
        <v>111042.43</v>
      </c>
      <c r="G912" s="4" t="s">
        <v>202</v>
      </c>
      <c r="H912" s="4" t="s">
        <v>203</v>
      </c>
      <c r="I912" s="4"/>
      <c r="J912" s="4"/>
      <c r="K912" s="4">
        <v>210</v>
      </c>
      <c r="L912" s="4">
        <v>16</v>
      </c>
      <c r="M912" s="4">
        <v>3</v>
      </c>
      <c r="N912" s="4" t="s">
        <v>45</v>
      </c>
      <c r="O912" s="4">
        <v>2</v>
      </c>
      <c r="P912" s="4"/>
    </row>
    <row r="913" spans="1:200">
      <c r="A913" s="4">
        <v>50</v>
      </c>
      <c r="B913" s="4">
        <v>0</v>
      </c>
      <c r="C913" s="4">
        <v>0</v>
      </c>
      <c r="D913" s="4">
        <v>1</v>
      </c>
      <c r="E913" s="4">
        <v>211</v>
      </c>
      <c r="F913" s="4">
        <f>ROUND(Source!Y895,O913)</f>
        <v>56562.42</v>
      </c>
      <c r="G913" s="4" t="s">
        <v>204</v>
      </c>
      <c r="H913" s="4" t="s">
        <v>205</v>
      </c>
      <c r="I913" s="4"/>
      <c r="J913" s="4"/>
      <c r="K913" s="4">
        <v>211</v>
      </c>
      <c r="L913" s="4">
        <v>17</v>
      </c>
      <c r="M913" s="4">
        <v>3</v>
      </c>
      <c r="N913" s="4" t="s">
        <v>45</v>
      </c>
      <c r="O913" s="4">
        <v>2</v>
      </c>
      <c r="P913" s="4"/>
    </row>
    <row r="914" spans="1:200">
      <c r="A914" s="4">
        <v>50</v>
      </c>
      <c r="B914" s="4">
        <v>0</v>
      </c>
      <c r="C914" s="4">
        <v>0</v>
      </c>
      <c r="D914" s="4">
        <v>1</v>
      </c>
      <c r="E914" s="4">
        <v>224</v>
      </c>
      <c r="F914" s="4">
        <f>ROUND(Source!AR895,O914)</f>
        <v>741781.09</v>
      </c>
      <c r="G914" s="4" t="s">
        <v>206</v>
      </c>
      <c r="H914" s="4" t="s">
        <v>207</v>
      </c>
      <c r="I914" s="4"/>
      <c r="J914" s="4"/>
      <c r="K914" s="4">
        <v>224</v>
      </c>
      <c r="L914" s="4">
        <v>18</v>
      </c>
      <c r="M914" s="4">
        <v>3</v>
      </c>
      <c r="N914" s="4" t="s">
        <v>45</v>
      </c>
      <c r="O914" s="4">
        <v>2</v>
      </c>
      <c r="P914" s="4"/>
    </row>
    <row r="916" spans="1:200">
      <c r="A916" s="5">
        <v>60</v>
      </c>
      <c r="B916" s="5">
        <f>IF(Source!F916&lt;&gt;0,1,0)</f>
        <v>0</v>
      </c>
      <c r="C916" s="5"/>
      <c r="D916" s="5">
        <f>ROW(A780)</f>
        <v>780</v>
      </c>
      <c r="E916" s="5">
        <v>1</v>
      </c>
      <c r="F916" s="5">
        <v>0</v>
      </c>
      <c r="G916" s="5" t="s">
        <v>789</v>
      </c>
      <c r="H916" s="5" t="s">
        <v>790</v>
      </c>
    </row>
    <row r="917" spans="1:200">
      <c r="A917" s="5">
        <v>60</v>
      </c>
      <c r="B917" s="5">
        <f>IF(Source!F917&lt;&gt;0,1,0)</f>
        <v>0</v>
      </c>
      <c r="C917" s="5"/>
      <c r="D917" s="5">
        <f>ROW(A780)</f>
        <v>780</v>
      </c>
      <c r="E917" s="5">
        <v>2</v>
      </c>
      <c r="F917" s="5">
        <v>0</v>
      </c>
      <c r="G917" s="5" t="s">
        <v>791</v>
      </c>
      <c r="H917" s="5" t="s">
        <v>45</v>
      </c>
    </row>
    <row r="918" spans="1:200">
      <c r="A918" s="5">
        <v>60</v>
      </c>
      <c r="B918" s="5">
        <f>IF(Source!F918&lt;&gt;0,1,0)</f>
        <v>1</v>
      </c>
      <c r="C918" s="5"/>
      <c r="D918" s="5">
        <f>ROW(A780)</f>
        <v>780</v>
      </c>
      <c r="E918" s="5">
        <v>3</v>
      </c>
      <c r="F918" s="5">
        <v>1</v>
      </c>
      <c r="G918" s="5" t="s">
        <v>792</v>
      </c>
      <c r="H918" s="5" t="s">
        <v>45</v>
      </c>
    </row>
    <row r="920" spans="1:200">
      <c r="A920" s="1">
        <v>3</v>
      </c>
      <c r="B920" s="1">
        <v>0</v>
      </c>
      <c r="C920" s="1"/>
      <c r="D920" s="1">
        <f>ROW(A994)</f>
        <v>994</v>
      </c>
      <c r="E920" s="1"/>
      <c r="F920" s="1" t="s">
        <v>45</v>
      </c>
      <c r="G920" s="1" t="s">
        <v>793</v>
      </c>
      <c r="H920" s="1" t="s">
        <v>45</v>
      </c>
      <c r="I920" s="1">
        <v>0</v>
      </c>
      <c r="J920" s="1" t="s">
        <v>45</v>
      </c>
      <c r="K920" s="1">
        <v>-1</v>
      </c>
      <c r="L920" s="1"/>
      <c r="M920" s="1"/>
      <c r="N920" s="1"/>
      <c r="O920" s="1"/>
      <c r="P920" s="1"/>
      <c r="Q920" s="1"/>
      <c r="R920" s="1"/>
      <c r="S920" s="1"/>
      <c r="T920" s="1"/>
      <c r="U920" s="1" t="s">
        <v>45</v>
      </c>
      <c r="V920" s="1">
        <v>0</v>
      </c>
      <c r="W920" s="1"/>
      <c r="X920" s="1"/>
      <c r="Y920" s="1"/>
      <c r="Z920" s="1"/>
      <c r="AA920" s="1"/>
      <c r="AB920" s="1" t="s">
        <v>45</v>
      </c>
      <c r="AC920" s="1" t="s">
        <v>45</v>
      </c>
      <c r="AD920" s="1" t="s">
        <v>45</v>
      </c>
      <c r="AE920" s="1" t="s">
        <v>45</v>
      </c>
      <c r="AF920" s="1" t="s">
        <v>45</v>
      </c>
      <c r="AG920" s="1" t="s">
        <v>45</v>
      </c>
      <c r="AH920" s="1"/>
      <c r="AI920" s="1"/>
      <c r="AJ920" s="1"/>
      <c r="AK920" s="1"/>
      <c r="AL920" s="1"/>
      <c r="AM920" s="1"/>
      <c r="AN920" s="1"/>
      <c r="AO920" s="1"/>
      <c r="AP920" s="1" t="s">
        <v>45</v>
      </c>
      <c r="AQ920" s="1" t="s">
        <v>45</v>
      </c>
      <c r="AR920" s="1" t="s">
        <v>45</v>
      </c>
      <c r="AS920" s="1"/>
      <c r="AT920" s="1"/>
      <c r="AU920" s="1"/>
      <c r="AV920" s="1"/>
      <c r="AW920" s="1"/>
      <c r="AX920" s="1"/>
      <c r="AY920" s="1"/>
      <c r="AZ920" s="1" t="s">
        <v>45</v>
      </c>
      <c r="BA920" s="1"/>
      <c r="BB920" s="1" t="s">
        <v>45</v>
      </c>
      <c r="BC920" s="1" t="s">
        <v>45</v>
      </c>
      <c r="BD920" s="1" t="s">
        <v>45</v>
      </c>
      <c r="BE920" s="1" t="s">
        <v>45</v>
      </c>
      <c r="BF920" s="1" t="s">
        <v>45</v>
      </c>
      <c r="BG920" s="1" t="s">
        <v>45</v>
      </c>
      <c r="BH920" s="1" t="s">
        <v>45</v>
      </c>
      <c r="BI920" s="1" t="s">
        <v>45</v>
      </c>
      <c r="BJ920" s="1" t="s">
        <v>45</v>
      </c>
      <c r="BK920" s="1" t="s">
        <v>45</v>
      </c>
      <c r="BL920" s="1" t="s">
        <v>45</v>
      </c>
      <c r="BM920" s="1" t="s">
        <v>45</v>
      </c>
      <c r="BN920" s="1" t="s">
        <v>45</v>
      </c>
      <c r="BO920" s="1" t="s">
        <v>45</v>
      </c>
      <c r="BP920" s="1" t="s">
        <v>45</v>
      </c>
      <c r="BQ920" s="1"/>
      <c r="BR920" s="1"/>
      <c r="BS920" s="1"/>
      <c r="BT920" s="1"/>
      <c r="BU920" s="1"/>
      <c r="BV920" s="1"/>
      <c r="BW920" s="1"/>
      <c r="BX920" s="1">
        <v>0</v>
      </c>
      <c r="BY920" s="1"/>
      <c r="BZ920" s="1"/>
      <c r="CA920" s="1"/>
      <c r="CB920" s="1"/>
      <c r="CC920" s="1"/>
      <c r="CD920" s="1"/>
      <c r="CE920" s="1"/>
      <c r="CF920" s="1">
        <v>0</v>
      </c>
      <c r="CG920" s="1">
        <v>0</v>
      </c>
      <c r="CH920" s="1"/>
      <c r="CI920" s="1" t="s">
        <v>45</v>
      </c>
      <c r="CJ920" s="1" t="s">
        <v>45</v>
      </c>
    </row>
    <row r="922" spans="1:200">
      <c r="A922" s="2">
        <v>52</v>
      </c>
      <c r="B922" s="2">
        <f t="shared" ref="B922:G922" si="539">B994</f>
        <v>0</v>
      </c>
      <c r="C922" s="2">
        <f t="shared" si="539"/>
        <v>3</v>
      </c>
      <c r="D922" s="2">
        <f t="shared" si="539"/>
        <v>920</v>
      </c>
      <c r="E922" s="2">
        <f t="shared" si="539"/>
        <v>0</v>
      </c>
      <c r="F922" s="2" t="str">
        <f t="shared" si="539"/>
        <v/>
      </c>
      <c r="G922" s="2" t="str">
        <f t="shared" si="539"/>
        <v>ОБЩЕЖИТИЕ (ремонт кровли)</v>
      </c>
      <c r="H922" s="2"/>
      <c r="I922" s="2"/>
      <c r="J922" s="2"/>
      <c r="K922" s="2"/>
      <c r="L922" s="2"/>
      <c r="M922" s="2"/>
      <c r="N922" s="2"/>
      <c r="O922" s="2">
        <f t="shared" ref="O922:AT922" si="540">O994</f>
        <v>0</v>
      </c>
      <c r="P922" s="2">
        <f t="shared" si="540"/>
        <v>0</v>
      </c>
      <c r="Q922" s="2">
        <f t="shared" si="540"/>
        <v>0</v>
      </c>
      <c r="R922" s="2">
        <f t="shared" si="540"/>
        <v>0</v>
      </c>
      <c r="S922" s="2">
        <f t="shared" si="540"/>
        <v>0</v>
      </c>
      <c r="T922" s="2">
        <f t="shared" si="540"/>
        <v>0</v>
      </c>
      <c r="U922" s="2">
        <f t="shared" si="540"/>
        <v>0</v>
      </c>
      <c r="V922" s="2">
        <f t="shared" si="540"/>
        <v>0</v>
      </c>
      <c r="W922" s="2">
        <f t="shared" si="540"/>
        <v>0</v>
      </c>
      <c r="X922" s="2">
        <f t="shared" si="540"/>
        <v>0</v>
      </c>
      <c r="Y922" s="2">
        <f t="shared" si="540"/>
        <v>0</v>
      </c>
      <c r="Z922" s="2">
        <f t="shared" si="540"/>
        <v>0</v>
      </c>
      <c r="AA922" s="2">
        <f t="shared" si="540"/>
        <v>0</v>
      </c>
      <c r="AB922" s="2">
        <f t="shared" si="540"/>
        <v>0</v>
      </c>
      <c r="AC922" s="2">
        <f t="shared" si="540"/>
        <v>0</v>
      </c>
      <c r="AD922" s="2">
        <f t="shared" si="540"/>
        <v>0</v>
      </c>
      <c r="AE922" s="2">
        <f t="shared" si="540"/>
        <v>0</v>
      </c>
      <c r="AF922" s="2">
        <f t="shared" si="540"/>
        <v>0</v>
      </c>
      <c r="AG922" s="2">
        <f t="shared" si="540"/>
        <v>0</v>
      </c>
      <c r="AH922" s="2">
        <f t="shared" si="540"/>
        <v>0</v>
      </c>
      <c r="AI922" s="2">
        <f t="shared" si="540"/>
        <v>0</v>
      </c>
      <c r="AJ922" s="2">
        <f t="shared" si="540"/>
        <v>0</v>
      </c>
      <c r="AK922" s="2">
        <f t="shared" si="540"/>
        <v>0</v>
      </c>
      <c r="AL922" s="2">
        <f t="shared" si="540"/>
        <v>0</v>
      </c>
      <c r="AM922" s="2">
        <f t="shared" si="540"/>
        <v>0</v>
      </c>
      <c r="AN922" s="2">
        <f t="shared" si="540"/>
        <v>0</v>
      </c>
      <c r="AO922" s="2">
        <f t="shared" si="540"/>
        <v>0</v>
      </c>
      <c r="AP922" s="2">
        <f t="shared" si="540"/>
        <v>0</v>
      </c>
      <c r="AQ922" s="2">
        <f t="shared" si="540"/>
        <v>0</v>
      </c>
      <c r="AR922" s="2">
        <f t="shared" si="540"/>
        <v>0</v>
      </c>
      <c r="AS922" s="2">
        <f t="shared" si="540"/>
        <v>0</v>
      </c>
      <c r="AT922" s="2">
        <f t="shared" si="540"/>
        <v>0</v>
      </c>
      <c r="AU922" s="2">
        <f t="shared" ref="AU922:BZ922" si="541">AU994</f>
        <v>0</v>
      </c>
      <c r="AV922" s="2">
        <f t="shared" si="541"/>
        <v>0</v>
      </c>
      <c r="AW922" s="2">
        <f t="shared" si="541"/>
        <v>0</v>
      </c>
      <c r="AX922" s="2">
        <f t="shared" si="541"/>
        <v>0</v>
      </c>
      <c r="AY922" s="2">
        <f t="shared" si="541"/>
        <v>0</v>
      </c>
      <c r="AZ922" s="2">
        <f t="shared" si="541"/>
        <v>0</v>
      </c>
      <c r="BA922" s="2">
        <f t="shared" si="541"/>
        <v>0</v>
      </c>
      <c r="BB922" s="2">
        <f t="shared" si="541"/>
        <v>0</v>
      </c>
      <c r="BC922" s="2">
        <f t="shared" si="541"/>
        <v>0</v>
      </c>
      <c r="BD922" s="2">
        <f t="shared" si="541"/>
        <v>0</v>
      </c>
      <c r="BE922" s="2">
        <f t="shared" si="541"/>
        <v>0</v>
      </c>
      <c r="BF922" s="2">
        <f t="shared" si="541"/>
        <v>0</v>
      </c>
      <c r="BG922" s="2">
        <f t="shared" si="541"/>
        <v>0</v>
      </c>
      <c r="BH922" s="2">
        <f t="shared" si="541"/>
        <v>0</v>
      </c>
      <c r="BI922" s="2">
        <f t="shared" si="541"/>
        <v>0</v>
      </c>
      <c r="BJ922" s="2">
        <f t="shared" si="541"/>
        <v>0</v>
      </c>
      <c r="BK922" s="2">
        <f t="shared" si="541"/>
        <v>0</v>
      </c>
      <c r="BL922" s="2">
        <f t="shared" si="541"/>
        <v>0</v>
      </c>
      <c r="BM922" s="2">
        <f t="shared" si="541"/>
        <v>0</v>
      </c>
      <c r="BN922" s="2">
        <f t="shared" si="541"/>
        <v>0</v>
      </c>
      <c r="BO922" s="3">
        <f t="shared" si="541"/>
        <v>0</v>
      </c>
      <c r="BP922" s="3">
        <f t="shared" si="541"/>
        <v>0</v>
      </c>
      <c r="BQ922" s="3">
        <f t="shared" si="541"/>
        <v>0</v>
      </c>
      <c r="BR922" s="3">
        <f t="shared" si="541"/>
        <v>0</v>
      </c>
      <c r="BS922" s="3">
        <f t="shared" si="541"/>
        <v>0</v>
      </c>
      <c r="BT922" s="3">
        <f t="shared" si="541"/>
        <v>0</v>
      </c>
      <c r="BU922" s="3">
        <f t="shared" si="541"/>
        <v>0</v>
      </c>
      <c r="BV922" s="3">
        <f t="shared" si="541"/>
        <v>0</v>
      </c>
      <c r="BW922" s="3">
        <f t="shared" si="541"/>
        <v>0</v>
      </c>
      <c r="BX922" s="3">
        <f t="shared" si="541"/>
        <v>0</v>
      </c>
      <c r="BY922" s="3">
        <f t="shared" si="541"/>
        <v>0</v>
      </c>
      <c r="BZ922" s="3">
        <f t="shared" si="541"/>
        <v>0</v>
      </c>
      <c r="CA922" s="3">
        <f t="shared" ref="CA922:DF922" si="542">CA994</f>
        <v>0</v>
      </c>
      <c r="CB922" s="3">
        <f t="shared" si="542"/>
        <v>0</v>
      </c>
      <c r="CC922" s="3">
        <f t="shared" si="542"/>
        <v>0</v>
      </c>
      <c r="CD922" s="3">
        <f t="shared" si="542"/>
        <v>0</v>
      </c>
      <c r="CE922" s="3">
        <f t="shared" si="542"/>
        <v>0</v>
      </c>
      <c r="CF922" s="3">
        <f t="shared" si="542"/>
        <v>0</v>
      </c>
      <c r="CG922" s="3">
        <f t="shared" si="542"/>
        <v>0</v>
      </c>
      <c r="CH922" s="3">
        <f t="shared" si="542"/>
        <v>0</v>
      </c>
      <c r="CI922" s="3">
        <f t="shared" si="542"/>
        <v>0</v>
      </c>
      <c r="CJ922" s="3">
        <f t="shared" si="542"/>
        <v>0</v>
      </c>
      <c r="CK922" s="3">
        <f t="shared" si="542"/>
        <v>0</v>
      </c>
      <c r="CL922" s="3">
        <f t="shared" si="542"/>
        <v>0</v>
      </c>
      <c r="CM922" s="3">
        <f t="shared" si="542"/>
        <v>0</v>
      </c>
      <c r="CN922" s="3">
        <f t="shared" si="542"/>
        <v>0</v>
      </c>
      <c r="CO922" s="3">
        <f t="shared" si="542"/>
        <v>0</v>
      </c>
      <c r="CP922" s="3">
        <f t="shared" si="542"/>
        <v>0</v>
      </c>
      <c r="CQ922" s="3">
        <f t="shared" si="542"/>
        <v>0</v>
      </c>
      <c r="CR922" s="3">
        <f t="shared" si="542"/>
        <v>0</v>
      </c>
      <c r="CS922" s="3">
        <f t="shared" si="542"/>
        <v>0</v>
      </c>
      <c r="CT922" s="3">
        <f t="shared" si="542"/>
        <v>0</v>
      </c>
      <c r="CU922" s="3">
        <f t="shared" si="542"/>
        <v>0</v>
      </c>
      <c r="CV922" s="3">
        <f t="shared" si="542"/>
        <v>0</v>
      </c>
      <c r="CW922" s="3">
        <f t="shared" si="542"/>
        <v>0</v>
      </c>
      <c r="CX922" s="3">
        <f t="shared" si="542"/>
        <v>0</v>
      </c>
      <c r="CY922" s="3">
        <f t="shared" si="542"/>
        <v>0</v>
      </c>
      <c r="CZ922" s="3">
        <f t="shared" si="542"/>
        <v>0</v>
      </c>
      <c r="DA922" s="3">
        <f t="shared" si="542"/>
        <v>0</v>
      </c>
      <c r="DB922" s="3">
        <f t="shared" si="542"/>
        <v>0</v>
      </c>
      <c r="DC922" s="3">
        <f t="shared" si="542"/>
        <v>0</v>
      </c>
      <c r="DD922" s="3">
        <f t="shared" si="542"/>
        <v>0</v>
      </c>
      <c r="DE922" s="3">
        <f t="shared" si="542"/>
        <v>0</v>
      </c>
      <c r="DF922" s="3">
        <f t="shared" si="542"/>
        <v>0</v>
      </c>
      <c r="DG922" s="3">
        <f t="shared" ref="DG922:DN922" si="543">DG994</f>
        <v>0</v>
      </c>
      <c r="DH922" s="3">
        <f t="shared" si="543"/>
        <v>0</v>
      </c>
      <c r="DI922" s="3">
        <f t="shared" si="543"/>
        <v>0</v>
      </c>
      <c r="DJ922" s="3">
        <f t="shared" si="543"/>
        <v>0</v>
      </c>
      <c r="DK922" s="3">
        <f t="shared" si="543"/>
        <v>0</v>
      </c>
      <c r="DL922" s="3">
        <f t="shared" si="543"/>
        <v>0</v>
      </c>
      <c r="DM922" s="3">
        <f t="shared" si="543"/>
        <v>0</v>
      </c>
      <c r="DN922" s="3">
        <f t="shared" si="543"/>
        <v>0</v>
      </c>
    </row>
    <row r="924" spans="1:200">
      <c r="A924" s="1">
        <v>4</v>
      </c>
      <c r="B924" s="1">
        <v>0</v>
      </c>
      <c r="C924" s="1"/>
      <c r="D924" s="1">
        <f>ROW(A931)</f>
        <v>931</v>
      </c>
      <c r="E924" s="1"/>
      <c r="F924" s="1" t="s">
        <v>61</v>
      </c>
      <c r="G924" s="1" t="s">
        <v>421</v>
      </c>
      <c r="H924" s="1" t="s">
        <v>45</v>
      </c>
      <c r="I924" s="1">
        <v>0</v>
      </c>
      <c r="J924" s="1"/>
      <c r="K924" s="1">
        <v>0</v>
      </c>
      <c r="L924" s="1"/>
      <c r="M924" s="1"/>
      <c r="N924" s="1"/>
      <c r="O924" s="1"/>
      <c r="P924" s="1"/>
      <c r="Q924" s="1"/>
      <c r="R924" s="1"/>
      <c r="S924" s="1"/>
      <c r="T924" s="1"/>
      <c r="U924" s="1" t="s">
        <v>45</v>
      </c>
      <c r="V924" s="1">
        <v>0</v>
      </c>
      <c r="W924" s="1"/>
      <c r="X924" s="1"/>
      <c r="Y924" s="1"/>
      <c r="Z924" s="1"/>
      <c r="AA924" s="1"/>
      <c r="AB924" s="1" t="s">
        <v>45</v>
      </c>
      <c r="AC924" s="1" t="s">
        <v>45</v>
      </c>
      <c r="AD924" s="1" t="s">
        <v>45</v>
      </c>
      <c r="AE924" s="1" t="s">
        <v>45</v>
      </c>
      <c r="AF924" s="1" t="s">
        <v>45</v>
      </c>
      <c r="AG924" s="1" t="s">
        <v>45</v>
      </c>
      <c r="AH924" s="1"/>
      <c r="AI924" s="1"/>
      <c r="AJ924" s="1"/>
      <c r="AK924" s="1"/>
      <c r="AL924" s="1"/>
      <c r="AM924" s="1"/>
      <c r="AN924" s="1"/>
      <c r="AO924" s="1"/>
      <c r="AP924" s="1" t="s">
        <v>45</v>
      </c>
      <c r="AQ924" s="1" t="s">
        <v>45</v>
      </c>
      <c r="AR924" s="1" t="s">
        <v>45</v>
      </c>
      <c r="AS924" s="1"/>
      <c r="AT924" s="1"/>
      <c r="AU924" s="1"/>
      <c r="AV924" s="1"/>
      <c r="AW924" s="1"/>
      <c r="AX924" s="1"/>
      <c r="AY924" s="1"/>
      <c r="AZ924" s="1" t="s">
        <v>45</v>
      </c>
      <c r="BA924" s="1"/>
      <c r="BB924" s="1" t="s">
        <v>45</v>
      </c>
      <c r="BC924" s="1" t="s">
        <v>45</v>
      </c>
      <c r="BD924" s="1" t="s">
        <v>45</v>
      </c>
      <c r="BE924" s="1" t="s">
        <v>45</v>
      </c>
      <c r="BF924" s="1" t="s">
        <v>45</v>
      </c>
      <c r="BG924" s="1" t="s">
        <v>45</v>
      </c>
      <c r="BH924" s="1" t="s">
        <v>45</v>
      </c>
      <c r="BI924" s="1" t="s">
        <v>45</v>
      </c>
      <c r="BJ924" s="1" t="s">
        <v>45</v>
      </c>
      <c r="BK924" s="1" t="s">
        <v>45</v>
      </c>
      <c r="BL924" s="1" t="s">
        <v>45</v>
      </c>
      <c r="BM924" s="1" t="s">
        <v>45</v>
      </c>
      <c r="BN924" s="1" t="s">
        <v>45</v>
      </c>
      <c r="BO924" s="1" t="s">
        <v>45</v>
      </c>
      <c r="BP924" s="1" t="s">
        <v>45</v>
      </c>
      <c r="BQ924" s="1"/>
      <c r="BR924" s="1"/>
      <c r="BS924" s="1"/>
      <c r="BT924" s="1"/>
      <c r="BU924" s="1"/>
      <c r="BV924" s="1"/>
      <c r="BW924" s="1"/>
      <c r="BX924" s="1">
        <v>0</v>
      </c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>
        <v>0</v>
      </c>
    </row>
    <row r="926" spans="1:200">
      <c r="A926" s="2">
        <v>52</v>
      </c>
      <c r="B926" s="2">
        <f t="shared" ref="B926:G926" si="544">B931</f>
        <v>0</v>
      </c>
      <c r="C926" s="2">
        <f t="shared" si="544"/>
        <v>4</v>
      </c>
      <c r="D926" s="2">
        <f t="shared" si="544"/>
        <v>924</v>
      </c>
      <c r="E926" s="2">
        <f t="shared" si="544"/>
        <v>0</v>
      </c>
      <c r="F926" s="2" t="str">
        <f t="shared" si="544"/>
        <v>Новый раздел</v>
      </c>
      <c r="G926" s="2" t="str">
        <f t="shared" si="544"/>
        <v>Демонтажные работы</v>
      </c>
      <c r="H926" s="2"/>
      <c r="I926" s="2"/>
      <c r="J926" s="2"/>
      <c r="K926" s="2"/>
      <c r="L926" s="2"/>
      <c r="M926" s="2"/>
      <c r="N926" s="2"/>
      <c r="O926" s="2">
        <f t="shared" ref="O926:AT926" si="545">O931</f>
        <v>0</v>
      </c>
      <c r="P926" s="2">
        <f t="shared" si="545"/>
        <v>0</v>
      </c>
      <c r="Q926" s="2">
        <f t="shared" si="545"/>
        <v>0</v>
      </c>
      <c r="R926" s="2">
        <f t="shared" si="545"/>
        <v>0</v>
      </c>
      <c r="S926" s="2">
        <f t="shared" si="545"/>
        <v>0</v>
      </c>
      <c r="T926" s="2">
        <f t="shared" si="545"/>
        <v>0</v>
      </c>
      <c r="U926" s="2">
        <f t="shared" si="545"/>
        <v>0</v>
      </c>
      <c r="V926" s="2">
        <f t="shared" si="545"/>
        <v>0</v>
      </c>
      <c r="W926" s="2">
        <f t="shared" si="545"/>
        <v>0</v>
      </c>
      <c r="X926" s="2">
        <f t="shared" si="545"/>
        <v>0</v>
      </c>
      <c r="Y926" s="2">
        <f t="shared" si="545"/>
        <v>0</v>
      </c>
      <c r="Z926" s="2">
        <f t="shared" si="545"/>
        <v>0</v>
      </c>
      <c r="AA926" s="2">
        <f t="shared" si="545"/>
        <v>0</v>
      </c>
      <c r="AB926" s="2">
        <f t="shared" si="545"/>
        <v>0</v>
      </c>
      <c r="AC926" s="2">
        <f t="shared" si="545"/>
        <v>0</v>
      </c>
      <c r="AD926" s="2">
        <f t="shared" si="545"/>
        <v>0</v>
      </c>
      <c r="AE926" s="2">
        <f t="shared" si="545"/>
        <v>0</v>
      </c>
      <c r="AF926" s="2">
        <f t="shared" si="545"/>
        <v>0</v>
      </c>
      <c r="AG926" s="2">
        <f t="shared" si="545"/>
        <v>0</v>
      </c>
      <c r="AH926" s="2">
        <f t="shared" si="545"/>
        <v>0</v>
      </c>
      <c r="AI926" s="2">
        <f t="shared" si="545"/>
        <v>0</v>
      </c>
      <c r="AJ926" s="2">
        <f t="shared" si="545"/>
        <v>0</v>
      </c>
      <c r="AK926" s="2">
        <f t="shared" si="545"/>
        <v>0</v>
      </c>
      <c r="AL926" s="2">
        <f t="shared" si="545"/>
        <v>0</v>
      </c>
      <c r="AM926" s="2">
        <f t="shared" si="545"/>
        <v>0</v>
      </c>
      <c r="AN926" s="2">
        <f t="shared" si="545"/>
        <v>0</v>
      </c>
      <c r="AO926" s="2">
        <f t="shared" si="545"/>
        <v>0</v>
      </c>
      <c r="AP926" s="2">
        <f t="shared" si="545"/>
        <v>0</v>
      </c>
      <c r="AQ926" s="2">
        <f t="shared" si="545"/>
        <v>0</v>
      </c>
      <c r="AR926" s="2">
        <f t="shared" si="545"/>
        <v>0</v>
      </c>
      <c r="AS926" s="2">
        <f t="shared" si="545"/>
        <v>0</v>
      </c>
      <c r="AT926" s="2">
        <f t="shared" si="545"/>
        <v>0</v>
      </c>
      <c r="AU926" s="2">
        <f t="shared" ref="AU926:BZ926" si="546">AU931</f>
        <v>0</v>
      </c>
      <c r="AV926" s="2">
        <f t="shared" si="546"/>
        <v>0</v>
      </c>
      <c r="AW926" s="2">
        <f t="shared" si="546"/>
        <v>0</v>
      </c>
      <c r="AX926" s="2">
        <f t="shared" si="546"/>
        <v>0</v>
      </c>
      <c r="AY926" s="2">
        <f t="shared" si="546"/>
        <v>0</v>
      </c>
      <c r="AZ926" s="2">
        <f t="shared" si="546"/>
        <v>0</v>
      </c>
      <c r="BA926" s="2">
        <f t="shared" si="546"/>
        <v>0</v>
      </c>
      <c r="BB926" s="2">
        <f t="shared" si="546"/>
        <v>0</v>
      </c>
      <c r="BC926" s="2">
        <f t="shared" si="546"/>
        <v>0</v>
      </c>
      <c r="BD926" s="2">
        <f t="shared" si="546"/>
        <v>0</v>
      </c>
      <c r="BE926" s="2">
        <f t="shared" si="546"/>
        <v>0</v>
      </c>
      <c r="BF926" s="2">
        <f t="shared" si="546"/>
        <v>0</v>
      </c>
      <c r="BG926" s="2">
        <f t="shared" si="546"/>
        <v>0</v>
      </c>
      <c r="BH926" s="2">
        <f t="shared" si="546"/>
        <v>0</v>
      </c>
      <c r="BI926" s="2">
        <f t="shared" si="546"/>
        <v>0</v>
      </c>
      <c r="BJ926" s="2">
        <f t="shared" si="546"/>
        <v>0</v>
      </c>
      <c r="BK926" s="2">
        <f t="shared" si="546"/>
        <v>0</v>
      </c>
      <c r="BL926" s="2">
        <f t="shared" si="546"/>
        <v>0</v>
      </c>
      <c r="BM926" s="2">
        <f t="shared" si="546"/>
        <v>0</v>
      </c>
      <c r="BN926" s="2">
        <f t="shared" si="546"/>
        <v>0</v>
      </c>
      <c r="BO926" s="3">
        <f t="shared" si="546"/>
        <v>0</v>
      </c>
      <c r="BP926" s="3">
        <f t="shared" si="546"/>
        <v>0</v>
      </c>
      <c r="BQ926" s="3">
        <f t="shared" si="546"/>
        <v>0</v>
      </c>
      <c r="BR926" s="3">
        <f t="shared" si="546"/>
        <v>0</v>
      </c>
      <c r="BS926" s="3">
        <f t="shared" si="546"/>
        <v>0</v>
      </c>
      <c r="BT926" s="3">
        <f t="shared" si="546"/>
        <v>0</v>
      </c>
      <c r="BU926" s="3">
        <f t="shared" si="546"/>
        <v>0</v>
      </c>
      <c r="BV926" s="3">
        <f t="shared" si="546"/>
        <v>0</v>
      </c>
      <c r="BW926" s="3">
        <f t="shared" si="546"/>
        <v>0</v>
      </c>
      <c r="BX926" s="3">
        <f t="shared" si="546"/>
        <v>0</v>
      </c>
      <c r="BY926" s="3">
        <f t="shared" si="546"/>
        <v>0</v>
      </c>
      <c r="BZ926" s="3">
        <f t="shared" si="546"/>
        <v>0</v>
      </c>
      <c r="CA926" s="3">
        <f t="shared" ref="CA926:DF926" si="547">CA931</f>
        <v>0</v>
      </c>
      <c r="CB926" s="3">
        <f t="shared" si="547"/>
        <v>0</v>
      </c>
      <c r="CC926" s="3">
        <f t="shared" si="547"/>
        <v>0</v>
      </c>
      <c r="CD926" s="3">
        <f t="shared" si="547"/>
        <v>0</v>
      </c>
      <c r="CE926" s="3">
        <f t="shared" si="547"/>
        <v>0</v>
      </c>
      <c r="CF926" s="3">
        <f t="shared" si="547"/>
        <v>0</v>
      </c>
      <c r="CG926" s="3">
        <f t="shared" si="547"/>
        <v>0</v>
      </c>
      <c r="CH926" s="3">
        <f t="shared" si="547"/>
        <v>0</v>
      </c>
      <c r="CI926" s="3">
        <f t="shared" si="547"/>
        <v>0</v>
      </c>
      <c r="CJ926" s="3">
        <f t="shared" si="547"/>
        <v>0</v>
      </c>
      <c r="CK926" s="3">
        <f t="shared" si="547"/>
        <v>0</v>
      </c>
      <c r="CL926" s="3">
        <f t="shared" si="547"/>
        <v>0</v>
      </c>
      <c r="CM926" s="3">
        <f t="shared" si="547"/>
        <v>0</v>
      </c>
      <c r="CN926" s="3">
        <f t="shared" si="547"/>
        <v>0</v>
      </c>
      <c r="CO926" s="3">
        <f t="shared" si="547"/>
        <v>0</v>
      </c>
      <c r="CP926" s="3">
        <f t="shared" si="547"/>
        <v>0</v>
      </c>
      <c r="CQ926" s="3">
        <f t="shared" si="547"/>
        <v>0</v>
      </c>
      <c r="CR926" s="3">
        <f t="shared" si="547"/>
        <v>0</v>
      </c>
      <c r="CS926" s="3">
        <f t="shared" si="547"/>
        <v>0</v>
      </c>
      <c r="CT926" s="3">
        <f t="shared" si="547"/>
        <v>0</v>
      </c>
      <c r="CU926" s="3">
        <f t="shared" si="547"/>
        <v>0</v>
      </c>
      <c r="CV926" s="3">
        <f t="shared" si="547"/>
        <v>0</v>
      </c>
      <c r="CW926" s="3">
        <f t="shared" si="547"/>
        <v>0</v>
      </c>
      <c r="CX926" s="3">
        <f t="shared" si="547"/>
        <v>0</v>
      </c>
      <c r="CY926" s="3">
        <f t="shared" si="547"/>
        <v>0</v>
      </c>
      <c r="CZ926" s="3">
        <f t="shared" si="547"/>
        <v>0</v>
      </c>
      <c r="DA926" s="3">
        <f t="shared" si="547"/>
        <v>0</v>
      </c>
      <c r="DB926" s="3">
        <f t="shared" si="547"/>
        <v>0</v>
      </c>
      <c r="DC926" s="3">
        <f t="shared" si="547"/>
        <v>0</v>
      </c>
      <c r="DD926" s="3">
        <f t="shared" si="547"/>
        <v>0</v>
      </c>
      <c r="DE926" s="3">
        <f t="shared" si="547"/>
        <v>0</v>
      </c>
      <c r="DF926" s="3">
        <f t="shared" si="547"/>
        <v>0</v>
      </c>
      <c r="DG926" s="3">
        <f t="shared" ref="DG926:DN926" si="548">DG931</f>
        <v>0</v>
      </c>
      <c r="DH926" s="3">
        <f t="shared" si="548"/>
        <v>0</v>
      </c>
      <c r="DI926" s="3">
        <f t="shared" si="548"/>
        <v>0</v>
      </c>
      <c r="DJ926" s="3">
        <f t="shared" si="548"/>
        <v>0</v>
      </c>
      <c r="DK926" s="3">
        <f t="shared" si="548"/>
        <v>0</v>
      </c>
      <c r="DL926" s="3">
        <f t="shared" si="548"/>
        <v>0</v>
      </c>
      <c r="DM926" s="3">
        <f t="shared" si="548"/>
        <v>0</v>
      </c>
      <c r="DN926" s="3">
        <f t="shared" si="548"/>
        <v>0</v>
      </c>
    </row>
    <row r="928" spans="1:200">
      <c r="A928">
        <v>17</v>
      </c>
      <c r="B928">
        <v>0</v>
      </c>
      <c r="C928">
        <f>ROW(SmtRes!A445)</f>
        <v>445</v>
      </c>
      <c r="D928">
        <f>ROW(EtalonRes!A422)</f>
        <v>422</v>
      </c>
      <c r="E928" t="s">
        <v>63</v>
      </c>
      <c r="F928" t="s">
        <v>794</v>
      </c>
      <c r="G928" t="s">
        <v>795</v>
      </c>
      <c r="H928" t="s">
        <v>73</v>
      </c>
      <c r="I928">
        <f>((13.5+0.75+0.44+0.45+0.4)*2+(13.6+5.2+5.2+0.75+0.44+0.45+0.4))/100*2*F1015+((8*1.19+3*1.19+7*1.19+7*1.19)+(8*0.85+5*0.85+10*0.85+3*0.85))/100*F1016</f>
        <v>0.51849999999999996</v>
      </c>
      <c r="J928">
        <v>0</v>
      </c>
      <c r="O928">
        <f>ROUND(CP928,2)</f>
        <v>1610.17</v>
      </c>
      <c r="P928">
        <f>ROUND(CQ928*I928,2)</f>
        <v>0</v>
      </c>
      <c r="Q928">
        <f>ROUND(CR928*I928,2)</f>
        <v>0</v>
      </c>
      <c r="R928">
        <f>ROUND(CS928*I928,2)</f>
        <v>0</v>
      </c>
      <c r="S928">
        <f>ROUND(CT928*I928,2)</f>
        <v>1610.17</v>
      </c>
      <c r="T928">
        <f>ROUND(CU928*I928,2)</f>
        <v>0</v>
      </c>
      <c r="U928">
        <f>CV928*I928</f>
        <v>9.0270849999999996</v>
      </c>
      <c r="V928">
        <f>CW928*I928</f>
        <v>0</v>
      </c>
      <c r="W928">
        <f>ROUND(CX928*I928,2)</f>
        <v>0</v>
      </c>
      <c r="X928">
        <f>ROUND(CY928,2)</f>
        <v>1143.22</v>
      </c>
      <c r="Y928">
        <f>ROUND(CZ928,2)</f>
        <v>708.47</v>
      </c>
      <c r="AA928">
        <v>22950688</v>
      </c>
      <c r="AB928">
        <f>ROUND((AC928+AD928+AF928),6)</f>
        <v>191.34</v>
      </c>
      <c r="AC928">
        <f>ROUND((ES928),6)</f>
        <v>0</v>
      </c>
      <c r="AD928">
        <f>ROUND((((ET928)-(EU928))+AE928),6)</f>
        <v>0</v>
      </c>
      <c r="AE928">
        <f>ROUND((EU928),6)</f>
        <v>0</v>
      </c>
      <c r="AF928">
        <f>ROUND((EV928),6)</f>
        <v>191.34</v>
      </c>
      <c r="AG928">
        <f>ROUND((AP928),6)</f>
        <v>0</v>
      </c>
      <c r="AH928">
        <f>(EW928)</f>
        <v>17.41</v>
      </c>
      <c r="AI928">
        <f>(EX928)</f>
        <v>0</v>
      </c>
      <c r="AJ928">
        <f>ROUND((AS928),6)</f>
        <v>0</v>
      </c>
      <c r="AK928">
        <v>191.34</v>
      </c>
      <c r="AL928">
        <v>0</v>
      </c>
      <c r="AM928">
        <v>0</v>
      </c>
      <c r="AN928">
        <v>0</v>
      </c>
      <c r="AO928">
        <v>191.34</v>
      </c>
      <c r="AP928">
        <v>0</v>
      </c>
      <c r="AQ928">
        <v>17.41</v>
      </c>
      <c r="AR928">
        <v>0</v>
      </c>
      <c r="AS928">
        <v>0</v>
      </c>
      <c r="AT928">
        <v>71</v>
      </c>
      <c r="AU928">
        <v>44</v>
      </c>
      <c r="AV928">
        <v>1</v>
      </c>
      <c r="AW928">
        <v>1</v>
      </c>
      <c r="AZ928">
        <v>1</v>
      </c>
      <c r="BA928">
        <v>16.23</v>
      </c>
      <c r="BB928">
        <v>1</v>
      </c>
      <c r="BC928">
        <v>1</v>
      </c>
      <c r="BD928" t="s">
        <v>45</v>
      </c>
      <c r="BE928" t="s">
        <v>45</v>
      </c>
      <c r="BF928" t="s">
        <v>45</v>
      </c>
      <c r="BG928" t="s">
        <v>45</v>
      </c>
      <c r="BH928">
        <v>0</v>
      </c>
      <c r="BI928">
        <v>1</v>
      </c>
      <c r="BJ928" t="s">
        <v>796</v>
      </c>
      <c r="BM928">
        <v>441</v>
      </c>
      <c r="BN928">
        <v>0</v>
      </c>
      <c r="BO928" t="s">
        <v>794</v>
      </c>
      <c r="BP928">
        <v>1</v>
      </c>
      <c r="BQ928">
        <v>60</v>
      </c>
      <c r="BS928">
        <v>16.23</v>
      </c>
      <c r="BT928">
        <v>1</v>
      </c>
      <c r="BU928">
        <v>1</v>
      </c>
      <c r="BV928">
        <v>1</v>
      </c>
      <c r="BW928">
        <v>1</v>
      </c>
      <c r="BX928">
        <v>1</v>
      </c>
      <c r="BY928" t="s">
        <v>45</v>
      </c>
      <c r="BZ928">
        <v>71</v>
      </c>
      <c r="CA928">
        <v>44</v>
      </c>
      <c r="CF928">
        <v>0</v>
      </c>
      <c r="CG928">
        <v>0</v>
      </c>
      <c r="CM928">
        <v>0</v>
      </c>
      <c r="CN928" t="s">
        <v>45</v>
      </c>
      <c r="CO928">
        <v>0</v>
      </c>
      <c r="CP928">
        <f>(P928+Q928+S928)</f>
        <v>1610.17</v>
      </c>
      <c r="CQ928">
        <f>(AC928*BC928*AW928)</f>
        <v>0</v>
      </c>
      <c r="CR928">
        <f>(AD928*BB928*AV928)</f>
        <v>0</v>
      </c>
      <c r="CS928">
        <f>(AE928*BS928*AV928)</f>
        <v>0</v>
      </c>
      <c r="CT928">
        <f>(AF928*BA928*AV928)</f>
        <v>3105.4482000000003</v>
      </c>
      <c r="CU928">
        <f>AG928</f>
        <v>0</v>
      </c>
      <c r="CV928">
        <f>(AH928*AV928)</f>
        <v>17.41</v>
      </c>
      <c r="CW928">
        <f>AI928</f>
        <v>0</v>
      </c>
      <c r="CX928">
        <f>AJ928</f>
        <v>0</v>
      </c>
      <c r="CY928">
        <f>S928*(BZ928/100)</f>
        <v>1143.2207000000001</v>
      </c>
      <c r="CZ928">
        <f>S928*(CA928/100)</f>
        <v>708.47480000000007</v>
      </c>
      <c r="DC928" t="s">
        <v>45</v>
      </c>
      <c r="DD928" t="s">
        <v>45</v>
      </c>
      <c r="DE928" t="s">
        <v>45</v>
      </c>
      <c r="DF928" t="s">
        <v>45</v>
      </c>
      <c r="DG928" t="s">
        <v>45</v>
      </c>
      <c r="DH928" t="s">
        <v>45</v>
      </c>
      <c r="DI928" t="s">
        <v>45</v>
      </c>
      <c r="DJ928" t="s">
        <v>45</v>
      </c>
      <c r="DK928" t="s">
        <v>45</v>
      </c>
      <c r="DL928" t="s">
        <v>45</v>
      </c>
      <c r="DM928" t="s">
        <v>45</v>
      </c>
      <c r="DN928">
        <v>80</v>
      </c>
      <c r="DO928">
        <v>55</v>
      </c>
      <c r="DP928">
        <v>1.0469999999999999</v>
      </c>
      <c r="DQ928">
        <v>1</v>
      </c>
      <c r="DU928">
        <v>1005</v>
      </c>
      <c r="DV928" t="s">
        <v>73</v>
      </c>
      <c r="DW928" t="s">
        <v>73</v>
      </c>
      <c r="DX928">
        <v>100</v>
      </c>
      <c r="EE928">
        <v>21378156</v>
      </c>
      <c r="EF928">
        <v>60</v>
      </c>
      <c r="EG928" t="s">
        <v>87</v>
      </c>
      <c r="EH928">
        <v>0</v>
      </c>
      <c r="EI928" t="s">
        <v>45</v>
      </c>
      <c r="EJ928">
        <v>1</v>
      </c>
      <c r="EK928">
        <v>441</v>
      </c>
      <c r="EL928" t="s">
        <v>698</v>
      </c>
      <c r="EM928" t="s">
        <v>699</v>
      </c>
      <c r="EO928" t="s">
        <v>45</v>
      </c>
      <c r="EQ928">
        <v>0</v>
      </c>
      <c r="ER928">
        <v>191.34</v>
      </c>
      <c r="ES928">
        <v>0</v>
      </c>
      <c r="ET928">
        <v>0</v>
      </c>
      <c r="EU928">
        <v>0</v>
      </c>
      <c r="EV928">
        <v>191.34</v>
      </c>
      <c r="EW928">
        <v>17.41</v>
      </c>
      <c r="EX928">
        <v>0</v>
      </c>
      <c r="EY928">
        <v>0</v>
      </c>
      <c r="EZ928">
        <v>0</v>
      </c>
      <c r="FQ928">
        <v>0</v>
      </c>
      <c r="FR928">
        <f>ROUND(IF(AND(BH928=3,BI928=3),P928,0),2)</f>
        <v>0</v>
      </c>
      <c r="FS928">
        <v>0</v>
      </c>
      <c r="FX928">
        <v>71</v>
      </c>
      <c r="FY928">
        <v>44</v>
      </c>
      <c r="GA928" t="s">
        <v>45</v>
      </c>
      <c r="GG928">
        <v>2</v>
      </c>
      <c r="GH928">
        <v>1</v>
      </c>
      <c r="GI928">
        <v>2</v>
      </c>
      <c r="GJ928">
        <v>0</v>
      </c>
      <c r="GK928">
        <f>ROUND(R928*(R12)/100,2)</f>
        <v>0</v>
      </c>
      <c r="GL928">
        <f>ROUND(IF(AND(BH928=3,BI928=3,FS928&lt;&gt;0),P928,0),2)</f>
        <v>0</v>
      </c>
      <c r="GM928">
        <f>O928+X928+Y928+GK928</f>
        <v>3461.8600000000006</v>
      </c>
      <c r="GN928">
        <f>ROUND(IF(OR(BI928=0,BI928=1),O928+X928+Y928+GK928,0),2)</f>
        <v>3461.86</v>
      </c>
      <c r="GO928">
        <f>ROUND(IF(BI928=2,O928+X928+Y928+GK928,0),2)</f>
        <v>0</v>
      </c>
      <c r="GP928">
        <f>ROUND(IF(BI928=4,O928+X928+Y928+GK928,0),2)</f>
        <v>0</v>
      </c>
      <c r="GR928">
        <v>0</v>
      </c>
    </row>
    <row r="929" spans="1:200">
      <c r="A929">
        <v>17</v>
      </c>
      <c r="B929">
        <v>0</v>
      </c>
      <c r="C929">
        <f>ROW(SmtRes!A449)</f>
        <v>449</v>
      </c>
      <c r="D929">
        <f>ROW(EtalonRes!A426)</f>
        <v>426</v>
      </c>
      <c r="E929" t="s">
        <v>70</v>
      </c>
      <c r="F929" t="s">
        <v>427</v>
      </c>
      <c r="G929" t="s">
        <v>428</v>
      </c>
      <c r="H929" t="s">
        <v>73</v>
      </c>
      <c r="I929">
        <f>I928*F1017</f>
        <v>0</v>
      </c>
      <c r="J929">
        <v>0</v>
      </c>
      <c r="O929">
        <f>ROUND(CP929,2)</f>
        <v>0</v>
      </c>
      <c r="P929">
        <f>ROUND(CQ929*I929,2)</f>
        <v>0</v>
      </c>
      <c r="Q929">
        <f>ROUND(CR929*I929,2)</f>
        <v>0</v>
      </c>
      <c r="R929">
        <f>ROUND(CS929*I929,2)</f>
        <v>0</v>
      </c>
      <c r="S929">
        <f>ROUND(CT929*I929,2)</f>
        <v>0</v>
      </c>
      <c r="T929">
        <f>ROUND(CU929*I929,2)</f>
        <v>0</v>
      </c>
      <c r="U929">
        <f>CV929*I929</f>
        <v>0</v>
      </c>
      <c r="V929">
        <f>CW929*I929</f>
        <v>0</v>
      </c>
      <c r="W929">
        <f>ROUND(CX929*I929,2)</f>
        <v>0</v>
      </c>
      <c r="X929">
        <f>ROUND(CY929,2)</f>
        <v>0</v>
      </c>
      <c r="Y929">
        <f>ROUND(CZ929,2)</f>
        <v>0</v>
      </c>
      <c r="AA929">
        <v>22950688</v>
      </c>
      <c r="AB929">
        <f>ROUND((AC929+AD929+AF929),6)</f>
        <v>740.74</v>
      </c>
      <c r="AC929">
        <f>ROUND((ES929),6)</f>
        <v>0</v>
      </c>
      <c r="AD929">
        <f>ROUND((((ET929)-(EU929))+AE929),6)</f>
        <v>465.71</v>
      </c>
      <c r="AE929">
        <f>ROUND((EU929),6)</f>
        <v>139.05000000000001</v>
      </c>
      <c r="AF929">
        <f>ROUND((EV929),6)</f>
        <v>275.02999999999997</v>
      </c>
      <c r="AG929">
        <f>ROUND((AP929),6)</f>
        <v>0</v>
      </c>
      <c r="AH929">
        <f>(EW929)</f>
        <v>24.6</v>
      </c>
      <c r="AI929">
        <f>(EX929)</f>
        <v>0</v>
      </c>
      <c r="AJ929">
        <f>ROUND((AS929),6)</f>
        <v>0</v>
      </c>
      <c r="AK929">
        <v>740.74</v>
      </c>
      <c r="AL929">
        <v>0</v>
      </c>
      <c r="AM929">
        <v>465.71</v>
      </c>
      <c r="AN929">
        <v>139.05000000000001</v>
      </c>
      <c r="AO929">
        <v>275.02999999999997</v>
      </c>
      <c r="AP929">
        <v>0</v>
      </c>
      <c r="AQ929">
        <v>24.6</v>
      </c>
      <c r="AR929">
        <v>0</v>
      </c>
      <c r="AS929">
        <v>0</v>
      </c>
      <c r="AT929">
        <v>71</v>
      </c>
      <c r="AU929">
        <v>44</v>
      </c>
      <c r="AV929">
        <v>1</v>
      </c>
      <c r="AW929">
        <v>1</v>
      </c>
      <c r="AZ929">
        <v>1</v>
      </c>
      <c r="BA929">
        <v>16.23</v>
      </c>
      <c r="BB929">
        <v>7.63</v>
      </c>
      <c r="BC929">
        <v>1</v>
      </c>
      <c r="BD929" t="s">
        <v>45</v>
      </c>
      <c r="BE929" t="s">
        <v>45</v>
      </c>
      <c r="BF929" t="s">
        <v>45</v>
      </c>
      <c r="BG929" t="s">
        <v>45</v>
      </c>
      <c r="BH929">
        <v>0</v>
      </c>
      <c r="BI929">
        <v>1</v>
      </c>
      <c r="BJ929" t="s">
        <v>429</v>
      </c>
      <c r="BM929">
        <v>439</v>
      </c>
      <c r="BN929">
        <v>0</v>
      </c>
      <c r="BO929" t="s">
        <v>427</v>
      </c>
      <c r="BP929">
        <v>1</v>
      </c>
      <c r="BQ929">
        <v>60</v>
      </c>
      <c r="BS929">
        <v>16.23</v>
      </c>
      <c r="BT929">
        <v>1</v>
      </c>
      <c r="BU929">
        <v>1</v>
      </c>
      <c r="BV929">
        <v>1</v>
      </c>
      <c r="BW929">
        <v>1</v>
      </c>
      <c r="BX929">
        <v>1</v>
      </c>
      <c r="BY929" t="s">
        <v>45</v>
      </c>
      <c r="BZ929">
        <v>71</v>
      </c>
      <c r="CA929">
        <v>44</v>
      </c>
      <c r="CF929">
        <v>0</v>
      </c>
      <c r="CG929">
        <v>0</v>
      </c>
      <c r="CM929">
        <v>0</v>
      </c>
      <c r="CN929" t="s">
        <v>45</v>
      </c>
      <c r="CO929">
        <v>0</v>
      </c>
      <c r="CP929">
        <f>(P929+Q929+S929)</f>
        <v>0</v>
      </c>
      <c r="CQ929">
        <f>(AC929*BC929*AW929)</f>
        <v>0</v>
      </c>
      <c r="CR929">
        <f>(AD929*BB929*AV929)</f>
        <v>3553.3672999999999</v>
      </c>
      <c r="CS929">
        <f>(AE929*BS929*AV929)</f>
        <v>2256.7815000000001</v>
      </c>
      <c r="CT929">
        <f>(AF929*BA929*AV929)</f>
        <v>4463.7368999999999</v>
      </c>
      <c r="CU929">
        <f>AG929</f>
        <v>0</v>
      </c>
      <c r="CV929">
        <f>(AH929*AV929)</f>
        <v>24.6</v>
      </c>
      <c r="CW929">
        <f>AI929</f>
        <v>0</v>
      </c>
      <c r="CX929">
        <f>AJ929</f>
        <v>0</v>
      </c>
      <c r="CY929">
        <f>S929*(BZ929/100)</f>
        <v>0</v>
      </c>
      <c r="CZ929">
        <f>S929*(CA929/100)</f>
        <v>0</v>
      </c>
      <c r="DC929" t="s">
        <v>45</v>
      </c>
      <c r="DD929" t="s">
        <v>45</v>
      </c>
      <c r="DE929" t="s">
        <v>45</v>
      </c>
      <c r="DF929" t="s">
        <v>45</v>
      </c>
      <c r="DG929" t="s">
        <v>45</v>
      </c>
      <c r="DH929" t="s">
        <v>45</v>
      </c>
      <c r="DI929" t="s">
        <v>45</v>
      </c>
      <c r="DJ929" t="s">
        <v>45</v>
      </c>
      <c r="DK929" t="s">
        <v>45</v>
      </c>
      <c r="DL929" t="s">
        <v>45</v>
      </c>
      <c r="DM929" t="s">
        <v>45</v>
      </c>
      <c r="DN929">
        <v>80</v>
      </c>
      <c r="DO929">
        <v>55</v>
      </c>
      <c r="DP929">
        <v>1.0469999999999999</v>
      </c>
      <c r="DQ929">
        <v>1</v>
      </c>
      <c r="DU929">
        <v>1005</v>
      </c>
      <c r="DV929" t="s">
        <v>73</v>
      </c>
      <c r="DW929" t="s">
        <v>73</v>
      </c>
      <c r="DX929">
        <v>100</v>
      </c>
      <c r="EE929">
        <v>21378154</v>
      </c>
      <c r="EF929">
        <v>60</v>
      </c>
      <c r="EG929" t="s">
        <v>87</v>
      </c>
      <c r="EH929">
        <v>0</v>
      </c>
      <c r="EI929" t="s">
        <v>45</v>
      </c>
      <c r="EJ929">
        <v>1</v>
      </c>
      <c r="EK929">
        <v>439</v>
      </c>
      <c r="EL929" t="s">
        <v>425</v>
      </c>
      <c r="EM929" t="s">
        <v>426</v>
      </c>
      <c r="EO929" t="s">
        <v>45</v>
      </c>
      <c r="EQ929">
        <v>0</v>
      </c>
      <c r="ER929">
        <v>740.74</v>
      </c>
      <c r="ES929">
        <v>0</v>
      </c>
      <c r="ET929">
        <v>465.71</v>
      </c>
      <c r="EU929">
        <v>139.05000000000001</v>
      </c>
      <c r="EV929">
        <v>275.02999999999997</v>
      </c>
      <c r="EW929">
        <v>24.6</v>
      </c>
      <c r="EX929">
        <v>0</v>
      </c>
      <c r="EY929">
        <v>0</v>
      </c>
      <c r="EZ929">
        <v>0</v>
      </c>
      <c r="FQ929">
        <v>0</v>
      </c>
      <c r="FR929">
        <f>ROUND(IF(AND(BH929=3,BI929=3),P929,0),2)</f>
        <v>0</v>
      </c>
      <c r="FS929">
        <v>0</v>
      </c>
      <c r="FX929">
        <v>71</v>
      </c>
      <c r="FY929">
        <v>44</v>
      </c>
      <c r="GA929" t="s">
        <v>45</v>
      </c>
      <c r="GG929">
        <v>2</v>
      </c>
      <c r="GH929">
        <v>1</v>
      </c>
      <c r="GI929">
        <v>2</v>
      </c>
      <c r="GJ929">
        <v>0</v>
      </c>
      <c r="GK929">
        <f>ROUND(R929*(R12)/100,2)</f>
        <v>0</v>
      </c>
      <c r="GL929">
        <f>ROUND(IF(AND(BH929=3,BI929=3,FS929&lt;&gt;0),P929,0),2)</f>
        <v>0</v>
      </c>
      <c r="GM929">
        <f>O929+X929+Y929+GK929</f>
        <v>0</v>
      </c>
      <c r="GN929">
        <f>ROUND(IF(OR(BI929=0,BI929=1),O929+X929+Y929+GK929,0),2)</f>
        <v>0</v>
      </c>
      <c r="GO929">
        <f>ROUND(IF(BI929=2,O929+X929+Y929+GK929,0),2)</f>
        <v>0</v>
      </c>
      <c r="GP929">
        <f>ROUND(IF(BI929=4,O929+X929+Y929+GK929,0),2)</f>
        <v>0</v>
      </c>
      <c r="GR929">
        <v>0</v>
      </c>
    </row>
    <row r="931" spans="1:200">
      <c r="A931" s="2">
        <v>51</v>
      </c>
      <c r="B931" s="2">
        <f>B924</f>
        <v>0</v>
      </c>
      <c r="C931" s="2">
        <f>A924</f>
        <v>4</v>
      </c>
      <c r="D931" s="2">
        <f>ROW(A924)</f>
        <v>924</v>
      </c>
      <c r="E931" s="2"/>
      <c r="F931" s="2" t="str">
        <f>IF(F924&lt;&gt;"",F924,"")</f>
        <v>Новый раздел</v>
      </c>
      <c r="G931" s="2" t="str">
        <f>IF(G924&lt;&gt;"",G924,"")</f>
        <v>Демонтажные работы</v>
      </c>
      <c r="H931" s="2"/>
      <c r="I931" s="2"/>
      <c r="J931" s="2"/>
      <c r="K931" s="2"/>
      <c r="L931" s="2"/>
      <c r="M931" s="2"/>
      <c r="N931" s="2"/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>
        <f t="shared" ref="AO931:AU931" si="549">ROUND(BB931,2)</f>
        <v>0</v>
      </c>
      <c r="AP931" s="2">
        <f t="shared" si="549"/>
        <v>0</v>
      </c>
      <c r="AQ931" s="2">
        <f t="shared" si="549"/>
        <v>0</v>
      </c>
      <c r="AR931" s="2">
        <f t="shared" si="549"/>
        <v>0</v>
      </c>
      <c r="AS931" s="2">
        <f t="shared" si="549"/>
        <v>0</v>
      </c>
      <c r="AT931" s="2">
        <f t="shared" si="549"/>
        <v>0</v>
      </c>
      <c r="AU931" s="2">
        <f t="shared" si="549"/>
        <v>0</v>
      </c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>
        <v>0</v>
      </c>
    </row>
    <row r="933" spans="1:200">
      <c r="A933" s="4">
        <v>50</v>
      </c>
      <c r="B933" s="4">
        <v>0</v>
      </c>
      <c r="C933" s="4">
        <v>0</v>
      </c>
      <c r="D933" s="4">
        <v>1</v>
      </c>
      <c r="E933" s="4">
        <v>201</v>
      </c>
      <c r="F933" s="4">
        <f>ROUND(Source!O931,O933)</f>
        <v>0</v>
      </c>
      <c r="G933" s="4" t="s">
        <v>172</v>
      </c>
      <c r="H933" s="4" t="s">
        <v>173</v>
      </c>
      <c r="I933" s="4"/>
      <c r="J933" s="4"/>
      <c r="K933" s="4">
        <v>201</v>
      </c>
      <c r="L933" s="4">
        <v>1</v>
      </c>
      <c r="M933" s="4">
        <v>3</v>
      </c>
      <c r="N933" s="4" t="s">
        <v>45</v>
      </c>
      <c r="O933" s="4">
        <v>2</v>
      </c>
      <c r="P933" s="4"/>
    </row>
    <row r="934" spans="1:200">
      <c r="A934" s="4">
        <v>50</v>
      </c>
      <c r="B934" s="4">
        <v>0</v>
      </c>
      <c r="C934" s="4">
        <v>0</v>
      </c>
      <c r="D934" s="4">
        <v>1</v>
      </c>
      <c r="E934" s="4">
        <v>202</v>
      </c>
      <c r="F934" s="4">
        <f>ROUND(Source!P931,O934)</f>
        <v>0</v>
      </c>
      <c r="G934" s="4" t="s">
        <v>174</v>
      </c>
      <c r="H934" s="4" t="s">
        <v>175</v>
      </c>
      <c r="I934" s="4"/>
      <c r="J934" s="4"/>
      <c r="K934" s="4">
        <v>202</v>
      </c>
      <c r="L934" s="4">
        <v>2</v>
      </c>
      <c r="M934" s="4">
        <v>3</v>
      </c>
      <c r="N934" s="4" t="s">
        <v>45</v>
      </c>
      <c r="O934" s="4">
        <v>2</v>
      </c>
      <c r="P934" s="4"/>
    </row>
    <row r="935" spans="1:200">
      <c r="A935" s="4">
        <v>50</v>
      </c>
      <c r="B935" s="4">
        <v>0</v>
      </c>
      <c r="C935" s="4">
        <v>0</v>
      </c>
      <c r="D935" s="4">
        <v>1</v>
      </c>
      <c r="E935" s="4">
        <v>222</v>
      </c>
      <c r="F935" s="4">
        <f>ROUND(Source!AO931,O935)</f>
        <v>0</v>
      </c>
      <c r="G935" s="4" t="s">
        <v>176</v>
      </c>
      <c r="H935" s="4" t="s">
        <v>177</v>
      </c>
      <c r="I935" s="4"/>
      <c r="J935" s="4"/>
      <c r="K935" s="4">
        <v>222</v>
      </c>
      <c r="L935" s="4">
        <v>3</v>
      </c>
      <c r="M935" s="4">
        <v>3</v>
      </c>
      <c r="N935" s="4" t="s">
        <v>45</v>
      </c>
      <c r="O935" s="4">
        <v>2</v>
      </c>
      <c r="P935" s="4"/>
    </row>
    <row r="936" spans="1:200">
      <c r="A936" s="4">
        <v>50</v>
      </c>
      <c r="B936" s="4">
        <v>0</v>
      </c>
      <c r="C936" s="4">
        <v>0</v>
      </c>
      <c r="D936" s="4">
        <v>1</v>
      </c>
      <c r="E936" s="4">
        <v>216</v>
      </c>
      <c r="F936" s="4">
        <f>ROUND(Source!AP931,O936)</f>
        <v>0</v>
      </c>
      <c r="G936" s="4" t="s">
        <v>178</v>
      </c>
      <c r="H936" s="4" t="s">
        <v>179</v>
      </c>
      <c r="I936" s="4"/>
      <c r="J936" s="4"/>
      <c r="K936" s="4">
        <v>216</v>
      </c>
      <c r="L936" s="4">
        <v>4</v>
      </c>
      <c r="M936" s="4">
        <v>3</v>
      </c>
      <c r="N936" s="4" t="s">
        <v>45</v>
      </c>
      <c r="O936" s="4">
        <v>2</v>
      </c>
      <c r="P936" s="4"/>
    </row>
    <row r="937" spans="1:200">
      <c r="A937" s="4">
        <v>50</v>
      </c>
      <c r="B937" s="4">
        <v>0</v>
      </c>
      <c r="C937" s="4">
        <v>0</v>
      </c>
      <c r="D937" s="4">
        <v>1</v>
      </c>
      <c r="E937" s="4">
        <v>223</v>
      </c>
      <c r="F937" s="4">
        <f>ROUND(Source!AQ931,O937)</f>
        <v>0</v>
      </c>
      <c r="G937" s="4" t="s">
        <v>180</v>
      </c>
      <c r="H937" s="4" t="s">
        <v>181</v>
      </c>
      <c r="I937" s="4"/>
      <c r="J937" s="4"/>
      <c r="K937" s="4">
        <v>223</v>
      </c>
      <c r="L937" s="4">
        <v>5</v>
      </c>
      <c r="M937" s="4">
        <v>3</v>
      </c>
      <c r="N937" s="4" t="s">
        <v>45</v>
      </c>
      <c r="O937" s="4">
        <v>2</v>
      </c>
      <c r="P937" s="4"/>
    </row>
    <row r="938" spans="1:200">
      <c r="A938" s="4">
        <v>50</v>
      </c>
      <c r="B938" s="4">
        <v>0</v>
      </c>
      <c r="C938" s="4">
        <v>0</v>
      </c>
      <c r="D938" s="4">
        <v>1</v>
      </c>
      <c r="E938" s="4">
        <v>203</v>
      </c>
      <c r="F938" s="4">
        <f>ROUND(Source!Q931,O938)</f>
        <v>0</v>
      </c>
      <c r="G938" s="4" t="s">
        <v>182</v>
      </c>
      <c r="H938" s="4" t="s">
        <v>183</v>
      </c>
      <c r="I938" s="4"/>
      <c r="J938" s="4"/>
      <c r="K938" s="4">
        <v>203</v>
      </c>
      <c r="L938" s="4">
        <v>6</v>
      </c>
      <c r="M938" s="4">
        <v>3</v>
      </c>
      <c r="N938" s="4" t="s">
        <v>45</v>
      </c>
      <c r="O938" s="4">
        <v>2</v>
      </c>
      <c r="P938" s="4"/>
    </row>
    <row r="939" spans="1:200">
      <c r="A939" s="4">
        <v>50</v>
      </c>
      <c r="B939" s="4">
        <v>0</v>
      </c>
      <c r="C939" s="4">
        <v>0</v>
      </c>
      <c r="D939" s="4">
        <v>1</v>
      </c>
      <c r="E939" s="4">
        <v>204</v>
      </c>
      <c r="F939" s="4">
        <f>ROUND(Source!R931,O939)</f>
        <v>0</v>
      </c>
      <c r="G939" s="4" t="s">
        <v>184</v>
      </c>
      <c r="H939" s="4" t="s">
        <v>185</v>
      </c>
      <c r="I939" s="4"/>
      <c r="J939" s="4"/>
      <c r="K939" s="4">
        <v>204</v>
      </c>
      <c r="L939" s="4">
        <v>7</v>
      </c>
      <c r="M939" s="4">
        <v>3</v>
      </c>
      <c r="N939" s="4" t="s">
        <v>45</v>
      </c>
      <c r="O939" s="4">
        <v>2</v>
      </c>
      <c r="P939" s="4"/>
    </row>
    <row r="940" spans="1:200">
      <c r="A940" s="4">
        <v>50</v>
      </c>
      <c r="B940" s="4">
        <v>0</v>
      </c>
      <c r="C940" s="4">
        <v>0</v>
      </c>
      <c r="D940" s="4">
        <v>1</v>
      </c>
      <c r="E940" s="4">
        <v>205</v>
      </c>
      <c r="F940" s="4">
        <f>ROUND(Source!S931,O940)</f>
        <v>0</v>
      </c>
      <c r="G940" s="4" t="s">
        <v>186</v>
      </c>
      <c r="H940" s="4" t="s">
        <v>187</v>
      </c>
      <c r="I940" s="4"/>
      <c r="J940" s="4"/>
      <c r="K940" s="4">
        <v>205</v>
      </c>
      <c r="L940" s="4">
        <v>8</v>
      </c>
      <c r="M940" s="4">
        <v>3</v>
      </c>
      <c r="N940" s="4" t="s">
        <v>45</v>
      </c>
      <c r="O940" s="4">
        <v>2</v>
      </c>
      <c r="P940" s="4"/>
    </row>
    <row r="941" spans="1:200">
      <c r="A941" s="4">
        <v>50</v>
      </c>
      <c r="B941" s="4">
        <v>0</v>
      </c>
      <c r="C941" s="4">
        <v>0</v>
      </c>
      <c r="D941" s="4">
        <v>1</v>
      </c>
      <c r="E941" s="4">
        <v>214</v>
      </c>
      <c r="F941" s="4">
        <f>ROUND(Source!AS931,O941)</f>
        <v>0</v>
      </c>
      <c r="G941" s="4" t="s">
        <v>188</v>
      </c>
      <c r="H941" s="4" t="s">
        <v>189</v>
      </c>
      <c r="I941" s="4"/>
      <c r="J941" s="4"/>
      <c r="K941" s="4">
        <v>214</v>
      </c>
      <c r="L941" s="4">
        <v>9</v>
      </c>
      <c r="M941" s="4">
        <v>3</v>
      </c>
      <c r="N941" s="4" t="s">
        <v>45</v>
      </c>
      <c r="O941" s="4">
        <v>2</v>
      </c>
      <c r="P941" s="4"/>
    </row>
    <row r="942" spans="1:200">
      <c r="A942" s="4">
        <v>50</v>
      </c>
      <c r="B942" s="4">
        <v>0</v>
      </c>
      <c r="C942" s="4">
        <v>0</v>
      </c>
      <c r="D942" s="4">
        <v>1</v>
      </c>
      <c r="E942" s="4">
        <v>215</v>
      </c>
      <c r="F942" s="4">
        <f>ROUND(Source!AT931,O942)</f>
        <v>0</v>
      </c>
      <c r="G942" s="4" t="s">
        <v>190</v>
      </c>
      <c r="H942" s="4" t="s">
        <v>191</v>
      </c>
      <c r="I942" s="4"/>
      <c r="J942" s="4"/>
      <c r="K942" s="4">
        <v>215</v>
      </c>
      <c r="L942" s="4">
        <v>10</v>
      </c>
      <c r="M942" s="4">
        <v>3</v>
      </c>
      <c r="N942" s="4" t="s">
        <v>45</v>
      </c>
      <c r="O942" s="4">
        <v>2</v>
      </c>
      <c r="P942" s="4"/>
    </row>
    <row r="943" spans="1:200">
      <c r="A943" s="4">
        <v>50</v>
      </c>
      <c r="B943" s="4">
        <v>0</v>
      </c>
      <c r="C943" s="4">
        <v>0</v>
      </c>
      <c r="D943" s="4">
        <v>1</v>
      </c>
      <c r="E943" s="4">
        <v>217</v>
      </c>
      <c r="F943" s="4">
        <f>ROUND(Source!AU931,O943)</f>
        <v>0</v>
      </c>
      <c r="G943" s="4" t="s">
        <v>192</v>
      </c>
      <c r="H943" s="4" t="s">
        <v>193</v>
      </c>
      <c r="I943" s="4"/>
      <c r="J943" s="4"/>
      <c r="K943" s="4">
        <v>217</v>
      </c>
      <c r="L943" s="4">
        <v>11</v>
      </c>
      <c r="M943" s="4">
        <v>3</v>
      </c>
      <c r="N943" s="4" t="s">
        <v>45</v>
      </c>
      <c r="O943" s="4">
        <v>2</v>
      </c>
      <c r="P943" s="4"/>
    </row>
    <row r="944" spans="1:200">
      <c r="A944" s="4">
        <v>50</v>
      </c>
      <c r="B944" s="4">
        <v>0</v>
      </c>
      <c r="C944" s="4">
        <v>0</v>
      </c>
      <c r="D944" s="4">
        <v>1</v>
      </c>
      <c r="E944" s="4">
        <v>206</v>
      </c>
      <c r="F944" s="4">
        <f>ROUND(Source!T931,O944)</f>
        <v>0</v>
      </c>
      <c r="G944" s="4" t="s">
        <v>194</v>
      </c>
      <c r="H944" s="4" t="s">
        <v>195</v>
      </c>
      <c r="I944" s="4"/>
      <c r="J944" s="4"/>
      <c r="K944" s="4">
        <v>206</v>
      </c>
      <c r="L944" s="4">
        <v>12</v>
      </c>
      <c r="M944" s="4">
        <v>3</v>
      </c>
      <c r="N944" s="4" t="s">
        <v>45</v>
      </c>
      <c r="O944" s="4">
        <v>2</v>
      </c>
      <c r="P944" s="4"/>
    </row>
    <row r="945" spans="1:200">
      <c r="A945" s="4">
        <v>50</v>
      </c>
      <c r="B945" s="4">
        <v>0</v>
      </c>
      <c r="C945" s="4">
        <v>0</v>
      </c>
      <c r="D945" s="4">
        <v>1</v>
      </c>
      <c r="E945" s="4">
        <v>207</v>
      </c>
      <c r="F945" s="4">
        <f>Source!U931</f>
        <v>0</v>
      </c>
      <c r="G945" s="4" t="s">
        <v>196</v>
      </c>
      <c r="H945" s="4" t="s">
        <v>197</v>
      </c>
      <c r="I945" s="4"/>
      <c r="J945" s="4"/>
      <c r="K945" s="4">
        <v>207</v>
      </c>
      <c r="L945" s="4">
        <v>13</v>
      </c>
      <c r="M945" s="4">
        <v>3</v>
      </c>
      <c r="N945" s="4" t="s">
        <v>45</v>
      </c>
      <c r="O945" s="4">
        <v>-1</v>
      </c>
      <c r="P945" s="4"/>
    </row>
    <row r="946" spans="1:200">
      <c r="A946" s="4">
        <v>50</v>
      </c>
      <c r="B946" s="4">
        <v>0</v>
      </c>
      <c r="C946" s="4">
        <v>0</v>
      </c>
      <c r="D946" s="4">
        <v>1</v>
      </c>
      <c r="E946" s="4">
        <v>208</v>
      </c>
      <c r="F946" s="4">
        <f>Source!V931</f>
        <v>0</v>
      </c>
      <c r="G946" s="4" t="s">
        <v>198</v>
      </c>
      <c r="H946" s="4" t="s">
        <v>199</v>
      </c>
      <c r="I946" s="4"/>
      <c r="J946" s="4"/>
      <c r="K946" s="4">
        <v>208</v>
      </c>
      <c r="L946" s="4">
        <v>14</v>
      </c>
      <c r="M946" s="4">
        <v>3</v>
      </c>
      <c r="N946" s="4" t="s">
        <v>45</v>
      </c>
      <c r="O946" s="4">
        <v>-1</v>
      </c>
      <c r="P946" s="4"/>
    </row>
    <row r="947" spans="1:200">
      <c r="A947" s="4">
        <v>50</v>
      </c>
      <c r="B947" s="4">
        <v>0</v>
      </c>
      <c r="C947" s="4">
        <v>0</v>
      </c>
      <c r="D947" s="4">
        <v>1</v>
      </c>
      <c r="E947" s="4">
        <v>209</v>
      </c>
      <c r="F947" s="4">
        <f>ROUND(Source!W931,O947)</f>
        <v>0</v>
      </c>
      <c r="G947" s="4" t="s">
        <v>200</v>
      </c>
      <c r="H947" s="4" t="s">
        <v>201</v>
      </c>
      <c r="I947" s="4"/>
      <c r="J947" s="4"/>
      <c r="K947" s="4">
        <v>209</v>
      </c>
      <c r="L947" s="4">
        <v>15</v>
      </c>
      <c r="M947" s="4">
        <v>3</v>
      </c>
      <c r="N947" s="4" t="s">
        <v>45</v>
      </c>
      <c r="O947" s="4">
        <v>2</v>
      </c>
      <c r="P947" s="4"/>
    </row>
    <row r="948" spans="1:200">
      <c r="A948" s="4">
        <v>50</v>
      </c>
      <c r="B948" s="4">
        <v>0</v>
      </c>
      <c r="C948" s="4">
        <v>0</v>
      </c>
      <c r="D948" s="4">
        <v>1</v>
      </c>
      <c r="E948" s="4">
        <v>210</v>
      </c>
      <c r="F948" s="4">
        <f>ROUND(Source!X931,O948)</f>
        <v>0</v>
      </c>
      <c r="G948" s="4" t="s">
        <v>202</v>
      </c>
      <c r="H948" s="4" t="s">
        <v>203</v>
      </c>
      <c r="I948" s="4"/>
      <c r="J948" s="4"/>
      <c r="K948" s="4">
        <v>210</v>
      </c>
      <c r="L948" s="4">
        <v>16</v>
      </c>
      <c r="M948" s="4">
        <v>3</v>
      </c>
      <c r="N948" s="4" t="s">
        <v>45</v>
      </c>
      <c r="O948" s="4">
        <v>2</v>
      </c>
      <c r="P948" s="4"/>
    </row>
    <row r="949" spans="1:200">
      <c r="A949" s="4">
        <v>50</v>
      </c>
      <c r="B949" s="4">
        <v>0</v>
      </c>
      <c r="C949" s="4">
        <v>0</v>
      </c>
      <c r="D949" s="4">
        <v>1</v>
      </c>
      <c r="E949" s="4">
        <v>211</v>
      </c>
      <c r="F949" s="4">
        <f>ROUND(Source!Y931,O949)</f>
        <v>0</v>
      </c>
      <c r="G949" s="4" t="s">
        <v>204</v>
      </c>
      <c r="H949" s="4" t="s">
        <v>205</v>
      </c>
      <c r="I949" s="4"/>
      <c r="J949" s="4"/>
      <c r="K949" s="4">
        <v>211</v>
      </c>
      <c r="L949" s="4">
        <v>17</v>
      </c>
      <c r="M949" s="4">
        <v>3</v>
      </c>
      <c r="N949" s="4" t="s">
        <v>45</v>
      </c>
      <c r="O949" s="4">
        <v>2</v>
      </c>
      <c r="P949" s="4"/>
    </row>
    <row r="950" spans="1:200">
      <c r="A950" s="4">
        <v>50</v>
      </c>
      <c r="B950" s="4">
        <v>0</v>
      </c>
      <c r="C950" s="4">
        <v>0</v>
      </c>
      <c r="D950" s="4">
        <v>1</v>
      </c>
      <c r="E950" s="4">
        <v>224</v>
      </c>
      <c r="F950" s="4">
        <f>ROUND(Source!AR931,O950)</f>
        <v>0</v>
      </c>
      <c r="G950" s="4" t="s">
        <v>206</v>
      </c>
      <c r="H950" s="4" t="s">
        <v>207</v>
      </c>
      <c r="I950" s="4"/>
      <c r="J950" s="4"/>
      <c r="K950" s="4">
        <v>224</v>
      </c>
      <c r="L950" s="4">
        <v>18</v>
      </c>
      <c r="M950" s="4">
        <v>3</v>
      </c>
      <c r="N950" s="4" t="s">
        <v>45</v>
      </c>
      <c r="O950" s="4">
        <v>2</v>
      </c>
      <c r="P950" s="4"/>
    </row>
    <row r="952" spans="1:200">
      <c r="A952" s="1">
        <v>4</v>
      </c>
      <c r="B952" s="1">
        <v>0</v>
      </c>
      <c r="C952" s="1"/>
      <c r="D952" s="1">
        <f>ROW(A973)</f>
        <v>973</v>
      </c>
      <c r="E952" s="1"/>
      <c r="F952" s="1" t="s">
        <v>61</v>
      </c>
      <c r="G952" s="1" t="s">
        <v>797</v>
      </c>
      <c r="H952" s="1" t="s">
        <v>45</v>
      </c>
      <c r="I952" s="1">
        <v>0</v>
      </c>
      <c r="J952" s="1"/>
      <c r="K952" s="1">
        <v>0</v>
      </c>
      <c r="L952" s="1"/>
      <c r="M952" s="1"/>
      <c r="N952" s="1"/>
      <c r="O952" s="1"/>
      <c r="P952" s="1"/>
      <c r="Q952" s="1"/>
      <c r="R952" s="1"/>
      <c r="S952" s="1"/>
      <c r="T952" s="1"/>
      <c r="U952" s="1" t="s">
        <v>45</v>
      </c>
      <c r="V952" s="1">
        <v>0</v>
      </c>
      <c r="W952" s="1"/>
      <c r="X952" s="1"/>
      <c r="Y952" s="1"/>
      <c r="Z952" s="1"/>
      <c r="AA952" s="1"/>
      <c r="AB952" s="1" t="s">
        <v>45</v>
      </c>
      <c r="AC952" s="1" t="s">
        <v>45</v>
      </c>
      <c r="AD952" s="1" t="s">
        <v>45</v>
      </c>
      <c r="AE952" s="1" t="s">
        <v>45</v>
      </c>
      <c r="AF952" s="1" t="s">
        <v>45</v>
      </c>
      <c r="AG952" s="1" t="s">
        <v>45</v>
      </c>
      <c r="AH952" s="1"/>
      <c r="AI952" s="1"/>
      <c r="AJ952" s="1"/>
      <c r="AK952" s="1"/>
      <c r="AL952" s="1"/>
      <c r="AM952" s="1"/>
      <c r="AN952" s="1"/>
      <c r="AO952" s="1"/>
      <c r="AP952" s="1" t="s">
        <v>45</v>
      </c>
      <c r="AQ952" s="1" t="s">
        <v>45</v>
      </c>
      <c r="AR952" s="1" t="s">
        <v>45</v>
      </c>
      <c r="AS952" s="1"/>
      <c r="AT952" s="1"/>
      <c r="AU952" s="1"/>
      <c r="AV952" s="1"/>
      <c r="AW952" s="1"/>
      <c r="AX952" s="1"/>
      <c r="AY952" s="1"/>
      <c r="AZ952" s="1" t="s">
        <v>45</v>
      </c>
      <c r="BA952" s="1"/>
      <c r="BB952" s="1" t="s">
        <v>45</v>
      </c>
      <c r="BC952" s="1" t="s">
        <v>45</v>
      </c>
      <c r="BD952" s="1" t="s">
        <v>45</v>
      </c>
      <c r="BE952" s="1" t="s">
        <v>45</v>
      </c>
      <c r="BF952" s="1" t="s">
        <v>45</v>
      </c>
      <c r="BG952" s="1" t="s">
        <v>45</v>
      </c>
      <c r="BH952" s="1" t="s">
        <v>45</v>
      </c>
      <c r="BI952" s="1" t="s">
        <v>45</v>
      </c>
      <c r="BJ952" s="1" t="s">
        <v>45</v>
      </c>
      <c r="BK952" s="1" t="s">
        <v>45</v>
      </c>
      <c r="BL952" s="1" t="s">
        <v>45</v>
      </c>
      <c r="BM952" s="1" t="s">
        <v>45</v>
      </c>
      <c r="BN952" s="1" t="s">
        <v>45</v>
      </c>
      <c r="BO952" s="1" t="s">
        <v>45</v>
      </c>
      <c r="BP952" s="1" t="s">
        <v>45</v>
      </c>
      <c r="BQ952" s="1"/>
      <c r="BR952" s="1"/>
      <c r="BS952" s="1"/>
      <c r="BT952" s="1"/>
      <c r="BU952" s="1"/>
      <c r="BV952" s="1"/>
      <c r="BW952" s="1"/>
      <c r="BX952" s="1">
        <v>0</v>
      </c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>
        <v>0</v>
      </c>
    </row>
    <row r="954" spans="1:200">
      <c r="A954" s="2">
        <v>52</v>
      </c>
      <c r="B954" s="2">
        <f t="shared" ref="B954:G954" si="550">B973</f>
        <v>0</v>
      </c>
      <c r="C954" s="2">
        <f t="shared" si="550"/>
        <v>4</v>
      </c>
      <c r="D954" s="2">
        <f t="shared" si="550"/>
        <v>952</v>
      </c>
      <c r="E954" s="2">
        <f t="shared" si="550"/>
        <v>0</v>
      </c>
      <c r="F954" s="2" t="str">
        <f t="shared" si="550"/>
        <v>Новый раздел</v>
      </c>
      <c r="G954" s="2" t="str">
        <f t="shared" si="550"/>
        <v>Ремонт кровли</v>
      </c>
      <c r="H954" s="2"/>
      <c r="I954" s="2"/>
      <c r="J954" s="2"/>
      <c r="K954" s="2"/>
      <c r="L954" s="2"/>
      <c r="M954" s="2"/>
      <c r="N954" s="2"/>
      <c r="O954" s="2">
        <f t="shared" ref="O954:AT954" si="551">O973</f>
        <v>0</v>
      </c>
      <c r="P954" s="2">
        <f t="shared" si="551"/>
        <v>0</v>
      </c>
      <c r="Q954" s="2">
        <f t="shared" si="551"/>
        <v>0</v>
      </c>
      <c r="R954" s="2">
        <f t="shared" si="551"/>
        <v>0</v>
      </c>
      <c r="S954" s="2">
        <f t="shared" si="551"/>
        <v>0</v>
      </c>
      <c r="T954" s="2">
        <f t="shared" si="551"/>
        <v>0</v>
      </c>
      <c r="U954" s="2">
        <f t="shared" si="551"/>
        <v>0</v>
      </c>
      <c r="V954" s="2">
        <f t="shared" si="551"/>
        <v>0</v>
      </c>
      <c r="W954" s="2">
        <f t="shared" si="551"/>
        <v>0</v>
      </c>
      <c r="X954" s="2">
        <f t="shared" si="551"/>
        <v>0</v>
      </c>
      <c r="Y954" s="2">
        <f t="shared" si="551"/>
        <v>0</v>
      </c>
      <c r="Z954" s="2">
        <f t="shared" si="551"/>
        <v>0</v>
      </c>
      <c r="AA954" s="2">
        <f t="shared" si="551"/>
        <v>0</v>
      </c>
      <c r="AB954" s="2">
        <f t="shared" si="551"/>
        <v>0</v>
      </c>
      <c r="AC954" s="2">
        <f t="shared" si="551"/>
        <v>0</v>
      </c>
      <c r="AD954" s="2">
        <f t="shared" si="551"/>
        <v>0</v>
      </c>
      <c r="AE954" s="2">
        <f t="shared" si="551"/>
        <v>0</v>
      </c>
      <c r="AF954" s="2">
        <f t="shared" si="551"/>
        <v>0</v>
      </c>
      <c r="AG954" s="2">
        <f t="shared" si="551"/>
        <v>0</v>
      </c>
      <c r="AH954" s="2">
        <f t="shared" si="551"/>
        <v>0</v>
      </c>
      <c r="AI954" s="2">
        <f t="shared" si="551"/>
        <v>0</v>
      </c>
      <c r="AJ954" s="2">
        <f t="shared" si="551"/>
        <v>0</v>
      </c>
      <c r="AK954" s="2">
        <f t="shared" si="551"/>
        <v>0</v>
      </c>
      <c r="AL954" s="2">
        <f t="shared" si="551"/>
        <v>0</v>
      </c>
      <c r="AM954" s="2">
        <f t="shared" si="551"/>
        <v>0</v>
      </c>
      <c r="AN954" s="2">
        <f t="shared" si="551"/>
        <v>0</v>
      </c>
      <c r="AO954" s="2">
        <f t="shared" si="551"/>
        <v>0</v>
      </c>
      <c r="AP954" s="2">
        <f t="shared" si="551"/>
        <v>0</v>
      </c>
      <c r="AQ954" s="2">
        <f t="shared" si="551"/>
        <v>0</v>
      </c>
      <c r="AR954" s="2">
        <f t="shared" si="551"/>
        <v>0</v>
      </c>
      <c r="AS954" s="2">
        <f t="shared" si="551"/>
        <v>0</v>
      </c>
      <c r="AT954" s="2">
        <f t="shared" si="551"/>
        <v>0</v>
      </c>
      <c r="AU954" s="2">
        <f t="shared" ref="AU954:BZ954" si="552">AU973</f>
        <v>0</v>
      </c>
      <c r="AV954" s="2">
        <f t="shared" si="552"/>
        <v>0</v>
      </c>
      <c r="AW954" s="2">
        <f t="shared" si="552"/>
        <v>0</v>
      </c>
      <c r="AX954" s="2">
        <f t="shared" si="552"/>
        <v>0</v>
      </c>
      <c r="AY954" s="2">
        <f t="shared" si="552"/>
        <v>0</v>
      </c>
      <c r="AZ954" s="2">
        <f t="shared" si="552"/>
        <v>0</v>
      </c>
      <c r="BA954" s="2">
        <f t="shared" si="552"/>
        <v>0</v>
      </c>
      <c r="BB954" s="2">
        <f t="shared" si="552"/>
        <v>0</v>
      </c>
      <c r="BC954" s="2">
        <f t="shared" si="552"/>
        <v>0</v>
      </c>
      <c r="BD954" s="2">
        <f t="shared" si="552"/>
        <v>0</v>
      </c>
      <c r="BE954" s="2">
        <f t="shared" si="552"/>
        <v>0</v>
      </c>
      <c r="BF954" s="2">
        <f t="shared" si="552"/>
        <v>0</v>
      </c>
      <c r="BG954" s="2">
        <f t="shared" si="552"/>
        <v>0</v>
      </c>
      <c r="BH954" s="2">
        <f t="shared" si="552"/>
        <v>0</v>
      </c>
      <c r="BI954" s="2">
        <f t="shared" si="552"/>
        <v>0</v>
      </c>
      <c r="BJ954" s="2">
        <f t="shared" si="552"/>
        <v>0</v>
      </c>
      <c r="BK954" s="2">
        <f t="shared" si="552"/>
        <v>0</v>
      </c>
      <c r="BL954" s="2">
        <f t="shared" si="552"/>
        <v>0</v>
      </c>
      <c r="BM954" s="2">
        <f t="shared" si="552"/>
        <v>0</v>
      </c>
      <c r="BN954" s="2">
        <f t="shared" si="552"/>
        <v>0</v>
      </c>
      <c r="BO954" s="3">
        <f t="shared" si="552"/>
        <v>0</v>
      </c>
      <c r="BP954" s="3">
        <f t="shared" si="552"/>
        <v>0</v>
      </c>
      <c r="BQ954" s="3">
        <f t="shared" si="552"/>
        <v>0</v>
      </c>
      <c r="BR954" s="3">
        <f t="shared" si="552"/>
        <v>0</v>
      </c>
      <c r="BS954" s="3">
        <f t="shared" si="552"/>
        <v>0</v>
      </c>
      <c r="BT954" s="3">
        <f t="shared" si="552"/>
        <v>0</v>
      </c>
      <c r="BU954" s="3">
        <f t="shared" si="552"/>
        <v>0</v>
      </c>
      <c r="BV954" s="3">
        <f t="shared" si="552"/>
        <v>0</v>
      </c>
      <c r="BW954" s="3">
        <f t="shared" si="552"/>
        <v>0</v>
      </c>
      <c r="BX954" s="3">
        <f t="shared" si="552"/>
        <v>0</v>
      </c>
      <c r="BY954" s="3">
        <f t="shared" si="552"/>
        <v>0</v>
      </c>
      <c r="BZ954" s="3">
        <f t="shared" si="552"/>
        <v>0</v>
      </c>
      <c r="CA954" s="3">
        <f t="shared" ref="CA954:DF954" si="553">CA973</f>
        <v>0</v>
      </c>
      <c r="CB954" s="3">
        <f t="shared" si="553"/>
        <v>0</v>
      </c>
      <c r="CC954" s="3">
        <f t="shared" si="553"/>
        <v>0</v>
      </c>
      <c r="CD954" s="3">
        <f t="shared" si="553"/>
        <v>0</v>
      </c>
      <c r="CE954" s="3">
        <f t="shared" si="553"/>
        <v>0</v>
      </c>
      <c r="CF954" s="3">
        <f t="shared" si="553"/>
        <v>0</v>
      </c>
      <c r="CG954" s="3">
        <f t="shared" si="553"/>
        <v>0</v>
      </c>
      <c r="CH954" s="3">
        <f t="shared" si="553"/>
        <v>0</v>
      </c>
      <c r="CI954" s="3">
        <f t="shared" si="553"/>
        <v>0</v>
      </c>
      <c r="CJ954" s="3">
        <f t="shared" si="553"/>
        <v>0</v>
      </c>
      <c r="CK954" s="3">
        <f t="shared" si="553"/>
        <v>0</v>
      </c>
      <c r="CL954" s="3">
        <f t="shared" si="553"/>
        <v>0</v>
      </c>
      <c r="CM954" s="3">
        <f t="shared" si="553"/>
        <v>0</v>
      </c>
      <c r="CN954" s="3">
        <f t="shared" si="553"/>
        <v>0</v>
      </c>
      <c r="CO954" s="3">
        <f t="shared" si="553"/>
        <v>0</v>
      </c>
      <c r="CP954" s="3">
        <f t="shared" si="553"/>
        <v>0</v>
      </c>
      <c r="CQ954" s="3">
        <f t="shared" si="553"/>
        <v>0</v>
      </c>
      <c r="CR954" s="3">
        <f t="shared" si="553"/>
        <v>0</v>
      </c>
      <c r="CS954" s="3">
        <f t="shared" si="553"/>
        <v>0</v>
      </c>
      <c r="CT954" s="3">
        <f t="shared" si="553"/>
        <v>0</v>
      </c>
      <c r="CU954" s="3">
        <f t="shared" si="553"/>
        <v>0</v>
      </c>
      <c r="CV954" s="3">
        <f t="shared" si="553"/>
        <v>0</v>
      </c>
      <c r="CW954" s="3">
        <f t="shared" si="553"/>
        <v>0</v>
      </c>
      <c r="CX954" s="3">
        <f t="shared" si="553"/>
        <v>0</v>
      </c>
      <c r="CY954" s="3">
        <f t="shared" si="553"/>
        <v>0</v>
      </c>
      <c r="CZ954" s="3">
        <f t="shared" si="553"/>
        <v>0</v>
      </c>
      <c r="DA954" s="3">
        <f t="shared" si="553"/>
        <v>0</v>
      </c>
      <c r="DB954" s="3">
        <f t="shared" si="553"/>
        <v>0</v>
      </c>
      <c r="DC954" s="3">
        <f t="shared" si="553"/>
        <v>0</v>
      </c>
      <c r="DD954" s="3">
        <f t="shared" si="553"/>
        <v>0</v>
      </c>
      <c r="DE954" s="3">
        <f t="shared" si="553"/>
        <v>0</v>
      </c>
      <c r="DF954" s="3">
        <f t="shared" si="553"/>
        <v>0</v>
      </c>
      <c r="DG954" s="3">
        <f t="shared" ref="DG954:DN954" si="554">DG973</f>
        <v>0</v>
      </c>
      <c r="DH954" s="3">
        <f t="shared" si="554"/>
        <v>0</v>
      </c>
      <c r="DI954" s="3">
        <f t="shared" si="554"/>
        <v>0</v>
      </c>
      <c r="DJ954" s="3">
        <f t="shared" si="554"/>
        <v>0</v>
      </c>
      <c r="DK954" s="3">
        <f t="shared" si="554"/>
        <v>0</v>
      </c>
      <c r="DL954" s="3">
        <f t="shared" si="554"/>
        <v>0</v>
      </c>
      <c r="DM954" s="3">
        <f t="shared" si="554"/>
        <v>0</v>
      </c>
      <c r="DN954" s="3">
        <f t="shared" si="554"/>
        <v>0</v>
      </c>
    </row>
    <row r="956" spans="1:200">
      <c r="A956">
        <v>17</v>
      </c>
      <c r="B956">
        <v>0</v>
      </c>
      <c r="C956">
        <f>ROW(SmtRes!A453)</f>
        <v>453</v>
      </c>
      <c r="D956">
        <f>ROW(EtalonRes!A430)</f>
        <v>430</v>
      </c>
      <c r="E956" t="s">
        <v>63</v>
      </c>
      <c r="F956" t="s">
        <v>430</v>
      </c>
      <c r="G956" t="s">
        <v>431</v>
      </c>
      <c r="H956" t="s">
        <v>73</v>
      </c>
      <c r="I956">
        <f>I928*F1017</f>
        <v>0</v>
      </c>
      <c r="J956">
        <v>0</v>
      </c>
      <c r="O956">
        <f t="shared" ref="O956:O971" si="555">ROUND(CP956,2)</f>
        <v>0</v>
      </c>
      <c r="P956">
        <f t="shared" ref="P956:P971" si="556">ROUND(CQ956*I956,2)</f>
        <v>0</v>
      </c>
      <c r="Q956">
        <f t="shared" ref="Q956:Q971" si="557">ROUND(CR956*I956,2)</f>
        <v>0</v>
      </c>
      <c r="R956">
        <f t="shared" ref="R956:R971" si="558">ROUND(CS956*I956,2)</f>
        <v>0</v>
      </c>
      <c r="S956">
        <f t="shared" ref="S956:S971" si="559">ROUND(CT956*I956,2)</f>
        <v>0</v>
      </c>
      <c r="T956">
        <f t="shared" ref="T956:T971" si="560">ROUND(CU956*I956,2)</f>
        <v>0</v>
      </c>
      <c r="U956">
        <f t="shared" ref="U956:U971" si="561">CV956*I956</f>
        <v>0</v>
      </c>
      <c r="V956">
        <f t="shared" ref="V956:V971" si="562">CW956*I956</f>
        <v>0</v>
      </c>
      <c r="W956">
        <f t="shared" ref="W956:W971" si="563">ROUND(CX956*I956,2)</f>
        <v>0</v>
      </c>
      <c r="X956">
        <f t="shared" ref="X956:X971" si="564">ROUND(CY956,2)</f>
        <v>0</v>
      </c>
      <c r="Y956">
        <f t="shared" ref="Y956:Y971" si="565">ROUND(CZ956,2)</f>
        <v>0</v>
      </c>
      <c r="AA956">
        <v>22950688</v>
      </c>
      <c r="AB956">
        <f t="shared" ref="AB956:AB971" si="566">ROUND((AC956+AD956+AF956),6)</f>
        <v>311</v>
      </c>
      <c r="AC956">
        <f t="shared" ref="AC956:AC971" si="567">ROUND((ES956),6)</f>
        <v>27.22</v>
      </c>
      <c r="AD956">
        <f t="shared" ref="AD956:AD971" si="568">ROUND((((ET956)-(EU956))+AE956),6)</f>
        <v>30.82</v>
      </c>
      <c r="AE956">
        <f t="shared" ref="AE956:AE971" si="569">ROUND((EU956),6)</f>
        <v>1.24</v>
      </c>
      <c r="AF956">
        <f t="shared" ref="AF956:AF971" si="570">ROUND((EV956),6)</f>
        <v>252.96</v>
      </c>
      <c r="AG956">
        <f t="shared" ref="AG956:AG971" si="571">ROUND((AP956),6)</f>
        <v>0</v>
      </c>
      <c r="AH956">
        <f t="shared" ref="AH956:AH971" si="572">(EW956)</f>
        <v>24.3</v>
      </c>
      <c r="AI956">
        <f t="shared" ref="AI956:AI971" si="573">(EX956)</f>
        <v>0</v>
      </c>
      <c r="AJ956">
        <f t="shared" ref="AJ956:AJ971" si="574">ROUND((AS956),6)</f>
        <v>0</v>
      </c>
      <c r="AK956">
        <v>311</v>
      </c>
      <c r="AL956">
        <v>27.22</v>
      </c>
      <c r="AM956">
        <v>30.82</v>
      </c>
      <c r="AN956">
        <v>1.24</v>
      </c>
      <c r="AO956">
        <v>252.96</v>
      </c>
      <c r="AP956">
        <v>0</v>
      </c>
      <c r="AQ956">
        <v>24.3</v>
      </c>
      <c r="AR956">
        <v>0</v>
      </c>
      <c r="AS956">
        <v>0</v>
      </c>
      <c r="AT956">
        <v>88</v>
      </c>
      <c r="AU956">
        <v>44</v>
      </c>
      <c r="AV956">
        <v>1</v>
      </c>
      <c r="AW956">
        <v>1</v>
      </c>
      <c r="AZ956">
        <v>1</v>
      </c>
      <c r="BA956">
        <v>16.23</v>
      </c>
      <c r="BB956">
        <v>5.39</v>
      </c>
      <c r="BC956">
        <v>3.82</v>
      </c>
      <c r="BD956" t="s">
        <v>45</v>
      </c>
      <c r="BE956" t="s">
        <v>45</v>
      </c>
      <c r="BF956" t="s">
        <v>45</v>
      </c>
      <c r="BG956" t="s">
        <v>45</v>
      </c>
      <c r="BH956">
        <v>0</v>
      </c>
      <c r="BI956">
        <v>1</v>
      </c>
      <c r="BJ956" t="s">
        <v>432</v>
      </c>
      <c r="BM956">
        <v>96</v>
      </c>
      <c r="BN956">
        <v>0</v>
      </c>
      <c r="BO956" t="s">
        <v>430</v>
      </c>
      <c r="BP956">
        <v>1</v>
      </c>
      <c r="BQ956">
        <v>30</v>
      </c>
      <c r="BS956">
        <v>16.23</v>
      </c>
      <c r="BT956">
        <v>1</v>
      </c>
      <c r="BU956">
        <v>1</v>
      </c>
      <c r="BV956">
        <v>1</v>
      </c>
      <c r="BW956">
        <v>1</v>
      </c>
      <c r="BX956">
        <v>1</v>
      </c>
      <c r="BY956" t="s">
        <v>45</v>
      </c>
      <c r="BZ956">
        <v>88</v>
      </c>
      <c r="CA956">
        <v>44</v>
      </c>
      <c r="CF956">
        <v>0</v>
      </c>
      <c r="CG956">
        <v>0</v>
      </c>
      <c r="CM956">
        <v>0</v>
      </c>
      <c r="CN956" t="s">
        <v>45</v>
      </c>
      <c r="CO956">
        <v>0</v>
      </c>
      <c r="CP956">
        <f t="shared" ref="CP956:CP971" si="575">(P956+Q956+S956)</f>
        <v>0</v>
      </c>
      <c r="CQ956">
        <f t="shared" ref="CQ956:CQ971" si="576">(AC956*BC956*AW956)</f>
        <v>103.98039999999999</v>
      </c>
      <c r="CR956">
        <f t="shared" ref="CR956:CR971" si="577">(AD956*BB956*AV956)</f>
        <v>166.1198</v>
      </c>
      <c r="CS956">
        <f t="shared" ref="CS956:CS971" si="578">(AE956*BS956*AV956)</f>
        <v>20.1252</v>
      </c>
      <c r="CT956">
        <f t="shared" ref="CT956:CT971" si="579">(AF956*BA956*AV956)</f>
        <v>4105.5408000000007</v>
      </c>
      <c r="CU956">
        <f t="shared" ref="CU956:CU971" si="580">AG956</f>
        <v>0</v>
      </c>
      <c r="CV956">
        <f t="shared" ref="CV956:CV971" si="581">(AH956*AV956)</f>
        <v>24.3</v>
      </c>
      <c r="CW956">
        <f t="shared" ref="CW956:CW971" si="582">AI956</f>
        <v>0</v>
      </c>
      <c r="CX956">
        <f t="shared" ref="CX956:CX971" si="583">AJ956</f>
        <v>0</v>
      </c>
      <c r="CY956">
        <f t="shared" ref="CY956:CY971" si="584">S956*(BZ956/100)</f>
        <v>0</v>
      </c>
      <c r="CZ956">
        <f t="shared" ref="CZ956:CZ971" si="585">S956*(CA956/100)</f>
        <v>0</v>
      </c>
      <c r="DC956" t="s">
        <v>45</v>
      </c>
      <c r="DD956" t="s">
        <v>45</v>
      </c>
      <c r="DE956" t="s">
        <v>45</v>
      </c>
      <c r="DF956" t="s">
        <v>45</v>
      </c>
      <c r="DG956" t="s">
        <v>45</v>
      </c>
      <c r="DH956" t="s">
        <v>45</v>
      </c>
      <c r="DI956" t="s">
        <v>45</v>
      </c>
      <c r="DJ956" t="s">
        <v>45</v>
      </c>
      <c r="DK956" t="s">
        <v>45</v>
      </c>
      <c r="DL956" t="s">
        <v>45</v>
      </c>
      <c r="DM956" t="s">
        <v>45</v>
      </c>
      <c r="DN956">
        <v>104</v>
      </c>
      <c r="DO956">
        <v>79</v>
      </c>
      <c r="DP956">
        <v>1.087</v>
      </c>
      <c r="DQ956">
        <v>1.0009999999999999</v>
      </c>
      <c r="DU956">
        <v>1005</v>
      </c>
      <c r="DV956" t="s">
        <v>73</v>
      </c>
      <c r="DW956" t="s">
        <v>73</v>
      </c>
      <c r="DX956">
        <v>100</v>
      </c>
      <c r="EE956">
        <v>21377811</v>
      </c>
      <c r="EF956">
        <v>30</v>
      </c>
      <c r="EG956" t="s">
        <v>20</v>
      </c>
      <c r="EH956">
        <v>0</v>
      </c>
      <c r="EI956" t="s">
        <v>45</v>
      </c>
      <c r="EJ956">
        <v>1</v>
      </c>
      <c r="EK956">
        <v>96</v>
      </c>
      <c r="EL956" t="s">
        <v>433</v>
      </c>
      <c r="EM956" t="s">
        <v>434</v>
      </c>
      <c r="EO956" t="s">
        <v>45</v>
      </c>
      <c r="EQ956">
        <v>0</v>
      </c>
      <c r="ER956">
        <v>311</v>
      </c>
      <c r="ES956">
        <v>27.22</v>
      </c>
      <c r="ET956">
        <v>30.82</v>
      </c>
      <c r="EU956">
        <v>1.24</v>
      </c>
      <c r="EV956">
        <v>252.96</v>
      </c>
      <c r="EW956">
        <v>24.3</v>
      </c>
      <c r="EX956">
        <v>0</v>
      </c>
      <c r="EY956">
        <v>0</v>
      </c>
      <c r="EZ956">
        <v>0</v>
      </c>
      <c r="FQ956">
        <v>0</v>
      </c>
      <c r="FR956">
        <f t="shared" ref="FR956:FR971" si="586">ROUND(IF(AND(BH956=3,BI956=3),P956,0),2)</f>
        <v>0</v>
      </c>
      <c r="FS956">
        <v>0</v>
      </c>
      <c r="FX956">
        <v>88</v>
      </c>
      <c r="FY956">
        <v>44</v>
      </c>
      <c r="GA956" t="s">
        <v>45</v>
      </c>
      <c r="GG956">
        <v>2</v>
      </c>
      <c r="GH956">
        <v>1</v>
      </c>
      <c r="GI956">
        <v>2</v>
      </c>
      <c r="GJ956">
        <v>0</v>
      </c>
      <c r="GK956">
        <f>ROUND(R956*(R12)/100,2)</f>
        <v>0</v>
      </c>
      <c r="GL956">
        <f t="shared" ref="GL956:GL971" si="587">ROUND(IF(AND(BH956=3,BI956=3,FS956&lt;&gt;0),P956,0),2)</f>
        <v>0</v>
      </c>
      <c r="GM956">
        <f t="shared" ref="GM956:GM971" si="588">O956+X956+Y956+GK956</f>
        <v>0</v>
      </c>
      <c r="GN956">
        <f t="shared" ref="GN956:GN971" si="589">ROUND(IF(OR(BI956=0,BI956=1),O956+X956+Y956+GK956,0),2)</f>
        <v>0</v>
      </c>
      <c r="GO956">
        <f t="shared" ref="GO956:GO971" si="590">ROUND(IF(BI956=2,O956+X956+Y956+GK956,0),2)</f>
        <v>0</v>
      </c>
      <c r="GP956">
        <f t="shared" ref="GP956:GP971" si="591">ROUND(IF(BI956=4,O956+X956+Y956+GK956,0),2)</f>
        <v>0</v>
      </c>
      <c r="GR956">
        <v>0</v>
      </c>
    </row>
    <row r="957" spans="1:200">
      <c r="A957">
        <v>18</v>
      </c>
      <c r="B957">
        <v>0</v>
      </c>
      <c r="C957">
        <v>453</v>
      </c>
      <c r="E957" t="s">
        <v>386</v>
      </c>
      <c r="F957" t="s">
        <v>476</v>
      </c>
      <c r="G957" t="s">
        <v>477</v>
      </c>
      <c r="H957" t="s">
        <v>102</v>
      </c>
      <c r="I957">
        <f>I956*J957</f>
        <v>0</v>
      </c>
      <c r="J957">
        <v>1.53</v>
      </c>
      <c r="O957">
        <f t="shared" si="555"/>
        <v>0</v>
      </c>
      <c r="P957">
        <f t="shared" si="556"/>
        <v>0</v>
      </c>
      <c r="Q957">
        <f t="shared" si="557"/>
        <v>0</v>
      </c>
      <c r="R957">
        <f t="shared" si="558"/>
        <v>0</v>
      </c>
      <c r="S957">
        <f t="shared" si="559"/>
        <v>0</v>
      </c>
      <c r="T957">
        <f t="shared" si="560"/>
        <v>0</v>
      </c>
      <c r="U957">
        <f t="shared" si="561"/>
        <v>0</v>
      </c>
      <c r="V957">
        <f t="shared" si="562"/>
        <v>0</v>
      </c>
      <c r="W957">
        <f t="shared" si="563"/>
        <v>0</v>
      </c>
      <c r="X957">
        <f t="shared" si="564"/>
        <v>0</v>
      </c>
      <c r="Y957">
        <f t="shared" si="565"/>
        <v>0</v>
      </c>
      <c r="AA957">
        <v>22950688</v>
      </c>
      <c r="AB957">
        <f t="shared" si="566"/>
        <v>478.96</v>
      </c>
      <c r="AC957">
        <f t="shared" si="567"/>
        <v>478.96</v>
      </c>
      <c r="AD957">
        <f t="shared" si="568"/>
        <v>0</v>
      </c>
      <c r="AE957">
        <f t="shared" si="569"/>
        <v>0</v>
      </c>
      <c r="AF957">
        <f t="shared" si="570"/>
        <v>0</v>
      </c>
      <c r="AG957">
        <f t="shared" si="571"/>
        <v>0</v>
      </c>
      <c r="AH957">
        <f t="shared" si="572"/>
        <v>0</v>
      </c>
      <c r="AI957">
        <f t="shared" si="573"/>
        <v>0</v>
      </c>
      <c r="AJ957">
        <f t="shared" si="574"/>
        <v>0</v>
      </c>
      <c r="AK957">
        <v>478.96</v>
      </c>
      <c r="AL957">
        <v>478.96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1</v>
      </c>
      <c r="AW957">
        <v>1</v>
      </c>
      <c r="AZ957">
        <v>1</v>
      </c>
      <c r="BA957">
        <v>1</v>
      </c>
      <c r="BB957">
        <v>1</v>
      </c>
      <c r="BC957">
        <v>5.81</v>
      </c>
      <c r="BD957" t="s">
        <v>45</v>
      </c>
      <c r="BE957" t="s">
        <v>45</v>
      </c>
      <c r="BF957" t="s">
        <v>45</v>
      </c>
      <c r="BG957" t="s">
        <v>45</v>
      </c>
      <c r="BH957">
        <v>3</v>
      </c>
      <c r="BI957">
        <v>1</v>
      </c>
      <c r="BJ957" t="s">
        <v>478</v>
      </c>
      <c r="BM957">
        <v>96</v>
      </c>
      <c r="BN957">
        <v>0</v>
      </c>
      <c r="BO957" t="s">
        <v>476</v>
      </c>
      <c r="BP957">
        <v>1</v>
      </c>
      <c r="BQ957">
        <v>30</v>
      </c>
      <c r="BS957">
        <v>1</v>
      </c>
      <c r="BT957">
        <v>1</v>
      </c>
      <c r="BU957">
        <v>1</v>
      </c>
      <c r="BV957">
        <v>1</v>
      </c>
      <c r="BW957">
        <v>1</v>
      </c>
      <c r="BX957">
        <v>1</v>
      </c>
      <c r="BY957" t="s">
        <v>45</v>
      </c>
      <c r="BZ957">
        <v>0</v>
      </c>
      <c r="CA957">
        <v>0</v>
      </c>
      <c r="CF957">
        <v>0</v>
      </c>
      <c r="CG957">
        <v>0</v>
      </c>
      <c r="CM957">
        <v>0</v>
      </c>
      <c r="CN957" t="s">
        <v>45</v>
      </c>
      <c r="CO957">
        <v>0</v>
      </c>
      <c r="CP957">
        <f t="shared" si="575"/>
        <v>0</v>
      </c>
      <c r="CQ957">
        <f t="shared" si="576"/>
        <v>2782.7575999999999</v>
      </c>
      <c r="CR957">
        <f t="shared" si="577"/>
        <v>0</v>
      </c>
      <c r="CS957">
        <f t="shared" si="578"/>
        <v>0</v>
      </c>
      <c r="CT957">
        <f t="shared" si="579"/>
        <v>0</v>
      </c>
      <c r="CU957">
        <f t="shared" si="580"/>
        <v>0</v>
      </c>
      <c r="CV957">
        <f t="shared" si="581"/>
        <v>0</v>
      </c>
      <c r="CW957">
        <f t="shared" si="582"/>
        <v>0</v>
      </c>
      <c r="CX957">
        <f t="shared" si="583"/>
        <v>0</v>
      </c>
      <c r="CY957">
        <f t="shared" si="584"/>
        <v>0</v>
      </c>
      <c r="CZ957">
        <f t="shared" si="585"/>
        <v>0</v>
      </c>
      <c r="DC957" t="s">
        <v>45</v>
      </c>
      <c r="DD957" t="s">
        <v>45</v>
      </c>
      <c r="DE957" t="s">
        <v>45</v>
      </c>
      <c r="DF957" t="s">
        <v>45</v>
      </c>
      <c r="DG957" t="s">
        <v>45</v>
      </c>
      <c r="DH957" t="s">
        <v>45</v>
      </c>
      <c r="DI957" t="s">
        <v>45</v>
      </c>
      <c r="DJ957" t="s">
        <v>45</v>
      </c>
      <c r="DK957" t="s">
        <v>45</v>
      </c>
      <c r="DL957" t="s">
        <v>45</v>
      </c>
      <c r="DM957" t="s">
        <v>45</v>
      </c>
      <c r="DN957">
        <v>104</v>
      </c>
      <c r="DO957">
        <v>79</v>
      </c>
      <c r="DP957">
        <v>1.087</v>
      </c>
      <c r="DQ957">
        <v>1.0009999999999999</v>
      </c>
      <c r="DU957">
        <v>1007</v>
      </c>
      <c r="DV957" t="s">
        <v>102</v>
      </c>
      <c r="DW957" t="s">
        <v>102</v>
      </c>
      <c r="DX957">
        <v>1</v>
      </c>
      <c r="EE957">
        <v>21377811</v>
      </c>
      <c r="EF957">
        <v>30</v>
      </c>
      <c r="EG957" t="s">
        <v>20</v>
      </c>
      <c r="EH957">
        <v>0</v>
      </c>
      <c r="EI957" t="s">
        <v>45</v>
      </c>
      <c r="EJ957">
        <v>1</v>
      </c>
      <c r="EK957">
        <v>96</v>
      </c>
      <c r="EL957" t="s">
        <v>433</v>
      </c>
      <c r="EM957" t="s">
        <v>434</v>
      </c>
      <c r="EO957" t="s">
        <v>45</v>
      </c>
      <c r="EQ957">
        <v>0</v>
      </c>
      <c r="ER957">
        <v>478.96</v>
      </c>
      <c r="ES957">
        <v>478.96</v>
      </c>
      <c r="ET957">
        <v>0</v>
      </c>
      <c r="EU957">
        <v>0</v>
      </c>
      <c r="EV957">
        <v>0</v>
      </c>
      <c r="EW957">
        <v>0</v>
      </c>
      <c r="EX957">
        <v>0</v>
      </c>
      <c r="EZ957">
        <v>0</v>
      </c>
      <c r="FQ957">
        <v>0</v>
      </c>
      <c r="FR957">
        <f t="shared" si="586"/>
        <v>0</v>
      </c>
      <c r="FS957">
        <v>0</v>
      </c>
      <c r="FX957">
        <v>0</v>
      </c>
      <c r="FY957">
        <v>0</v>
      </c>
      <c r="GA957" t="s">
        <v>45</v>
      </c>
      <c r="GG957">
        <v>2</v>
      </c>
      <c r="GH957">
        <v>1</v>
      </c>
      <c r="GI957">
        <v>2</v>
      </c>
      <c r="GJ957">
        <v>0</v>
      </c>
      <c r="GK957">
        <f>ROUND(R957*(R12)/100,2)</f>
        <v>0</v>
      </c>
      <c r="GL957">
        <f t="shared" si="587"/>
        <v>0</v>
      </c>
      <c r="GM957">
        <f t="shared" si="588"/>
        <v>0</v>
      </c>
      <c r="GN957">
        <f t="shared" si="589"/>
        <v>0</v>
      </c>
      <c r="GO957">
        <f t="shared" si="590"/>
        <v>0</v>
      </c>
      <c r="GP957">
        <f t="shared" si="591"/>
        <v>0</v>
      </c>
      <c r="GR957">
        <v>0</v>
      </c>
    </row>
    <row r="958" spans="1:200">
      <c r="A958">
        <v>17</v>
      </c>
      <c r="B958">
        <v>0</v>
      </c>
      <c r="C958">
        <f>ROW(SmtRes!A455)</f>
        <v>455</v>
      </c>
      <c r="D958">
        <f>ROW(EtalonRes!A432)</f>
        <v>432</v>
      </c>
      <c r="E958" t="s">
        <v>70</v>
      </c>
      <c r="F958" t="s">
        <v>438</v>
      </c>
      <c r="G958" t="s">
        <v>439</v>
      </c>
      <c r="H958" t="s">
        <v>73</v>
      </c>
      <c r="I958">
        <f>I956</f>
        <v>0</v>
      </c>
      <c r="J958">
        <v>0</v>
      </c>
      <c r="O958">
        <f t="shared" si="555"/>
        <v>0</v>
      </c>
      <c r="P958">
        <f t="shared" si="556"/>
        <v>0</v>
      </c>
      <c r="Q958">
        <f t="shared" si="557"/>
        <v>0</v>
      </c>
      <c r="R958">
        <f t="shared" si="558"/>
        <v>0</v>
      </c>
      <c r="S958">
        <f t="shared" si="559"/>
        <v>0</v>
      </c>
      <c r="T958">
        <f t="shared" si="560"/>
        <v>0</v>
      </c>
      <c r="U958">
        <f t="shared" si="561"/>
        <v>0</v>
      </c>
      <c r="V958">
        <f t="shared" si="562"/>
        <v>0</v>
      </c>
      <c r="W958">
        <f t="shared" si="563"/>
        <v>0</v>
      </c>
      <c r="X958">
        <f t="shared" si="564"/>
        <v>0</v>
      </c>
      <c r="Y958">
        <f t="shared" si="565"/>
        <v>0</v>
      </c>
      <c r="AA958">
        <v>22950688</v>
      </c>
      <c r="AB958">
        <f t="shared" si="566"/>
        <v>0.92</v>
      </c>
      <c r="AC958">
        <f t="shared" si="567"/>
        <v>0</v>
      </c>
      <c r="AD958">
        <f t="shared" si="568"/>
        <v>0</v>
      </c>
      <c r="AE958">
        <f t="shared" si="569"/>
        <v>0</v>
      </c>
      <c r="AF958">
        <f t="shared" si="570"/>
        <v>0.92</v>
      </c>
      <c r="AG958">
        <f t="shared" si="571"/>
        <v>0</v>
      </c>
      <c r="AH958">
        <f t="shared" si="572"/>
        <v>0.09</v>
      </c>
      <c r="AI958">
        <f t="shared" si="573"/>
        <v>0</v>
      </c>
      <c r="AJ958">
        <f t="shared" si="574"/>
        <v>0</v>
      </c>
      <c r="AK958">
        <v>0.92</v>
      </c>
      <c r="AL958">
        <v>0</v>
      </c>
      <c r="AM958">
        <v>0</v>
      </c>
      <c r="AN958">
        <v>0</v>
      </c>
      <c r="AO958">
        <v>0.92</v>
      </c>
      <c r="AP958">
        <v>0</v>
      </c>
      <c r="AQ958">
        <v>0.09</v>
      </c>
      <c r="AR958">
        <v>0</v>
      </c>
      <c r="AS958">
        <v>0</v>
      </c>
      <c r="AT958">
        <v>88</v>
      </c>
      <c r="AU958">
        <v>44</v>
      </c>
      <c r="AV958">
        <v>1</v>
      </c>
      <c r="AW958">
        <v>1</v>
      </c>
      <c r="AZ958">
        <v>1</v>
      </c>
      <c r="BA958">
        <v>16.23</v>
      </c>
      <c r="BB958">
        <v>1</v>
      </c>
      <c r="BC958">
        <v>1</v>
      </c>
      <c r="BD958" t="s">
        <v>45</v>
      </c>
      <c r="BE958" t="s">
        <v>45</v>
      </c>
      <c r="BF958" t="s">
        <v>45</v>
      </c>
      <c r="BG958" t="s">
        <v>45</v>
      </c>
      <c r="BH958">
        <v>0</v>
      </c>
      <c r="BI958">
        <v>1</v>
      </c>
      <c r="BJ958" t="s">
        <v>440</v>
      </c>
      <c r="BM958">
        <v>96</v>
      </c>
      <c r="BN958">
        <v>0</v>
      </c>
      <c r="BO958" t="s">
        <v>438</v>
      </c>
      <c r="BP958">
        <v>1</v>
      </c>
      <c r="BQ958">
        <v>30</v>
      </c>
      <c r="BS958">
        <v>16.23</v>
      </c>
      <c r="BT958">
        <v>1</v>
      </c>
      <c r="BU958">
        <v>1</v>
      </c>
      <c r="BV958">
        <v>1</v>
      </c>
      <c r="BW958">
        <v>1</v>
      </c>
      <c r="BX958">
        <v>1</v>
      </c>
      <c r="BY958" t="s">
        <v>45</v>
      </c>
      <c r="BZ958">
        <v>88</v>
      </c>
      <c r="CA958">
        <v>44</v>
      </c>
      <c r="CF958">
        <v>0</v>
      </c>
      <c r="CG958">
        <v>0</v>
      </c>
      <c r="CM958">
        <v>0</v>
      </c>
      <c r="CN958" t="s">
        <v>45</v>
      </c>
      <c r="CO958">
        <v>0</v>
      </c>
      <c r="CP958">
        <f t="shared" si="575"/>
        <v>0</v>
      </c>
      <c r="CQ958">
        <f t="shared" si="576"/>
        <v>0</v>
      </c>
      <c r="CR958">
        <f t="shared" si="577"/>
        <v>0</v>
      </c>
      <c r="CS958">
        <f t="shared" si="578"/>
        <v>0</v>
      </c>
      <c r="CT958">
        <f t="shared" si="579"/>
        <v>14.931600000000001</v>
      </c>
      <c r="CU958">
        <f t="shared" si="580"/>
        <v>0</v>
      </c>
      <c r="CV958">
        <f t="shared" si="581"/>
        <v>0.09</v>
      </c>
      <c r="CW958">
        <f t="shared" si="582"/>
        <v>0</v>
      </c>
      <c r="CX958">
        <f t="shared" si="583"/>
        <v>0</v>
      </c>
      <c r="CY958">
        <f t="shared" si="584"/>
        <v>0</v>
      </c>
      <c r="CZ958">
        <f t="shared" si="585"/>
        <v>0</v>
      </c>
      <c r="DC958" t="s">
        <v>45</v>
      </c>
      <c r="DD958" t="s">
        <v>45</v>
      </c>
      <c r="DE958" t="s">
        <v>45</v>
      </c>
      <c r="DF958" t="s">
        <v>45</v>
      </c>
      <c r="DG958" t="s">
        <v>45</v>
      </c>
      <c r="DH958" t="s">
        <v>45</v>
      </c>
      <c r="DI958" t="s">
        <v>45</v>
      </c>
      <c r="DJ958" t="s">
        <v>45</v>
      </c>
      <c r="DK958" t="s">
        <v>45</v>
      </c>
      <c r="DL958" t="s">
        <v>45</v>
      </c>
      <c r="DM958" t="s">
        <v>45</v>
      </c>
      <c r="DN958">
        <v>104</v>
      </c>
      <c r="DO958">
        <v>79</v>
      </c>
      <c r="DP958">
        <v>1.087</v>
      </c>
      <c r="DQ958">
        <v>1.0009999999999999</v>
      </c>
      <c r="DU958">
        <v>1005</v>
      </c>
      <c r="DV958" t="s">
        <v>73</v>
      </c>
      <c r="DW958" t="s">
        <v>73</v>
      </c>
      <c r="DX958">
        <v>100</v>
      </c>
      <c r="EE958">
        <v>21377811</v>
      </c>
      <c r="EF958">
        <v>30</v>
      </c>
      <c r="EG958" t="s">
        <v>20</v>
      </c>
      <c r="EH958">
        <v>0</v>
      </c>
      <c r="EI958" t="s">
        <v>45</v>
      </c>
      <c r="EJ958">
        <v>1</v>
      </c>
      <c r="EK958">
        <v>96</v>
      </c>
      <c r="EL958" t="s">
        <v>433</v>
      </c>
      <c r="EM958" t="s">
        <v>434</v>
      </c>
      <c r="EO958" t="s">
        <v>45</v>
      </c>
      <c r="EQ958">
        <v>0</v>
      </c>
      <c r="ER958">
        <v>0.92</v>
      </c>
      <c r="ES958">
        <v>0</v>
      </c>
      <c r="ET958">
        <v>0</v>
      </c>
      <c r="EU958">
        <v>0</v>
      </c>
      <c r="EV958">
        <v>0.92</v>
      </c>
      <c r="EW958">
        <v>0.09</v>
      </c>
      <c r="EX958">
        <v>0</v>
      </c>
      <c r="EY958">
        <v>0</v>
      </c>
      <c r="EZ958">
        <v>0</v>
      </c>
      <c r="FQ958">
        <v>0</v>
      </c>
      <c r="FR958">
        <f t="shared" si="586"/>
        <v>0</v>
      </c>
      <c r="FS958">
        <v>0</v>
      </c>
      <c r="FX958">
        <v>88</v>
      </c>
      <c r="FY958">
        <v>44</v>
      </c>
      <c r="GA958" t="s">
        <v>45</v>
      </c>
      <c r="GG958">
        <v>2</v>
      </c>
      <c r="GH958">
        <v>1</v>
      </c>
      <c r="GI958">
        <v>2</v>
      </c>
      <c r="GJ958">
        <v>0</v>
      </c>
      <c r="GK958">
        <f>ROUND(R958*(R12)/100,2)</f>
        <v>0</v>
      </c>
      <c r="GL958">
        <f t="shared" si="587"/>
        <v>0</v>
      </c>
      <c r="GM958">
        <f t="shared" si="588"/>
        <v>0</v>
      </c>
      <c r="GN958">
        <f t="shared" si="589"/>
        <v>0</v>
      </c>
      <c r="GO958">
        <f t="shared" si="590"/>
        <v>0</v>
      </c>
      <c r="GP958">
        <f t="shared" si="591"/>
        <v>0</v>
      </c>
      <c r="GR958">
        <v>0</v>
      </c>
    </row>
    <row r="959" spans="1:200">
      <c r="A959">
        <v>18</v>
      </c>
      <c r="B959">
        <v>0</v>
      </c>
      <c r="C959">
        <v>455</v>
      </c>
      <c r="E959" t="s">
        <v>215</v>
      </c>
      <c r="F959" t="s">
        <v>476</v>
      </c>
      <c r="G959" t="s">
        <v>477</v>
      </c>
      <c r="H959" t="s">
        <v>102</v>
      </c>
      <c r="I959">
        <f>I958*J959</f>
        <v>0</v>
      </c>
      <c r="J959">
        <v>0.10199999999999999</v>
      </c>
      <c r="O959">
        <f t="shared" si="555"/>
        <v>0</v>
      </c>
      <c r="P959">
        <f t="shared" si="556"/>
        <v>0</v>
      </c>
      <c r="Q959">
        <f t="shared" si="557"/>
        <v>0</v>
      </c>
      <c r="R959">
        <f t="shared" si="558"/>
        <v>0</v>
      </c>
      <c r="S959">
        <f t="shared" si="559"/>
        <v>0</v>
      </c>
      <c r="T959">
        <f t="shared" si="560"/>
        <v>0</v>
      </c>
      <c r="U959">
        <f t="shared" si="561"/>
        <v>0</v>
      </c>
      <c r="V959">
        <f t="shared" si="562"/>
        <v>0</v>
      </c>
      <c r="W959">
        <f t="shared" si="563"/>
        <v>0</v>
      </c>
      <c r="X959">
        <f t="shared" si="564"/>
        <v>0</v>
      </c>
      <c r="Y959">
        <f t="shared" si="565"/>
        <v>0</v>
      </c>
      <c r="AA959">
        <v>22950688</v>
      </c>
      <c r="AB959">
        <f t="shared" si="566"/>
        <v>478.96</v>
      </c>
      <c r="AC959">
        <f t="shared" si="567"/>
        <v>478.96</v>
      </c>
      <c r="AD959">
        <f t="shared" si="568"/>
        <v>0</v>
      </c>
      <c r="AE959">
        <f t="shared" si="569"/>
        <v>0</v>
      </c>
      <c r="AF959">
        <f t="shared" si="570"/>
        <v>0</v>
      </c>
      <c r="AG959">
        <f t="shared" si="571"/>
        <v>0</v>
      </c>
      <c r="AH959">
        <f t="shared" si="572"/>
        <v>0</v>
      </c>
      <c r="AI959">
        <f t="shared" si="573"/>
        <v>0</v>
      </c>
      <c r="AJ959">
        <f t="shared" si="574"/>
        <v>0</v>
      </c>
      <c r="AK959">
        <v>478.96</v>
      </c>
      <c r="AL959">
        <v>478.96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1</v>
      </c>
      <c r="AW959">
        <v>1</v>
      </c>
      <c r="AZ959">
        <v>1</v>
      </c>
      <c r="BA959">
        <v>1</v>
      </c>
      <c r="BB959">
        <v>1</v>
      </c>
      <c r="BC959">
        <v>5.81</v>
      </c>
      <c r="BD959" t="s">
        <v>45</v>
      </c>
      <c r="BE959" t="s">
        <v>45</v>
      </c>
      <c r="BF959" t="s">
        <v>45</v>
      </c>
      <c r="BG959" t="s">
        <v>45</v>
      </c>
      <c r="BH959">
        <v>3</v>
      </c>
      <c r="BI959">
        <v>1</v>
      </c>
      <c r="BJ959" t="s">
        <v>478</v>
      </c>
      <c r="BM959">
        <v>96</v>
      </c>
      <c r="BN959">
        <v>0</v>
      </c>
      <c r="BO959" t="s">
        <v>476</v>
      </c>
      <c r="BP959">
        <v>1</v>
      </c>
      <c r="BQ959">
        <v>30</v>
      </c>
      <c r="BS959">
        <v>1</v>
      </c>
      <c r="BT959">
        <v>1</v>
      </c>
      <c r="BU959">
        <v>1</v>
      </c>
      <c r="BV959">
        <v>1</v>
      </c>
      <c r="BW959">
        <v>1</v>
      </c>
      <c r="BX959">
        <v>1</v>
      </c>
      <c r="BY959" t="s">
        <v>45</v>
      </c>
      <c r="BZ959">
        <v>0</v>
      </c>
      <c r="CA959">
        <v>0</v>
      </c>
      <c r="CF959">
        <v>0</v>
      </c>
      <c r="CG959">
        <v>0</v>
      </c>
      <c r="CM959">
        <v>0</v>
      </c>
      <c r="CN959" t="s">
        <v>45</v>
      </c>
      <c r="CO959">
        <v>0</v>
      </c>
      <c r="CP959">
        <f t="shared" si="575"/>
        <v>0</v>
      </c>
      <c r="CQ959">
        <f t="shared" si="576"/>
        <v>2782.7575999999999</v>
      </c>
      <c r="CR959">
        <f t="shared" si="577"/>
        <v>0</v>
      </c>
      <c r="CS959">
        <f t="shared" si="578"/>
        <v>0</v>
      </c>
      <c r="CT959">
        <f t="shared" si="579"/>
        <v>0</v>
      </c>
      <c r="CU959">
        <f t="shared" si="580"/>
        <v>0</v>
      </c>
      <c r="CV959">
        <f t="shared" si="581"/>
        <v>0</v>
      </c>
      <c r="CW959">
        <f t="shared" si="582"/>
        <v>0</v>
      </c>
      <c r="CX959">
        <f t="shared" si="583"/>
        <v>0</v>
      </c>
      <c r="CY959">
        <f t="shared" si="584"/>
        <v>0</v>
      </c>
      <c r="CZ959">
        <f t="shared" si="585"/>
        <v>0</v>
      </c>
      <c r="DC959" t="s">
        <v>45</v>
      </c>
      <c r="DD959" t="s">
        <v>45</v>
      </c>
      <c r="DE959" t="s">
        <v>45</v>
      </c>
      <c r="DF959" t="s">
        <v>45</v>
      </c>
      <c r="DG959" t="s">
        <v>45</v>
      </c>
      <c r="DH959" t="s">
        <v>45</v>
      </c>
      <c r="DI959" t="s">
        <v>45</v>
      </c>
      <c r="DJ959" t="s">
        <v>45</v>
      </c>
      <c r="DK959" t="s">
        <v>45</v>
      </c>
      <c r="DL959" t="s">
        <v>45</v>
      </c>
      <c r="DM959" t="s">
        <v>45</v>
      </c>
      <c r="DN959">
        <v>104</v>
      </c>
      <c r="DO959">
        <v>79</v>
      </c>
      <c r="DP959">
        <v>1.087</v>
      </c>
      <c r="DQ959">
        <v>1.0009999999999999</v>
      </c>
      <c r="DU959">
        <v>1007</v>
      </c>
      <c r="DV959" t="s">
        <v>102</v>
      </c>
      <c r="DW959" t="s">
        <v>102</v>
      </c>
      <c r="DX959">
        <v>1</v>
      </c>
      <c r="EE959">
        <v>21377811</v>
      </c>
      <c r="EF959">
        <v>30</v>
      </c>
      <c r="EG959" t="s">
        <v>20</v>
      </c>
      <c r="EH959">
        <v>0</v>
      </c>
      <c r="EI959" t="s">
        <v>45</v>
      </c>
      <c r="EJ959">
        <v>1</v>
      </c>
      <c r="EK959">
        <v>96</v>
      </c>
      <c r="EL959" t="s">
        <v>433</v>
      </c>
      <c r="EM959" t="s">
        <v>434</v>
      </c>
      <c r="EO959" t="s">
        <v>45</v>
      </c>
      <c r="EQ959">
        <v>0</v>
      </c>
      <c r="ER959">
        <v>478.96</v>
      </c>
      <c r="ES959">
        <v>478.96</v>
      </c>
      <c r="ET959">
        <v>0</v>
      </c>
      <c r="EU959">
        <v>0</v>
      </c>
      <c r="EV959">
        <v>0</v>
      </c>
      <c r="EW959">
        <v>0</v>
      </c>
      <c r="EX959">
        <v>0</v>
      </c>
      <c r="EZ959">
        <v>0</v>
      </c>
      <c r="FQ959">
        <v>0</v>
      </c>
      <c r="FR959">
        <f t="shared" si="586"/>
        <v>0</v>
      </c>
      <c r="FS959">
        <v>0</v>
      </c>
      <c r="FX959">
        <v>0</v>
      </c>
      <c r="FY959">
        <v>0</v>
      </c>
      <c r="GA959" t="s">
        <v>45</v>
      </c>
      <c r="GG959">
        <v>2</v>
      </c>
      <c r="GH959">
        <v>1</v>
      </c>
      <c r="GI959">
        <v>2</v>
      </c>
      <c r="GJ959">
        <v>0</v>
      </c>
      <c r="GK959">
        <f>ROUND(R959*(R12)/100,2)</f>
        <v>0</v>
      </c>
      <c r="GL959">
        <f t="shared" si="587"/>
        <v>0</v>
      </c>
      <c r="GM959">
        <f t="shared" si="588"/>
        <v>0</v>
      </c>
      <c r="GN959">
        <f t="shared" si="589"/>
        <v>0</v>
      </c>
      <c r="GO959">
        <f t="shared" si="590"/>
        <v>0</v>
      </c>
      <c r="GP959">
        <f t="shared" si="591"/>
        <v>0</v>
      </c>
      <c r="GR959">
        <v>0</v>
      </c>
    </row>
    <row r="960" spans="1:200">
      <c r="A960">
        <v>17</v>
      </c>
      <c r="B960">
        <v>0</v>
      </c>
      <c r="C960">
        <f>ROW(SmtRes!A458)</f>
        <v>458</v>
      </c>
      <c r="D960">
        <f>ROW(EtalonRes!A435)</f>
        <v>435</v>
      </c>
      <c r="E960" t="s">
        <v>77</v>
      </c>
      <c r="F960" t="s">
        <v>798</v>
      </c>
      <c r="G960" t="s">
        <v>799</v>
      </c>
      <c r="H960" t="s">
        <v>73</v>
      </c>
      <c r="I960">
        <f>I928*F1017</f>
        <v>0</v>
      </c>
      <c r="J960">
        <v>0</v>
      </c>
      <c r="O960">
        <f t="shared" si="555"/>
        <v>0</v>
      </c>
      <c r="P960">
        <f t="shared" si="556"/>
        <v>0</v>
      </c>
      <c r="Q960">
        <f t="shared" si="557"/>
        <v>0</v>
      </c>
      <c r="R960">
        <f t="shared" si="558"/>
        <v>0</v>
      </c>
      <c r="S960">
        <f t="shared" si="559"/>
        <v>0</v>
      </c>
      <c r="T960">
        <f t="shared" si="560"/>
        <v>0</v>
      </c>
      <c r="U960">
        <f t="shared" si="561"/>
        <v>0</v>
      </c>
      <c r="V960">
        <f t="shared" si="562"/>
        <v>0</v>
      </c>
      <c r="W960">
        <f t="shared" si="563"/>
        <v>0</v>
      </c>
      <c r="X960">
        <f t="shared" si="564"/>
        <v>0</v>
      </c>
      <c r="Y960">
        <f t="shared" si="565"/>
        <v>0</v>
      </c>
      <c r="AA960">
        <v>22950688</v>
      </c>
      <c r="AB960">
        <f t="shared" si="566"/>
        <v>1260.1600000000001</v>
      </c>
      <c r="AC960">
        <f t="shared" si="567"/>
        <v>1206.02</v>
      </c>
      <c r="AD960">
        <f t="shared" si="568"/>
        <v>2.98</v>
      </c>
      <c r="AE960">
        <f t="shared" si="569"/>
        <v>0.7</v>
      </c>
      <c r="AF960">
        <f t="shared" si="570"/>
        <v>51.16</v>
      </c>
      <c r="AG960">
        <f t="shared" si="571"/>
        <v>0</v>
      </c>
      <c r="AH960">
        <f t="shared" si="572"/>
        <v>4.46</v>
      </c>
      <c r="AI960">
        <f t="shared" si="573"/>
        <v>0</v>
      </c>
      <c r="AJ960">
        <f t="shared" si="574"/>
        <v>0</v>
      </c>
      <c r="AK960">
        <v>1260.1600000000001</v>
      </c>
      <c r="AL960">
        <v>1206.02</v>
      </c>
      <c r="AM960">
        <v>2.98</v>
      </c>
      <c r="AN960">
        <v>0.7</v>
      </c>
      <c r="AO960">
        <v>51.16</v>
      </c>
      <c r="AP960">
        <v>0</v>
      </c>
      <c r="AQ960">
        <v>4.46</v>
      </c>
      <c r="AR960">
        <v>0</v>
      </c>
      <c r="AS960">
        <v>0</v>
      </c>
      <c r="AT960">
        <v>88</v>
      </c>
      <c r="AU960">
        <v>44</v>
      </c>
      <c r="AV960">
        <v>1</v>
      </c>
      <c r="AW960">
        <v>1</v>
      </c>
      <c r="AZ960">
        <v>1</v>
      </c>
      <c r="BA960">
        <v>16.23</v>
      </c>
      <c r="BB960">
        <v>8.8000000000000007</v>
      </c>
      <c r="BC960">
        <v>1.71</v>
      </c>
      <c r="BD960" t="s">
        <v>45</v>
      </c>
      <c r="BE960" t="s">
        <v>45</v>
      </c>
      <c r="BF960" t="s">
        <v>45</v>
      </c>
      <c r="BG960" t="s">
        <v>45</v>
      </c>
      <c r="BH960">
        <v>0</v>
      </c>
      <c r="BI960">
        <v>1</v>
      </c>
      <c r="BJ960" t="s">
        <v>800</v>
      </c>
      <c r="BM960">
        <v>96</v>
      </c>
      <c r="BN960">
        <v>0</v>
      </c>
      <c r="BO960" t="s">
        <v>798</v>
      </c>
      <c r="BP960">
        <v>1</v>
      </c>
      <c r="BQ960">
        <v>30</v>
      </c>
      <c r="BS960">
        <v>16.23</v>
      </c>
      <c r="BT960">
        <v>1</v>
      </c>
      <c r="BU960">
        <v>1</v>
      </c>
      <c r="BV960">
        <v>1</v>
      </c>
      <c r="BW960">
        <v>1</v>
      </c>
      <c r="BX960">
        <v>1</v>
      </c>
      <c r="BY960" t="s">
        <v>45</v>
      </c>
      <c r="BZ960">
        <v>88</v>
      </c>
      <c r="CA960">
        <v>44</v>
      </c>
      <c r="CF960">
        <v>0</v>
      </c>
      <c r="CG960">
        <v>0</v>
      </c>
      <c r="CM960">
        <v>0</v>
      </c>
      <c r="CN960" t="s">
        <v>45</v>
      </c>
      <c r="CO960">
        <v>0</v>
      </c>
      <c r="CP960">
        <f t="shared" si="575"/>
        <v>0</v>
      </c>
      <c r="CQ960">
        <f t="shared" si="576"/>
        <v>2062.2941999999998</v>
      </c>
      <c r="CR960">
        <f t="shared" si="577"/>
        <v>26.224</v>
      </c>
      <c r="CS960">
        <f t="shared" si="578"/>
        <v>11.360999999999999</v>
      </c>
      <c r="CT960">
        <f t="shared" si="579"/>
        <v>830.32679999999993</v>
      </c>
      <c r="CU960">
        <f t="shared" si="580"/>
        <v>0</v>
      </c>
      <c r="CV960">
        <f t="shared" si="581"/>
        <v>4.46</v>
      </c>
      <c r="CW960">
        <f t="shared" si="582"/>
        <v>0</v>
      </c>
      <c r="CX960">
        <f t="shared" si="583"/>
        <v>0</v>
      </c>
      <c r="CY960">
        <f t="shared" si="584"/>
        <v>0</v>
      </c>
      <c r="CZ960">
        <f t="shared" si="585"/>
        <v>0</v>
      </c>
      <c r="DC960" t="s">
        <v>45</v>
      </c>
      <c r="DD960" t="s">
        <v>45</v>
      </c>
      <c r="DE960" t="s">
        <v>45</v>
      </c>
      <c r="DF960" t="s">
        <v>45</v>
      </c>
      <c r="DG960" t="s">
        <v>45</v>
      </c>
      <c r="DH960" t="s">
        <v>45</v>
      </c>
      <c r="DI960" t="s">
        <v>45</v>
      </c>
      <c r="DJ960" t="s">
        <v>45</v>
      </c>
      <c r="DK960" t="s">
        <v>45</v>
      </c>
      <c r="DL960" t="s">
        <v>45</v>
      </c>
      <c r="DM960" t="s">
        <v>45</v>
      </c>
      <c r="DN960">
        <v>104</v>
      </c>
      <c r="DO960">
        <v>79</v>
      </c>
      <c r="DP960">
        <v>1.087</v>
      </c>
      <c r="DQ960">
        <v>1.0009999999999999</v>
      </c>
      <c r="DU960">
        <v>1005</v>
      </c>
      <c r="DV960" t="s">
        <v>73</v>
      </c>
      <c r="DW960" t="s">
        <v>73</v>
      </c>
      <c r="DX960">
        <v>100</v>
      </c>
      <c r="EE960">
        <v>21377811</v>
      </c>
      <c r="EF960">
        <v>30</v>
      </c>
      <c r="EG960" t="s">
        <v>20</v>
      </c>
      <c r="EH960">
        <v>0</v>
      </c>
      <c r="EI960" t="s">
        <v>45</v>
      </c>
      <c r="EJ960">
        <v>1</v>
      </c>
      <c r="EK960">
        <v>96</v>
      </c>
      <c r="EL960" t="s">
        <v>433</v>
      </c>
      <c r="EM960" t="s">
        <v>434</v>
      </c>
      <c r="EO960" t="s">
        <v>45</v>
      </c>
      <c r="EQ960">
        <v>0</v>
      </c>
      <c r="ER960">
        <v>1260.1600000000001</v>
      </c>
      <c r="ES960">
        <v>1206.02</v>
      </c>
      <c r="ET960">
        <v>2.98</v>
      </c>
      <c r="EU960">
        <v>0.7</v>
      </c>
      <c r="EV960">
        <v>51.16</v>
      </c>
      <c r="EW960">
        <v>4.46</v>
      </c>
      <c r="EX960">
        <v>0</v>
      </c>
      <c r="EY960">
        <v>0</v>
      </c>
      <c r="EZ960">
        <v>0</v>
      </c>
      <c r="FQ960">
        <v>0</v>
      </c>
      <c r="FR960">
        <f t="shared" si="586"/>
        <v>0</v>
      </c>
      <c r="FS960">
        <v>0</v>
      </c>
      <c r="FX960">
        <v>88</v>
      </c>
      <c r="FY960">
        <v>44</v>
      </c>
      <c r="GA960" t="s">
        <v>45</v>
      </c>
      <c r="GG960">
        <v>2</v>
      </c>
      <c r="GH960">
        <v>1</v>
      </c>
      <c r="GI960">
        <v>2</v>
      </c>
      <c r="GJ960">
        <v>0</v>
      </c>
      <c r="GK960">
        <f>ROUND(R960*(R12)/100,2)</f>
        <v>0</v>
      </c>
      <c r="GL960">
        <f t="shared" si="587"/>
        <v>0</v>
      </c>
      <c r="GM960">
        <f t="shared" si="588"/>
        <v>0</v>
      </c>
      <c r="GN960">
        <f t="shared" si="589"/>
        <v>0</v>
      </c>
      <c r="GO960">
        <f t="shared" si="590"/>
        <v>0</v>
      </c>
      <c r="GP960">
        <f t="shared" si="591"/>
        <v>0</v>
      </c>
      <c r="GR960">
        <v>0</v>
      </c>
    </row>
    <row r="961" spans="1:200">
      <c r="A961">
        <v>17</v>
      </c>
      <c r="B961">
        <v>0</v>
      </c>
      <c r="C961">
        <f>ROW(SmtRes!A464)</f>
        <v>464</v>
      </c>
      <c r="D961">
        <f>ROW(EtalonRes!A441)</f>
        <v>441</v>
      </c>
      <c r="E961" t="s">
        <v>83</v>
      </c>
      <c r="F961" t="s">
        <v>801</v>
      </c>
      <c r="G961" t="s">
        <v>802</v>
      </c>
      <c r="H961" t="s">
        <v>73</v>
      </c>
      <c r="I961">
        <f>I928*F1017</f>
        <v>0</v>
      </c>
      <c r="J961">
        <v>0</v>
      </c>
      <c r="O961">
        <f t="shared" si="555"/>
        <v>0</v>
      </c>
      <c r="P961">
        <f t="shared" si="556"/>
        <v>0</v>
      </c>
      <c r="Q961">
        <f t="shared" si="557"/>
        <v>0</v>
      </c>
      <c r="R961">
        <f t="shared" si="558"/>
        <v>0</v>
      </c>
      <c r="S961">
        <f t="shared" si="559"/>
        <v>0</v>
      </c>
      <c r="T961">
        <f t="shared" si="560"/>
        <v>0</v>
      </c>
      <c r="U961">
        <f t="shared" si="561"/>
        <v>0</v>
      </c>
      <c r="V961">
        <f t="shared" si="562"/>
        <v>0</v>
      </c>
      <c r="W961">
        <f t="shared" si="563"/>
        <v>0</v>
      </c>
      <c r="X961">
        <f t="shared" si="564"/>
        <v>0</v>
      </c>
      <c r="Y961">
        <f t="shared" si="565"/>
        <v>0</v>
      </c>
      <c r="AA961">
        <v>22950688</v>
      </c>
      <c r="AB961">
        <f t="shared" si="566"/>
        <v>1958.2</v>
      </c>
      <c r="AC961">
        <f t="shared" si="567"/>
        <v>735.86</v>
      </c>
      <c r="AD961">
        <f t="shared" si="568"/>
        <v>273.33999999999997</v>
      </c>
      <c r="AE961">
        <f t="shared" si="569"/>
        <v>71.58</v>
      </c>
      <c r="AF961">
        <f t="shared" si="570"/>
        <v>949</v>
      </c>
      <c r="AG961">
        <f t="shared" si="571"/>
        <v>0</v>
      </c>
      <c r="AH961">
        <f t="shared" si="572"/>
        <v>73</v>
      </c>
      <c r="AI961">
        <f t="shared" si="573"/>
        <v>0</v>
      </c>
      <c r="AJ961">
        <f t="shared" si="574"/>
        <v>0</v>
      </c>
      <c r="AK961">
        <v>1958.2</v>
      </c>
      <c r="AL961">
        <v>735.86</v>
      </c>
      <c r="AM961">
        <v>273.33999999999997</v>
      </c>
      <c r="AN961">
        <v>71.58</v>
      </c>
      <c r="AO961">
        <v>949</v>
      </c>
      <c r="AP961">
        <v>0</v>
      </c>
      <c r="AQ961">
        <v>73</v>
      </c>
      <c r="AR961">
        <v>0</v>
      </c>
      <c r="AS961">
        <v>0</v>
      </c>
      <c r="AT961">
        <v>88</v>
      </c>
      <c r="AU961">
        <v>44</v>
      </c>
      <c r="AV961">
        <v>1</v>
      </c>
      <c r="AW961">
        <v>1</v>
      </c>
      <c r="AZ961">
        <v>1</v>
      </c>
      <c r="BA961">
        <v>16.23</v>
      </c>
      <c r="BB961">
        <v>8.01</v>
      </c>
      <c r="BC961">
        <v>6.63</v>
      </c>
      <c r="BD961" t="s">
        <v>45</v>
      </c>
      <c r="BE961" t="s">
        <v>45</v>
      </c>
      <c r="BF961" t="s">
        <v>45</v>
      </c>
      <c r="BG961" t="s">
        <v>45</v>
      </c>
      <c r="BH961">
        <v>0</v>
      </c>
      <c r="BI961">
        <v>1</v>
      </c>
      <c r="BJ961" t="s">
        <v>803</v>
      </c>
      <c r="BM961">
        <v>96</v>
      </c>
      <c r="BN961">
        <v>0</v>
      </c>
      <c r="BO961" t="s">
        <v>801</v>
      </c>
      <c r="BP961">
        <v>1</v>
      </c>
      <c r="BQ961">
        <v>30</v>
      </c>
      <c r="BS961">
        <v>16.23</v>
      </c>
      <c r="BT961">
        <v>1</v>
      </c>
      <c r="BU961">
        <v>1</v>
      </c>
      <c r="BV961">
        <v>1</v>
      </c>
      <c r="BW961">
        <v>1</v>
      </c>
      <c r="BX961">
        <v>1</v>
      </c>
      <c r="BY961" t="s">
        <v>45</v>
      </c>
      <c r="BZ961">
        <v>88</v>
      </c>
      <c r="CA961">
        <v>44</v>
      </c>
      <c r="CF961">
        <v>0</v>
      </c>
      <c r="CG961">
        <v>0</v>
      </c>
      <c r="CM961">
        <v>0</v>
      </c>
      <c r="CN961" t="s">
        <v>45</v>
      </c>
      <c r="CO961">
        <v>0</v>
      </c>
      <c r="CP961">
        <f t="shared" si="575"/>
        <v>0</v>
      </c>
      <c r="CQ961">
        <f t="shared" si="576"/>
        <v>4878.7518</v>
      </c>
      <c r="CR961">
        <f t="shared" si="577"/>
        <v>2189.4533999999999</v>
      </c>
      <c r="CS961">
        <f t="shared" si="578"/>
        <v>1161.7434000000001</v>
      </c>
      <c r="CT961">
        <f t="shared" si="579"/>
        <v>15402.27</v>
      </c>
      <c r="CU961">
        <f t="shared" si="580"/>
        <v>0</v>
      </c>
      <c r="CV961">
        <f t="shared" si="581"/>
        <v>73</v>
      </c>
      <c r="CW961">
        <f t="shared" si="582"/>
        <v>0</v>
      </c>
      <c r="CX961">
        <f t="shared" si="583"/>
        <v>0</v>
      </c>
      <c r="CY961">
        <f t="shared" si="584"/>
        <v>0</v>
      </c>
      <c r="CZ961">
        <f t="shared" si="585"/>
        <v>0</v>
      </c>
      <c r="DC961" t="s">
        <v>45</v>
      </c>
      <c r="DD961" t="s">
        <v>45</v>
      </c>
      <c r="DE961" t="s">
        <v>45</v>
      </c>
      <c r="DF961" t="s">
        <v>45</v>
      </c>
      <c r="DG961" t="s">
        <v>45</v>
      </c>
      <c r="DH961" t="s">
        <v>45</v>
      </c>
      <c r="DI961" t="s">
        <v>45</v>
      </c>
      <c r="DJ961" t="s">
        <v>45</v>
      </c>
      <c r="DK961" t="s">
        <v>45</v>
      </c>
      <c r="DL961" t="s">
        <v>45</v>
      </c>
      <c r="DM961" t="s">
        <v>45</v>
      </c>
      <c r="DN961">
        <v>104</v>
      </c>
      <c r="DO961">
        <v>79</v>
      </c>
      <c r="DP961">
        <v>1.087</v>
      </c>
      <c r="DQ961">
        <v>1.0009999999999999</v>
      </c>
      <c r="DU961">
        <v>1005</v>
      </c>
      <c r="DV961" t="s">
        <v>73</v>
      </c>
      <c r="DW961" t="s">
        <v>73</v>
      </c>
      <c r="DX961">
        <v>100</v>
      </c>
      <c r="EE961">
        <v>21377811</v>
      </c>
      <c r="EF961">
        <v>30</v>
      </c>
      <c r="EG961" t="s">
        <v>20</v>
      </c>
      <c r="EH961">
        <v>0</v>
      </c>
      <c r="EI961" t="s">
        <v>45</v>
      </c>
      <c r="EJ961">
        <v>1</v>
      </c>
      <c r="EK961">
        <v>96</v>
      </c>
      <c r="EL961" t="s">
        <v>433</v>
      </c>
      <c r="EM961" t="s">
        <v>434</v>
      </c>
      <c r="EO961" t="s">
        <v>45</v>
      </c>
      <c r="EQ961">
        <v>0</v>
      </c>
      <c r="ER961">
        <v>1958.2</v>
      </c>
      <c r="ES961">
        <v>735.86</v>
      </c>
      <c r="ET961">
        <v>273.33999999999997</v>
      </c>
      <c r="EU961">
        <v>71.58</v>
      </c>
      <c r="EV961">
        <v>949</v>
      </c>
      <c r="EW961">
        <v>73</v>
      </c>
      <c r="EX961">
        <v>0</v>
      </c>
      <c r="EY961">
        <v>0</v>
      </c>
      <c r="EZ961">
        <v>0</v>
      </c>
      <c r="FQ961">
        <v>0</v>
      </c>
      <c r="FR961">
        <f t="shared" si="586"/>
        <v>0</v>
      </c>
      <c r="FS961">
        <v>0</v>
      </c>
      <c r="FX961">
        <v>88</v>
      </c>
      <c r="FY961">
        <v>44</v>
      </c>
      <c r="GA961" t="s">
        <v>45</v>
      </c>
      <c r="GG961">
        <v>2</v>
      </c>
      <c r="GH961">
        <v>1</v>
      </c>
      <c r="GI961">
        <v>2</v>
      </c>
      <c r="GJ961">
        <v>0</v>
      </c>
      <c r="GK961">
        <f>ROUND(R961*(R12)/100,2)</f>
        <v>0</v>
      </c>
      <c r="GL961">
        <f t="shared" si="587"/>
        <v>0</v>
      </c>
      <c r="GM961">
        <f t="shared" si="588"/>
        <v>0</v>
      </c>
      <c r="GN961">
        <f t="shared" si="589"/>
        <v>0</v>
      </c>
      <c r="GO961">
        <f t="shared" si="590"/>
        <v>0</v>
      </c>
      <c r="GP961">
        <f t="shared" si="591"/>
        <v>0</v>
      </c>
      <c r="GR961">
        <v>0</v>
      </c>
    </row>
    <row r="962" spans="1:200">
      <c r="A962">
        <v>18</v>
      </c>
      <c r="B962">
        <v>0</v>
      </c>
      <c r="C962">
        <v>461</v>
      </c>
      <c r="E962" t="s">
        <v>453</v>
      </c>
      <c r="F962" t="s">
        <v>460</v>
      </c>
      <c r="G962" t="s">
        <v>461</v>
      </c>
      <c r="H962" t="s">
        <v>462</v>
      </c>
      <c r="I962">
        <f>I961*J962</f>
        <v>0</v>
      </c>
      <c r="J962">
        <v>135</v>
      </c>
      <c r="O962">
        <f t="shared" si="555"/>
        <v>0</v>
      </c>
      <c r="P962">
        <f t="shared" si="556"/>
        <v>0</v>
      </c>
      <c r="Q962">
        <f t="shared" si="557"/>
        <v>0</v>
      </c>
      <c r="R962">
        <f t="shared" si="558"/>
        <v>0</v>
      </c>
      <c r="S962">
        <f t="shared" si="559"/>
        <v>0</v>
      </c>
      <c r="T962">
        <f t="shared" si="560"/>
        <v>0</v>
      </c>
      <c r="U962">
        <f t="shared" si="561"/>
        <v>0</v>
      </c>
      <c r="V962">
        <f t="shared" si="562"/>
        <v>0</v>
      </c>
      <c r="W962">
        <f t="shared" si="563"/>
        <v>0</v>
      </c>
      <c r="X962">
        <f t="shared" si="564"/>
        <v>0</v>
      </c>
      <c r="Y962">
        <f t="shared" si="565"/>
        <v>0</v>
      </c>
      <c r="AA962">
        <v>22950688</v>
      </c>
      <c r="AB962">
        <f t="shared" si="566"/>
        <v>25.09</v>
      </c>
      <c r="AC962">
        <f t="shared" si="567"/>
        <v>25.09</v>
      </c>
      <c r="AD962">
        <f t="shared" si="568"/>
        <v>0</v>
      </c>
      <c r="AE962">
        <f t="shared" si="569"/>
        <v>0</v>
      </c>
      <c r="AF962">
        <f t="shared" si="570"/>
        <v>0</v>
      </c>
      <c r="AG962">
        <f t="shared" si="571"/>
        <v>0</v>
      </c>
      <c r="AH962">
        <f t="shared" si="572"/>
        <v>0</v>
      </c>
      <c r="AI962">
        <f t="shared" si="573"/>
        <v>0</v>
      </c>
      <c r="AJ962">
        <f t="shared" si="574"/>
        <v>0</v>
      </c>
      <c r="AK962">
        <v>25.09</v>
      </c>
      <c r="AL962">
        <v>25.09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1</v>
      </c>
      <c r="AW962">
        <v>1</v>
      </c>
      <c r="AZ962">
        <v>1</v>
      </c>
      <c r="BA962">
        <v>1</v>
      </c>
      <c r="BB962">
        <v>1</v>
      </c>
      <c r="BC962">
        <v>6.12</v>
      </c>
      <c r="BD962" t="s">
        <v>45</v>
      </c>
      <c r="BE962" t="s">
        <v>45</v>
      </c>
      <c r="BF962" t="s">
        <v>45</v>
      </c>
      <c r="BG962" t="s">
        <v>45</v>
      </c>
      <c r="BH962">
        <v>3</v>
      </c>
      <c r="BI962">
        <v>1</v>
      </c>
      <c r="BJ962" t="s">
        <v>463</v>
      </c>
      <c r="BM962">
        <v>96</v>
      </c>
      <c r="BN962">
        <v>0</v>
      </c>
      <c r="BO962" t="s">
        <v>460</v>
      </c>
      <c r="BP962">
        <v>1</v>
      </c>
      <c r="BQ962">
        <v>30</v>
      </c>
      <c r="BS962">
        <v>1</v>
      </c>
      <c r="BT962">
        <v>1</v>
      </c>
      <c r="BU962">
        <v>1</v>
      </c>
      <c r="BV962">
        <v>1</v>
      </c>
      <c r="BW962">
        <v>1</v>
      </c>
      <c r="BX962">
        <v>1</v>
      </c>
      <c r="BY962" t="s">
        <v>45</v>
      </c>
      <c r="BZ962">
        <v>0</v>
      </c>
      <c r="CA962">
        <v>0</v>
      </c>
      <c r="CF962">
        <v>0</v>
      </c>
      <c r="CG962">
        <v>0</v>
      </c>
      <c r="CM962">
        <v>0</v>
      </c>
      <c r="CN962" t="s">
        <v>45</v>
      </c>
      <c r="CO962">
        <v>0</v>
      </c>
      <c r="CP962">
        <f t="shared" si="575"/>
        <v>0</v>
      </c>
      <c r="CQ962">
        <f t="shared" si="576"/>
        <v>153.55080000000001</v>
      </c>
      <c r="CR962">
        <f t="shared" si="577"/>
        <v>0</v>
      </c>
      <c r="CS962">
        <f t="shared" si="578"/>
        <v>0</v>
      </c>
      <c r="CT962">
        <f t="shared" si="579"/>
        <v>0</v>
      </c>
      <c r="CU962">
        <f t="shared" si="580"/>
        <v>0</v>
      </c>
      <c r="CV962">
        <f t="shared" si="581"/>
        <v>0</v>
      </c>
      <c r="CW962">
        <f t="shared" si="582"/>
        <v>0</v>
      </c>
      <c r="CX962">
        <f t="shared" si="583"/>
        <v>0</v>
      </c>
      <c r="CY962">
        <f t="shared" si="584"/>
        <v>0</v>
      </c>
      <c r="CZ962">
        <f t="shared" si="585"/>
        <v>0</v>
      </c>
      <c r="DC962" t="s">
        <v>45</v>
      </c>
      <c r="DD962" t="s">
        <v>45</v>
      </c>
      <c r="DE962" t="s">
        <v>45</v>
      </c>
      <c r="DF962" t="s">
        <v>45</v>
      </c>
      <c r="DG962" t="s">
        <v>45</v>
      </c>
      <c r="DH962" t="s">
        <v>45</v>
      </c>
      <c r="DI962" t="s">
        <v>45</v>
      </c>
      <c r="DJ962" t="s">
        <v>45</v>
      </c>
      <c r="DK962" t="s">
        <v>45</v>
      </c>
      <c r="DL962" t="s">
        <v>45</v>
      </c>
      <c r="DM962" t="s">
        <v>45</v>
      </c>
      <c r="DN962">
        <v>104</v>
      </c>
      <c r="DO962">
        <v>79</v>
      </c>
      <c r="DP962">
        <v>1.087</v>
      </c>
      <c r="DQ962">
        <v>1.0009999999999999</v>
      </c>
      <c r="DU962">
        <v>1005</v>
      </c>
      <c r="DV962" t="s">
        <v>462</v>
      </c>
      <c r="DW962" t="s">
        <v>462</v>
      </c>
      <c r="DX962">
        <v>1</v>
      </c>
      <c r="EE962">
        <v>21377811</v>
      </c>
      <c r="EF962">
        <v>30</v>
      </c>
      <c r="EG962" t="s">
        <v>20</v>
      </c>
      <c r="EH962">
        <v>0</v>
      </c>
      <c r="EI962" t="s">
        <v>45</v>
      </c>
      <c r="EJ962">
        <v>1</v>
      </c>
      <c r="EK962">
        <v>96</v>
      </c>
      <c r="EL962" t="s">
        <v>433</v>
      </c>
      <c r="EM962" t="s">
        <v>434</v>
      </c>
      <c r="EO962" t="s">
        <v>45</v>
      </c>
      <c r="EQ962">
        <v>0</v>
      </c>
      <c r="ER962">
        <v>25.09</v>
      </c>
      <c r="ES962">
        <v>25.09</v>
      </c>
      <c r="ET962">
        <v>0</v>
      </c>
      <c r="EU962">
        <v>0</v>
      </c>
      <c r="EV962">
        <v>0</v>
      </c>
      <c r="EW962">
        <v>0</v>
      </c>
      <c r="EX962">
        <v>0</v>
      </c>
      <c r="EZ962">
        <v>0</v>
      </c>
      <c r="FQ962">
        <v>0</v>
      </c>
      <c r="FR962">
        <f t="shared" si="586"/>
        <v>0</v>
      </c>
      <c r="FS962">
        <v>0</v>
      </c>
      <c r="FX962">
        <v>0</v>
      </c>
      <c r="FY962">
        <v>0</v>
      </c>
      <c r="GA962" t="s">
        <v>45</v>
      </c>
      <c r="GG962">
        <v>2</v>
      </c>
      <c r="GH962">
        <v>1</v>
      </c>
      <c r="GI962">
        <v>2</v>
      </c>
      <c r="GJ962">
        <v>0</v>
      </c>
      <c r="GK962">
        <f>ROUND(R962*(R12)/100,2)</f>
        <v>0</v>
      </c>
      <c r="GL962">
        <f t="shared" si="587"/>
        <v>0</v>
      </c>
      <c r="GM962">
        <f t="shared" si="588"/>
        <v>0</v>
      </c>
      <c r="GN962">
        <f t="shared" si="589"/>
        <v>0</v>
      </c>
      <c r="GO962">
        <f t="shared" si="590"/>
        <v>0</v>
      </c>
      <c r="GP962">
        <f t="shared" si="591"/>
        <v>0</v>
      </c>
      <c r="GR962">
        <v>0</v>
      </c>
    </row>
    <row r="963" spans="1:200">
      <c r="A963">
        <v>18</v>
      </c>
      <c r="B963">
        <v>0</v>
      </c>
      <c r="C963">
        <v>462</v>
      </c>
      <c r="E963" t="s">
        <v>595</v>
      </c>
      <c r="F963" t="s">
        <v>464</v>
      </c>
      <c r="G963" t="s">
        <v>465</v>
      </c>
      <c r="H963" t="s">
        <v>462</v>
      </c>
      <c r="I963">
        <f>I961*J963</f>
        <v>0</v>
      </c>
      <c r="J963">
        <v>264.60000000000002</v>
      </c>
      <c r="O963">
        <f t="shared" si="555"/>
        <v>0</v>
      </c>
      <c r="P963">
        <f t="shared" si="556"/>
        <v>0</v>
      </c>
      <c r="Q963">
        <f t="shared" si="557"/>
        <v>0</v>
      </c>
      <c r="R963">
        <f t="shared" si="558"/>
        <v>0</v>
      </c>
      <c r="S963">
        <f t="shared" si="559"/>
        <v>0</v>
      </c>
      <c r="T963">
        <f t="shared" si="560"/>
        <v>0</v>
      </c>
      <c r="U963">
        <f t="shared" si="561"/>
        <v>0</v>
      </c>
      <c r="V963">
        <f t="shared" si="562"/>
        <v>0</v>
      </c>
      <c r="W963">
        <f t="shared" si="563"/>
        <v>0</v>
      </c>
      <c r="X963">
        <f t="shared" si="564"/>
        <v>0</v>
      </c>
      <c r="Y963">
        <f t="shared" si="565"/>
        <v>0</v>
      </c>
      <c r="AA963">
        <v>22950688</v>
      </c>
      <c r="AB963">
        <f t="shared" si="566"/>
        <v>23.06</v>
      </c>
      <c r="AC963">
        <f t="shared" si="567"/>
        <v>23.06</v>
      </c>
      <c r="AD963">
        <f t="shared" si="568"/>
        <v>0</v>
      </c>
      <c r="AE963">
        <f t="shared" si="569"/>
        <v>0</v>
      </c>
      <c r="AF963">
        <f t="shared" si="570"/>
        <v>0</v>
      </c>
      <c r="AG963">
        <f t="shared" si="571"/>
        <v>0</v>
      </c>
      <c r="AH963">
        <f t="shared" si="572"/>
        <v>0</v>
      </c>
      <c r="AI963">
        <f t="shared" si="573"/>
        <v>0</v>
      </c>
      <c r="AJ963">
        <f t="shared" si="574"/>
        <v>0</v>
      </c>
      <c r="AK963">
        <v>23.06</v>
      </c>
      <c r="AL963">
        <v>23.06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1</v>
      </c>
      <c r="AW963">
        <v>1</v>
      </c>
      <c r="AZ963">
        <v>1</v>
      </c>
      <c r="BA963">
        <v>1</v>
      </c>
      <c r="BB963">
        <v>1</v>
      </c>
      <c r="BC963">
        <v>6.17</v>
      </c>
      <c r="BD963" t="s">
        <v>45</v>
      </c>
      <c r="BE963" t="s">
        <v>45</v>
      </c>
      <c r="BF963" t="s">
        <v>45</v>
      </c>
      <c r="BG963" t="s">
        <v>45</v>
      </c>
      <c r="BH963">
        <v>3</v>
      </c>
      <c r="BI963">
        <v>1</v>
      </c>
      <c r="BJ963" t="s">
        <v>466</v>
      </c>
      <c r="BM963">
        <v>96</v>
      </c>
      <c r="BN963">
        <v>0</v>
      </c>
      <c r="BO963" t="s">
        <v>464</v>
      </c>
      <c r="BP963">
        <v>1</v>
      </c>
      <c r="BQ963">
        <v>30</v>
      </c>
      <c r="BS963">
        <v>1</v>
      </c>
      <c r="BT963">
        <v>1</v>
      </c>
      <c r="BU963">
        <v>1</v>
      </c>
      <c r="BV963">
        <v>1</v>
      </c>
      <c r="BW963">
        <v>1</v>
      </c>
      <c r="BX963">
        <v>1</v>
      </c>
      <c r="BY963" t="s">
        <v>45</v>
      </c>
      <c r="BZ963">
        <v>0</v>
      </c>
      <c r="CA963">
        <v>0</v>
      </c>
      <c r="CF963">
        <v>0</v>
      </c>
      <c r="CG963">
        <v>0</v>
      </c>
      <c r="CM963">
        <v>0</v>
      </c>
      <c r="CN963" t="s">
        <v>45</v>
      </c>
      <c r="CO963">
        <v>0</v>
      </c>
      <c r="CP963">
        <f t="shared" si="575"/>
        <v>0</v>
      </c>
      <c r="CQ963">
        <f t="shared" si="576"/>
        <v>142.28019999999998</v>
      </c>
      <c r="CR963">
        <f t="shared" si="577"/>
        <v>0</v>
      </c>
      <c r="CS963">
        <f t="shared" si="578"/>
        <v>0</v>
      </c>
      <c r="CT963">
        <f t="shared" si="579"/>
        <v>0</v>
      </c>
      <c r="CU963">
        <f t="shared" si="580"/>
        <v>0</v>
      </c>
      <c r="CV963">
        <f t="shared" si="581"/>
        <v>0</v>
      </c>
      <c r="CW963">
        <f t="shared" si="582"/>
        <v>0</v>
      </c>
      <c r="CX963">
        <f t="shared" si="583"/>
        <v>0</v>
      </c>
      <c r="CY963">
        <f t="shared" si="584"/>
        <v>0</v>
      </c>
      <c r="CZ963">
        <f t="shared" si="585"/>
        <v>0</v>
      </c>
      <c r="DC963" t="s">
        <v>45</v>
      </c>
      <c r="DD963" t="s">
        <v>45</v>
      </c>
      <c r="DE963" t="s">
        <v>45</v>
      </c>
      <c r="DF963" t="s">
        <v>45</v>
      </c>
      <c r="DG963" t="s">
        <v>45</v>
      </c>
      <c r="DH963" t="s">
        <v>45</v>
      </c>
      <c r="DI963" t="s">
        <v>45</v>
      </c>
      <c r="DJ963" t="s">
        <v>45</v>
      </c>
      <c r="DK963" t="s">
        <v>45</v>
      </c>
      <c r="DL963" t="s">
        <v>45</v>
      </c>
      <c r="DM963" t="s">
        <v>45</v>
      </c>
      <c r="DN963">
        <v>104</v>
      </c>
      <c r="DO963">
        <v>79</v>
      </c>
      <c r="DP963">
        <v>1.087</v>
      </c>
      <c r="DQ963">
        <v>1.0009999999999999</v>
      </c>
      <c r="DU963">
        <v>1005</v>
      </c>
      <c r="DV963" t="s">
        <v>462</v>
      </c>
      <c r="DW963" t="s">
        <v>462</v>
      </c>
      <c r="DX963">
        <v>1</v>
      </c>
      <c r="EE963">
        <v>21377811</v>
      </c>
      <c r="EF963">
        <v>30</v>
      </c>
      <c r="EG963" t="s">
        <v>20</v>
      </c>
      <c r="EH963">
        <v>0</v>
      </c>
      <c r="EI963" t="s">
        <v>45</v>
      </c>
      <c r="EJ963">
        <v>1</v>
      </c>
      <c r="EK963">
        <v>96</v>
      </c>
      <c r="EL963" t="s">
        <v>433</v>
      </c>
      <c r="EM963" t="s">
        <v>434</v>
      </c>
      <c r="EO963" t="s">
        <v>45</v>
      </c>
      <c r="EQ963">
        <v>0</v>
      </c>
      <c r="ER963">
        <v>23.06</v>
      </c>
      <c r="ES963">
        <v>23.06</v>
      </c>
      <c r="ET963">
        <v>0</v>
      </c>
      <c r="EU963">
        <v>0</v>
      </c>
      <c r="EV963">
        <v>0</v>
      </c>
      <c r="EW963">
        <v>0</v>
      </c>
      <c r="EX963">
        <v>0</v>
      </c>
      <c r="EZ963">
        <v>0</v>
      </c>
      <c r="FQ963">
        <v>0</v>
      </c>
      <c r="FR963">
        <f t="shared" si="586"/>
        <v>0</v>
      </c>
      <c r="FS963">
        <v>0</v>
      </c>
      <c r="FX963">
        <v>0</v>
      </c>
      <c r="FY963">
        <v>0</v>
      </c>
      <c r="GA963" t="s">
        <v>45</v>
      </c>
      <c r="GG963">
        <v>2</v>
      </c>
      <c r="GH963">
        <v>1</v>
      </c>
      <c r="GI963">
        <v>2</v>
      </c>
      <c r="GJ963">
        <v>0</v>
      </c>
      <c r="GK963">
        <f>ROUND(R963*(R12)/100,2)</f>
        <v>0</v>
      </c>
      <c r="GL963">
        <f t="shared" si="587"/>
        <v>0</v>
      </c>
      <c r="GM963">
        <f t="shared" si="588"/>
        <v>0</v>
      </c>
      <c r="GN963">
        <f t="shared" si="589"/>
        <v>0</v>
      </c>
      <c r="GO963">
        <f t="shared" si="590"/>
        <v>0</v>
      </c>
      <c r="GP963">
        <f t="shared" si="591"/>
        <v>0</v>
      </c>
      <c r="GR963">
        <v>0</v>
      </c>
    </row>
    <row r="964" spans="1:200">
      <c r="A964">
        <v>17</v>
      </c>
      <c r="B964">
        <v>0</v>
      </c>
      <c r="C964">
        <f>ROW(SmtRes!A470)</f>
        <v>470</v>
      </c>
      <c r="D964">
        <f>ROW(EtalonRes!A446)</f>
        <v>446</v>
      </c>
      <c r="E964" t="s">
        <v>90</v>
      </c>
      <c r="F964" t="s">
        <v>804</v>
      </c>
      <c r="G964" t="s">
        <v>805</v>
      </c>
      <c r="H964" t="s">
        <v>93</v>
      </c>
      <c r="I964">
        <f>I928*F1017</f>
        <v>0</v>
      </c>
      <c r="J964">
        <v>0</v>
      </c>
      <c r="O964">
        <f t="shared" si="555"/>
        <v>0</v>
      </c>
      <c r="P964">
        <f t="shared" si="556"/>
        <v>0</v>
      </c>
      <c r="Q964">
        <f t="shared" si="557"/>
        <v>0</v>
      </c>
      <c r="R964">
        <f t="shared" si="558"/>
        <v>0</v>
      </c>
      <c r="S964">
        <f t="shared" si="559"/>
        <v>0</v>
      </c>
      <c r="T964">
        <f t="shared" si="560"/>
        <v>0</v>
      </c>
      <c r="U964">
        <f t="shared" si="561"/>
        <v>0</v>
      </c>
      <c r="V964">
        <f t="shared" si="562"/>
        <v>0</v>
      </c>
      <c r="W964">
        <f t="shared" si="563"/>
        <v>0</v>
      </c>
      <c r="X964">
        <f t="shared" si="564"/>
        <v>0</v>
      </c>
      <c r="Y964">
        <f t="shared" si="565"/>
        <v>0</v>
      </c>
      <c r="AA964">
        <v>22950688</v>
      </c>
      <c r="AB964">
        <f t="shared" si="566"/>
        <v>2682.05</v>
      </c>
      <c r="AC964">
        <f t="shared" si="567"/>
        <v>2375.1</v>
      </c>
      <c r="AD964">
        <f t="shared" si="568"/>
        <v>32.06</v>
      </c>
      <c r="AE964">
        <f t="shared" si="569"/>
        <v>8.6999999999999993</v>
      </c>
      <c r="AF964">
        <f t="shared" si="570"/>
        <v>274.89</v>
      </c>
      <c r="AG964">
        <f t="shared" si="571"/>
        <v>0</v>
      </c>
      <c r="AH964">
        <f t="shared" si="572"/>
        <v>23.1</v>
      </c>
      <c r="AI964">
        <f t="shared" si="573"/>
        <v>0</v>
      </c>
      <c r="AJ964">
        <f t="shared" si="574"/>
        <v>0</v>
      </c>
      <c r="AK964">
        <v>2682.05</v>
      </c>
      <c r="AL964">
        <v>2375.1</v>
      </c>
      <c r="AM964">
        <v>32.06</v>
      </c>
      <c r="AN964">
        <v>8.6999999999999993</v>
      </c>
      <c r="AO964">
        <v>274.89</v>
      </c>
      <c r="AP964">
        <v>0</v>
      </c>
      <c r="AQ964">
        <v>23.1</v>
      </c>
      <c r="AR964">
        <v>0</v>
      </c>
      <c r="AS964">
        <v>0</v>
      </c>
      <c r="AT964">
        <v>88</v>
      </c>
      <c r="AU964">
        <v>44</v>
      </c>
      <c r="AV964">
        <v>1</v>
      </c>
      <c r="AW964">
        <v>1</v>
      </c>
      <c r="AZ964">
        <v>1</v>
      </c>
      <c r="BA964">
        <v>16.23</v>
      </c>
      <c r="BB964">
        <v>8.01</v>
      </c>
      <c r="BC964">
        <v>8.4</v>
      </c>
      <c r="BD964" t="s">
        <v>45</v>
      </c>
      <c r="BE964" t="s">
        <v>45</v>
      </c>
      <c r="BF964" t="s">
        <v>45</v>
      </c>
      <c r="BG964" t="s">
        <v>45</v>
      </c>
      <c r="BH964">
        <v>0</v>
      </c>
      <c r="BI964">
        <v>1</v>
      </c>
      <c r="BJ964" t="s">
        <v>806</v>
      </c>
      <c r="BM964">
        <v>96</v>
      </c>
      <c r="BN964">
        <v>0</v>
      </c>
      <c r="BO964" t="s">
        <v>804</v>
      </c>
      <c r="BP964">
        <v>1</v>
      </c>
      <c r="BQ964">
        <v>30</v>
      </c>
      <c r="BS964">
        <v>16.23</v>
      </c>
      <c r="BT964">
        <v>1</v>
      </c>
      <c r="BU964">
        <v>1</v>
      </c>
      <c r="BV964">
        <v>1</v>
      </c>
      <c r="BW964">
        <v>1</v>
      </c>
      <c r="BX964">
        <v>1</v>
      </c>
      <c r="BY964" t="s">
        <v>45</v>
      </c>
      <c r="BZ964">
        <v>88</v>
      </c>
      <c r="CA964">
        <v>44</v>
      </c>
      <c r="CF964">
        <v>0</v>
      </c>
      <c r="CG964">
        <v>0</v>
      </c>
      <c r="CM964">
        <v>0</v>
      </c>
      <c r="CN964" t="s">
        <v>45</v>
      </c>
      <c r="CO964">
        <v>0</v>
      </c>
      <c r="CP964">
        <f t="shared" si="575"/>
        <v>0</v>
      </c>
      <c r="CQ964">
        <f t="shared" si="576"/>
        <v>19950.84</v>
      </c>
      <c r="CR964">
        <f t="shared" si="577"/>
        <v>256.80060000000003</v>
      </c>
      <c r="CS964">
        <f t="shared" si="578"/>
        <v>141.20099999999999</v>
      </c>
      <c r="CT964">
        <f t="shared" si="579"/>
        <v>4461.4646999999995</v>
      </c>
      <c r="CU964">
        <f t="shared" si="580"/>
        <v>0</v>
      </c>
      <c r="CV964">
        <f t="shared" si="581"/>
        <v>23.1</v>
      </c>
      <c r="CW964">
        <f t="shared" si="582"/>
        <v>0</v>
      </c>
      <c r="CX964">
        <f t="shared" si="583"/>
        <v>0</v>
      </c>
      <c r="CY964">
        <f t="shared" si="584"/>
        <v>0</v>
      </c>
      <c r="CZ964">
        <f t="shared" si="585"/>
        <v>0</v>
      </c>
      <c r="DC964" t="s">
        <v>45</v>
      </c>
      <c r="DD964" t="s">
        <v>45</v>
      </c>
      <c r="DE964" t="s">
        <v>45</v>
      </c>
      <c r="DF964" t="s">
        <v>45</v>
      </c>
      <c r="DG964" t="s">
        <v>45</v>
      </c>
      <c r="DH964" t="s">
        <v>45</v>
      </c>
      <c r="DI964" t="s">
        <v>45</v>
      </c>
      <c r="DJ964" t="s">
        <v>45</v>
      </c>
      <c r="DK964" t="s">
        <v>45</v>
      </c>
      <c r="DL964" t="s">
        <v>45</v>
      </c>
      <c r="DM964" t="s">
        <v>45</v>
      </c>
      <c r="DN964">
        <v>104</v>
      </c>
      <c r="DO964">
        <v>79</v>
      </c>
      <c r="DP964">
        <v>1.087</v>
      </c>
      <c r="DQ964">
        <v>1.0009999999999999</v>
      </c>
      <c r="DU964">
        <v>1003</v>
      </c>
      <c r="DV964" t="s">
        <v>93</v>
      </c>
      <c r="DW964" t="s">
        <v>93</v>
      </c>
      <c r="DX964">
        <v>100</v>
      </c>
      <c r="EE964">
        <v>21377811</v>
      </c>
      <c r="EF964">
        <v>30</v>
      </c>
      <c r="EG964" t="s">
        <v>20</v>
      </c>
      <c r="EH964">
        <v>0</v>
      </c>
      <c r="EI964" t="s">
        <v>45</v>
      </c>
      <c r="EJ964">
        <v>1</v>
      </c>
      <c r="EK964">
        <v>96</v>
      </c>
      <c r="EL964" t="s">
        <v>433</v>
      </c>
      <c r="EM964" t="s">
        <v>434</v>
      </c>
      <c r="EO964" t="s">
        <v>45</v>
      </c>
      <c r="EQ964">
        <v>0</v>
      </c>
      <c r="ER964">
        <v>2682.05</v>
      </c>
      <c r="ES964">
        <v>2375.1</v>
      </c>
      <c r="ET964">
        <v>32.06</v>
      </c>
      <c r="EU964">
        <v>8.6999999999999993</v>
      </c>
      <c r="EV964">
        <v>274.89</v>
      </c>
      <c r="EW964">
        <v>23.1</v>
      </c>
      <c r="EX964">
        <v>0</v>
      </c>
      <c r="EY964">
        <v>0</v>
      </c>
      <c r="EZ964">
        <v>0</v>
      </c>
      <c r="FQ964">
        <v>0</v>
      </c>
      <c r="FR964">
        <f t="shared" si="586"/>
        <v>0</v>
      </c>
      <c r="FS964">
        <v>0</v>
      </c>
      <c r="FX964">
        <v>88</v>
      </c>
      <c r="FY964">
        <v>44</v>
      </c>
      <c r="GA964" t="s">
        <v>45</v>
      </c>
      <c r="GG964">
        <v>2</v>
      </c>
      <c r="GH964">
        <v>1</v>
      </c>
      <c r="GI964">
        <v>2</v>
      </c>
      <c r="GJ964">
        <v>0</v>
      </c>
      <c r="GK964">
        <f>ROUND(R964*(R12)/100,2)</f>
        <v>0</v>
      </c>
      <c r="GL964">
        <f t="shared" si="587"/>
        <v>0</v>
      </c>
      <c r="GM964">
        <f t="shared" si="588"/>
        <v>0</v>
      </c>
      <c r="GN964">
        <f t="shared" si="589"/>
        <v>0</v>
      </c>
      <c r="GO964">
        <f t="shared" si="590"/>
        <v>0</v>
      </c>
      <c r="GP964">
        <f t="shared" si="591"/>
        <v>0</v>
      </c>
      <c r="GR964">
        <v>0</v>
      </c>
    </row>
    <row r="965" spans="1:200">
      <c r="A965">
        <v>18</v>
      </c>
      <c r="B965">
        <v>0</v>
      </c>
      <c r="C965">
        <v>470</v>
      </c>
      <c r="E965" t="s">
        <v>267</v>
      </c>
      <c r="F965" t="s">
        <v>807</v>
      </c>
      <c r="G965" t="s">
        <v>808</v>
      </c>
      <c r="H965" t="s">
        <v>102</v>
      </c>
      <c r="I965">
        <f>I964*J965</f>
        <v>0</v>
      </c>
      <c r="J965">
        <v>0.51</v>
      </c>
      <c r="O965">
        <f t="shared" si="555"/>
        <v>0</v>
      </c>
      <c r="P965">
        <f t="shared" si="556"/>
        <v>0</v>
      </c>
      <c r="Q965">
        <f t="shared" si="557"/>
        <v>0</v>
      </c>
      <c r="R965">
        <f t="shared" si="558"/>
        <v>0</v>
      </c>
      <c r="S965">
        <f t="shared" si="559"/>
        <v>0</v>
      </c>
      <c r="T965">
        <f t="shared" si="560"/>
        <v>0</v>
      </c>
      <c r="U965">
        <f t="shared" si="561"/>
        <v>0</v>
      </c>
      <c r="V965">
        <f t="shared" si="562"/>
        <v>0</v>
      </c>
      <c r="W965">
        <f t="shared" si="563"/>
        <v>0</v>
      </c>
      <c r="X965">
        <f t="shared" si="564"/>
        <v>0</v>
      </c>
      <c r="Y965">
        <f t="shared" si="565"/>
        <v>0</v>
      </c>
      <c r="AA965">
        <v>22950688</v>
      </c>
      <c r="AB965">
        <f t="shared" si="566"/>
        <v>451.14</v>
      </c>
      <c r="AC965">
        <f t="shared" si="567"/>
        <v>451.14</v>
      </c>
      <c r="AD965">
        <f t="shared" si="568"/>
        <v>0</v>
      </c>
      <c r="AE965">
        <f t="shared" si="569"/>
        <v>0</v>
      </c>
      <c r="AF965">
        <f t="shared" si="570"/>
        <v>0</v>
      </c>
      <c r="AG965">
        <f t="shared" si="571"/>
        <v>0</v>
      </c>
      <c r="AH965">
        <f t="shared" si="572"/>
        <v>0</v>
      </c>
      <c r="AI965">
        <f t="shared" si="573"/>
        <v>0</v>
      </c>
      <c r="AJ965">
        <f t="shared" si="574"/>
        <v>0</v>
      </c>
      <c r="AK965">
        <v>451.14</v>
      </c>
      <c r="AL965">
        <v>451.14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1</v>
      </c>
      <c r="AW965">
        <v>1</v>
      </c>
      <c r="AZ965">
        <v>1</v>
      </c>
      <c r="BA965">
        <v>1</v>
      </c>
      <c r="BB965">
        <v>1</v>
      </c>
      <c r="BC965">
        <v>6.18</v>
      </c>
      <c r="BD965" t="s">
        <v>45</v>
      </c>
      <c r="BE965" t="s">
        <v>45</v>
      </c>
      <c r="BF965" t="s">
        <v>45</v>
      </c>
      <c r="BG965" t="s">
        <v>45</v>
      </c>
      <c r="BH965">
        <v>3</v>
      </c>
      <c r="BI965">
        <v>1</v>
      </c>
      <c r="BJ965" t="s">
        <v>809</v>
      </c>
      <c r="BM965">
        <v>96</v>
      </c>
      <c r="BN965">
        <v>0</v>
      </c>
      <c r="BO965" t="s">
        <v>807</v>
      </c>
      <c r="BP965">
        <v>1</v>
      </c>
      <c r="BQ965">
        <v>30</v>
      </c>
      <c r="BS965">
        <v>1</v>
      </c>
      <c r="BT965">
        <v>1</v>
      </c>
      <c r="BU965">
        <v>1</v>
      </c>
      <c r="BV965">
        <v>1</v>
      </c>
      <c r="BW965">
        <v>1</v>
      </c>
      <c r="BX965">
        <v>1</v>
      </c>
      <c r="BY965" t="s">
        <v>45</v>
      </c>
      <c r="BZ965">
        <v>0</v>
      </c>
      <c r="CA965">
        <v>0</v>
      </c>
      <c r="CF965">
        <v>0</v>
      </c>
      <c r="CG965">
        <v>0</v>
      </c>
      <c r="CM965">
        <v>0</v>
      </c>
      <c r="CN965" t="s">
        <v>45</v>
      </c>
      <c r="CO965">
        <v>0</v>
      </c>
      <c r="CP965">
        <f t="shared" si="575"/>
        <v>0</v>
      </c>
      <c r="CQ965">
        <f t="shared" si="576"/>
        <v>2788.0451999999996</v>
      </c>
      <c r="CR965">
        <f t="shared" si="577"/>
        <v>0</v>
      </c>
      <c r="CS965">
        <f t="shared" si="578"/>
        <v>0</v>
      </c>
      <c r="CT965">
        <f t="shared" si="579"/>
        <v>0</v>
      </c>
      <c r="CU965">
        <f t="shared" si="580"/>
        <v>0</v>
      </c>
      <c r="CV965">
        <f t="shared" si="581"/>
        <v>0</v>
      </c>
      <c r="CW965">
        <f t="shared" si="582"/>
        <v>0</v>
      </c>
      <c r="CX965">
        <f t="shared" si="583"/>
        <v>0</v>
      </c>
      <c r="CY965">
        <f t="shared" si="584"/>
        <v>0</v>
      </c>
      <c r="CZ965">
        <f t="shared" si="585"/>
        <v>0</v>
      </c>
      <c r="DC965" t="s">
        <v>45</v>
      </c>
      <c r="DD965" t="s">
        <v>45</v>
      </c>
      <c r="DE965" t="s">
        <v>45</v>
      </c>
      <c r="DF965" t="s">
        <v>45</v>
      </c>
      <c r="DG965" t="s">
        <v>45</v>
      </c>
      <c r="DH965" t="s">
        <v>45</v>
      </c>
      <c r="DI965" t="s">
        <v>45</v>
      </c>
      <c r="DJ965" t="s">
        <v>45</v>
      </c>
      <c r="DK965" t="s">
        <v>45</v>
      </c>
      <c r="DL965" t="s">
        <v>45</v>
      </c>
      <c r="DM965" t="s">
        <v>45</v>
      </c>
      <c r="DN965">
        <v>104</v>
      </c>
      <c r="DO965">
        <v>79</v>
      </c>
      <c r="DP965">
        <v>1.087</v>
      </c>
      <c r="DQ965">
        <v>1.0009999999999999</v>
      </c>
      <c r="DU965">
        <v>1007</v>
      </c>
      <c r="DV965" t="s">
        <v>102</v>
      </c>
      <c r="DW965" t="s">
        <v>102</v>
      </c>
      <c r="DX965">
        <v>1</v>
      </c>
      <c r="EE965">
        <v>21377811</v>
      </c>
      <c r="EF965">
        <v>30</v>
      </c>
      <c r="EG965" t="s">
        <v>20</v>
      </c>
      <c r="EH965">
        <v>0</v>
      </c>
      <c r="EI965" t="s">
        <v>45</v>
      </c>
      <c r="EJ965">
        <v>1</v>
      </c>
      <c r="EK965">
        <v>96</v>
      </c>
      <c r="EL965" t="s">
        <v>433</v>
      </c>
      <c r="EM965" t="s">
        <v>434</v>
      </c>
      <c r="EO965" t="s">
        <v>45</v>
      </c>
      <c r="EQ965">
        <v>0</v>
      </c>
      <c r="ER965">
        <v>451.14</v>
      </c>
      <c r="ES965">
        <v>451.14</v>
      </c>
      <c r="ET965">
        <v>0</v>
      </c>
      <c r="EU965">
        <v>0</v>
      </c>
      <c r="EV965">
        <v>0</v>
      </c>
      <c r="EW965">
        <v>0</v>
      </c>
      <c r="EX965">
        <v>0</v>
      </c>
      <c r="EZ965">
        <v>0</v>
      </c>
      <c r="FQ965">
        <v>0</v>
      </c>
      <c r="FR965">
        <f t="shared" si="586"/>
        <v>0</v>
      </c>
      <c r="FS965">
        <v>0</v>
      </c>
      <c r="FX965">
        <v>0</v>
      </c>
      <c r="FY965">
        <v>0</v>
      </c>
      <c r="GA965" t="s">
        <v>45</v>
      </c>
      <c r="GG965">
        <v>2</v>
      </c>
      <c r="GH965">
        <v>1</v>
      </c>
      <c r="GI965">
        <v>2</v>
      </c>
      <c r="GJ965">
        <v>0</v>
      </c>
      <c r="GK965">
        <f>ROUND(R965*(R12)/100,2)</f>
        <v>0</v>
      </c>
      <c r="GL965">
        <f t="shared" si="587"/>
        <v>0</v>
      </c>
      <c r="GM965">
        <f t="shared" si="588"/>
        <v>0</v>
      </c>
      <c r="GN965">
        <f t="shared" si="589"/>
        <v>0</v>
      </c>
      <c r="GO965">
        <f t="shared" si="590"/>
        <v>0</v>
      </c>
      <c r="GP965">
        <f t="shared" si="591"/>
        <v>0</v>
      </c>
      <c r="GR965">
        <v>0</v>
      </c>
    </row>
    <row r="966" spans="1:200">
      <c r="A966">
        <v>18</v>
      </c>
      <c r="B966">
        <v>0</v>
      </c>
      <c r="C966">
        <v>467</v>
      </c>
      <c r="E966" t="s">
        <v>272</v>
      </c>
      <c r="F966" t="s">
        <v>460</v>
      </c>
      <c r="G966" t="s">
        <v>461</v>
      </c>
      <c r="H966" t="s">
        <v>462</v>
      </c>
      <c r="I966">
        <f>I964*J966</f>
        <v>0</v>
      </c>
      <c r="J966">
        <v>0</v>
      </c>
      <c r="O966">
        <f t="shared" si="555"/>
        <v>0</v>
      </c>
      <c r="P966">
        <f t="shared" si="556"/>
        <v>0</v>
      </c>
      <c r="Q966">
        <f t="shared" si="557"/>
        <v>0</v>
      </c>
      <c r="R966">
        <f t="shared" si="558"/>
        <v>0</v>
      </c>
      <c r="S966">
        <f t="shared" si="559"/>
        <v>0</v>
      </c>
      <c r="T966">
        <f t="shared" si="560"/>
        <v>0</v>
      </c>
      <c r="U966">
        <f t="shared" si="561"/>
        <v>0</v>
      </c>
      <c r="V966">
        <f t="shared" si="562"/>
        <v>0</v>
      </c>
      <c r="W966">
        <f t="shared" si="563"/>
        <v>0</v>
      </c>
      <c r="X966">
        <f t="shared" si="564"/>
        <v>0</v>
      </c>
      <c r="Y966">
        <f t="shared" si="565"/>
        <v>0</v>
      </c>
      <c r="AA966">
        <v>22950688</v>
      </c>
      <c r="AB966">
        <f t="shared" si="566"/>
        <v>25.09</v>
      </c>
      <c r="AC966">
        <f t="shared" si="567"/>
        <v>25.09</v>
      </c>
      <c r="AD966">
        <f t="shared" si="568"/>
        <v>0</v>
      </c>
      <c r="AE966">
        <f t="shared" si="569"/>
        <v>0</v>
      </c>
      <c r="AF966">
        <f t="shared" si="570"/>
        <v>0</v>
      </c>
      <c r="AG966">
        <f t="shared" si="571"/>
        <v>0</v>
      </c>
      <c r="AH966">
        <f t="shared" si="572"/>
        <v>0</v>
      </c>
      <c r="AI966">
        <f t="shared" si="573"/>
        <v>0</v>
      </c>
      <c r="AJ966">
        <f t="shared" si="574"/>
        <v>0</v>
      </c>
      <c r="AK966">
        <v>25.09</v>
      </c>
      <c r="AL966">
        <v>25.09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1</v>
      </c>
      <c r="AW966">
        <v>1</v>
      </c>
      <c r="AZ966">
        <v>1</v>
      </c>
      <c r="BA966">
        <v>1</v>
      </c>
      <c r="BB966">
        <v>1</v>
      </c>
      <c r="BC966">
        <v>6.12</v>
      </c>
      <c r="BD966" t="s">
        <v>45</v>
      </c>
      <c r="BE966" t="s">
        <v>45</v>
      </c>
      <c r="BF966" t="s">
        <v>45</v>
      </c>
      <c r="BG966" t="s">
        <v>45</v>
      </c>
      <c r="BH966">
        <v>3</v>
      </c>
      <c r="BI966">
        <v>1</v>
      </c>
      <c r="BJ966" t="s">
        <v>463</v>
      </c>
      <c r="BM966">
        <v>96</v>
      </c>
      <c r="BN966">
        <v>0</v>
      </c>
      <c r="BO966" t="s">
        <v>460</v>
      </c>
      <c r="BP966">
        <v>1</v>
      </c>
      <c r="BQ966">
        <v>30</v>
      </c>
      <c r="BS966">
        <v>1</v>
      </c>
      <c r="BT966">
        <v>1</v>
      </c>
      <c r="BU966">
        <v>1</v>
      </c>
      <c r="BV966">
        <v>1</v>
      </c>
      <c r="BW966">
        <v>1</v>
      </c>
      <c r="BX966">
        <v>1</v>
      </c>
      <c r="BY966" t="s">
        <v>45</v>
      </c>
      <c r="BZ966">
        <v>0</v>
      </c>
      <c r="CA966">
        <v>0</v>
      </c>
      <c r="CF966">
        <v>0</v>
      </c>
      <c r="CG966">
        <v>0</v>
      </c>
      <c r="CM966">
        <v>0</v>
      </c>
      <c r="CN966" t="s">
        <v>45</v>
      </c>
      <c r="CO966">
        <v>0</v>
      </c>
      <c r="CP966">
        <f t="shared" si="575"/>
        <v>0</v>
      </c>
      <c r="CQ966">
        <f t="shared" si="576"/>
        <v>153.55080000000001</v>
      </c>
      <c r="CR966">
        <f t="shared" si="577"/>
        <v>0</v>
      </c>
      <c r="CS966">
        <f t="shared" si="578"/>
        <v>0</v>
      </c>
      <c r="CT966">
        <f t="shared" si="579"/>
        <v>0</v>
      </c>
      <c r="CU966">
        <f t="shared" si="580"/>
        <v>0</v>
      </c>
      <c r="CV966">
        <f t="shared" si="581"/>
        <v>0</v>
      </c>
      <c r="CW966">
        <f t="shared" si="582"/>
        <v>0</v>
      </c>
      <c r="CX966">
        <f t="shared" si="583"/>
        <v>0</v>
      </c>
      <c r="CY966">
        <f t="shared" si="584"/>
        <v>0</v>
      </c>
      <c r="CZ966">
        <f t="shared" si="585"/>
        <v>0</v>
      </c>
      <c r="DC966" t="s">
        <v>45</v>
      </c>
      <c r="DD966" t="s">
        <v>45</v>
      </c>
      <c r="DE966" t="s">
        <v>45</v>
      </c>
      <c r="DF966" t="s">
        <v>45</v>
      </c>
      <c r="DG966" t="s">
        <v>45</v>
      </c>
      <c r="DH966" t="s">
        <v>45</v>
      </c>
      <c r="DI966" t="s">
        <v>45</v>
      </c>
      <c r="DJ966" t="s">
        <v>45</v>
      </c>
      <c r="DK966" t="s">
        <v>45</v>
      </c>
      <c r="DL966" t="s">
        <v>45</v>
      </c>
      <c r="DM966" t="s">
        <v>45</v>
      </c>
      <c r="DN966">
        <v>104</v>
      </c>
      <c r="DO966">
        <v>79</v>
      </c>
      <c r="DP966">
        <v>1.087</v>
      </c>
      <c r="DQ966">
        <v>1.0009999999999999</v>
      </c>
      <c r="DU966">
        <v>1005</v>
      </c>
      <c r="DV966" t="s">
        <v>462</v>
      </c>
      <c r="DW966" t="s">
        <v>462</v>
      </c>
      <c r="DX966">
        <v>1</v>
      </c>
      <c r="EE966">
        <v>21377811</v>
      </c>
      <c r="EF966">
        <v>30</v>
      </c>
      <c r="EG966" t="s">
        <v>20</v>
      </c>
      <c r="EH966">
        <v>0</v>
      </c>
      <c r="EI966" t="s">
        <v>45</v>
      </c>
      <c r="EJ966">
        <v>1</v>
      </c>
      <c r="EK966">
        <v>96</v>
      </c>
      <c r="EL966" t="s">
        <v>433</v>
      </c>
      <c r="EM966" t="s">
        <v>434</v>
      </c>
      <c r="EO966" t="s">
        <v>45</v>
      </c>
      <c r="EQ966">
        <v>0</v>
      </c>
      <c r="ER966">
        <v>25.09</v>
      </c>
      <c r="ES966">
        <v>25.09</v>
      </c>
      <c r="ET966">
        <v>0</v>
      </c>
      <c r="EU966">
        <v>0</v>
      </c>
      <c r="EV966">
        <v>0</v>
      </c>
      <c r="EW966">
        <v>0</v>
      </c>
      <c r="EX966">
        <v>0</v>
      </c>
      <c r="EZ966">
        <v>0</v>
      </c>
      <c r="FQ966">
        <v>0</v>
      </c>
      <c r="FR966">
        <f t="shared" si="586"/>
        <v>0</v>
      </c>
      <c r="FS966">
        <v>0</v>
      </c>
      <c r="FX966">
        <v>0</v>
      </c>
      <c r="FY966">
        <v>0</v>
      </c>
      <c r="GA966" t="s">
        <v>45</v>
      </c>
      <c r="GG966">
        <v>2</v>
      </c>
      <c r="GH966">
        <v>1</v>
      </c>
      <c r="GI966">
        <v>2</v>
      </c>
      <c r="GJ966">
        <v>0</v>
      </c>
      <c r="GK966">
        <f>ROUND(R966*(R12)/100,2)</f>
        <v>0</v>
      </c>
      <c r="GL966">
        <f t="shared" si="587"/>
        <v>0</v>
      </c>
      <c r="GM966">
        <f t="shared" si="588"/>
        <v>0</v>
      </c>
      <c r="GN966">
        <f t="shared" si="589"/>
        <v>0</v>
      </c>
      <c r="GO966">
        <f t="shared" si="590"/>
        <v>0</v>
      </c>
      <c r="GP966">
        <f t="shared" si="591"/>
        <v>0</v>
      </c>
      <c r="GR966">
        <v>0</v>
      </c>
    </row>
    <row r="967" spans="1:200">
      <c r="A967">
        <v>18</v>
      </c>
      <c r="B967">
        <v>0</v>
      </c>
      <c r="C967">
        <v>468</v>
      </c>
      <c r="E967" t="s">
        <v>276</v>
      </c>
      <c r="F967" t="s">
        <v>464</v>
      </c>
      <c r="G967" t="s">
        <v>465</v>
      </c>
      <c r="H967" t="s">
        <v>462</v>
      </c>
      <c r="I967">
        <f>I964*J967</f>
        <v>0</v>
      </c>
      <c r="J967">
        <v>252</v>
      </c>
      <c r="O967">
        <f t="shared" si="555"/>
        <v>0</v>
      </c>
      <c r="P967">
        <f t="shared" si="556"/>
        <v>0</v>
      </c>
      <c r="Q967">
        <f t="shared" si="557"/>
        <v>0</v>
      </c>
      <c r="R967">
        <f t="shared" si="558"/>
        <v>0</v>
      </c>
      <c r="S967">
        <f t="shared" si="559"/>
        <v>0</v>
      </c>
      <c r="T967">
        <f t="shared" si="560"/>
        <v>0</v>
      </c>
      <c r="U967">
        <f t="shared" si="561"/>
        <v>0</v>
      </c>
      <c r="V967">
        <f t="shared" si="562"/>
        <v>0</v>
      </c>
      <c r="W967">
        <f t="shared" si="563"/>
        <v>0</v>
      </c>
      <c r="X967">
        <f t="shared" si="564"/>
        <v>0</v>
      </c>
      <c r="Y967">
        <f t="shared" si="565"/>
        <v>0</v>
      </c>
      <c r="AA967">
        <v>22950688</v>
      </c>
      <c r="AB967">
        <f t="shared" si="566"/>
        <v>23.06</v>
      </c>
      <c r="AC967">
        <f t="shared" si="567"/>
        <v>23.06</v>
      </c>
      <c r="AD967">
        <f t="shared" si="568"/>
        <v>0</v>
      </c>
      <c r="AE967">
        <f t="shared" si="569"/>
        <v>0</v>
      </c>
      <c r="AF967">
        <f t="shared" si="570"/>
        <v>0</v>
      </c>
      <c r="AG967">
        <f t="shared" si="571"/>
        <v>0</v>
      </c>
      <c r="AH967">
        <f t="shared" si="572"/>
        <v>0</v>
      </c>
      <c r="AI967">
        <f t="shared" si="573"/>
        <v>0</v>
      </c>
      <c r="AJ967">
        <f t="shared" si="574"/>
        <v>0</v>
      </c>
      <c r="AK967">
        <v>23.06</v>
      </c>
      <c r="AL967">
        <v>23.06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1</v>
      </c>
      <c r="AW967">
        <v>1</v>
      </c>
      <c r="AZ967">
        <v>1</v>
      </c>
      <c r="BA967">
        <v>1</v>
      </c>
      <c r="BB967">
        <v>1</v>
      </c>
      <c r="BC967">
        <v>6.17</v>
      </c>
      <c r="BD967" t="s">
        <v>45</v>
      </c>
      <c r="BE967" t="s">
        <v>45</v>
      </c>
      <c r="BF967" t="s">
        <v>45</v>
      </c>
      <c r="BG967" t="s">
        <v>45</v>
      </c>
      <c r="BH967">
        <v>3</v>
      </c>
      <c r="BI967">
        <v>1</v>
      </c>
      <c r="BJ967" t="s">
        <v>466</v>
      </c>
      <c r="BM967">
        <v>96</v>
      </c>
      <c r="BN967">
        <v>0</v>
      </c>
      <c r="BO967" t="s">
        <v>464</v>
      </c>
      <c r="BP967">
        <v>1</v>
      </c>
      <c r="BQ967">
        <v>30</v>
      </c>
      <c r="BS967">
        <v>1</v>
      </c>
      <c r="BT967">
        <v>1</v>
      </c>
      <c r="BU967">
        <v>1</v>
      </c>
      <c r="BV967">
        <v>1</v>
      </c>
      <c r="BW967">
        <v>1</v>
      </c>
      <c r="BX967">
        <v>1</v>
      </c>
      <c r="BY967" t="s">
        <v>45</v>
      </c>
      <c r="BZ967">
        <v>0</v>
      </c>
      <c r="CA967">
        <v>0</v>
      </c>
      <c r="CF967">
        <v>0</v>
      </c>
      <c r="CG967">
        <v>0</v>
      </c>
      <c r="CM967">
        <v>0</v>
      </c>
      <c r="CN967" t="s">
        <v>45</v>
      </c>
      <c r="CO967">
        <v>0</v>
      </c>
      <c r="CP967">
        <f t="shared" si="575"/>
        <v>0</v>
      </c>
      <c r="CQ967">
        <f t="shared" si="576"/>
        <v>142.28019999999998</v>
      </c>
      <c r="CR967">
        <f t="shared" si="577"/>
        <v>0</v>
      </c>
      <c r="CS967">
        <f t="shared" si="578"/>
        <v>0</v>
      </c>
      <c r="CT967">
        <f t="shared" si="579"/>
        <v>0</v>
      </c>
      <c r="CU967">
        <f t="shared" si="580"/>
        <v>0</v>
      </c>
      <c r="CV967">
        <f t="shared" si="581"/>
        <v>0</v>
      </c>
      <c r="CW967">
        <f t="shared" si="582"/>
        <v>0</v>
      </c>
      <c r="CX967">
        <f t="shared" si="583"/>
        <v>0</v>
      </c>
      <c r="CY967">
        <f t="shared" si="584"/>
        <v>0</v>
      </c>
      <c r="CZ967">
        <f t="shared" si="585"/>
        <v>0</v>
      </c>
      <c r="DC967" t="s">
        <v>45</v>
      </c>
      <c r="DD967" t="s">
        <v>45</v>
      </c>
      <c r="DE967" t="s">
        <v>45</v>
      </c>
      <c r="DF967" t="s">
        <v>45</v>
      </c>
      <c r="DG967" t="s">
        <v>45</v>
      </c>
      <c r="DH967" t="s">
        <v>45</v>
      </c>
      <c r="DI967" t="s">
        <v>45</v>
      </c>
      <c r="DJ967" t="s">
        <v>45</v>
      </c>
      <c r="DK967" t="s">
        <v>45</v>
      </c>
      <c r="DL967" t="s">
        <v>45</v>
      </c>
      <c r="DM967" t="s">
        <v>45</v>
      </c>
      <c r="DN967">
        <v>104</v>
      </c>
      <c r="DO967">
        <v>79</v>
      </c>
      <c r="DP967">
        <v>1.087</v>
      </c>
      <c r="DQ967">
        <v>1.0009999999999999</v>
      </c>
      <c r="DU967">
        <v>1005</v>
      </c>
      <c r="DV967" t="s">
        <v>462</v>
      </c>
      <c r="DW967" t="s">
        <v>462</v>
      </c>
      <c r="DX967">
        <v>1</v>
      </c>
      <c r="EE967">
        <v>21377811</v>
      </c>
      <c r="EF967">
        <v>30</v>
      </c>
      <c r="EG967" t="s">
        <v>20</v>
      </c>
      <c r="EH967">
        <v>0</v>
      </c>
      <c r="EI967" t="s">
        <v>45</v>
      </c>
      <c r="EJ967">
        <v>1</v>
      </c>
      <c r="EK967">
        <v>96</v>
      </c>
      <c r="EL967" t="s">
        <v>433</v>
      </c>
      <c r="EM967" t="s">
        <v>434</v>
      </c>
      <c r="EO967" t="s">
        <v>45</v>
      </c>
      <c r="EQ967">
        <v>0</v>
      </c>
      <c r="ER967">
        <v>23.06</v>
      </c>
      <c r="ES967">
        <v>23.06</v>
      </c>
      <c r="ET967">
        <v>0</v>
      </c>
      <c r="EU967">
        <v>0</v>
      </c>
      <c r="EV967">
        <v>0</v>
      </c>
      <c r="EW967">
        <v>0</v>
      </c>
      <c r="EX967">
        <v>0</v>
      </c>
      <c r="EZ967">
        <v>0</v>
      </c>
      <c r="FQ967">
        <v>0</v>
      </c>
      <c r="FR967">
        <f t="shared" si="586"/>
        <v>0</v>
      </c>
      <c r="FS967">
        <v>0</v>
      </c>
      <c r="FX967">
        <v>0</v>
      </c>
      <c r="FY967">
        <v>0</v>
      </c>
      <c r="GA967" t="s">
        <v>45</v>
      </c>
      <c r="GG967">
        <v>2</v>
      </c>
      <c r="GH967">
        <v>1</v>
      </c>
      <c r="GI967">
        <v>2</v>
      </c>
      <c r="GJ967">
        <v>0</v>
      </c>
      <c r="GK967">
        <f>ROUND(R967*(R12)/100,2)</f>
        <v>0</v>
      </c>
      <c r="GL967">
        <f t="shared" si="587"/>
        <v>0</v>
      </c>
      <c r="GM967">
        <f t="shared" si="588"/>
        <v>0</v>
      </c>
      <c r="GN967">
        <f t="shared" si="589"/>
        <v>0</v>
      </c>
      <c r="GO967">
        <f t="shared" si="590"/>
        <v>0</v>
      </c>
      <c r="GP967">
        <f t="shared" si="591"/>
        <v>0</v>
      </c>
      <c r="GR967">
        <v>0</v>
      </c>
    </row>
    <row r="968" spans="1:200">
      <c r="A968">
        <v>17</v>
      </c>
      <c r="B968">
        <v>0</v>
      </c>
      <c r="C968">
        <f>ROW(SmtRes!A477)</f>
        <v>477</v>
      </c>
      <c r="D968">
        <f>ROW(EtalonRes!A453)</f>
        <v>453</v>
      </c>
      <c r="E968" t="s">
        <v>95</v>
      </c>
      <c r="F968" t="s">
        <v>810</v>
      </c>
      <c r="G968" t="s">
        <v>811</v>
      </c>
      <c r="H968" t="s">
        <v>227</v>
      </c>
      <c r="I968">
        <v>0</v>
      </c>
      <c r="J968">
        <v>0</v>
      </c>
      <c r="O968">
        <f t="shared" si="555"/>
        <v>0</v>
      </c>
      <c r="P968">
        <f t="shared" si="556"/>
        <v>0</v>
      </c>
      <c r="Q968">
        <f t="shared" si="557"/>
        <v>0</v>
      </c>
      <c r="R968">
        <f t="shared" si="558"/>
        <v>0</v>
      </c>
      <c r="S968">
        <f t="shared" si="559"/>
        <v>0</v>
      </c>
      <c r="T968">
        <f t="shared" si="560"/>
        <v>0</v>
      </c>
      <c r="U968">
        <f t="shared" si="561"/>
        <v>0</v>
      </c>
      <c r="V968">
        <f t="shared" si="562"/>
        <v>0</v>
      </c>
      <c r="W968">
        <f t="shared" si="563"/>
        <v>0</v>
      </c>
      <c r="X968">
        <f t="shared" si="564"/>
        <v>0</v>
      </c>
      <c r="Y968">
        <f t="shared" si="565"/>
        <v>0</v>
      </c>
      <c r="AA968">
        <v>22950688</v>
      </c>
      <c r="AB968">
        <f t="shared" si="566"/>
        <v>47.17</v>
      </c>
      <c r="AC968">
        <f t="shared" si="567"/>
        <v>2.99</v>
      </c>
      <c r="AD968">
        <f t="shared" si="568"/>
        <v>11.16</v>
      </c>
      <c r="AE968">
        <f t="shared" si="569"/>
        <v>0.78</v>
      </c>
      <c r="AF968">
        <f t="shared" si="570"/>
        <v>33.020000000000003</v>
      </c>
      <c r="AG968">
        <f t="shared" si="571"/>
        <v>0</v>
      </c>
      <c r="AH968">
        <f t="shared" si="572"/>
        <v>2.58</v>
      </c>
      <c r="AI968">
        <f t="shared" si="573"/>
        <v>0</v>
      </c>
      <c r="AJ968">
        <f t="shared" si="574"/>
        <v>0</v>
      </c>
      <c r="AK968">
        <v>47.17</v>
      </c>
      <c r="AL968">
        <v>2.99</v>
      </c>
      <c r="AM968">
        <v>11.16</v>
      </c>
      <c r="AN968">
        <v>0.78</v>
      </c>
      <c r="AO968">
        <v>33.020000000000003</v>
      </c>
      <c r="AP968">
        <v>0</v>
      </c>
      <c r="AQ968">
        <v>2.58</v>
      </c>
      <c r="AR968">
        <v>0</v>
      </c>
      <c r="AS968">
        <v>0</v>
      </c>
      <c r="AT968">
        <v>92</v>
      </c>
      <c r="AU968">
        <v>44</v>
      </c>
      <c r="AV968">
        <v>1</v>
      </c>
      <c r="AW968">
        <v>1</v>
      </c>
      <c r="AZ968">
        <v>1</v>
      </c>
      <c r="BA968">
        <v>16.23</v>
      </c>
      <c r="BB968">
        <v>7.83</v>
      </c>
      <c r="BC968">
        <v>8.69</v>
      </c>
      <c r="BD968" t="s">
        <v>45</v>
      </c>
      <c r="BE968" t="s">
        <v>45</v>
      </c>
      <c r="BF968" t="s">
        <v>45</v>
      </c>
      <c r="BG968" t="s">
        <v>45</v>
      </c>
      <c r="BH968">
        <v>0</v>
      </c>
      <c r="BI968">
        <v>1</v>
      </c>
      <c r="BJ968" t="s">
        <v>812</v>
      </c>
      <c r="BM968">
        <v>133</v>
      </c>
      <c r="BN968">
        <v>0</v>
      </c>
      <c r="BO968" t="s">
        <v>810</v>
      </c>
      <c r="BP968">
        <v>1</v>
      </c>
      <c r="BQ968">
        <v>30</v>
      </c>
      <c r="BS968">
        <v>16.23</v>
      </c>
      <c r="BT968">
        <v>1</v>
      </c>
      <c r="BU968">
        <v>1</v>
      </c>
      <c r="BV968">
        <v>1</v>
      </c>
      <c r="BW968">
        <v>1</v>
      </c>
      <c r="BX968">
        <v>1</v>
      </c>
      <c r="BY968" t="s">
        <v>45</v>
      </c>
      <c r="BZ968">
        <v>92</v>
      </c>
      <c r="CA968">
        <v>44</v>
      </c>
      <c r="CF968">
        <v>0</v>
      </c>
      <c r="CG968">
        <v>0</v>
      </c>
      <c r="CM968">
        <v>0</v>
      </c>
      <c r="CN968" t="s">
        <v>45</v>
      </c>
      <c r="CO968">
        <v>0</v>
      </c>
      <c r="CP968">
        <f t="shared" si="575"/>
        <v>0</v>
      </c>
      <c r="CQ968">
        <f t="shared" si="576"/>
        <v>25.9831</v>
      </c>
      <c r="CR968">
        <f t="shared" si="577"/>
        <v>87.382800000000003</v>
      </c>
      <c r="CS968">
        <f t="shared" si="578"/>
        <v>12.659400000000002</v>
      </c>
      <c r="CT968">
        <f t="shared" si="579"/>
        <v>535.91460000000006</v>
      </c>
      <c r="CU968">
        <f t="shared" si="580"/>
        <v>0</v>
      </c>
      <c r="CV968">
        <f t="shared" si="581"/>
        <v>2.58</v>
      </c>
      <c r="CW968">
        <f t="shared" si="582"/>
        <v>0</v>
      </c>
      <c r="CX968">
        <f t="shared" si="583"/>
        <v>0</v>
      </c>
      <c r="CY968">
        <f t="shared" si="584"/>
        <v>0</v>
      </c>
      <c r="CZ968">
        <f t="shared" si="585"/>
        <v>0</v>
      </c>
      <c r="DC968" t="s">
        <v>45</v>
      </c>
      <c r="DD968" t="s">
        <v>45</v>
      </c>
      <c r="DE968" t="s">
        <v>45</v>
      </c>
      <c r="DF968" t="s">
        <v>45</v>
      </c>
      <c r="DG968" t="s">
        <v>45</v>
      </c>
      <c r="DH968" t="s">
        <v>45</v>
      </c>
      <c r="DI968" t="s">
        <v>45</v>
      </c>
      <c r="DJ968" t="s">
        <v>45</v>
      </c>
      <c r="DK968" t="s">
        <v>45</v>
      </c>
      <c r="DL968" t="s">
        <v>45</v>
      </c>
      <c r="DM968" t="s">
        <v>45</v>
      </c>
      <c r="DN968">
        <v>110</v>
      </c>
      <c r="DO968">
        <v>74</v>
      </c>
      <c r="DP968">
        <v>1.0669999999999999</v>
      </c>
      <c r="DQ968">
        <v>1</v>
      </c>
      <c r="DU968">
        <v>1010</v>
      </c>
      <c r="DV968" t="s">
        <v>227</v>
      </c>
      <c r="DW968" t="s">
        <v>227</v>
      </c>
      <c r="DX968">
        <v>1</v>
      </c>
      <c r="EE968">
        <v>21377848</v>
      </c>
      <c r="EF968">
        <v>30</v>
      </c>
      <c r="EG968" t="s">
        <v>20</v>
      </c>
      <c r="EH968">
        <v>0</v>
      </c>
      <c r="EI968" t="s">
        <v>45</v>
      </c>
      <c r="EJ968">
        <v>1</v>
      </c>
      <c r="EK968">
        <v>133</v>
      </c>
      <c r="EL968" t="s">
        <v>229</v>
      </c>
      <c r="EM968" t="s">
        <v>230</v>
      </c>
      <c r="EO968" t="s">
        <v>45</v>
      </c>
      <c r="EQ968">
        <v>0</v>
      </c>
      <c r="ER968">
        <v>47.17</v>
      </c>
      <c r="ES968">
        <v>2.99</v>
      </c>
      <c r="ET968">
        <v>11.16</v>
      </c>
      <c r="EU968">
        <v>0.78</v>
      </c>
      <c r="EV968">
        <v>33.020000000000003</v>
      </c>
      <c r="EW968">
        <v>2.58</v>
      </c>
      <c r="EX968">
        <v>0</v>
      </c>
      <c r="EY968">
        <v>0</v>
      </c>
      <c r="EZ968">
        <v>0</v>
      </c>
      <c r="FQ968">
        <v>0</v>
      </c>
      <c r="FR968">
        <f t="shared" si="586"/>
        <v>0</v>
      </c>
      <c r="FS968">
        <v>0</v>
      </c>
      <c r="FX968">
        <v>92</v>
      </c>
      <c r="FY968">
        <v>44</v>
      </c>
      <c r="GA968" t="s">
        <v>45</v>
      </c>
      <c r="GG968">
        <v>2</v>
      </c>
      <c r="GH968">
        <v>1</v>
      </c>
      <c r="GI968">
        <v>2</v>
      </c>
      <c r="GJ968">
        <v>0</v>
      </c>
      <c r="GK968">
        <f>ROUND(R968*(R12)/100,2)</f>
        <v>0</v>
      </c>
      <c r="GL968">
        <f t="shared" si="587"/>
        <v>0</v>
      </c>
      <c r="GM968">
        <f t="shared" si="588"/>
        <v>0</v>
      </c>
      <c r="GN968">
        <f t="shared" si="589"/>
        <v>0</v>
      </c>
      <c r="GO968">
        <f t="shared" si="590"/>
        <v>0</v>
      </c>
      <c r="GP968">
        <f t="shared" si="591"/>
        <v>0</v>
      </c>
      <c r="GR968">
        <v>0</v>
      </c>
    </row>
    <row r="969" spans="1:200">
      <c r="A969">
        <v>18</v>
      </c>
      <c r="B969">
        <v>0</v>
      </c>
      <c r="C969">
        <v>477</v>
      </c>
      <c r="E969" t="s">
        <v>99</v>
      </c>
      <c r="F969" t="s">
        <v>813</v>
      </c>
      <c r="G969" t="s">
        <v>814</v>
      </c>
      <c r="H969" t="s">
        <v>227</v>
      </c>
      <c r="I969">
        <f>I968*J969</f>
        <v>0</v>
      </c>
      <c r="J969">
        <v>1</v>
      </c>
      <c r="O969">
        <f t="shared" si="555"/>
        <v>0</v>
      </c>
      <c r="P969">
        <f t="shared" si="556"/>
        <v>0</v>
      </c>
      <c r="Q969">
        <f t="shared" si="557"/>
        <v>0</v>
      </c>
      <c r="R969">
        <f t="shared" si="558"/>
        <v>0</v>
      </c>
      <c r="S969">
        <f t="shared" si="559"/>
        <v>0</v>
      </c>
      <c r="T969">
        <f t="shared" si="560"/>
        <v>0</v>
      </c>
      <c r="U969">
        <f t="shared" si="561"/>
        <v>0</v>
      </c>
      <c r="V969">
        <f t="shared" si="562"/>
        <v>0</v>
      </c>
      <c r="W969">
        <f t="shared" si="563"/>
        <v>0</v>
      </c>
      <c r="X969">
        <f t="shared" si="564"/>
        <v>0</v>
      </c>
      <c r="Y969">
        <f t="shared" si="565"/>
        <v>0</v>
      </c>
      <c r="AA969">
        <v>22950688</v>
      </c>
      <c r="AB969">
        <f t="shared" si="566"/>
        <v>64.680000000000007</v>
      </c>
      <c r="AC969">
        <f t="shared" si="567"/>
        <v>64.680000000000007</v>
      </c>
      <c r="AD969">
        <f t="shared" si="568"/>
        <v>0</v>
      </c>
      <c r="AE969">
        <f t="shared" si="569"/>
        <v>0</v>
      </c>
      <c r="AF969">
        <f t="shared" si="570"/>
        <v>0</v>
      </c>
      <c r="AG969">
        <f t="shared" si="571"/>
        <v>0</v>
      </c>
      <c r="AH969">
        <f t="shared" si="572"/>
        <v>0</v>
      </c>
      <c r="AI969">
        <f t="shared" si="573"/>
        <v>0</v>
      </c>
      <c r="AJ969">
        <f t="shared" si="574"/>
        <v>0</v>
      </c>
      <c r="AK969">
        <v>64.680000000000007</v>
      </c>
      <c r="AL969">
        <v>64.680000000000007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1</v>
      </c>
      <c r="AW969">
        <v>1</v>
      </c>
      <c r="AZ969">
        <v>1</v>
      </c>
      <c r="BA969">
        <v>1</v>
      </c>
      <c r="BB969">
        <v>1</v>
      </c>
      <c r="BC969">
        <v>2.2000000000000002</v>
      </c>
      <c r="BD969" t="s">
        <v>45</v>
      </c>
      <c r="BE969" t="s">
        <v>45</v>
      </c>
      <c r="BF969" t="s">
        <v>45</v>
      </c>
      <c r="BG969" t="s">
        <v>45</v>
      </c>
      <c r="BH969">
        <v>3</v>
      </c>
      <c r="BI969">
        <v>1</v>
      </c>
      <c r="BJ969" t="s">
        <v>815</v>
      </c>
      <c r="BM969">
        <v>133</v>
      </c>
      <c r="BN969">
        <v>0</v>
      </c>
      <c r="BO969" t="s">
        <v>813</v>
      </c>
      <c r="BP969">
        <v>1</v>
      </c>
      <c r="BQ969">
        <v>30</v>
      </c>
      <c r="BS969">
        <v>1</v>
      </c>
      <c r="BT969">
        <v>1</v>
      </c>
      <c r="BU969">
        <v>1</v>
      </c>
      <c r="BV969">
        <v>1</v>
      </c>
      <c r="BW969">
        <v>1</v>
      </c>
      <c r="BX969">
        <v>1</v>
      </c>
      <c r="BY969" t="s">
        <v>45</v>
      </c>
      <c r="BZ969">
        <v>0</v>
      </c>
      <c r="CA969">
        <v>0</v>
      </c>
      <c r="CF969">
        <v>0</v>
      </c>
      <c r="CG969">
        <v>0</v>
      </c>
      <c r="CM969">
        <v>0</v>
      </c>
      <c r="CN969" t="s">
        <v>45</v>
      </c>
      <c r="CO969">
        <v>0</v>
      </c>
      <c r="CP969">
        <f t="shared" si="575"/>
        <v>0</v>
      </c>
      <c r="CQ969">
        <f t="shared" si="576"/>
        <v>142.29600000000002</v>
      </c>
      <c r="CR969">
        <f t="shared" si="577"/>
        <v>0</v>
      </c>
      <c r="CS969">
        <f t="shared" si="578"/>
        <v>0</v>
      </c>
      <c r="CT969">
        <f t="shared" si="579"/>
        <v>0</v>
      </c>
      <c r="CU969">
        <f t="shared" si="580"/>
        <v>0</v>
      </c>
      <c r="CV969">
        <f t="shared" si="581"/>
        <v>0</v>
      </c>
      <c r="CW969">
        <f t="shared" si="582"/>
        <v>0</v>
      </c>
      <c r="CX969">
        <f t="shared" si="583"/>
        <v>0</v>
      </c>
      <c r="CY969">
        <f t="shared" si="584"/>
        <v>0</v>
      </c>
      <c r="CZ969">
        <f t="shared" si="585"/>
        <v>0</v>
      </c>
      <c r="DC969" t="s">
        <v>45</v>
      </c>
      <c r="DD969" t="s">
        <v>45</v>
      </c>
      <c r="DE969" t="s">
        <v>45</v>
      </c>
      <c r="DF969" t="s">
        <v>45</v>
      </c>
      <c r="DG969" t="s">
        <v>45</v>
      </c>
      <c r="DH969" t="s">
        <v>45</v>
      </c>
      <c r="DI969" t="s">
        <v>45</v>
      </c>
      <c r="DJ969" t="s">
        <v>45</v>
      </c>
      <c r="DK969" t="s">
        <v>45</v>
      </c>
      <c r="DL969" t="s">
        <v>45</v>
      </c>
      <c r="DM969" t="s">
        <v>45</v>
      </c>
      <c r="DN969">
        <v>110</v>
      </c>
      <c r="DO969">
        <v>74</v>
      </c>
      <c r="DP969">
        <v>1.0669999999999999</v>
      </c>
      <c r="DQ969">
        <v>1</v>
      </c>
      <c r="DU969">
        <v>1010</v>
      </c>
      <c r="DV969" t="s">
        <v>227</v>
      </c>
      <c r="DW969" t="s">
        <v>227</v>
      </c>
      <c r="DX969">
        <v>1</v>
      </c>
      <c r="EE969">
        <v>21377848</v>
      </c>
      <c r="EF969">
        <v>30</v>
      </c>
      <c r="EG969" t="s">
        <v>20</v>
      </c>
      <c r="EH969">
        <v>0</v>
      </c>
      <c r="EI969" t="s">
        <v>45</v>
      </c>
      <c r="EJ969">
        <v>1</v>
      </c>
      <c r="EK969">
        <v>133</v>
      </c>
      <c r="EL969" t="s">
        <v>229</v>
      </c>
      <c r="EM969" t="s">
        <v>230</v>
      </c>
      <c r="EO969" t="s">
        <v>45</v>
      </c>
      <c r="EQ969">
        <v>0</v>
      </c>
      <c r="ER969">
        <v>64.680000000000007</v>
      </c>
      <c r="ES969">
        <v>64.680000000000007</v>
      </c>
      <c r="ET969">
        <v>0</v>
      </c>
      <c r="EU969">
        <v>0</v>
      </c>
      <c r="EV969">
        <v>0</v>
      </c>
      <c r="EW969">
        <v>0</v>
      </c>
      <c r="EX969">
        <v>0</v>
      </c>
      <c r="EZ969">
        <v>0</v>
      </c>
      <c r="FQ969">
        <v>0</v>
      </c>
      <c r="FR969">
        <f t="shared" si="586"/>
        <v>0</v>
      </c>
      <c r="FS969">
        <v>0</v>
      </c>
      <c r="FX969">
        <v>0</v>
      </c>
      <c r="FY969">
        <v>0</v>
      </c>
      <c r="GA969" t="s">
        <v>45</v>
      </c>
      <c r="GG969">
        <v>2</v>
      </c>
      <c r="GH969">
        <v>1</v>
      </c>
      <c r="GI969">
        <v>2</v>
      </c>
      <c r="GJ969">
        <v>0</v>
      </c>
      <c r="GK969">
        <f>ROUND(R969*(R12)/100,2)</f>
        <v>0</v>
      </c>
      <c r="GL969">
        <f t="shared" si="587"/>
        <v>0</v>
      </c>
      <c r="GM969">
        <f t="shared" si="588"/>
        <v>0</v>
      </c>
      <c r="GN969">
        <f t="shared" si="589"/>
        <v>0</v>
      </c>
      <c r="GO969">
        <f t="shared" si="590"/>
        <v>0</v>
      </c>
      <c r="GP969">
        <f t="shared" si="591"/>
        <v>0</v>
      </c>
      <c r="GR969">
        <v>0</v>
      </c>
    </row>
    <row r="970" spans="1:200">
      <c r="A970">
        <v>17</v>
      </c>
      <c r="B970">
        <v>0</v>
      </c>
      <c r="C970">
        <f>ROW(SmtRes!A481)</f>
        <v>481</v>
      </c>
      <c r="D970">
        <f>ROW(EtalonRes!A457)</f>
        <v>457</v>
      </c>
      <c r="E970" t="s">
        <v>106</v>
      </c>
      <c r="F970" t="s">
        <v>479</v>
      </c>
      <c r="G970" t="s">
        <v>480</v>
      </c>
      <c r="H970" t="s">
        <v>73</v>
      </c>
      <c r="I970">
        <f>((8*0.5+3*0.5))/100*F1016*F1017</f>
        <v>0</v>
      </c>
      <c r="J970">
        <v>0</v>
      </c>
      <c r="O970">
        <f t="shared" si="555"/>
        <v>0</v>
      </c>
      <c r="P970">
        <f t="shared" si="556"/>
        <v>0</v>
      </c>
      <c r="Q970">
        <f t="shared" si="557"/>
        <v>0</v>
      </c>
      <c r="R970">
        <f t="shared" si="558"/>
        <v>0</v>
      </c>
      <c r="S970">
        <f t="shared" si="559"/>
        <v>0</v>
      </c>
      <c r="T970">
        <f t="shared" si="560"/>
        <v>0</v>
      </c>
      <c r="U970">
        <f t="shared" si="561"/>
        <v>0</v>
      </c>
      <c r="V970">
        <f t="shared" si="562"/>
        <v>0</v>
      </c>
      <c r="W970">
        <f t="shared" si="563"/>
        <v>0</v>
      </c>
      <c r="X970">
        <f t="shared" si="564"/>
        <v>0</v>
      </c>
      <c r="Y970">
        <f t="shared" si="565"/>
        <v>0</v>
      </c>
      <c r="AA970">
        <v>22950688</v>
      </c>
      <c r="AB970">
        <f t="shared" si="566"/>
        <v>1130.5999999999999</v>
      </c>
      <c r="AC970">
        <f t="shared" si="567"/>
        <v>40.18</v>
      </c>
      <c r="AD970">
        <f t="shared" si="568"/>
        <v>3.72</v>
      </c>
      <c r="AE970">
        <f t="shared" si="569"/>
        <v>0.88</v>
      </c>
      <c r="AF970">
        <f t="shared" si="570"/>
        <v>1086.7</v>
      </c>
      <c r="AG970">
        <f t="shared" si="571"/>
        <v>0</v>
      </c>
      <c r="AH970">
        <f t="shared" si="572"/>
        <v>97.2</v>
      </c>
      <c r="AI970">
        <f t="shared" si="573"/>
        <v>0</v>
      </c>
      <c r="AJ970">
        <f t="shared" si="574"/>
        <v>0</v>
      </c>
      <c r="AK970">
        <v>1130.5999999999999</v>
      </c>
      <c r="AL970">
        <v>40.18</v>
      </c>
      <c r="AM970">
        <v>3.72</v>
      </c>
      <c r="AN970">
        <v>0.88</v>
      </c>
      <c r="AO970">
        <v>1086.7</v>
      </c>
      <c r="AP970">
        <v>0</v>
      </c>
      <c r="AQ970">
        <v>97.2</v>
      </c>
      <c r="AR970">
        <v>0</v>
      </c>
      <c r="AS970">
        <v>0</v>
      </c>
      <c r="AT970">
        <v>88</v>
      </c>
      <c r="AU970">
        <v>44</v>
      </c>
      <c r="AV970">
        <v>1</v>
      </c>
      <c r="AW970">
        <v>1</v>
      </c>
      <c r="AZ970">
        <v>1</v>
      </c>
      <c r="BA970">
        <v>16.23</v>
      </c>
      <c r="BB970">
        <v>8.8000000000000007</v>
      </c>
      <c r="BC970">
        <v>4.5599999999999996</v>
      </c>
      <c r="BD970" t="s">
        <v>45</v>
      </c>
      <c r="BE970" t="s">
        <v>45</v>
      </c>
      <c r="BF970" t="s">
        <v>45</v>
      </c>
      <c r="BG970" t="s">
        <v>45</v>
      </c>
      <c r="BH970">
        <v>0</v>
      </c>
      <c r="BI970">
        <v>1</v>
      </c>
      <c r="BJ970" t="s">
        <v>481</v>
      </c>
      <c r="BM970">
        <v>96</v>
      </c>
      <c r="BN970">
        <v>0</v>
      </c>
      <c r="BO970" t="s">
        <v>479</v>
      </c>
      <c r="BP970">
        <v>1</v>
      </c>
      <c r="BQ970">
        <v>30</v>
      </c>
      <c r="BS970">
        <v>16.23</v>
      </c>
      <c r="BT970">
        <v>1</v>
      </c>
      <c r="BU970">
        <v>1</v>
      </c>
      <c r="BV970">
        <v>1</v>
      </c>
      <c r="BW970">
        <v>1</v>
      </c>
      <c r="BX970">
        <v>1</v>
      </c>
      <c r="BY970" t="s">
        <v>45</v>
      </c>
      <c r="BZ970">
        <v>88</v>
      </c>
      <c r="CA970">
        <v>44</v>
      </c>
      <c r="CF970">
        <v>0</v>
      </c>
      <c r="CG970">
        <v>0</v>
      </c>
      <c r="CM970">
        <v>0</v>
      </c>
      <c r="CN970" t="s">
        <v>45</v>
      </c>
      <c r="CO970">
        <v>0</v>
      </c>
      <c r="CP970">
        <f t="shared" si="575"/>
        <v>0</v>
      </c>
      <c r="CQ970">
        <f t="shared" si="576"/>
        <v>183.2208</v>
      </c>
      <c r="CR970">
        <f t="shared" si="577"/>
        <v>32.736000000000004</v>
      </c>
      <c r="CS970">
        <f t="shared" si="578"/>
        <v>14.282400000000001</v>
      </c>
      <c r="CT970">
        <f t="shared" si="579"/>
        <v>17637.141</v>
      </c>
      <c r="CU970">
        <f t="shared" si="580"/>
        <v>0</v>
      </c>
      <c r="CV970">
        <f t="shared" si="581"/>
        <v>97.2</v>
      </c>
      <c r="CW970">
        <f t="shared" si="582"/>
        <v>0</v>
      </c>
      <c r="CX970">
        <f t="shared" si="583"/>
        <v>0</v>
      </c>
      <c r="CY970">
        <f t="shared" si="584"/>
        <v>0</v>
      </c>
      <c r="CZ970">
        <f t="shared" si="585"/>
        <v>0</v>
      </c>
      <c r="DC970" t="s">
        <v>45</v>
      </c>
      <c r="DD970" t="s">
        <v>45</v>
      </c>
      <c r="DE970" t="s">
        <v>45</v>
      </c>
      <c r="DF970" t="s">
        <v>45</v>
      </c>
      <c r="DG970" t="s">
        <v>45</v>
      </c>
      <c r="DH970" t="s">
        <v>45</v>
      </c>
      <c r="DI970" t="s">
        <v>45</v>
      </c>
      <c r="DJ970" t="s">
        <v>45</v>
      </c>
      <c r="DK970" t="s">
        <v>45</v>
      </c>
      <c r="DL970" t="s">
        <v>45</v>
      </c>
      <c r="DM970" t="s">
        <v>45</v>
      </c>
      <c r="DN970">
        <v>104</v>
      </c>
      <c r="DO970">
        <v>79</v>
      </c>
      <c r="DP970">
        <v>1.087</v>
      </c>
      <c r="DQ970">
        <v>1.0009999999999999</v>
      </c>
      <c r="DU970">
        <v>1005</v>
      </c>
      <c r="DV970" t="s">
        <v>73</v>
      </c>
      <c r="DW970" t="s">
        <v>73</v>
      </c>
      <c r="DX970">
        <v>100</v>
      </c>
      <c r="EE970">
        <v>21377811</v>
      </c>
      <c r="EF970">
        <v>30</v>
      </c>
      <c r="EG970" t="s">
        <v>20</v>
      </c>
      <c r="EH970">
        <v>0</v>
      </c>
      <c r="EI970" t="s">
        <v>45</v>
      </c>
      <c r="EJ970">
        <v>1</v>
      </c>
      <c r="EK970">
        <v>96</v>
      </c>
      <c r="EL970" t="s">
        <v>433</v>
      </c>
      <c r="EM970" t="s">
        <v>434</v>
      </c>
      <c r="EO970" t="s">
        <v>45</v>
      </c>
      <c r="EQ970">
        <v>0</v>
      </c>
      <c r="ER970">
        <v>1130.5999999999999</v>
      </c>
      <c r="ES970">
        <v>40.18</v>
      </c>
      <c r="ET970">
        <v>3.72</v>
      </c>
      <c r="EU970">
        <v>0.88</v>
      </c>
      <c r="EV970">
        <v>1086.7</v>
      </c>
      <c r="EW970">
        <v>97.2</v>
      </c>
      <c r="EX970">
        <v>0</v>
      </c>
      <c r="EY970">
        <v>0</v>
      </c>
      <c r="EZ970">
        <v>0</v>
      </c>
      <c r="FQ970">
        <v>0</v>
      </c>
      <c r="FR970">
        <f t="shared" si="586"/>
        <v>0</v>
      </c>
      <c r="FS970">
        <v>0</v>
      </c>
      <c r="FX970">
        <v>88</v>
      </c>
      <c r="FY970">
        <v>44</v>
      </c>
      <c r="GA970" t="s">
        <v>45</v>
      </c>
      <c r="GG970">
        <v>2</v>
      </c>
      <c r="GH970">
        <v>1</v>
      </c>
      <c r="GI970">
        <v>2</v>
      </c>
      <c r="GJ970">
        <v>0</v>
      </c>
      <c r="GK970">
        <f>ROUND(R970*(R12)/100,2)</f>
        <v>0</v>
      </c>
      <c r="GL970">
        <f t="shared" si="587"/>
        <v>0</v>
      </c>
      <c r="GM970">
        <f t="shared" si="588"/>
        <v>0</v>
      </c>
      <c r="GN970">
        <f t="shared" si="589"/>
        <v>0</v>
      </c>
      <c r="GO970">
        <f t="shared" si="590"/>
        <v>0</v>
      </c>
      <c r="GP970">
        <f t="shared" si="591"/>
        <v>0</v>
      </c>
      <c r="GR970">
        <v>0</v>
      </c>
    </row>
    <row r="971" spans="1:200">
      <c r="A971">
        <v>18</v>
      </c>
      <c r="B971">
        <v>0</v>
      </c>
      <c r="C971">
        <v>481</v>
      </c>
      <c r="E971" t="s">
        <v>303</v>
      </c>
      <c r="F971" t="s">
        <v>473</v>
      </c>
      <c r="G971" t="s">
        <v>474</v>
      </c>
      <c r="H971" t="s">
        <v>138</v>
      </c>
      <c r="I971">
        <f>I970*J971</f>
        <v>0</v>
      </c>
      <c r="J971">
        <v>0.56999999999999995</v>
      </c>
      <c r="O971">
        <f t="shared" si="555"/>
        <v>0</v>
      </c>
      <c r="P971">
        <f t="shared" si="556"/>
        <v>0</v>
      </c>
      <c r="Q971">
        <f t="shared" si="557"/>
        <v>0</v>
      </c>
      <c r="R971">
        <f t="shared" si="558"/>
        <v>0</v>
      </c>
      <c r="S971">
        <f t="shared" si="559"/>
        <v>0</v>
      </c>
      <c r="T971">
        <f t="shared" si="560"/>
        <v>0</v>
      </c>
      <c r="U971">
        <f t="shared" si="561"/>
        <v>0</v>
      </c>
      <c r="V971">
        <f t="shared" si="562"/>
        <v>0</v>
      </c>
      <c r="W971">
        <f t="shared" si="563"/>
        <v>0</v>
      </c>
      <c r="X971">
        <f t="shared" si="564"/>
        <v>0</v>
      </c>
      <c r="Y971">
        <f t="shared" si="565"/>
        <v>0</v>
      </c>
      <c r="AA971">
        <v>22950688</v>
      </c>
      <c r="AB971">
        <f t="shared" si="566"/>
        <v>15328.48</v>
      </c>
      <c r="AC971">
        <f t="shared" si="567"/>
        <v>15328.48</v>
      </c>
      <c r="AD971">
        <f t="shared" si="568"/>
        <v>0</v>
      </c>
      <c r="AE971">
        <f t="shared" si="569"/>
        <v>0</v>
      </c>
      <c r="AF971">
        <f t="shared" si="570"/>
        <v>0</v>
      </c>
      <c r="AG971">
        <f t="shared" si="571"/>
        <v>0</v>
      </c>
      <c r="AH971">
        <f t="shared" si="572"/>
        <v>0</v>
      </c>
      <c r="AI971">
        <f t="shared" si="573"/>
        <v>0</v>
      </c>
      <c r="AJ971">
        <f t="shared" si="574"/>
        <v>0</v>
      </c>
      <c r="AK971">
        <v>15328.48</v>
      </c>
      <c r="AL971">
        <v>15328.48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1</v>
      </c>
      <c r="AW971">
        <v>1</v>
      </c>
      <c r="AZ971">
        <v>1</v>
      </c>
      <c r="BA971">
        <v>1</v>
      </c>
      <c r="BB971">
        <v>1</v>
      </c>
      <c r="BC971">
        <v>2.09</v>
      </c>
      <c r="BD971" t="s">
        <v>45</v>
      </c>
      <c r="BE971" t="s">
        <v>45</v>
      </c>
      <c r="BF971" t="s">
        <v>45</v>
      </c>
      <c r="BG971" t="s">
        <v>45</v>
      </c>
      <c r="BH971">
        <v>3</v>
      </c>
      <c r="BI971">
        <v>1</v>
      </c>
      <c r="BJ971" t="s">
        <v>475</v>
      </c>
      <c r="BM971">
        <v>96</v>
      </c>
      <c r="BN971">
        <v>0</v>
      </c>
      <c r="BO971" t="s">
        <v>473</v>
      </c>
      <c r="BP971">
        <v>1</v>
      </c>
      <c r="BQ971">
        <v>30</v>
      </c>
      <c r="BS971">
        <v>1</v>
      </c>
      <c r="BT971">
        <v>1</v>
      </c>
      <c r="BU971">
        <v>1</v>
      </c>
      <c r="BV971">
        <v>1</v>
      </c>
      <c r="BW971">
        <v>1</v>
      </c>
      <c r="BX971">
        <v>1</v>
      </c>
      <c r="BY971" t="s">
        <v>45</v>
      </c>
      <c r="BZ971">
        <v>0</v>
      </c>
      <c r="CA971">
        <v>0</v>
      </c>
      <c r="CF971">
        <v>0</v>
      </c>
      <c r="CG971">
        <v>0</v>
      </c>
      <c r="CM971">
        <v>0</v>
      </c>
      <c r="CN971" t="s">
        <v>45</v>
      </c>
      <c r="CO971">
        <v>0</v>
      </c>
      <c r="CP971">
        <f t="shared" si="575"/>
        <v>0</v>
      </c>
      <c r="CQ971">
        <f t="shared" si="576"/>
        <v>32036.523199999996</v>
      </c>
      <c r="CR971">
        <f t="shared" si="577"/>
        <v>0</v>
      </c>
      <c r="CS971">
        <f t="shared" si="578"/>
        <v>0</v>
      </c>
      <c r="CT971">
        <f t="shared" si="579"/>
        <v>0</v>
      </c>
      <c r="CU971">
        <f t="shared" si="580"/>
        <v>0</v>
      </c>
      <c r="CV971">
        <f t="shared" si="581"/>
        <v>0</v>
      </c>
      <c r="CW971">
        <f t="shared" si="582"/>
        <v>0</v>
      </c>
      <c r="CX971">
        <f t="shared" si="583"/>
        <v>0</v>
      </c>
      <c r="CY971">
        <f t="shared" si="584"/>
        <v>0</v>
      </c>
      <c r="CZ971">
        <f t="shared" si="585"/>
        <v>0</v>
      </c>
      <c r="DC971" t="s">
        <v>45</v>
      </c>
      <c r="DD971" t="s">
        <v>45</v>
      </c>
      <c r="DE971" t="s">
        <v>45</v>
      </c>
      <c r="DF971" t="s">
        <v>45</v>
      </c>
      <c r="DG971" t="s">
        <v>45</v>
      </c>
      <c r="DH971" t="s">
        <v>45</v>
      </c>
      <c r="DI971" t="s">
        <v>45</v>
      </c>
      <c r="DJ971" t="s">
        <v>45</v>
      </c>
      <c r="DK971" t="s">
        <v>45</v>
      </c>
      <c r="DL971" t="s">
        <v>45</v>
      </c>
      <c r="DM971" t="s">
        <v>45</v>
      </c>
      <c r="DN971">
        <v>104</v>
      </c>
      <c r="DO971">
        <v>79</v>
      </c>
      <c r="DP971">
        <v>1.087</v>
      </c>
      <c r="DQ971">
        <v>1.0009999999999999</v>
      </c>
      <c r="DU971">
        <v>1009</v>
      </c>
      <c r="DV971" t="s">
        <v>138</v>
      </c>
      <c r="DW971" t="s">
        <v>138</v>
      </c>
      <c r="DX971">
        <v>1000</v>
      </c>
      <c r="EE971">
        <v>21377811</v>
      </c>
      <c r="EF971">
        <v>30</v>
      </c>
      <c r="EG971" t="s">
        <v>20</v>
      </c>
      <c r="EH971">
        <v>0</v>
      </c>
      <c r="EI971" t="s">
        <v>45</v>
      </c>
      <c r="EJ971">
        <v>1</v>
      </c>
      <c r="EK971">
        <v>96</v>
      </c>
      <c r="EL971" t="s">
        <v>433</v>
      </c>
      <c r="EM971" t="s">
        <v>434</v>
      </c>
      <c r="EO971" t="s">
        <v>45</v>
      </c>
      <c r="EQ971">
        <v>0</v>
      </c>
      <c r="ER971">
        <v>15328.48</v>
      </c>
      <c r="ES971">
        <v>15328.48</v>
      </c>
      <c r="ET971">
        <v>0</v>
      </c>
      <c r="EU971">
        <v>0</v>
      </c>
      <c r="EV971">
        <v>0</v>
      </c>
      <c r="EW971">
        <v>0</v>
      </c>
      <c r="EX971">
        <v>0</v>
      </c>
      <c r="EZ971">
        <v>0</v>
      </c>
      <c r="FQ971">
        <v>0</v>
      </c>
      <c r="FR971">
        <f t="shared" si="586"/>
        <v>0</v>
      </c>
      <c r="FS971">
        <v>0</v>
      </c>
      <c r="FX971">
        <v>0</v>
      </c>
      <c r="FY971">
        <v>0</v>
      </c>
      <c r="GA971" t="s">
        <v>45</v>
      </c>
      <c r="GG971">
        <v>2</v>
      </c>
      <c r="GH971">
        <v>1</v>
      </c>
      <c r="GI971">
        <v>2</v>
      </c>
      <c r="GJ971">
        <v>0</v>
      </c>
      <c r="GK971">
        <f>ROUND(R971*(R12)/100,2)</f>
        <v>0</v>
      </c>
      <c r="GL971">
        <f t="shared" si="587"/>
        <v>0</v>
      </c>
      <c r="GM971">
        <f t="shared" si="588"/>
        <v>0</v>
      </c>
      <c r="GN971">
        <f t="shared" si="589"/>
        <v>0</v>
      </c>
      <c r="GO971">
        <f t="shared" si="590"/>
        <v>0</v>
      </c>
      <c r="GP971">
        <f t="shared" si="591"/>
        <v>0</v>
      </c>
      <c r="GR971">
        <v>0</v>
      </c>
    </row>
    <row r="973" spans="1:200">
      <c r="A973" s="2">
        <v>51</v>
      </c>
      <c r="B973" s="2">
        <f>B952</f>
        <v>0</v>
      </c>
      <c r="C973" s="2">
        <f>A952</f>
        <v>4</v>
      </c>
      <c r="D973" s="2">
        <f>ROW(A952)</f>
        <v>952</v>
      </c>
      <c r="E973" s="2"/>
      <c r="F973" s="2" t="str">
        <f>IF(F952&lt;&gt;"",F952,"")</f>
        <v>Новый раздел</v>
      </c>
      <c r="G973" s="2" t="str">
        <f>IF(G952&lt;&gt;"",G952,"")</f>
        <v>Ремонт кровли</v>
      </c>
      <c r="H973" s="2"/>
      <c r="I973" s="2"/>
      <c r="J973" s="2"/>
      <c r="K973" s="2"/>
      <c r="L973" s="2"/>
      <c r="M973" s="2"/>
      <c r="N973" s="2"/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>
        <f t="shared" ref="AO973:AU973" si="592">ROUND(BB973,2)</f>
        <v>0</v>
      </c>
      <c r="AP973" s="2">
        <f t="shared" si="592"/>
        <v>0</v>
      </c>
      <c r="AQ973" s="2">
        <f t="shared" si="592"/>
        <v>0</v>
      </c>
      <c r="AR973" s="2">
        <f t="shared" si="592"/>
        <v>0</v>
      </c>
      <c r="AS973" s="2">
        <f t="shared" si="592"/>
        <v>0</v>
      </c>
      <c r="AT973" s="2">
        <f t="shared" si="592"/>
        <v>0</v>
      </c>
      <c r="AU973" s="2">
        <f t="shared" si="592"/>
        <v>0</v>
      </c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>
        <v>0</v>
      </c>
    </row>
    <row r="975" spans="1:200">
      <c r="A975" s="4">
        <v>50</v>
      </c>
      <c r="B975" s="4">
        <v>0</v>
      </c>
      <c r="C975" s="4">
        <v>0</v>
      </c>
      <c r="D975" s="4">
        <v>1</v>
      </c>
      <c r="E975" s="4">
        <v>201</v>
      </c>
      <c r="F975" s="4">
        <f>ROUND(Source!O973,O975)</f>
        <v>0</v>
      </c>
      <c r="G975" s="4" t="s">
        <v>172</v>
      </c>
      <c r="H975" s="4" t="s">
        <v>173</v>
      </c>
      <c r="I975" s="4"/>
      <c r="J975" s="4"/>
      <c r="K975" s="4">
        <v>201</v>
      </c>
      <c r="L975" s="4">
        <v>1</v>
      </c>
      <c r="M975" s="4">
        <v>3</v>
      </c>
      <c r="N975" s="4" t="s">
        <v>45</v>
      </c>
      <c r="O975" s="4">
        <v>2</v>
      </c>
      <c r="P975" s="4"/>
    </row>
    <row r="976" spans="1:200">
      <c r="A976" s="4">
        <v>50</v>
      </c>
      <c r="B976" s="4">
        <v>0</v>
      </c>
      <c r="C976" s="4">
        <v>0</v>
      </c>
      <c r="D976" s="4">
        <v>1</v>
      </c>
      <c r="E976" s="4">
        <v>202</v>
      </c>
      <c r="F976" s="4">
        <f>ROUND(Source!P973,O976)</f>
        <v>0</v>
      </c>
      <c r="G976" s="4" t="s">
        <v>174</v>
      </c>
      <c r="H976" s="4" t="s">
        <v>175</v>
      </c>
      <c r="I976" s="4"/>
      <c r="J976" s="4"/>
      <c r="K976" s="4">
        <v>202</v>
      </c>
      <c r="L976" s="4">
        <v>2</v>
      </c>
      <c r="M976" s="4">
        <v>3</v>
      </c>
      <c r="N976" s="4" t="s">
        <v>45</v>
      </c>
      <c r="O976" s="4">
        <v>2</v>
      </c>
      <c r="P976" s="4"/>
    </row>
    <row r="977" spans="1:16">
      <c r="A977" s="4">
        <v>50</v>
      </c>
      <c r="B977" s="4">
        <v>0</v>
      </c>
      <c r="C977" s="4">
        <v>0</v>
      </c>
      <c r="D977" s="4">
        <v>1</v>
      </c>
      <c r="E977" s="4">
        <v>222</v>
      </c>
      <c r="F977" s="4">
        <f>ROUND(Source!AO973,O977)</f>
        <v>0</v>
      </c>
      <c r="G977" s="4" t="s">
        <v>176</v>
      </c>
      <c r="H977" s="4" t="s">
        <v>177</v>
      </c>
      <c r="I977" s="4"/>
      <c r="J977" s="4"/>
      <c r="K977" s="4">
        <v>222</v>
      </c>
      <c r="L977" s="4">
        <v>3</v>
      </c>
      <c r="M977" s="4">
        <v>3</v>
      </c>
      <c r="N977" s="4" t="s">
        <v>45</v>
      </c>
      <c r="O977" s="4">
        <v>2</v>
      </c>
      <c r="P977" s="4"/>
    </row>
    <row r="978" spans="1:16">
      <c r="A978" s="4">
        <v>50</v>
      </c>
      <c r="B978" s="4">
        <v>0</v>
      </c>
      <c r="C978" s="4">
        <v>0</v>
      </c>
      <c r="D978" s="4">
        <v>1</v>
      </c>
      <c r="E978" s="4">
        <v>216</v>
      </c>
      <c r="F978" s="4">
        <f>ROUND(Source!AP973,O978)</f>
        <v>0</v>
      </c>
      <c r="G978" s="4" t="s">
        <v>178</v>
      </c>
      <c r="H978" s="4" t="s">
        <v>179</v>
      </c>
      <c r="I978" s="4"/>
      <c r="J978" s="4"/>
      <c r="K978" s="4">
        <v>216</v>
      </c>
      <c r="L978" s="4">
        <v>4</v>
      </c>
      <c r="M978" s="4">
        <v>3</v>
      </c>
      <c r="N978" s="4" t="s">
        <v>45</v>
      </c>
      <c r="O978" s="4">
        <v>2</v>
      </c>
      <c r="P978" s="4"/>
    </row>
    <row r="979" spans="1:16">
      <c r="A979" s="4">
        <v>50</v>
      </c>
      <c r="B979" s="4">
        <v>0</v>
      </c>
      <c r="C979" s="4">
        <v>0</v>
      </c>
      <c r="D979" s="4">
        <v>1</v>
      </c>
      <c r="E979" s="4">
        <v>223</v>
      </c>
      <c r="F979" s="4">
        <f>ROUND(Source!AQ973,O979)</f>
        <v>0</v>
      </c>
      <c r="G979" s="4" t="s">
        <v>180</v>
      </c>
      <c r="H979" s="4" t="s">
        <v>181</v>
      </c>
      <c r="I979" s="4"/>
      <c r="J979" s="4"/>
      <c r="K979" s="4">
        <v>223</v>
      </c>
      <c r="L979" s="4">
        <v>5</v>
      </c>
      <c r="M979" s="4">
        <v>3</v>
      </c>
      <c r="N979" s="4" t="s">
        <v>45</v>
      </c>
      <c r="O979" s="4">
        <v>2</v>
      </c>
      <c r="P979" s="4"/>
    </row>
    <row r="980" spans="1:16">
      <c r="A980" s="4">
        <v>50</v>
      </c>
      <c r="B980" s="4">
        <v>0</v>
      </c>
      <c r="C980" s="4">
        <v>0</v>
      </c>
      <c r="D980" s="4">
        <v>1</v>
      </c>
      <c r="E980" s="4">
        <v>203</v>
      </c>
      <c r="F980" s="4">
        <f>ROUND(Source!Q973,O980)</f>
        <v>0</v>
      </c>
      <c r="G980" s="4" t="s">
        <v>182</v>
      </c>
      <c r="H980" s="4" t="s">
        <v>183</v>
      </c>
      <c r="I980" s="4"/>
      <c r="J980" s="4"/>
      <c r="K980" s="4">
        <v>203</v>
      </c>
      <c r="L980" s="4">
        <v>6</v>
      </c>
      <c r="M980" s="4">
        <v>3</v>
      </c>
      <c r="N980" s="4" t="s">
        <v>45</v>
      </c>
      <c r="O980" s="4">
        <v>2</v>
      </c>
      <c r="P980" s="4"/>
    </row>
    <row r="981" spans="1:16">
      <c r="A981" s="4">
        <v>50</v>
      </c>
      <c r="B981" s="4">
        <v>0</v>
      </c>
      <c r="C981" s="4">
        <v>0</v>
      </c>
      <c r="D981" s="4">
        <v>1</v>
      </c>
      <c r="E981" s="4">
        <v>204</v>
      </c>
      <c r="F981" s="4">
        <f>ROUND(Source!R973,O981)</f>
        <v>0</v>
      </c>
      <c r="G981" s="4" t="s">
        <v>184</v>
      </c>
      <c r="H981" s="4" t="s">
        <v>185</v>
      </c>
      <c r="I981" s="4"/>
      <c r="J981" s="4"/>
      <c r="K981" s="4">
        <v>204</v>
      </c>
      <c r="L981" s="4">
        <v>7</v>
      </c>
      <c r="M981" s="4">
        <v>3</v>
      </c>
      <c r="N981" s="4" t="s">
        <v>45</v>
      </c>
      <c r="O981" s="4">
        <v>2</v>
      </c>
      <c r="P981" s="4"/>
    </row>
    <row r="982" spans="1:16">
      <c r="A982" s="4">
        <v>50</v>
      </c>
      <c r="B982" s="4">
        <v>0</v>
      </c>
      <c r="C982" s="4">
        <v>0</v>
      </c>
      <c r="D982" s="4">
        <v>1</v>
      </c>
      <c r="E982" s="4">
        <v>205</v>
      </c>
      <c r="F982" s="4">
        <f>ROUND(Source!S973,O982)</f>
        <v>0</v>
      </c>
      <c r="G982" s="4" t="s">
        <v>186</v>
      </c>
      <c r="H982" s="4" t="s">
        <v>187</v>
      </c>
      <c r="I982" s="4"/>
      <c r="J982" s="4"/>
      <c r="K982" s="4">
        <v>205</v>
      </c>
      <c r="L982" s="4">
        <v>8</v>
      </c>
      <c r="M982" s="4">
        <v>3</v>
      </c>
      <c r="N982" s="4" t="s">
        <v>45</v>
      </c>
      <c r="O982" s="4">
        <v>2</v>
      </c>
      <c r="P982" s="4"/>
    </row>
    <row r="983" spans="1:16">
      <c r="A983" s="4">
        <v>50</v>
      </c>
      <c r="B983" s="4">
        <v>0</v>
      </c>
      <c r="C983" s="4">
        <v>0</v>
      </c>
      <c r="D983" s="4">
        <v>1</v>
      </c>
      <c r="E983" s="4">
        <v>214</v>
      </c>
      <c r="F983" s="4">
        <f>ROUND(Source!AS973,O983)</f>
        <v>0</v>
      </c>
      <c r="G983" s="4" t="s">
        <v>188</v>
      </c>
      <c r="H983" s="4" t="s">
        <v>189</v>
      </c>
      <c r="I983" s="4"/>
      <c r="J983" s="4"/>
      <c r="K983" s="4">
        <v>214</v>
      </c>
      <c r="L983" s="4">
        <v>9</v>
      </c>
      <c r="M983" s="4">
        <v>3</v>
      </c>
      <c r="N983" s="4" t="s">
        <v>45</v>
      </c>
      <c r="O983" s="4">
        <v>2</v>
      </c>
      <c r="P983" s="4"/>
    </row>
    <row r="984" spans="1:16">
      <c r="A984" s="4">
        <v>50</v>
      </c>
      <c r="B984" s="4">
        <v>0</v>
      </c>
      <c r="C984" s="4">
        <v>0</v>
      </c>
      <c r="D984" s="4">
        <v>1</v>
      </c>
      <c r="E984" s="4">
        <v>215</v>
      </c>
      <c r="F984" s="4">
        <f>ROUND(Source!AT973,O984)</f>
        <v>0</v>
      </c>
      <c r="G984" s="4" t="s">
        <v>190</v>
      </c>
      <c r="H984" s="4" t="s">
        <v>191</v>
      </c>
      <c r="I984" s="4"/>
      <c r="J984" s="4"/>
      <c r="K984" s="4">
        <v>215</v>
      </c>
      <c r="L984" s="4">
        <v>10</v>
      </c>
      <c r="M984" s="4">
        <v>3</v>
      </c>
      <c r="N984" s="4" t="s">
        <v>45</v>
      </c>
      <c r="O984" s="4">
        <v>2</v>
      </c>
      <c r="P984" s="4"/>
    </row>
    <row r="985" spans="1:16">
      <c r="A985" s="4">
        <v>50</v>
      </c>
      <c r="B985" s="4">
        <v>0</v>
      </c>
      <c r="C985" s="4">
        <v>0</v>
      </c>
      <c r="D985" s="4">
        <v>1</v>
      </c>
      <c r="E985" s="4">
        <v>217</v>
      </c>
      <c r="F985" s="4">
        <f>ROUND(Source!AU973,O985)</f>
        <v>0</v>
      </c>
      <c r="G985" s="4" t="s">
        <v>192</v>
      </c>
      <c r="H985" s="4" t="s">
        <v>193</v>
      </c>
      <c r="I985" s="4"/>
      <c r="J985" s="4"/>
      <c r="K985" s="4">
        <v>217</v>
      </c>
      <c r="L985" s="4">
        <v>11</v>
      </c>
      <c r="M985" s="4">
        <v>3</v>
      </c>
      <c r="N985" s="4" t="s">
        <v>45</v>
      </c>
      <c r="O985" s="4">
        <v>2</v>
      </c>
      <c r="P985" s="4"/>
    </row>
    <row r="986" spans="1:16">
      <c r="A986" s="4">
        <v>50</v>
      </c>
      <c r="B986" s="4">
        <v>0</v>
      </c>
      <c r="C986" s="4">
        <v>0</v>
      </c>
      <c r="D986" s="4">
        <v>1</v>
      </c>
      <c r="E986" s="4">
        <v>206</v>
      </c>
      <c r="F986" s="4">
        <f>ROUND(Source!T973,O986)</f>
        <v>0</v>
      </c>
      <c r="G986" s="4" t="s">
        <v>194</v>
      </c>
      <c r="H986" s="4" t="s">
        <v>195</v>
      </c>
      <c r="I986" s="4"/>
      <c r="J986" s="4"/>
      <c r="K986" s="4">
        <v>206</v>
      </c>
      <c r="L986" s="4">
        <v>12</v>
      </c>
      <c r="M986" s="4">
        <v>3</v>
      </c>
      <c r="N986" s="4" t="s">
        <v>45</v>
      </c>
      <c r="O986" s="4">
        <v>2</v>
      </c>
      <c r="P986" s="4"/>
    </row>
    <row r="987" spans="1:16">
      <c r="A987" s="4">
        <v>50</v>
      </c>
      <c r="B987" s="4">
        <v>0</v>
      </c>
      <c r="C987" s="4">
        <v>0</v>
      </c>
      <c r="D987" s="4">
        <v>1</v>
      </c>
      <c r="E987" s="4">
        <v>207</v>
      </c>
      <c r="F987" s="4">
        <f>Source!U973</f>
        <v>0</v>
      </c>
      <c r="G987" s="4" t="s">
        <v>196</v>
      </c>
      <c r="H987" s="4" t="s">
        <v>197</v>
      </c>
      <c r="I987" s="4"/>
      <c r="J987" s="4"/>
      <c r="K987" s="4">
        <v>207</v>
      </c>
      <c r="L987" s="4">
        <v>13</v>
      </c>
      <c r="M987" s="4">
        <v>3</v>
      </c>
      <c r="N987" s="4" t="s">
        <v>45</v>
      </c>
      <c r="O987" s="4">
        <v>-1</v>
      </c>
      <c r="P987" s="4"/>
    </row>
    <row r="988" spans="1:16">
      <c r="A988" s="4">
        <v>50</v>
      </c>
      <c r="B988" s="4">
        <v>0</v>
      </c>
      <c r="C988" s="4">
        <v>0</v>
      </c>
      <c r="D988" s="4">
        <v>1</v>
      </c>
      <c r="E988" s="4">
        <v>208</v>
      </c>
      <c r="F988" s="4">
        <f>Source!V973</f>
        <v>0</v>
      </c>
      <c r="G988" s="4" t="s">
        <v>198</v>
      </c>
      <c r="H988" s="4" t="s">
        <v>199</v>
      </c>
      <c r="I988" s="4"/>
      <c r="J988" s="4"/>
      <c r="K988" s="4">
        <v>208</v>
      </c>
      <c r="L988" s="4">
        <v>14</v>
      </c>
      <c r="M988" s="4">
        <v>3</v>
      </c>
      <c r="N988" s="4" t="s">
        <v>45</v>
      </c>
      <c r="O988" s="4">
        <v>-1</v>
      </c>
      <c r="P988" s="4"/>
    </row>
    <row r="989" spans="1:16">
      <c r="A989" s="4">
        <v>50</v>
      </c>
      <c r="B989" s="4">
        <v>0</v>
      </c>
      <c r="C989" s="4">
        <v>0</v>
      </c>
      <c r="D989" s="4">
        <v>1</v>
      </c>
      <c r="E989" s="4">
        <v>209</v>
      </c>
      <c r="F989" s="4">
        <f>ROUND(Source!W973,O989)</f>
        <v>0</v>
      </c>
      <c r="G989" s="4" t="s">
        <v>200</v>
      </c>
      <c r="H989" s="4" t="s">
        <v>201</v>
      </c>
      <c r="I989" s="4"/>
      <c r="J989" s="4"/>
      <c r="K989" s="4">
        <v>209</v>
      </c>
      <c r="L989" s="4">
        <v>15</v>
      </c>
      <c r="M989" s="4">
        <v>3</v>
      </c>
      <c r="N989" s="4" t="s">
        <v>45</v>
      </c>
      <c r="O989" s="4">
        <v>2</v>
      </c>
      <c r="P989" s="4"/>
    </row>
    <row r="990" spans="1:16">
      <c r="A990" s="4">
        <v>50</v>
      </c>
      <c r="B990" s="4">
        <v>0</v>
      </c>
      <c r="C990" s="4">
        <v>0</v>
      </c>
      <c r="D990" s="4">
        <v>1</v>
      </c>
      <c r="E990" s="4">
        <v>210</v>
      </c>
      <c r="F990" s="4">
        <f>ROUND(Source!X973,O990)</f>
        <v>0</v>
      </c>
      <c r="G990" s="4" t="s">
        <v>202</v>
      </c>
      <c r="H990" s="4" t="s">
        <v>203</v>
      </c>
      <c r="I990" s="4"/>
      <c r="J990" s="4"/>
      <c r="K990" s="4">
        <v>210</v>
      </c>
      <c r="L990" s="4">
        <v>16</v>
      </c>
      <c r="M990" s="4">
        <v>3</v>
      </c>
      <c r="N990" s="4" t="s">
        <v>45</v>
      </c>
      <c r="O990" s="4">
        <v>2</v>
      </c>
      <c r="P990" s="4"/>
    </row>
    <row r="991" spans="1:16">
      <c r="A991" s="4">
        <v>50</v>
      </c>
      <c r="B991" s="4">
        <v>0</v>
      </c>
      <c r="C991" s="4">
        <v>0</v>
      </c>
      <c r="D991" s="4">
        <v>1</v>
      </c>
      <c r="E991" s="4">
        <v>211</v>
      </c>
      <c r="F991" s="4">
        <f>ROUND(Source!Y973,O991)</f>
        <v>0</v>
      </c>
      <c r="G991" s="4" t="s">
        <v>204</v>
      </c>
      <c r="H991" s="4" t="s">
        <v>205</v>
      </c>
      <c r="I991" s="4"/>
      <c r="J991" s="4"/>
      <c r="K991" s="4">
        <v>211</v>
      </c>
      <c r="L991" s="4">
        <v>17</v>
      </c>
      <c r="M991" s="4">
        <v>3</v>
      </c>
      <c r="N991" s="4" t="s">
        <v>45</v>
      </c>
      <c r="O991" s="4">
        <v>2</v>
      </c>
      <c r="P991" s="4"/>
    </row>
    <row r="992" spans="1:16">
      <c r="A992" s="4">
        <v>50</v>
      </c>
      <c r="B992" s="4">
        <v>0</v>
      </c>
      <c r="C992" s="4">
        <v>0</v>
      </c>
      <c r="D992" s="4">
        <v>1</v>
      </c>
      <c r="E992" s="4">
        <v>224</v>
      </c>
      <c r="F992" s="4">
        <f>ROUND(Source!AR973,O992)</f>
        <v>0</v>
      </c>
      <c r="G992" s="4" t="s">
        <v>206</v>
      </c>
      <c r="H992" s="4" t="s">
        <v>207</v>
      </c>
      <c r="I992" s="4"/>
      <c r="J992" s="4"/>
      <c r="K992" s="4">
        <v>224</v>
      </c>
      <c r="L992" s="4">
        <v>18</v>
      </c>
      <c r="M992" s="4">
        <v>3</v>
      </c>
      <c r="N992" s="4" t="s">
        <v>45</v>
      </c>
      <c r="O992" s="4">
        <v>2</v>
      </c>
      <c r="P992" s="4"/>
    </row>
    <row r="994" spans="1:118">
      <c r="A994" s="2">
        <v>51</v>
      </c>
      <c r="B994" s="2">
        <f>B920</f>
        <v>0</v>
      </c>
      <c r="C994" s="2">
        <f>A920</f>
        <v>3</v>
      </c>
      <c r="D994" s="2">
        <f>ROW(A920)</f>
        <v>920</v>
      </c>
      <c r="E994" s="2"/>
      <c r="F994" s="2" t="str">
        <f>IF(F920&lt;&gt;"",F920,"")</f>
        <v/>
      </c>
      <c r="G994" s="2" t="str">
        <f>IF(G920&lt;&gt;"",G920,"")</f>
        <v>ОБЩЕЖИТИЕ (ремонт кровли)</v>
      </c>
      <c r="H994" s="2"/>
      <c r="I994" s="2"/>
      <c r="J994" s="2"/>
      <c r="K994" s="2"/>
      <c r="L994" s="2"/>
      <c r="M994" s="2"/>
      <c r="N994" s="2"/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>
        <f t="shared" ref="AO994:AU994" si="593">ROUND(AO931+AO973+BB994,2)</f>
        <v>0</v>
      </c>
      <c r="AP994" s="2">
        <f t="shared" si="593"/>
        <v>0</v>
      </c>
      <c r="AQ994" s="2">
        <f t="shared" si="593"/>
        <v>0</v>
      </c>
      <c r="AR994" s="2">
        <f t="shared" si="593"/>
        <v>0</v>
      </c>
      <c r="AS994" s="2">
        <f t="shared" si="593"/>
        <v>0</v>
      </c>
      <c r="AT994" s="2">
        <f t="shared" si="593"/>
        <v>0</v>
      </c>
      <c r="AU994" s="2">
        <f t="shared" si="593"/>
        <v>0</v>
      </c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>
        <v>0</v>
      </c>
    </row>
    <row r="996" spans="1:118">
      <c r="A996" s="4">
        <v>50</v>
      </c>
      <c r="B996" s="4">
        <v>0</v>
      </c>
      <c r="C996" s="4">
        <v>0</v>
      </c>
      <c r="D996" s="4">
        <v>1</v>
      </c>
      <c r="E996" s="4">
        <v>201</v>
      </c>
      <c r="F996" s="4">
        <f>ROUND(Source!O994,O996)</f>
        <v>0</v>
      </c>
      <c r="G996" s="4" t="s">
        <v>172</v>
      </c>
      <c r="H996" s="4" t="s">
        <v>173</v>
      </c>
      <c r="I996" s="4"/>
      <c r="J996" s="4"/>
      <c r="K996" s="4">
        <v>201</v>
      </c>
      <c r="L996" s="4">
        <v>1</v>
      </c>
      <c r="M996" s="4">
        <v>3</v>
      </c>
      <c r="N996" s="4" t="s">
        <v>45</v>
      </c>
      <c r="O996" s="4">
        <v>2</v>
      </c>
      <c r="P996" s="4"/>
    </row>
    <row r="997" spans="1:118">
      <c r="A997" s="4">
        <v>50</v>
      </c>
      <c r="B997" s="4">
        <v>0</v>
      </c>
      <c r="C997" s="4">
        <v>0</v>
      </c>
      <c r="D997" s="4">
        <v>1</v>
      </c>
      <c r="E997" s="4">
        <v>202</v>
      </c>
      <c r="F997" s="4">
        <f>ROUND(Source!P994,O997)</f>
        <v>0</v>
      </c>
      <c r="G997" s="4" t="s">
        <v>174</v>
      </c>
      <c r="H997" s="4" t="s">
        <v>175</v>
      </c>
      <c r="I997" s="4"/>
      <c r="J997" s="4"/>
      <c r="K997" s="4">
        <v>202</v>
      </c>
      <c r="L997" s="4">
        <v>2</v>
      </c>
      <c r="M997" s="4">
        <v>3</v>
      </c>
      <c r="N997" s="4" t="s">
        <v>45</v>
      </c>
      <c r="O997" s="4">
        <v>2</v>
      </c>
      <c r="P997" s="4"/>
    </row>
    <row r="998" spans="1:118">
      <c r="A998" s="4">
        <v>50</v>
      </c>
      <c r="B998" s="4">
        <v>0</v>
      </c>
      <c r="C998" s="4">
        <v>0</v>
      </c>
      <c r="D998" s="4">
        <v>1</v>
      </c>
      <c r="E998" s="4">
        <v>222</v>
      </c>
      <c r="F998" s="4">
        <f>ROUND(Source!AO994,O998)</f>
        <v>0</v>
      </c>
      <c r="G998" s="4" t="s">
        <v>176</v>
      </c>
      <c r="H998" s="4" t="s">
        <v>177</v>
      </c>
      <c r="I998" s="4"/>
      <c r="J998" s="4"/>
      <c r="K998" s="4">
        <v>222</v>
      </c>
      <c r="L998" s="4">
        <v>3</v>
      </c>
      <c r="M998" s="4">
        <v>3</v>
      </c>
      <c r="N998" s="4" t="s">
        <v>45</v>
      </c>
      <c r="O998" s="4">
        <v>2</v>
      </c>
      <c r="P998" s="4"/>
    </row>
    <row r="999" spans="1:118">
      <c r="A999" s="4">
        <v>50</v>
      </c>
      <c r="B999" s="4">
        <v>0</v>
      </c>
      <c r="C999" s="4">
        <v>0</v>
      </c>
      <c r="D999" s="4">
        <v>1</v>
      </c>
      <c r="E999" s="4">
        <v>216</v>
      </c>
      <c r="F999" s="4">
        <f>ROUND(Source!AP994,O999)</f>
        <v>0</v>
      </c>
      <c r="G999" s="4" t="s">
        <v>178</v>
      </c>
      <c r="H999" s="4" t="s">
        <v>179</v>
      </c>
      <c r="I999" s="4"/>
      <c r="J999" s="4"/>
      <c r="K999" s="4">
        <v>216</v>
      </c>
      <c r="L999" s="4">
        <v>4</v>
      </c>
      <c r="M999" s="4">
        <v>3</v>
      </c>
      <c r="N999" s="4" t="s">
        <v>45</v>
      </c>
      <c r="O999" s="4">
        <v>2</v>
      </c>
      <c r="P999" s="4"/>
    </row>
    <row r="1000" spans="1:118">
      <c r="A1000" s="4">
        <v>50</v>
      </c>
      <c r="B1000" s="4">
        <v>0</v>
      </c>
      <c r="C1000" s="4">
        <v>0</v>
      </c>
      <c r="D1000" s="4">
        <v>1</v>
      </c>
      <c r="E1000" s="4">
        <v>223</v>
      </c>
      <c r="F1000" s="4">
        <f>ROUND(Source!AQ994,O1000)</f>
        <v>0</v>
      </c>
      <c r="G1000" s="4" t="s">
        <v>180</v>
      </c>
      <c r="H1000" s="4" t="s">
        <v>181</v>
      </c>
      <c r="I1000" s="4"/>
      <c r="J1000" s="4"/>
      <c r="K1000" s="4">
        <v>223</v>
      </c>
      <c r="L1000" s="4">
        <v>5</v>
      </c>
      <c r="M1000" s="4">
        <v>3</v>
      </c>
      <c r="N1000" s="4" t="s">
        <v>45</v>
      </c>
      <c r="O1000" s="4">
        <v>2</v>
      </c>
      <c r="P1000" s="4"/>
    </row>
    <row r="1001" spans="1:118">
      <c r="A1001" s="4">
        <v>50</v>
      </c>
      <c r="B1001" s="4">
        <v>0</v>
      </c>
      <c r="C1001" s="4">
        <v>0</v>
      </c>
      <c r="D1001" s="4">
        <v>1</v>
      </c>
      <c r="E1001" s="4">
        <v>203</v>
      </c>
      <c r="F1001" s="4">
        <f>ROUND(Source!Q994,O1001)</f>
        <v>0</v>
      </c>
      <c r="G1001" s="4" t="s">
        <v>182</v>
      </c>
      <c r="H1001" s="4" t="s">
        <v>183</v>
      </c>
      <c r="I1001" s="4"/>
      <c r="J1001" s="4"/>
      <c r="K1001" s="4">
        <v>203</v>
      </c>
      <c r="L1001" s="4">
        <v>6</v>
      </c>
      <c r="M1001" s="4">
        <v>3</v>
      </c>
      <c r="N1001" s="4" t="s">
        <v>45</v>
      </c>
      <c r="O1001" s="4">
        <v>2</v>
      </c>
      <c r="P1001" s="4"/>
    </row>
    <row r="1002" spans="1:118">
      <c r="A1002" s="4">
        <v>50</v>
      </c>
      <c r="B1002" s="4">
        <v>0</v>
      </c>
      <c r="C1002" s="4">
        <v>0</v>
      </c>
      <c r="D1002" s="4">
        <v>1</v>
      </c>
      <c r="E1002" s="4">
        <v>204</v>
      </c>
      <c r="F1002" s="4">
        <f>ROUND(Source!R994,O1002)</f>
        <v>0</v>
      </c>
      <c r="G1002" s="4" t="s">
        <v>184</v>
      </c>
      <c r="H1002" s="4" t="s">
        <v>185</v>
      </c>
      <c r="I1002" s="4"/>
      <c r="J1002" s="4"/>
      <c r="K1002" s="4">
        <v>204</v>
      </c>
      <c r="L1002" s="4">
        <v>7</v>
      </c>
      <c r="M1002" s="4">
        <v>3</v>
      </c>
      <c r="N1002" s="4" t="s">
        <v>45</v>
      </c>
      <c r="O1002" s="4">
        <v>2</v>
      </c>
      <c r="P1002" s="4"/>
    </row>
    <row r="1003" spans="1:118">
      <c r="A1003" s="4">
        <v>50</v>
      </c>
      <c r="B1003" s="4">
        <v>0</v>
      </c>
      <c r="C1003" s="4">
        <v>0</v>
      </c>
      <c r="D1003" s="4">
        <v>1</v>
      </c>
      <c r="E1003" s="4">
        <v>205</v>
      </c>
      <c r="F1003" s="4">
        <f>ROUND(Source!S994,O1003)</f>
        <v>0</v>
      </c>
      <c r="G1003" s="4" t="s">
        <v>186</v>
      </c>
      <c r="H1003" s="4" t="s">
        <v>187</v>
      </c>
      <c r="I1003" s="4"/>
      <c r="J1003" s="4"/>
      <c r="K1003" s="4">
        <v>205</v>
      </c>
      <c r="L1003" s="4">
        <v>8</v>
      </c>
      <c r="M1003" s="4">
        <v>3</v>
      </c>
      <c r="N1003" s="4" t="s">
        <v>45</v>
      </c>
      <c r="O1003" s="4">
        <v>2</v>
      </c>
      <c r="P1003" s="4"/>
    </row>
    <row r="1004" spans="1:118">
      <c r="A1004" s="4">
        <v>50</v>
      </c>
      <c r="B1004" s="4">
        <v>0</v>
      </c>
      <c r="C1004" s="4">
        <v>0</v>
      </c>
      <c r="D1004" s="4">
        <v>1</v>
      </c>
      <c r="E1004" s="4">
        <v>214</v>
      </c>
      <c r="F1004" s="4">
        <f>ROUND(Source!AS994,O1004)</f>
        <v>0</v>
      </c>
      <c r="G1004" s="4" t="s">
        <v>188</v>
      </c>
      <c r="H1004" s="4" t="s">
        <v>189</v>
      </c>
      <c r="I1004" s="4"/>
      <c r="J1004" s="4"/>
      <c r="K1004" s="4">
        <v>214</v>
      </c>
      <c r="L1004" s="4">
        <v>9</v>
      </c>
      <c r="M1004" s="4">
        <v>3</v>
      </c>
      <c r="N1004" s="4" t="s">
        <v>45</v>
      </c>
      <c r="O1004" s="4">
        <v>2</v>
      </c>
      <c r="P1004" s="4"/>
    </row>
    <row r="1005" spans="1:118">
      <c r="A1005" s="4">
        <v>50</v>
      </c>
      <c r="B1005" s="4">
        <v>0</v>
      </c>
      <c r="C1005" s="4">
        <v>0</v>
      </c>
      <c r="D1005" s="4">
        <v>1</v>
      </c>
      <c r="E1005" s="4">
        <v>215</v>
      </c>
      <c r="F1005" s="4">
        <f>ROUND(Source!AT994,O1005)</f>
        <v>0</v>
      </c>
      <c r="G1005" s="4" t="s">
        <v>190</v>
      </c>
      <c r="H1005" s="4" t="s">
        <v>191</v>
      </c>
      <c r="I1005" s="4"/>
      <c r="J1005" s="4"/>
      <c r="K1005" s="4">
        <v>215</v>
      </c>
      <c r="L1005" s="4">
        <v>10</v>
      </c>
      <c r="M1005" s="4">
        <v>3</v>
      </c>
      <c r="N1005" s="4" t="s">
        <v>45</v>
      </c>
      <c r="O1005" s="4">
        <v>2</v>
      </c>
      <c r="P1005" s="4"/>
    </row>
    <row r="1006" spans="1:118">
      <c r="A1006" s="4">
        <v>50</v>
      </c>
      <c r="B1006" s="4">
        <v>0</v>
      </c>
      <c r="C1006" s="4">
        <v>0</v>
      </c>
      <c r="D1006" s="4">
        <v>1</v>
      </c>
      <c r="E1006" s="4">
        <v>217</v>
      </c>
      <c r="F1006" s="4">
        <f>ROUND(Source!AU994,O1006)</f>
        <v>0</v>
      </c>
      <c r="G1006" s="4" t="s">
        <v>192</v>
      </c>
      <c r="H1006" s="4" t="s">
        <v>193</v>
      </c>
      <c r="I1006" s="4"/>
      <c r="J1006" s="4"/>
      <c r="K1006" s="4">
        <v>217</v>
      </c>
      <c r="L1006" s="4">
        <v>11</v>
      </c>
      <c r="M1006" s="4">
        <v>3</v>
      </c>
      <c r="N1006" s="4" t="s">
        <v>45</v>
      </c>
      <c r="O1006" s="4">
        <v>2</v>
      </c>
      <c r="P1006" s="4"/>
    </row>
    <row r="1007" spans="1:118">
      <c r="A1007" s="4">
        <v>50</v>
      </c>
      <c r="B1007" s="4">
        <v>0</v>
      </c>
      <c r="C1007" s="4">
        <v>0</v>
      </c>
      <c r="D1007" s="4">
        <v>1</v>
      </c>
      <c r="E1007" s="4">
        <v>206</v>
      </c>
      <c r="F1007" s="4">
        <f>ROUND(Source!T994,O1007)</f>
        <v>0</v>
      </c>
      <c r="G1007" s="4" t="s">
        <v>194</v>
      </c>
      <c r="H1007" s="4" t="s">
        <v>195</v>
      </c>
      <c r="I1007" s="4"/>
      <c r="J1007" s="4"/>
      <c r="K1007" s="4">
        <v>206</v>
      </c>
      <c r="L1007" s="4">
        <v>12</v>
      </c>
      <c r="M1007" s="4">
        <v>3</v>
      </c>
      <c r="N1007" s="4" t="s">
        <v>45</v>
      </c>
      <c r="O1007" s="4">
        <v>2</v>
      </c>
      <c r="P1007" s="4"/>
    </row>
    <row r="1008" spans="1:118">
      <c r="A1008" s="4">
        <v>50</v>
      </c>
      <c r="B1008" s="4">
        <v>0</v>
      </c>
      <c r="C1008" s="4">
        <v>0</v>
      </c>
      <c r="D1008" s="4">
        <v>1</v>
      </c>
      <c r="E1008" s="4">
        <v>207</v>
      </c>
      <c r="F1008" s="4">
        <f>Source!U994</f>
        <v>0</v>
      </c>
      <c r="G1008" s="4" t="s">
        <v>196</v>
      </c>
      <c r="H1008" s="4" t="s">
        <v>197</v>
      </c>
      <c r="I1008" s="4"/>
      <c r="J1008" s="4"/>
      <c r="K1008" s="4">
        <v>207</v>
      </c>
      <c r="L1008" s="4">
        <v>13</v>
      </c>
      <c r="M1008" s="4">
        <v>3</v>
      </c>
      <c r="N1008" s="4" t="s">
        <v>45</v>
      </c>
      <c r="O1008" s="4">
        <v>-1</v>
      </c>
      <c r="P1008" s="4"/>
    </row>
    <row r="1009" spans="1:118">
      <c r="A1009" s="4">
        <v>50</v>
      </c>
      <c r="B1009" s="4">
        <v>0</v>
      </c>
      <c r="C1009" s="4">
        <v>0</v>
      </c>
      <c r="D1009" s="4">
        <v>1</v>
      </c>
      <c r="E1009" s="4">
        <v>208</v>
      </c>
      <c r="F1009" s="4">
        <f>Source!V994</f>
        <v>0</v>
      </c>
      <c r="G1009" s="4" t="s">
        <v>198</v>
      </c>
      <c r="H1009" s="4" t="s">
        <v>199</v>
      </c>
      <c r="I1009" s="4"/>
      <c r="J1009" s="4"/>
      <c r="K1009" s="4">
        <v>208</v>
      </c>
      <c r="L1009" s="4">
        <v>14</v>
      </c>
      <c r="M1009" s="4">
        <v>3</v>
      </c>
      <c r="N1009" s="4" t="s">
        <v>45</v>
      </c>
      <c r="O1009" s="4">
        <v>-1</v>
      </c>
      <c r="P1009" s="4"/>
    </row>
    <row r="1010" spans="1:118">
      <c r="A1010" s="4">
        <v>50</v>
      </c>
      <c r="B1010" s="4">
        <v>0</v>
      </c>
      <c r="C1010" s="4">
        <v>0</v>
      </c>
      <c r="D1010" s="4">
        <v>1</v>
      </c>
      <c r="E1010" s="4">
        <v>209</v>
      </c>
      <c r="F1010" s="4">
        <f>ROUND(Source!W994,O1010)</f>
        <v>0</v>
      </c>
      <c r="G1010" s="4" t="s">
        <v>200</v>
      </c>
      <c r="H1010" s="4" t="s">
        <v>201</v>
      </c>
      <c r="I1010" s="4"/>
      <c r="J1010" s="4"/>
      <c r="K1010" s="4">
        <v>209</v>
      </c>
      <c r="L1010" s="4">
        <v>15</v>
      </c>
      <c r="M1010" s="4">
        <v>3</v>
      </c>
      <c r="N1010" s="4" t="s">
        <v>45</v>
      </c>
      <c r="O1010" s="4">
        <v>2</v>
      </c>
      <c r="P1010" s="4"/>
    </row>
    <row r="1011" spans="1:118">
      <c r="A1011" s="4">
        <v>50</v>
      </c>
      <c r="B1011" s="4">
        <v>0</v>
      </c>
      <c r="C1011" s="4">
        <v>0</v>
      </c>
      <c r="D1011" s="4">
        <v>1</v>
      </c>
      <c r="E1011" s="4">
        <v>210</v>
      </c>
      <c r="F1011" s="4">
        <f>ROUND(Source!X994,O1011)</f>
        <v>0</v>
      </c>
      <c r="G1011" s="4" t="s">
        <v>202</v>
      </c>
      <c r="H1011" s="4" t="s">
        <v>203</v>
      </c>
      <c r="I1011" s="4"/>
      <c r="J1011" s="4"/>
      <c r="K1011" s="4">
        <v>210</v>
      </c>
      <c r="L1011" s="4">
        <v>16</v>
      </c>
      <c r="M1011" s="4">
        <v>3</v>
      </c>
      <c r="N1011" s="4" t="s">
        <v>45</v>
      </c>
      <c r="O1011" s="4">
        <v>2</v>
      </c>
      <c r="P1011" s="4"/>
    </row>
    <row r="1012" spans="1:118">
      <c r="A1012" s="4">
        <v>50</v>
      </c>
      <c r="B1012" s="4">
        <v>0</v>
      </c>
      <c r="C1012" s="4">
        <v>0</v>
      </c>
      <c r="D1012" s="4">
        <v>1</v>
      </c>
      <c r="E1012" s="4">
        <v>211</v>
      </c>
      <c r="F1012" s="4">
        <f>ROUND(Source!Y994,O1012)</f>
        <v>0</v>
      </c>
      <c r="G1012" s="4" t="s">
        <v>204</v>
      </c>
      <c r="H1012" s="4" t="s">
        <v>205</v>
      </c>
      <c r="I1012" s="4"/>
      <c r="J1012" s="4"/>
      <c r="K1012" s="4">
        <v>211</v>
      </c>
      <c r="L1012" s="4">
        <v>17</v>
      </c>
      <c r="M1012" s="4">
        <v>3</v>
      </c>
      <c r="N1012" s="4" t="s">
        <v>45</v>
      </c>
      <c r="O1012" s="4">
        <v>2</v>
      </c>
      <c r="P1012" s="4"/>
    </row>
    <row r="1013" spans="1:118">
      <c r="A1013" s="4">
        <v>50</v>
      </c>
      <c r="B1013" s="4">
        <v>0</v>
      </c>
      <c r="C1013" s="4">
        <v>0</v>
      </c>
      <c r="D1013" s="4">
        <v>1</v>
      </c>
      <c r="E1013" s="4">
        <v>224</v>
      </c>
      <c r="F1013" s="4">
        <f>ROUND(Source!AR994,O1013)</f>
        <v>0</v>
      </c>
      <c r="G1013" s="4" t="s">
        <v>206</v>
      </c>
      <c r="H1013" s="4" t="s">
        <v>207</v>
      </c>
      <c r="I1013" s="4"/>
      <c r="J1013" s="4"/>
      <c r="K1013" s="4">
        <v>224</v>
      </c>
      <c r="L1013" s="4">
        <v>18</v>
      </c>
      <c r="M1013" s="4">
        <v>3</v>
      </c>
      <c r="N1013" s="4" t="s">
        <v>45</v>
      </c>
      <c r="O1013" s="4">
        <v>2</v>
      </c>
      <c r="P1013" s="4"/>
    </row>
    <row r="1015" spans="1:118">
      <c r="A1015" s="5">
        <v>60</v>
      </c>
      <c r="B1015" s="5">
        <f>IF(Source!F1015&lt;&gt;0,1,0)</f>
        <v>0</v>
      </c>
      <c r="C1015" s="5"/>
      <c r="D1015" s="5">
        <f>ROW(A920)</f>
        <v>920</v>
      </c>
      <c r="E1015" s="5">
        <v>1</v>
      </c>
      <c r="F1015" s="5">
        <v>0</v>
      </c>
      <c r="G1015" s="5" t="s">
        <v>816</v>
      </c>
      <c r="H1015" s="5" t="s">
        <v>817</v>
      </c>
    </row>
    <row r="1016" spans="1:118">
      <c r="A1016" s="5">
        <v>60</v>
      </c>
      <c r="B1016" s="5">
        <f>IF(Source!F1016&lt;&gt;0,1,0)</f>
        <v>1</v>
      </c>
      <c r="C1016" s="5"/>
      <c r="D1016" s="5">
        <f>ROW(A920)</f>
        <v>920</v>
      </c>
      <c r="E1016" s="5">
        <v>3</v>
      </c>
      <c r="F1016" s="5">
        <v>1</v>
      </c>
      <c r="G1016" s="5" t="s">
        <v>791</v>
      </c>
      <c r="H1016" s="5" t="s">
        <v>818</v>
      </c>
    </row>
    <row r="1017" spans="1:118">
      <c r="A1017" s="5">
        <v>60</v>
      </c>
      <c r="B1017" s="5">
        <f>IF(Source!F1017&lt;&gt;0,1,0)</f>
        <v>0</v>
      </c>
      <c r="C1017" s="5"/>
      <c r="D1017" s="5">
        <f>ROW(A920)</f>
        <v>920</v>
      </c>
      <c r="E1017" s="5">
        <v>4</v>
      </c>
      <c r="F1017" s="5">
        <v>0</v>
      </c>
      <c r="G1017" s="5" t="s">
        <v>819</v>
      </c>
      <c r="H1017" s="5" t="s">
        <v>820</v>
      </c>
    </row>
    <row r="1019" spans="1:118">
      <c r="A1019" s="1">
        <v>3</v>
      </c>
      <c r="B1019" s="1">
        <v>0</v>
      </c>
      <c r="C1019" s="1"/>
      <c r="D1019" s="1">
        <f>ROW(A2275)</f>
        <v>2275</v>
      </c>
      <c r="E1019" s="1"/>
      <c r="F1019" s="1" t="s">
        <v>686</v>
      </c>
      <c r="G1019" s="1" t="s">
        <v>821</v>
      </c>
      <c r="H1019" s="1" t="s">
        <v>45</v>
      </c>
      <c r="I1019" s="1">
        <v>0</v>
      </c>
      <c r="J1019" s="1" t="s">
        <v>45</v>
      </c>
      <c r="K1019" s="1">
        <v>-1</v>
      </c>
      <c r="L1019" s="1"/>
      <c r="M1019" s="1"/>
      <c r="N1019" s="1"/>
      <c r="O1019" s="1"/>
      <c r="P1019" s="1"/>
      <c r="Q1019" s="1"/>
      <c r="R1019" s="1"/>
      <c r="S1019" s="1"/>
      <c r="T1019" s="1"/>
      <c r="U1019" s="1" t="s">
        <v>45</v>
      </c>
      <c r="V1019" s="1">
        <v>0</v>
      </c>
      <c r="W1019" s="1"/>
      <c r="X1019" s="1"/>
      <c r="Y1019" s="1"/>
      <c r="Z1019" s="1"/>
      <c r="AA1019" s="1"/>
      <c r="AB1019" s="1" t="s">
        <v>45</v>
      </c>
      <c r="AC1019" s="1" t="s">
        <v>45</v>
      </c>
      <c r="AD1019" s="1" t="s">
        <v>45</v>
      </c>
      <c r="AE1019" s="1" t="s">
        <v>45</v>
      </c>
      <c r="AF1019" s="1" t="s">
        <v>45</v>
      </c>
      <c r="AG1019" s="1" t="s">
        <v>45</v>
      </c>
      <c r="AH1019" s="1"/>
      <c r="AI1019" s="1"/>
      <c r="AJ1019" s="1"/>
      <c r="AK1019" s="1"/>
      <c r="AL1019" s="1"/>
      <c r="AM1019" s="1"/>
      <c r="AN1019" s="1"/>
      <c r="AO1019" s="1"/>
      <c r="AP1019" s="1" t="s">
        <v>45</v>
      </c>
      <c r="AQ1019" s="1" t="s">
        <v>45</v>
      </c>
      <c r="AR1019" s="1" t="s">
        <v>45</v>
      </c>
      <c r="AS1019" s="1"/>
      <c r="AT1019" s="1"/>
      <c r="AU1019" s="1"/>
      <c r="AV1019" s="1"/>
      <c r="AW1019" s="1"/>
      <c r="AX1019" s="1"/>
      <c r="AY1019" s="1"/>
      <c r="AZ1019" s="1" t="s">
        <v>45</v>
      </c>
      <c r="BA1019" s="1"/>
      <c r="BB1019" s="1" t="s">
        <v>45</v>
      </c>
      <c r="BC1019" s="1" t="s">
        <v>45</v>
      </c>
      <c r="BD1019" s="1" t="s">
        <v>45</v>
      </c>
      <c r="BE1019" s="1" t="s">
        <v>45</v>
      </c>
      <c r="BF1019" s="1" t="s">
        <v>45</v>
      </c>
      <c r="BG1019" s="1" t="s">
        <v>45</v>
      </c>
      <c r="BH1019" s="1" t="s">
        <v>45</v>
      </c>
      <c r="BI1019" s="1" t="s">
        <v>45</v>
      </c>
      <c r="BJ1019" s="1" t="s">
        <v>45</v>
      </c>
      <c r="BK1019" s="1" t="s">
        <v>45</v>
      </c>
      <c r="BL1019" s="1" t="s">
        <v>45</v>
      </c>
      <c r="BM1019" s="1" t="s">
        <v>45</v>
      </c>
      <c r="BN1019" s="1" t="s">
        <v>45</v>
      </c>
      <c r="BO1019" s="1" t="s">
        <v>45</v>
      </c>
      <c r="BP1019" s="1" t="s">
        <v>45</v>
      </c>
      <c r="BQ1019" s="1"/>
      <c r="BR1019" s="1"/>
      <c r="BS1019" s="1"/>
      <c r="BT1019" s="1"/>
      <c r="BU1019" s="1"/>
      <c r="BV1019" s="1"/>
      <c r="BW1019" s="1"/>
      <c r="BX1019" s="1">
        <v>0</v>
      </c>
      <c r="BY1019" s="1"/>
      <c r="BZ1019" s="1"/>
      <c r="CA1019" s="1"/>
      <c r="CB1019" s="1"/>
      <c r="CC1019" s="1"/>
      <c r="CD1019" s="1"/>
      <c r="CE1019" s="1"/>
      <c r="CF1019" s="1">
        <v>0</v>
      </c>
      <c r="CG1019" s="1">
        <v>0</v>
      </c>
      <c r="CH1019" s="1"/>
      <c r="CI1019" s="1" t="s">
        <v>45</v>
      </c>
      <c r="CJ1019" s="1" t="s">
        <v>45</v>
      </c>
    </row>
    <row r="1021" spans="1:118">
      <c r="A1021" s="2">
        <v>52</v>
      </c>
      <c r="B1021" s="2">
        <f t="shared" ref="B1021:G1021" si="594">B2275</f>
        <v>0</v>
      </c>
      <c r="C1021" s="2">
        <f t="shared" si="594"/>
        <v>3</v>
      </c>
      <c r="D1021" s="2">
        <f t="shared" si="594"/>
        <v>1019</v>
      </c>
      <c r="E1021" s="2">
        <f t="shared" si="594"/>
        <v>0</v>
      </c>
      <c r="F1021" s="2" t="str">
        <f t="shared" si="594"/>
        <v>Новая локальная смета</v>
      </c>
      <c r="G1021" s="2" t="str">
        <f t="shared" si="594"/>
        <v>ОБЩЕЖИТИЕ ( 7 этаж)</v>
      </c>
      <c r="H1021" s="2"/>
      <c r="I1021" s="2"/>
      <c r="J1021" s="2"/>
      <c r="K1021" s="2"/>
      <c r="L1021" s="2"/>
      <c r="M1021" s="2"/>
      <c r="N1021" s="2"/>
      <c r="O1021" s="2">
        <f t="shared" ref="O1021:AT1021" si="595">O2275</f>
        <v>0</v>
      </c>
      <c r="P1021" s="2">
        <f t="shared" si="595"/>
        <v>0</v>
      </c>
      <c r="Q1021" s="2">
        <f t="shared" si="595"/>
        <v>0</v>
      </c>
      <c r="R1021" s="2">
        <f t="shared" si="595"/>
        <v>0</v>
      </c>
      <c r="S1021" s="2">
        <f t="shared" si="595"/>
        <v>0</v>
      </c>
      <c r="T1021" s="2">
        <f t="shared" si="595"/>
        <v>0</v>
      </c>
      <c r="U1021" s="2">
        <f t="shared" si="595"/>
        <v>0</v>
      </c>
      <c r="V1021" s="2">
        <f t="shared" si="595"/>
        <v>0</v>
      </c>
      <c r="W1021" s="2">
        <f t="shared" si="595"/>
        <v>0</v>
      </c>
      <c r="X1021" s="2">
        <f t="shared" si="595"/>
        <v>0</v>
      </c>
      <c r="Y1021" s="2">
        <f t="shared" si="595"/>
        <v>0</v>
      </c>
      <c r="Z1021" s="2">
        <f t="shared" si="595"/>
        <v>0</v>
      </c>
      <c r="AA1021" s="2">
        <f t="shared" si="595"/>
        <v>0</v>
      </c>
      <c r="AB1021" s="2">
        <f t="shared" si="595"/>
        <v>0</v>
      </c>
      <c r="AC1021" s="2">
        <f t="shared" si="595"/>
        <v>0</v>
      </c>
      <c r="AD1021" s="2">
        <f t="shared" si="595"/>
        <v>0</v>
      </c>
      <c r="AE1021" s="2">
        <f t="shared" si="595"/>
        <v>0</v>
      </c>
      <c r="AF1021" s="2">
        <f t="shared" si="595"/>
        <v>0</v>
      </c>
      <c r="AG1021" s="2">
        <f t="shared" si="595"/>
        <v>0</v>
      </c>
      <c r="AH1021" s="2">
        <f t="shared" si="595"/>
        <v>0</v>
      </c>
      <c r="AI1021" s="2">
        <f t="shared" si="595"/>
        <v>0</v>
      </c>
      <c r="AJ1021" s="2">
        <f t="shared" si="595"/>
        <v>0</v>
      </c>
      <c r="AK1021" s="2">
        <f t="shared" si="595"/>
        <v>0</v>
      </c>
      <c r="AL1021" s="2">
        <f t="shared" si="595"/>
        <v>0</v>
      </c>
      <c r="AM1021" s="2">
        <f t="shared" si="595"/>
        <v>0</v>
      </c>
      <c r="AN1021" s="2">
        <f t="shared" si="595"/>
        <v>0</v>
      </c>
      <c r="AO1021" s="2">
        <f t="shared" si="595"/>
        <v>0</v>
      </c>
      <c r="AP1021" s="2">
        <f t="shared" si="595"/>
        <v>0</v>
      </c>
      <c r="AQ1021" s="2">
        <f t="shared" si="595"/>
        <v>0</v>
      </c>
      <c r="AR1021" s="2">
        <f t="shared" si="595"/>
        <v>0</v>
      </c>
      <c r="AS1021" s="2">
        <f t="shared" si="595"/>
        <v>0</v>
      </c>
      <c r="AT1021" s="2">
        <f t="shared" si="595"/>
        <v>0</v>
      </c>
      <c r="AU1021" s="2">
        <f t="shared" ref="AU1021:BZ1021" si="596">AU2275</f>
        <v>0</v>
      </c>
      <c r="AV1021" s="2">
        <f t="shared" si="596"/>
        <v>0</v>
      </c>
      <c r="AW1021" s="2">
        <f t="shared" si="596"/>
        <v>0</v>
      </c>
      <c r="AX1021" s="2">
        <f t="shared" si="596"/>
        <v>0</v>
      </c>
      <c r="AY1021" s="2">
        <f t="shared" si="596"/>
        <v>0</v>
      </c>
      <c r="AZ1021" s="2">
        <f t="shared" si="596"/>
        <v>0</v>
      </c>
      <c r="BA1021" s="2">
        <f t="shared" si="596"/>
        <v>0</v>
      </c>
      <c r="BB1021" s="2">
        <f t="shared" si="596"/>
        <v>0</v>
      </c>
      <c r="BC1021" s="2">
        <f t="shared" si="596"/>
        <v>0</v>
      </c>
      <c r="BD1021" s="2">
        <f t="shared" si="596"/>
        <v>0</v>
      </c>
      <c r="BE1021" s="2">
        <f t="shared" si="596"/>
        <v>0</v>
      </c>
      <c r="BF1021" s="2">
        <f t="shared" si="596"/>
        <v>0</v>
      </c>
      <c r="BG1021" s="2">
        <f t="shared" si="596"/>
        <v>0</v>
      </c>
      <c r="BH1021" s="2">
        <f t="shared" si="596"/>
        <v>0</v>
      </c>
      <c r="BI1021" s="2">
        <f t="shared" si="596"/>
        <v>0</v>
      </c>
      <c r="BJ1021" s="2">
        <f t="shared" si="596"/>
        <v>0</v>
      </c>
      <c r="BK1021" s="2">
        <f t="shared" si="596"/>
        <v>0</v>
      </c>
      <c r="BL1021" s="2">
        <f t="shared" si="596"/>
        <v>0</v>
      </c>
      <c r="BM1021" s="2">
        <f t="shared" si="596"/>
        <v>0</v>
      </c>
      <c r="BN1021" s="2">
        <f t="shared" si="596"/>
        <v>0</v>
      </c>
      <c r="BO1021" s="3">
        <f t="shared" si="596"/>
        <v>0</v>
      </c>
      <c r="BP1021" s="3">
        <f t="shared" si="596"/>
        <v>0</v>
      </c>
      <c r="BQ1021" s="3">
        <f t="shared" si="596"/>
        <v>0</v>
      </c>
      <c r="BR1021" s="3">
        <f t="shared" si="596"/>
        <v>0</v>
      </c>
      <c r="BS1021" s="3">
        <f t="shared" si="596"/>
        <v>0</v>
      </c>
      <c r="BT1021" s="3">
        <f t="shared" si="596"/>
        <v>0</v>
      </c>
      <c r="BU1021" s="3">
        <f t="shared" si="596"/>
        <v>0</v>
      </c>
      <c r="BV1021" s="3">
        <f t="shared" si="596"/>
        <v>0</v>
      </c>
      <c r="BW1021" s="3">
        <f t="shared" si="596"/>
        <v>0</v>
      </c>
      <c r="BX1021" s="3">
        <f t="shared" si="596"/>
        <v>0</v>
      </c>
      <c r="BY1021" s="3">
        <f t="shared" si="596"/>
        <v>0</v>
      </c>
      <c r="BZ1021" s="3">
        <f t="shared" si="596"/>
        <v>0</v>
      </c>
      <c r="CA1021" s="3">
        <f t="shared" ref="CA1021:DF1021" si="597">CA2275</f>
        <v>0</v>
      </c>
      <c r="CB1021" s="3">
        <f t="shared" si="597"/>
        <v>0</v>
      </c>
      <c r="CC1021" s="3">
        <f t="shared" si="597"/>
        <v>0</v>
      </c>
      <c r="CD1021" s="3">
        <f t="shared" si="597"/>
        <v>0</v>
      </c>
      <c r="CE1021" s="3">
        <f t="shared" si="597"/>
        <v>0</v>
      </c>
      <c r="CF1021" s="3">
        <f t="shared" si="597"/>
        <v>0</v>
      </c>
      <c r="CG1021" s="3">
        <f t="shared" si="597"/>
        <v>0</v>
      </c>
      <c r="CH1021" s="3">
        <f t="shared" si="597"/>
        <v>0</v>
      </c>
      <c r="CI1021" s="3">
        <f t="shared" si="597"/>
        <v>0</v>
      </c>
      <c r="CJ1021" s="3">
        <f t="shared" si="597"/>
        <v>0</v>
      </c>
      <c r="CK1021" s="3">
        <f t="shared" si="597"/>
        <v>0</v>
      </c>
      <c r="CL1021" s="3">
        <f t="shared" si="597"/>
        <v>0</v>
      </c>
      <c r="CM1021" s="3">
        <f t="shared" si="597"/>
        <v>0</v>
      </c>
      <c r="CN1021" s="3">
        <f t="shared" si="597"/>
        <v>0</v>
      </c>
      <c r="CO1021" s="3">
        <f t="shared" si="597"/>
        <v>0</v>
      </c>
      <c r="CP1021" s="3">
        <f t="shared" si="597"/>
        <v>0</v>
      </c>
      <c r="CQ1021" s="3">
        <f t="shared" si="597"/>
        <v>0</v>
      </c>
      <c r="CR1021" s="3">
        <f t="shared" si="597"/>
        <v>0</v>
      </c>
      <c r="CS1021" s="3">
        <f t="shared" si="597"/>
        <v>0</v>
      </c>
      <c r="CT1021" s="3">
        <f t="shared" si="597"/>
        <v>0</v>
      </c>
      <c r="CU1021" s="3">
        <f t="shared" si="597"/>
        <v>0</v>
      </c>
      <c r="CV1021" s="3">
        <f t="shared" si="597"/>
        <v>0</v>
      </c>
      <c r="CW1021" s="3">
        <f t="shared" si="597"/>
        <v>0</v>
      </c>
      <c r="CX1021" s="3">
        <f t="shared" si="597"/>
        <v>0</v>
      </c>
      <c r="CY1021" s="3">
        <f t="shared" si="597"/>
        <v>0</v>
      </c>
      <c r="CZ1021" s="3">
        <f t="shared" si="597"/>
        <v>0</v>
      </c>
      <c r="DA1021" s="3">
        <f t="shared" si="597"/>
        <v>0</v>
      </c>
      <c r="DB1021" s="3">
        <f t="shared" si="597"/>
        <v>0</v>
      </c>
      <c r="DC1021" s="3">
        <f t="shared" si="597"/>
        <v>0</v>
      </c>
      <c r="DD1021" s="3">
        <f t="shared" si="597"/>
        <v>0</v>
      </c>
      <c r="DE1021" s="3">
        <f t="shared" si="597"/>
        <v>0</v>
      </c>
      <c r="DF1021" s="3">
        <f t="shared" si="597"/>
        <v>0</v>
      </c>
      <c r="DG1021" s="3">
        <f t="shared" ref="DG1021:DN1021" si="598">DG2275</f>
        <v>0</v>
      </c>
      <c r="DH1021" s="3">
        <f t="shared" si="598"/>
        <v>0</v>
      </c>
      <c r="DI1021" s="3">
        <f t="shared" si="598"/>
        <v>0</v>
      </c>
      <c r="DJ1021" s="3">
        <f t="shared" si="598"/>
        <v>0</v>
      </c>
      <c r="DK1021" s="3">
        <f t="shared" si="598"/>
        <v>0</v>
      </c>
      <c r="DL1021" s="3">
        <f t="shared" si="598"/>
        <v>0</v>
      </c>
      <c r="DM1021" s="3">
        <f t="shared" si="598"/>
        <v>0</v>
      </c>
      <c r="DN1021" s="3">
        <f t="shared" si="598"/>
        <v>0</v>
      </c>
    </row>
    <row r="1023" spans="1:118">
      <c r="A1023" s="1">
        <v>4</v>
      </c>
      <c r="B1023" s="1">
        <v>0</v>
      </c>
      <c r="C1023" s="1"/>
      <c r="D1023" s="1">
        <f>ROW(A1267)</f>
        <v>1267</v>
      </c>
      <c r="E1023" s="1"/>
      <c r="F1023" s="1" t="s">
        <v>61</v>
      </c>
      <c r="G1023" s="1" t="s">
        <v>822</v>
      </c>
      <c r="H1023" s="1" t="s">
        <v>45</v>
      </c>
      <c r="I1023" s="1">
        <v>0</v>
      </c>
      <c r="J1023" s="1"/>
      <c r="K1023" s="1">
        <v>0</v>
      </c>
      <c r="L1023" s="1"/>
      <c r="M1023" s="1"/>
      <c r="N1023" s="1"/>
      <c r="O1023" s="1"/>
      <c r="P1023" s="1"/>
      <c r="Q1023" s="1"/>
      <c r="R1023" s="1"/>
      <c r="S1023" s="1"/>
      <c r="T1023" s="1"/>
      <c r="U1023" s="1" t="s">
        <v>45</v>
      </c>
      <c r="V1023" s="1">
        <v>0</v>
      </c>
      <c r="W1023" s="1"/>
      <c r="X1023" s="1"/>
      <c r="Y1023" s="1"/>
      <c r="Z1023" s="1"/>
      <c r="AA1023" s="1"/>
      <c r="AB1023" s="1" t="s">
        <v>45</v>
      </c>
      <c r="AC1023" s="1" t="s">
        <v>45</v>
      </c>
      <c r="AD1023" s="1" t="s">
        <v>45</v>
      </c>
      <c r="AE1023" s="1" t="s">
        <v>45</v>
      </c>
      <c r="AF1023" s="1" t="s">
        <v>45</v>
      </c>
      <c r="AG1023" s="1" t="s">
        <v>45</v>
      </c>
      <c r="AH1023" s="1"/>
      <c r="AI1023" s="1"/>
      <c r="AJ1023" s="1"/>
      <c r="AK1023" s="1"/>
      <c r="AL1023" s="1"/>
      <c r="AM1023" s="1"/>
      <c r="AN1023" s="1"/>
      <c r="AO1023" s="1"/>
      <c r="AP1023" s="1" t="s">
        <v>45</v>
      </c>
      <c r="AQ1023" s="1" t="s">
        <v>45</v>
      </c>
      <c r="AR1023" s="1" t="s">
        <v>45</v>
      </c>
      <c r="AS1023" s="1"/>
      <c r="AT1023" s="1"/>
      <c r="AU1023" s="1"/>
      <c r="AV1023" s="1"/>
      <c r="AW1023" s="1"/>
      <c r="AX1023" s="1"/>
      <c r="AY1023" s="1"/>
      <c r="AZ1023" s="1" t="s">
        <v>45</v>
      </c>
      <c r="BA1023" s="1"/>
      <c r="BB1023" s="1" t="s">
        <v>45</v>
      </c>
      <c r="BC1023" s="1" t="s">
        <v>45</v>
      </c>
      <c r="BD1023" s="1" t="s">
        <v>45</v>
      </c>
      <c r="BE1023" s="1" t="s">
        <v>45</v>
      </c>
      <c r="BF1023" s="1" t="s">
        <v>45</v>
      </c>
      <c r="BG1023" s="1" t="s">
        <v>45</v>
      </c>
      <c r="BH1023" s="1" t="s">
        <v>45</v>
      </c>
      <c r="BI1023" s="1" t="s">
        <v>45</v>
      </c>
      <c r="BJ1023" s="1" t="s">
        <v>45</v>
      </c>
      <c r="BK1023" s="1" t="s">
        <v>45</v>
      </c>
      <c r="BL1023" s="1" t="s">
        <v>45</v>
      </c>
      <c r="BM1023" s="1" t="s">
        <v>45</v>
      </c>
      <c r="BN1023" s="1" t="s">
        <v>45</v>
      </c>
      <c r="BO1023" s="1" t="s">
        <v>45</v>
      </c>
      <c r="BP1023" s="1" t="s">
        <v>45</v>
      </c>
      <c r="BQ1023" s="1"/>
      <c r="BR1023" s="1"/>
      <c r="BS1023" s="1"/>
      <c r="BT1023" s="1"/>
      <c r="BU1023" s="1"/>
      <c r="BV1023" s="1"/>
      <c r="BW1023" s="1"/>
      <c r="BX1023" s="1">
        <v>0</v>
      </c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>
        <v>0</v>
      </c>
    </row>
    <row r="1025" spans="1:200">
      <c r="A1025" s="2">
        <v>52</v>
      </c>
      <c r="B1025" s="2">
        <f t="shared" ref="B1025:G1025" si="599">B1267</f>
        <v>0</v>
      </c>
      <c r="C1025" s="2">
        <f t="shared" si="599"/>
        <v>4</v>
      </c>
      <c r="D1025" s="2">
        <f t="shared" si="599"/>
        <v>1023</v>
      </c>
      <c r="E1025" s="2">
        <f t="shared" si="599"/>
        <v>0</v>
      </c>
      <c r="F1025" s="2" t="str">
        <f t="shared" si="599"/>
        <v>Новый раздел</v>
      </c>
      <c r="G1025" s="2" t="str">
        <f t="shared" si="599"/>
        <v>СТЕНЫ</v>
      </c>
      <c r="H1025" s="2"/>
      <c r="I1025" s="2"/>
      <c r="J1025" s="2"/>
      <c r="K1025" s="2"/>
      <c r="L1025" s="2"/>
      <c r="M1025" s="2"/>
      <c r="N1025" s="2"/>
      <c r="O1025" s="2">
        <f t="shared" ref="O1025:AT1025" si="600">O1267</f>
        <v>0</v>
      </c>
      <c r="P1025" s="2">
        <f t="shared" si="600"/>
        <v>0</v>
      </c>
      <c r="Q1025" s="2">
        <f t="shared" si="600"/>
        <v>0</v>
      </c>
      <c r="R1025" s="2">
        <f t="shared" si="600"/>
        <v>0</v>
      </c>
      <c r="S1025" s="2">
        <f t="shared" si="600"/>
        <v>0</v>
      </c>
      <c r="T1025" s="2">
        <f t="shared" si="600"/>
        <v>0</v>
      </c>
      <c r="U1025" s="2">
        <f t="shared" si="600"/>
        <v>0</v>
      </c>
      <c r="V1025" s="2">
        <f t="shared" si="600"/>
        <v>0</v>
      </c>
      <c r="W1025" s="2">
        <f t="shared" si="600"/>
        <v>0</v>
      </c>
      <c r="X1025" s="2">
        <f t="shared" si="600"/>
        <v>0</v>
      </c>
      <c r="Y1025" s="2">
        <f t="shared" si="600"/>
        <v>0</v>
      </c>
      <c r="Z1025" s="2">
        <f t="shared" si="600"/>
        <v>0</v>
      </c>
      <c r="AA1025" s="2">
        <f t="shared" si="600"/>
        <v>0</v>
      </c>
      <c r="AB1025" s="2">
        <f t="shared" si="600"/>
        <v>0</v>
      </c>
      <c r="AC1025" s="2">
        <f t="shared" si="600"/>
        <v>0</v>
      </c>
      <c r="AD1025" s="2">
        <f t="shared" si="600"/>
        <v>0</v>
      </c>
      <c r="AE1025" s="2">
        <f t="shared" si="600"/>
        <v>0</v>
      </c>
      <c r="AF1025" s="2">
        <f t="shared" si="600"/>
        <v>0</v>
      </c>
      <c r="AG1025" s="2">
        <f t="shared" si="600"/>
        <v>0</v>
      </c>
      <c r="AH1025" s="2">
        <f t="shared" si="600"/>
        <v>0</v>
      </c>
      <c r="AI1025" s="2">
        <f t="shared" si="600"/>
        <v>0</v>
      </c>
      <c r="AJ1025" s="2">
        <f t="shared" si="600"/>
        <v>0</v>
      </c>
      <c r="AK1025" s="2">
        <f t="shared" si="600"/>
        <v>0</v>
      </c>
      <c r="AL1025" s="2">
        <f t="shared" si="600"/>
        <v>0</v>
      </c>
      <c r="AM1025" s="2">
        <f t="shared" si="600"/>
        <v>0</v>
      </c>
      <c r="AN1025" s="2">
        <f t="shared" si="600"/>
        <v>0</v>
      </c>
      <c r="AO1025" s="2">
        <f t="shared" si="600"/>
        <v>0</v>
      </c>
      <c r="AP1025" s="2">
        <f t="shared" si="600"/>
        <v>0</v>
      </c>
      <c r="AQ1025" s="2">
        <f t="shared" si="600"/>
        <v>0</v>
      </c>
      <c r="AR1025" s="2">
        <f t="shared" si="600"/>
        <v>0</v>
      </c>
      <c r="AS1025" s="2">
        <f t="shared" si="600"/>
        <v>0</v>
      </c>
      <c r="AT1025" s="2">
        <f t="shared" si="600"/>
        <v>0</v>
      </c>
      <c r="AU1025" s="2">
        <f t="shared" ref="AU1025:BZ1025" si="601">AU1267</f>
        <v>0</v>
      </c>
      <c r="AV1025" s="2">
        <f t="shared" si="601"/>
        <v>0</v>
      </c>
      <c r="AW1025" s="2">
        <f t="shared" si="601"/>
        <v>0</v>
      </c>
      <c r="AX1025" s="2">
        <f t="shared" si="601"/>
        <v>0</v>
      </c>
      <c r="AY1025" s="2">
        <f t="shared" si="601"/>
        <v>0</v>
      </c>
      <c r="AZ1025" s="2">
        <f t="shared" si="601"/>
        <v>0</v>
      </c>
      <c r="BA1025" s="2">
        <f t="shared" si="601"/>
        <v>0</v>
      </c>
      <c r="BB1025" s="2">
        <f t="shared" si="601"/>
        <v>0</v>
      </c>
      <c r="BC1025" s="2">
        <f t="shared" si="601"/>
        <v>0</v>
      </c>
      <c r="BD1025" s="2">
        <f t="shared" si="601"/>
        <v>0</v>
      </c>
      <c r="BE1025" s="2">
        <f t="shared" si="601"/>
        <v>0</v>
      </c>
      <c r="BF1025" s="2">
        <f t="shared" si="601"/>
        <v>0</v>
      </c>
      <c r="BG1025" s="2">
        <f t="shared" si="601"/>
        <v>0</v>
      </c>
      <c r="BH1025" s="2">
        <f t="shared" si="601"/>
        <v>0</v>
      </c>
      <c r="BI1025" s="2">
        <f t="shared" si="601"/>
        <v>0</v>
      </c>
      <c r="BJ1025" s="2">
        <f t="shared" si="601"/>
        <v>0</v>
      </c>
      <c r="BK1025" s="2">
        <f t="shared" si="601"/>
        <v>0</v>
      </c>
      <c r="BL1025" s="2">
        <f t="shared" si="601"/>
        <v>0</v>
      </c>
      <c r="BM1025" s="2">
        <f t="shared" si="601"/>
        <v>0</v>
      </c>
      <c r="BN1025" s="2">
        <f t="shared" si="601"/>
        <v>0</v>
      </c>
      <c r="BO1025" s="3">
        <f t="shared" si="601"/>
        <v>0</v>
      </c>
      <c r="BP1025" s="3">
        <f t="shared" si="601"/>
        <v>0</v>
      </c>
      <c r="BQ1025" s="3">
        <f t="shared" si="601"/>
        <v>0</v>
      </c>
      <c r="BR1025" s="3">
        <f t="shared" si="601"/>
        <v>0</v>
      </c>
      <c r="BS1025" s="3">
        <f t="shared" si="601"/>
        <v>0</v>
      </c>
      <c r="BT1025" s="3">
        <f t="shared" si="601"/>
        <v>0</v>
      </c>
      <c r="BU1025" s="3">
        <f t="shared" si="601"/>
        <v>0</v>
      </c>
      <c r="BV1025" s="3">
        <f t="shared" si="601"/>
        <v>0</v>
      </c>
      <c r="BW1025" s="3">
        <f t="shared" si="601"/>
        <v>0</v>
      </c>
      <c r="BX1025" s="3">
        <f t="shared" si="601"/>
        <v>0</v>
      </c>
      <c r="BY1025" s="3">
        <f t="shared" si="601"/>
        <v>0</v>
      </c>
      <c r="BZ1025" s="3">
        <f t="shared" si="601"/>
        <v>0</v>
      </c>
      <c r="CA1025" s="3">
        <f t="shared" ref="CA1025:DF1025" si="602">CA1267</f>
        <v>0</v>
      </c>
      <c r="CB1025" s="3">
        <f t="shared" si="602"/>
        <v>0</v>
      </c>
      <c r="CC1025" s="3">
        <f t="shared" si="602"/>
        <v>0</v>
      </c>
      <c r="CD1025" s="3">
        <f t="shared" si="602"/>
        <v>0</v>
      </c>
      <c r="CE1025" s="3">
        <f t="shared" si="602"/>
        <v>0</v>
      </c>
      <c r="CF1025" s="3">
        <f t="shared" si="602"/>
        <v>0</v>
      </c>
      <c r="CG1025" s="3">
        <f t="shared" si="602"/>
        <v>0</v>
      </c>
      <c r="CH1025" s="3">
        <f t="shared" si="602"/>
        <v>0</v>
      </c>
      <c r="CI1025" s="3">
        <f t="shared" si="602"/>
        <v>0</v>
      </c>
      <c r="CJ1025" s="3">
        <f t="shared" si="602"/>
        <v>0</v>
      </c>
      <c r="CK1025" s="3">
        <f t="shared" si="602"/>
        <v>0</v>
      </c>
      <c r="CL1025" s="3">
        <f t="shared" si="602"/>
        <v>0</v>
      </c>
      <c r="CM1025" s="3">
        <f t="shared" si="602"/>
        <v>0</v>
      </c>
      <c r="CN1025" s="3">
        <f t="shared" si="602"/>
        <v>0</v>
      </c>
      <c r="CO1025" s="3">
        <f t="shared" si="602"/>
        <v>0</v>
      </c>
      <c r="CP1025" s="3">
        <f t="shared" si="602"/>
        <v>0</v>
      </c>
      <c r="CQ1025" s="3">
        <f t="shared" si="602"/>
        <v>0</v>
      </c>
      <c r="CR1025" s="3">
        <f t="shared" si="602"/>
        <v>0</v>
      </c>
      <c r="CS1025" s="3">
        <f t="shared" si="602"/>
        <v>0</v>
      </c>
      <c r="CT1025" s="3">
        <f t="shared" si="602"/>
        <v>0</v>
      </c>
      <c r="CU1025" s="3">
        <f t="shared" si="602"/>
        <v>0</v>
      </c>
      <c r="CV1025" s="3">
        <f t="shared" si="602"/>
        <v>0</v>
      </c>
      <c r="CW1025" s="3">
        <f t="shared" si="602"/>
        <v>0</v>
      </c>
      <c r="CX1025" s="3">
        <f t="shared" si="602"/>
        <v>0</v>
      </c>
      <c r="CY1025" s="3">
        <f t="shared" si="602"/>
        <v>0</v>
      </c>
      <c r="CZ1025" s="3">
        <f t="shared" si="602"/>
        <v>0</v>
      </c>
      <c r="DA1025" s="3">
        <f t="shared" si="602"/>
        <v>0</v>
      </c>
      <c r="DB1025" s="3">
        <f t="shared" si="602"/>
        <v>0</v>
      </c>
      <c r="DC1025" s="3">
        <f t="shared" si="602"/>
        <v>0</v>
      </c>
      <c r="DD1025" s="3">
        <f t="shared" si="602"/>
        <v>0</v>
      </c>
      <c r="DE1025" s="3">
        <f t="shared" si="602"/>
        <v>0</v>
      </c>
      <c r="DF1025" s="3">
        <f t="shared" si="602"/>
        <v>0</v>
      </c>
      <c r="DG1025" s="3">
        <f t="shared" ref="DG1025:DN1025" si="603">DG1267</f>
        <v>0</v>
      </c>
      <c r="DH1025" s="3">
        <f t="shared" si="603"/>
        <v>0</v>
      </c>
      <c r="DI1025" s="3">
        <f t="shared" si="603"/>
        <v>0</v>
      </c>
      <c r="DJ1025" s="3">
        <f t="shared" si="603"/>
        <v>0</v>
      </c>
      <c r="DK1025" s="3">
        <f t="shared" si="603"/>
        <v>0</v>
      </c>
      <c r="DL1025" s="3">
        <f t="shared" si="603"/>
        <v>0</v>
      </c>
      <c r="DM1025" s="3">
        <f t="shared" si="603"/>
        <v>0</v>
      </c>
      <c r="DN1025" s="3">
        <f t="shared" si="603"/>
        <v>0</v>
      </c>
    </row>
    <row r="1027" spans="1:200">
      <c r="A1027" s="1">
        <v>5</v>
      </c>
      <c r="B1027" s="1">
        <v>0</v>
      </c>
      <c r="C1027" s="1"/>
      <c r="D1027" s="1">
        <f>ROW(A1039)</f>
        <v>1039</v>
      </c>
      <c r="E1027" s="1"/>
      <c r="F1027" s="1" t="s">
        <v>564</v>
      </c>
      <c r="G1027" s="1" t="s">
        <v>823</v>
      </c>
      <c r="H1027" s="1" t="s">
        <v>45</v>
      </c>
      <c r="I1027" s="1">
        <v>0</v>
      </c>
      <c r="J1027" s="1"/>
      <c r="K1027" s="1">
        <v>0</v>
      </c>
      <c r="L1027" s="1"/>
      <c r="M1027" s="1"/>
      <c r="N1027" s="1"/>
      <c r="O1027" s="1"/>
      <c r="P1027" s="1"/>
      <c r="Q1027" s="1"/>
      <c r="R1027" s="1"/>
      <c r="S1027" s="1"/>
      <c r="T1027" s="1"/>
      <c r="U1027" s="1" t="s">
        <v>45</v>
      </c>
      <c r="V1027" s="1">
        <v>0</v>
      </c>
      <c r="W1027" s="1"/>
      <c r="X1027" s="1"/>
      <c r="Y1027" s="1"/>
      <c r="Z1027" s="1"/>
      <c r="AA1027" s="1"/>
      <c r="AB1027" s="1" t="s">
        <v>45</v>
      </c>
      <c r="AC1027" s="1" t="s">
        <v>45</v>
      </c>
      <c r="AD1027" s="1" t="s">
        <v>45</v>
      </c>
      <c r="AE1027" s="1" t="s">
        <v>45</v>
      </c>
      <c r="AF1027" s="1" t="s">
        <v>45</v>
      </c>
      <c r="AG1027" s="1" t="s">
        <v>45</v>
      </c>
      <c r="AH1027" s="1"/>
      <c r="AI1027" s="1"/>
      <c r="AJ1027" s="1"/>
      <c r="AK1027" s="1"/>
      <c r="AL1027" s="1"/>
      <c r="AM1027" s="1"/>
      <c r="AN1027" s="1"/>
      <c r="AO1027" s="1"/>
      <c r="AP1027" s="1" t="s">
        <v>45</v>
      </c>
      <c r="AQ1027" s="1" t="s">
        <v>45</v>
      </c>
      <c r="AR1027" s="1" t="s">
        <v>45</v>
      </c>
      <c r="AS1027" s="1"/>
      <c r="AT1027" s="1"/>
      <c r="AU1027" s="1"/>
      <c r="AV1027" s="1"/>
      <c r="AW1027" s="1"/>
      <c r="AX1027" s="1"/>
      <c r="AY1027" s="1"/>
      <c r="AZ1027" s="1" t="s">
        <v>45</v>
      </c>
      <c r="BA1027" s="1"/>
      <c r="BB1027" s="1" t="s">
        <v>45</v>
      </c>
      <c r="BC1027" s="1" t="s">
        <v>45</v>
      </c>
      <c r="BD1027" s="1" t="s">
        <v>45</v>
      </c>
      <c r="BE1027" s="1" t="s">
        <v>45</v>
      </c>
      <c r="BF1027" s="1" t="s">
        <v>45</v>
      </c>
      <c r="BG1027" s="1" t="s">
        <v>45</v>
      </c>
      <c r="BH1027" s="1" t="s">
        <v>45</v>
      </c>
      <c r="BI1027" s="1" t="s">
        <v>45</v>
      </c>
      <c r="BJ1027" s="1" t="s">
        <v>45</v>
      </c>
      <c r="BK1027" s="1" t="s">
        <v>45</v>
      </c>
      <c r="BL1027" s="1" t="s">
        <v>45</v>
      </c>
      <c r="BM1027" s="1" t="s">
        <v>45</v>
      </c>
      <c r="BN1027" s="1" t="s">
        <v>45</v>
      </c>
      <c r="BO1027" s="1" t="s">
        <v>45</v>
      </c>
      <c r="BP1027" s="1" t="s">
        <v>45</v>
      </c>
      <c r="BQ1027" s="1"/>
      <c r="BR1027" s="1"/>
      <c r="BS1027" s="1"/>
      <c r="BT1027" s="1"/>
      <c r="BU1027" s="1"/>
      <c r="BV1027" s="1"/>
      <c r="BW1027" s="1"/>
      <c r="BX1027" s="1">
        <v>0</v>
      </c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>
        <v>0</v>
      </c>
    </row>
    <row r="1029" spans="1:200">
      <c r="A1029" s="2">
        <v>52</v>
      </c>
      <c r="B1029" s="2">
        <f t="shared" ref="B1029:G1029" si="604">B1039</f>
        <v>0</v>
      </c>
      <c r="C1029" s="2">
        <f t="shared" si="604"/>
        <v>5</v>
      </c>
      <c r="D1029" s="2">
        <f t="shared" si="604"/>
        <v>1027</v>
      </c>
      <c r="E1029" s="2">
        <f t="shared" si="604"/>
        <v>0</v>
      </c>
      <c r="F1029" s="2" t="str">
        <f t="shared" si="604"/>
        <v>Новый подраздел</v>
      </c>
      <c r="G1029" s="2" t="str">
        <f t="shared" si="604"/>
        <v>КОРИДОР ОБЩЕГО ПОЛЬЗОВАНИЯ</v>
      </c>
      <c r="H1029" s="2"/>
      <c r="I1029" s="2"/>
      <c r="J1029" s="2"/>
      <c r="K1029" s="2"/>
      <c r="L1029" s="2"/>
      <c r="M1029" s="2"/>
      <c r="N1029" s="2"/>
      <c r="O1029" s="2">
        <f t="shared" ref="O1029:AT1029" si="605">O1039</f>
        <v>0</v>
      </c>
      <c r="P1029" s="2">
        <f t="shared" si="605"/>
        <v>0</v>
      </c>
      <c r="Q1029" s="2">
        <f t="shared" si="605"/>
        <v>0</v>
      </c>
      <c r="R1029" s="2">
        <f t="shared" si="605"/>
        <v>0</v>
      </c>
      <c r="S1029" s="2">
        <f t="shared" si="605"/>
        <v>0</v>
      </c>
      <c r="T1029" s="2">
        <f t="shared" si="605"/>
        <v>0</v>
      </c>
      <c r="U1029" s="2">
        <f t="shared" si="605"/>
        <v>0</v>
      </c>
      <c r="V1029" s="2">
        <f t="shared" si="605"/>
        <v>0</v>
      </c>
      <c r="W1029" s="2">
        <f t="shared" si="605"/>
        <v>0</v>
      </c>
      <c r="X1029" s="2">
        <f t="shared" si="605"/>
        <v>0</v>
      </c>
      <c r="Y1029" s="2">
        <f t="shared" si="605"/>
        <v>0</v>
      </c>
      <c r="Z1029" s="2">
        <f t="shared" si="605"/>
        <v>0</v>
      </c>
      <c r="AA1029" s="2">
        <f t="shared" si="605"/>
        <v>0</v>
      </c>
      <c r="AB1029" s="2">
        <f t="shared" si="605"/>
        <v>0</v>
      </c>
      <c r="AC1029" s="2">
        <f t="shared" si="605"/>
        <v>0</v>
      </c>
      <c r="AD1029" s="2">
        <f t="shared" si="605"/>
        <v>0</v>
      </c>
      <c r="AE1029" s="2">
        <f t="shared" si="605"/>
        <v>0</v>
      </c>
      <c r="AF1029" s="2">
        <f t="shared" si="605"/>
        <v>0</v>
      </c>
      <c r="AG1029" s="2">
        <f t="shared" si="605"/>
        <v>0</v>
      </c>
      <c r="AH1029" s="2">
        <f t="shared" si="605"/>
        <v>0</v>
      </c>
      <c r="AI1029" s="2">
        <f t="shared" si="605"/>
        <v>0</v>
      </c>
      <c r="AJ1029" s="2">
        <f t="shared" si="605"/>
        <v>0</v>
      </c>
      <c r="AK1029" s="2">
        <f t="shared" si="605"/>
        <v>0</v>
      </c>
      <c r="AL1029" s="2">
        <f t="shared" si="605"/>
        <v>0</v>
      </c>
      <c r="AM1029" s="2">
        <f t="shared" si="605"/>
        <v>0</v>
      </c>
      <c r="AN1029" s="2">
        <f t="shared" si="605"/>
        <v>0</v>
      </c>
      <c r="AO1029" s="2">
        <f t="shared" si="605"/>
        <v>0</v>
      </c>
      <c r="AP1029" s="2">
        <f t="shared" si="605"/>
        <v>0</v>
      </c>
      <c r="AQ1029" s="2">
        <f t="shared" si="605"/>
        <v>0</v>
      </c>
      <c r="AR1029" s="2">
        <f t="shared" si="605"/>
        <v>0</v>
      </c>
      <c r="AS1029" s="2">
        <f t="shared" si="605"/>
        <v>0</v>
      </c>
      <c r="AT1029" s="2">
        <f t="shared" si="605"/>
        <v>0</v>
      </c>
      <c r="AU1029" s="2">
        <f t="shared" ref="AU1029:BZ1029" si="606">AU1039</f>
        <v>0</v>
      </c>
      <c r="AV1029" s="2">
        <f t="shared" si="606"/>
        <v>0</v>
      </c>
      <c r="AW1029" s="2">
        <f t="shared" si="606"/>
        <v>0</v>
      </c>
      <c r="AX1029" s="2">
        <f t="shared" si="606"/>
        <v>0</v>
      </c>
      <c r="AY1029" s="2">
        <f t="shared" si="606"/>
        <v>0</v>
      </c>
      <c r="AZ1029" s="2">
        <f t="shared" si="606"/>
        <v>0</v>
      </c>
      <c r="BA1029" s="2">
        <f t="shared" si="606"/>
        <v>0</v>
      </c>
      <c r="BB1029" s="2">
        <f t="shared" si="606"/>
        <v>0</v>
      </c>
      <c r="BC1029" s="2">
        <f t="shared" si="606"/>
        <v>0</v>
      </c>
      <c r="BD1029" s="2">
        <f t="shared" si="606"/>
        <v>0</v>
      </c>
      <c r="BE1029" s="2">
        <f t="shared" si="606"/>
        <v>0</v>
      </c>
      <c r="BF1029" s="2">
        <f t="shared" si="606"/>
        <v>0</v>
      </c>
      <c r="BG1029" s="2">
        <f t="shared" si="606"/>
        <v>0</v>
      </c>
      <c r="BH1029" s="2">
        <f t="shared" si="606"/>
        <v>0</v>
      </c>
      <c r="BI1029" s="2">
        <f t="shared" si="606"/>
        <v>0</v>
      </c>
      <c r="BJ1029" s="2">
        <f t="shared" si="606"/>
        <v>0</v>
      </c>
      <c r="BK1029" s="2">
        <f t="shared" si="606"/>
        <v>0</v>
      </c>
      <c r="BL1029" s="2">
        <f t="shared" si="606"/>
        <v>0</v>
      </c>
      <c r="BM1029" s="2">
        <f t="shared" si="606"/>
        <v>0</v>
      </c>
      <c r="BN1029" s="2">
        <f t="shared" si="606"/>
        <v>0</v>
      </c>
      <c r="BO1029" s="3">
        <f t="shared" si="606"/>
        <v>0</v>
      </c>
      <c r="BP1029" s="3">
        <f t="shared" si="606"/>
        <v>0</v>
      </c>
      <c r="BQ1029" s="3">
        <f t="shared" si="606"/>
        <v>0</v>
      </c>
      <c r="BR1029" s="3">
        <f t="shared" si="606"/>
        <v>0</v>
      </c>
      <c r="BS1029" s="3">
        <f t="shared" si="606"/>
        <v>0</v>
      </c>
      <c r="BT1029" s="3">
        <f t="shared" si="606"/>
        <v>0</v>
      </c>
      <c r="BU1029" s="3">
        <f t="shared" si="606"/>
        <v>0</v>
      </c>
      <c r="BV1029" s="3">
        <f t="shared" si="606"/>
        <v>0</v>
      </c>
      <c r="BW1029" s="3">
        <f t="shared" si="606"/>
        <v>0</v>
      </c>
      <c r="BX1029" s="3">
        <f t="shared" si="606"/>
        <v>0</v>
      </c>
      <c r="BY1029" s="3">
        <f t="shared" si="606"/>
        <v>0</v>
      </c>
      <c r="BZ1029" s="3">
        <f t="shared" si="606"/>
        <v>0</v>
      </c>
      <c r="CA1029" s="3">
        <f t="shared" ref="CA1029:DF1029" si="607">CA1039</f>
        <v>0</v>
      </c>
      <c r="CB1029" s="3">
        <f t="shared" si="607"/>
        <v>0</v>
      </c>
      <c r="CC1029" s="3">
        <f t="shared" si="607"/>
        <v>0</v>
      </c>
      <c r="CD1029" s="3">
        <f t="shared" si="607"/>
        <v>0</v>
      </c>
      <c r="CE1029" s="3">
        <f t="shared" si="607"/>
        <v>0</v>
      </c>
      <c r="CF1029" s="3">
        <f t="shared" si="607"/>
        <v>0</v>
      </c>
      <c r="CG1029" s="3">
        <f t="shared" si="607"/>
        <v>0</v>
      </c>
      <c r="CH1029" s="3">
        <f t="shared" si="607"/>
        <v>0</v>
      </c>
      <c r="CI1029" s="3">
        <f t="shared" si="607"/>
        <v>0</v>
      </c>
      <c r="CJ1029" s="3">
        <f t="shared" si="607"/>
        <v>0</v>
      </c>
      <c r="CK1029" s="3">
        <f t="shared" si="607"/>
        <v>0</v>
      </c>
      <c r="CL1029" s="3">
        <f t="shared" si="607"/>
        <v>0</v>
      </c>
      <c r="CM1029" s="3">
        <f t="shared" si="607"/>
        <v>0</v>
      </c>
      <c r="CN1029" s="3">
        <f t="shared" si="607"/>
        <v>0</v>
      </c>
      <c r="CO1029" s="3">
        <f t="shared" si="607"/>
        <v>0</v>
      </c>
      <c r="CP1029" s="3">
        <f t="shared" si="607"/>
        <v>0</v>
      </c>
      <c r="CQ1029" s="3">
        <f t="shared" si="607"/>
        <v>0</v>
      </c>
      <c r="CR1029" s="3">
        <f t="shared" si="607"/>
        <v>0</v>
      </c>
      <c r="CS1029" s="3">
        <f t="shared" si="607"/>
        <v>0</v>
      </c>
      <c r="CT1029" s="3">
        <f t="shared" si="607"/>
        <v>0</v>
      </c>
      <c r="CU1029" s="3">
        <f t="shared" si="607"/>
        <v>0</v>
      </c>
      <c r="CV1029" s="3">
        <f t="shared" si="607"/>
        <v>0</v>
      </c>
      <c r="CW1029" s="3">
        <f t="shared" si="607"/>
        <v>0</v>
      </c>
      <c r="CX1029" s="3">
        <f t="shared" si="607"/>
        <v>0</v>
      </c>
      <c r="CY1029" s="3">
        <f t="shared" si="607"/>
        <v>0</v>
      </c>
      <c r="CZ1029" s="3">
        <f t="shared" si="607"/>
        <v>0</v>
      </c>
      <c r="DA1029" s="3">
        <f t="shared" si="607"/>
        <v>0</v>
      </c>
      <c r="DB1029" s="3">
        <f t="shared" si="607"/>
        <v>0</v>
      </c>
      <c r="DC1029" s="3">
        <f t="shared" si="607"/>
        <v>0</v>
      </c>
      <c r="DD1029" s="3">
        <f t="shared" si="607"/>
        <v>0</v>
      </c>
      <c r="DE1029" s="3">
        <f t="shared" si="607"/>
        <v>0</v>
      </c>
      <c r="DF1029" s="3">
        <f t="shared" si="607"/>
        <v>0</v>
      </c>
      <c r="DG1029" s="3">
        <f t="shared" ref="DG1029:DN1029" si="608">DG1039</f>
        <v>0</v>
      </c>
      <c r="DH1029" s="3">
        <f t="shared" si="608"/>
        <v>0</v>
      </c>
      <c r="DI1029" s="3">
        <f t="shared" si="608"/>
        <v>0</v>
      </c>
      <c r="DJ1029" s="3">
        <f t="shared" si="608"/>
        <v>0</v>
      </c>
      <c r="DK1029" s="3">
        <f t="shared" si="608"/>
        <v>0</v>
      </c>
      <c r="DL1029" s="3">
        <f t="shared" si="608"/>
        <v>0</v>
      </c>
      <c r="DM1029" s="3">
        <f t="shared" si="608"/>
        <v>0</v>
      </c>
      <c r="DN1029" s="3">
        <f t="shared" si="608"/>
        <v>0</v>
      </c>
    </row>
    <row r="1031" spans="1:200">
      <c r="A1031">
        <v>17</v>
      </c>
      <c r="B1031">
        <v>0</v>
      </c>
      <c r="C1031">
        <f>ROW(SmtRes!A484)</f>
        <v>484</v>
      </c>
      <c r="D1031">
        <f>ROW(EtalonRes!A460)</f>
        <v>460</v>
      </c>
      <c r="E1031" t="s">
        <v>63</v>
      </c>
      <c r="F1031" t="s">
        <v>381</v>
      </c>
      <c r="G1031" t="s">
        <v>382</v>
      </c>
      <c r="H1031" t="s">
        <v>73</v>
      </c>
      <c r="I1031">
        <f>2.63*0.3</f>
        <v>0.78899999999999992</v>
      </c>
      <c r="J1031">
        <v>0</v>
      </c>
      <c r="O1031">
        <f t="shared" ref="O1031:O1037" si="609">ROUND(CP1031,2)</f>
        <v>22659.65</v>
      </c>
      <c r="P1031">
        <f t="shared" ref="P1031:P1037" si="610">ROUND(CQ1031*I1031,2)</f>
        <v>0</v>
      </c>
      <c r="Q1031">
        <f t="shared" ref="Q1031:Q1037" si="611">ROUND(CR1031*I1031,2)</f>
        <v>0</v>
      </c>
      <c r="R1031">
        <f t="shared" ref="R1031:R1037" si="612">ROUND(CS1031*I1031,2)</f>
        <v>0</v>
      </c>
      <c r="S1031">
        <f t="shared" ref="S1031:S1037" si="613">ROUND(CT1031*I1031,2)</f>
        <v>22659.65</v>
      </c>
      <c r="T1031">
        <f t="shared" ref="T1031:T1037" si="614">ROUND(CU1031*I1031,2)</f>
        <v>0</v>
      </c>
      <c r="U1031">
        <f t="shared" ref="U1031:U1037" si="615">CV1031*I1031</f>
        <v>118.72082999999999</v>
      </c>
      <c r="V1031">
        <f t="shared" ref="V1031:V1037" si="616">CW1031*I1031</f>
        <v>0</v>
      </c>
      <c r="W1031">
        <f t="shared" ref="W1031:W1037" si="617">ROUND(CX1031*I1031,2)</f>
        <v>0</v>
      </c>
      <c r="X1031">
        <f t="shared" ref="X1031:Y1037" si="618">ROUND(CY1031,2)</f>
        <v>19034.11</v>
      </c>
      <c r="Y1031">
        <f t="shared" si="618"/>
        <v>9970.25</v>
      </c>
      <c r="AA1031">
        <v>22950688</v>
      </c>
      <c r="AB1031">
        <f t="shared" ref="AB1031:AB1037" si="619">ROUND((AC1031+AD1031+AF1031),6)</f>
        <v>1726.37</v>
      </c>
      <c r="AC1031">
        <f t="shared" ref="AC1031:AC1037" si="620">ROUND((ES1031),6)</f>
        <v>0</v>
      </c>
      <c r="AD1031">
        <f t="shared" ref="AD1031:AD1037" si="621">ROUND((((ET1031)-(EU1031))+AE1031),6)</f>
        <v>0</v>
      </c>
      <c r="AE1031">
        <f t="shared" ref="AE1031:AF1037" si="622">ROUND((EU1031),6)</f>
        <v>0</v>
      </c>
      <c r="AF1031">
        <f t="shared" si="622"/>
        <v>1726.37</v>
      </c>
      <c r="AG1031">
        <f t="shared" ref="AG1031:AG1037" si="623">ROUND((AP1031),6)</f>
        <v>0</v>
      </c>
      <c r="AH1031">
        <f t="shared" ref="AH1031:AI1037" si="624">(EW1031)</f>
        <v>146.80000000000001</v>
      </c>
      <c r="AI1031">
        <f t="shared" si="624"/>
        <v>0</v>
      </c>
      <c r="AJ1031">
        <f t="shared" ref="AJ1031:AJ1037" si="625">ROUND((AS1031),6)</f>
        <v>0</v>
      </c>
      <c r="AK1031">
        <v>1726.37</v>
      </c>
      <c r="AL1031">
        <v>0</v>
      </c>
      <c r="AM1031">
        <v>0</v>
      </c>
      <c r="AN1031">
        <v>0</v>
      </c>
      <c r="AO1031">
        <v>1726.37</v>
      </c>
      <c r="AP1031">
        <v>0</v>
      </c>
      <c r="AQ1031">
        <v>146.80000000000001</v>
      </c>
      <c r="AR1031">
        <v>0</v>
      </c>
      <c r="AS1031">
        <v>0</v>
      </c>
      <c r="AT1031">
        <v>84</v>
      </c>
      <c r="AU1031">
        <v>44</v>
      </c>
      <c r="AV1031">
        <v>1.0249999999999999</v>
      </c>
      <c r="AW1031">
        <v>1</v>
      </c>
      <c r="AZ1031">
        <v>1</v>
      </c>
      <c r="BA1031">
        <v>16.23</v>
      </c>
      <c r="BB1031">
        <v>1</v>
      </c>
      <c r="BC1031">
        <v>1</v>
      </c>
      <c r="BD1031" t="s">
        <v>45</v>
      </c>
      <c r="BE1031" t="s">
        <v>45</v>
      </c>
      <c r="BF1031" t="s">
        <v>45</v>
      </c>
      <c r="BG1031" t="s">
        <v>45</v>
      </c>
      <c r="BH1031">
        <v>0</v>
      </c>
      <c r="BI1031">
        <v>1</v>
      </c>
      <c r="BJ1031" t="s">
        <v>383</v>
      </c>
      <c r="BM1031">
        <v>454</v>
      </c>
      <c r="BN1031">
        <v>0</v>
      </c>
      <c r="BO1031" t="s">
        <v>381</v>
      </c>
      <c r="BP1031">
        <v>1</v>
      </c>
      <c r="BQ1031">
        <v>60</v>
      </c>
      <c r="BS1031">
        <v>16.23</v>
      </c>
      <c r="BT1031">
        <v>1</v>
      </c>
      <c r="BU1031">
        <v>1</v>
      </c>
      <c r="BV1031">
        <v>1</v>
      </c>
      <c r="BW1031">
        <v>1</v>
      </c>
      <c r="BX1031">
        <v>1</v>
      </c>
      <c r="BY1031" t="s">
        <v>45</v>
      </c>
      <c r="BZ1031">
        <v>84</v>
      </c>
      <c r="CA1031">
        <v>44</v>
      </c>
      <c r="CF1031">
        <v>0</v>
      </c>
      <c r="CG1031">
        <v>0</v>
      </c>
      <c r="CM1031">
        <v>0</v>
      </c>
      <c r="CN1031" t="s">
        <v>45</v>
      </c>
      <c r="CO1031">
        <v>0</v>
      </c>
      <c r="CP1031">
        <f t="shared" ref="CP1031:CP1037" si="626">(P1031+Q1031+S1031)</f>
        <v>22659.65</v>
      </c>
      <c r="CQ1031">
        <f t="shared" ref="CQ1031:CQ1037" si="627">(AC1031*BC1031*AW1031)</f>
        <v>0</v>
      </c>
      <c r="CR1031">
        <f t="shared" ref="CR1031:CR1037" si="628">(AD1031*BB1031*AV1031)</f>
        <v>0</v>
      </c>
      <c r="CS1031">
        <f t="shared" ref="CS1031:CS1037" si="629">(AE1031*BS1031*AV1031)</f>
        <v>0</v>
      </c>
      <c r="CT1031">
        <f t="shared" ref="CT1031:CT1037" si="630">(AF1031*BA1031*AV1031)</f>
        <v>28719.459727499994</v>
      </c>
      <c r="CU1031">
        <f t="shared" ref="CU1031:CU1037" si="631">AG1031</f>
        <v>0</v>
      </c>
      <c r="CV1031">
        <f t="shared" ref="CV1031:CV1037" si="632">(AH1031*AV1031)</f>
        <v>150.47</v>
      </c>
      <c r="CW1031">
        <f t="shared" ref="CW1031:CX1037" si="633">AI1031</f>
        <v>0</v>
      </c>
      <c r="CX1031">
        <f t="shared" si="633"/>
        <v>0</v>
      </c>
      <c r="CY1031">
        <f t="shared" ref="CY1031:CY1037" si="634">S1031*(BZ1031/100)</f>
        <v>19034.106</v>
      </c>
      <c r="CZ1031">
        <f t="shared" ref="CZ1031:CZ1037" si="635">S1031*(CA1031/100)</f>
        <v>9970.246000000001</v>
      </c>
      <c r="DC1031" t="s">
        <v>45</v>
      </c>
      <c r="DD1031" t="s">
        <v>45</v>
      </c>
      <c r="DE1031" t="s">
        <v>45</v>
      </c>
      <c r="DF1031" t="s">
        <v>45</v>
      </c>
      <c r="DG1031" t="s">
        <v>45</v>
      </c>
      <c r="DH1031" t="s">
        <v>45</v>
      </c>
      <c r="DI1031" t="s">
        <v>45</v>
      </c>
      <c r="DJ1031" t="s">
        <v>45</v>
      </c>
      <c r="DK1031" t="s">
        <v>45</v>
      </c>
      <c r="DL1031" t="s">
        <v>45</v>
      </c>
      <c r="DM1031" t="s">
        <v>45</v>
      </c>
      <c r="DN1031">
        <v>100</v>
      </c>
      <c r="DO1031">
        <v>64</v>
      </c>
      <c r="DP1031">
        <v>1.0249999999999999</v>
      </c>
      <c r="DQ1031">
        <v>1</v>
      </c>
      <c r="DU1031">
        <v>1005</v>
      </c>
      <c r="DV1031" t="s">
        <v>73</v>
      </c>
      <c r="DW1031" t="s">
        <v>73</v>
      </c>
      <c r="DX1031">
        <v>100</v>
      </c>
      <c r="EE1031">
        <v>21378169</v>
      </c>
      <c r="EF1031">
        <v>60</v>
      </c>
      <c r="EG1031" t="s">
        <v>87</v>
      </c>
      <c r="EH1031">
        <v>0</v>
      </c>
      <c r="EI1031" t="s">
        <v>45</v>
      </c>
      <c r="EJ1031">
        <v>1</v>
      </c>
      <c r="EK1031">
        <v>454</v>
      </c>
      <c r="EL1031" t="s">
        <v>384</v>
      </c>
      <c r="EM1031" t="s">
        <v>385</v>
      </c>
      <c r="EO1031" t="s">
        <v>45</v>
      </c>
      <c r="EQ1031">
        <v>0</v>
      </c>
      <c r="ER1031">
        <v>1726.37</v>
      </c>
      <c r="ES1031">
        <v>0</v>
      </c>
      <c r="ET1031">
        <v>0</v>
      </c>
      <c r="EU1031">
        <v>0</v>
      </c>
      <c r="EV1031">
        <v>1726.37</v>
      </c>
      <c r="EW1031">
        <v>146.80000000000001</v>
      </c>
      <c r="EX1031">
        <v>0</v>
      </c>
      <c r="EY1031">
        <v>0</v>
      </c>
      <c r="EZ1031">
        <v>0</v>
      </c>
      <c r="FQ1031">
        <v>0</v>
      </c>
      <c r="FR1031">
        <f t="shared" ref="FR1031:FR1037" si="636">ROUND(IF(AND(BH1031=3,BI1031=3),P1031,0),2)</f>
        <v>0</v>
      </c>
      <c r="FS1031">
        <v>0</v>
      </c>
      <c r="FX1031">
        <v>84</v>
      </c>
      <c r="FY1031">
        <v>44</v>
      </c>
      <c r="GA1031" t="s">
        <v>45</v>
      </c>
      <c r="GG1031">
        <v>2</v>
      </c>
      <c r="GH1031">
        <v>1</v>
      </c>
      <c r="GI1031">
        <v>2</v>
      </c>
      <c r="GJ1031">
        <v>0</v>
      </c>
      <c r="GK1031">
        <f>ROUND(R1031*(R12)/100,2)</f>
        <v>0</v>
      </c>
      <c r="GL1031">
        <f t="shared" ref="GL1031:GL1037" si="637">ROUND(IF(AND(BH1031=3,BI1031=3,FS1031&lt;&gt;0),P1031,0),2)</f>
        <v>0</v>
      </c>
      <c r="GM1031">
        <f t="shared" ref="GM1031:GM1037" si="638">O1031+X1031+Y1031+GK1031</f>
        <v>51664.01</v>
      </c>
      <c r="GN1031">
        <f t="shared" ref="GN1031:GN1037" si="639">ROUND(IF(OR(BI1031=0,BI1031=1),O1031+X1031+Y1031+GK1031,0),2)</f>
        <v>51664.01</v>
      </c>
      <c r="GO1031">
        <f t="shared" ref="GO1031:GO1037" si="640">ROUND(IF(BI1031=2,O1031+X1031+Y1031+GK1031,0),2)</f>
        <v>0</v>
      </c>
      <c r="GP1031">
        <f t="shared" ref="GP1031:GP1037" si="641">ROUND(IF(BI1031=4,O1031+X1031+Y1031+GK1031,0),2)</f>
        <v>0</v>
      </c>
      <c r="GR1031">
        <v>0</v>
      </c>
    </row>
    <row r="1032" spans="1:200">
      <c r="A1032">
        <v>18</v>
      </c>
      <c r="B1032">
        <v>0</v>
      </c>
      <c r="C1032">
        <v>484</v>
      </c>
      <c r="E1032" t="s">
        <v>386</v>
      </c>
      <c r="F1032" t="s">
        <v>387</v>
      </c>
      <c r="G1032" t="s">
        <v>388</v>
      </c>
      <c r="H1032" t="s">
        <v>102</v>
      </c>
      <c r="I1032">
        <f>I1031*J1032</f>
        <v>1.7358</v>
      </c>
      <c r="J1032">
        <v>2.2000000000000002</v>
      </c>
      <c r="O1032">
        <f t="shared" si="609"/>
        <v>5710.68</v>
      </c>
      <c r="P1032">
        <f t="shared" si="610"/>
        <v>5710.68</v>
      </c>
      <c r="Q1032">
        <f t="shared" si="611"/>
        <v>0</v>
      </c>
      <c r="R1032">
        <f t="shared" si="612"/>
        <v>0</v>
      </c>
      <c r="S1032">
        <f t="shared" si="613"/>
        <v>0</v>
      </c>
      <c r="T1032">
        <f t="shared" si="614"/>
        <v>0</v>
      </c>
      <c r="U1032">
        <f t="shared" si="615"/>
        <v>0</v>
      </c>
      <c r="V1032">
        <f t="shared" si="616"/>
        <v>0</v>
      </c>
      <c r="W1032">
        <f t="shared" si="617"/>
        <v>0</v>
      </c>
      <c r="X1032">
        <f t="shared" si="618"/>
        <v>0</v>
      </c>
      <c r="Y1032">
        <f t="shared" si="618"/>
        <v>0</v>
      </c>
      <c r="AA1032">
        <v>22950688</v>
      </c>
      <c r="AB1032">
        <f t="shared" si="619"/>
        <v>481.69</v>
      </c>
      <c r="AC1032">
        <f t="shared" si="620"/>
        <v>481.69</v>
      </c>
      <c r="AD1032">
        <f t="shared" si="621"/>
        <v>0</v>
      </c>
      <c r="AE1032">
        <f t="shared" si="622"/>
        <v>0</v>
      </c>
      <c r="AF1032">
        <f t="shared" si="622"/>
        <v>0</v>
      </c>
      <c r="AG1032">
        <f t="shared" si="623"/>
        <v>0</v>
      </c>
      <c r="AH1032">
        <f t="shared" si="624"/>
        <v>0</v>
      </c>
      <c r="AI1032">
        <f t="shared" si="624"/>
        <v>0</v>
      </c>
      <c r="AJ1032">
        <f t="shared" si="625"/>
        <v>0</v>
      </c>
      <c r="AK1032">
        <v>481.69</v>
      </c>
      <c r="AL1032">
        <v>481.69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1</v>
      </c>
      <c r="AW1032">
        <v>1</v>
      </c>
      <c r="AZ1032">
        <v>1</v>
      </c>
      <c r="BA1032">
        <v>1</v>
      </c>
      <c r="BB1032">
        <v>1</v>
      </c>
      <c r="BC1032">
        <v>6.83</v>
      </c>
      <c r="BD1032" t="s">
        <v>45</v>
      </c>
      <c r="BE1032" t="s">
        <v>45</v>
      </c>
      <c r="BF1032" t="s">
        <v>45</v>
      </c>
      <c r="BG1032" t="s">
        <v>45</v>
      </c>
      <c r="BH1032">
        <v>3</v>
      </c>
      <c r="BI1032">
        <v>1</v>
      </c>
      <c r="BJ1032" t="s">
        <v>389</v>
      </c>
      <c r="BM1032">
        <v>454</v>
      </c>
      <c r="BN1032">
        <v>0</v>
      </c>
      <c r="BO1032" t="s">
        <v>387</v>
      </c>
      <c r="BP1032">
        <v>1</v>
      </c>
      <c r="BQ1032">
        <v>60</v>
      </c>
      <c r="BS1032">
        <v>1</v>
      </c>
      <c r="BT1032">
        <v>1</v>
      </c>
      <c r="BU1032">
        <v>1</v>
      </c>
      <c r="BV1032">
        <v>1</v>
      </c>
      <c r="BW1032">
        <v>1</v>
      </c>
      <c r="BX1032">
        <v>1</v>
      </c>
      <c r="BY1032" t="s">
        <v>45</v>
      </c>
      <c r="BZ1032">
        <v>0</v>
      </c>
      <c r="CA1032">
        <v>0</v>
      </c>
      <c r="CF1032">
        <v>0</v>
      </c>
      <c r="CG1032">
        <v>0</v>
      </c>
      <c r="CM1032">
        <v>0</v>
      </c>
      <c r="CN1032" t="s">
        <v>45</v>
      </c>
      <c r="CO1032">
        <v>0</v>
      </c>
      <c r="CP1032">
        <f t="shared" si="626"/>
        <v>5710.68</v>
      </c>
      <c r="CQ1032">
        <f t="shared" si="627"/>
        <v>3289.9427000000001</v>
      </c>
      <c r="CR1032">
        <f t="shared" si="628"/>
        <v>0</v>
      </c>
      <c r="CS1032">
        <f t="shared" si="629"/>
        <v>0</v>
      </c>
      <c r="CT1032">
        <f t="shared" si="630"/>
        <v>0</v>
      </c>
      <c r="CU1032">
        <f t="shared" si="631"/>
        <v>0</v>
      </c>
      <c r="CV1032">
        <f t="shared" si="632"/>
        <v>0</v>
      </c>
      <c r="CW1032">
        <f t="shared" si="633"/>
        <v>0</v>
      </c>
      <c r="CX1032">
        <f t="shared" si="633"/>
        <v>0</v>
      </c>
      <c r="CY1032">
        <f t="shared" si="634"/>
        <v>0</v>
      </c>
      <c r="CZ1032">
        <f t="shared" si="635"/>
        <v>0</v>
      </c>
      <c r="DC1032" t="s">
        <v>45</v>
      </c>
      <c r="DD1032" t="s">
        <v>45</v>
      </c>
      <c r="DE1032" t="s">
        <v>45</v>
      </c>
      <c r="DF1032" t="s">
        <v>45</v>
      </c>
      <c r="DG1032" t="s">
        <v>45</v>
      </c>
      <c r="DH1032" t="s">
        <v>45</v>
      </c>
      <c r="DI1032" t="s">
        <v>45</v>
      </c>
      <c r="DJ1032" t="s">
        <v>45</v>
      </c>
      <c r="DK1032" t="s">
        <v>45</v>
      </c>
      <c r="DL1032" t="s">
        <v>45</v>
      </c>
      <c r="DM1032" t="s">
        <v>45</v>
      </c>
      <c r="DN1032">
        <v>100</v>
      </c>
      <c r="DO1032">
        <v>64</v>
      </c>
      <c r="DP1032">
        <v>1.0249999999999999</v>
      </c>
      <c r="DQ1032">
        <v>1</v>
      </c>
      <c r="DU1032">
        <v>1007</v>
      </c>
      <c r="DV1032" t="s">
        <v>102</v>
      </c>
      <c r="DW1032" t="s">
        <v>102</v>
      </c>
      <c r="DX1032">
        <v>1</v>
      </c>
      <c r="EE1032">
        <v>21378169</v>
      </c>
      <c r="EF1032">
        <v>60</v>
      </c>
      <c r="EG1032" t="s">
        <v>87</v>
      </c>
      <c r="EH1032">
        <v>0</v>
      </c>
      <c r="EI1032" t="s">
        <v>45</v>
      </c>
      <c r="EJ1032">
        <v>1</v>
      </c>
      <c r="EK1032">
        <v>454</v>
      </c>
      <c r="EL1032" t="s">
        <v>384</v>
      </c>
      <c r="EM1032" t="s">
        <v>385</v>
      </c>
      <c r="EO1032" t="s">
        <v>45</v>
      </c>
      <c r="EQ1032">
        <v>0</v>
      </c>
      <c r="ER1032">
        <v>481.69</v>
      </c>
      <c r="ES1032">
        <v>481.69</v>
      </c>
      <c r="ET1032">
        <v>0</v>
      </c>
      <c r="EU1032">
        <v>0</v>
      </c>
      <c r="EV1032">
        <v>0</v>
      </c>
      <c r="EW1032">
        <v>0</v>
      </c>
      <c r="EX1032">
        <v>0</v>
      </c>
      <c r="EZ1032">
        <v>0</v>
      </c>
      <c r="FQ1032">
        <v>0</v>
      </c>
      <c r="FR1032">
        <f t="shared" si="636"/>
        <v>0</v>
      </c>
      <c r="FS1032">
        <v>0</v>
      </c>
      <c r="FX1032">
        <v>0</v>
      </c>
      <c r="FY1032">
        <v>0</v>
      </c>
      <c r="GA1032" t="s">
        <v>45</v>
      </c>
      <c r="GG1032">
        <v>2</v>
      </c>
      <c r="GH1032">
        <v>1</v>
      </c>
      <c r="GI1032">
        <v>2</v>
      </c>
      <c r="GJ1032">
        <v>0</v>
      </c>
      <c r="GK1032">
        <f>ROUND(R1032*(R12)/100,2)</f>
        <v>0</v>
      </c>
      <c r="GL1032">
        <f t="shared" si="637"/>
        <v>0</v>
      </c>
      <c r="GM1032">
        <f t="shared" si="638"/>
        <v>5710.68</v>
      </c>
      <c r="GN1032">
        <f t="shared" si="639"/>
        <v>5710.68</v>
      </c>
      <c r="GO1032">
        <f t="shared" si="640"/>
        <v>0</v>
      </c>
      <c r="GP1032">
        <f t="shared" si="641"/>
        <v>0</v>
      </c>
      <c r="GR1032">
        <v>0</v>
      </c>
    </row>
    <row r="1033" spans="1:200">
      <c r="A1033">
        <v>17</v>
      </c>
      <c r="B1033">
        <v>0</v>
      </c>
      <c r="C1033">
        <f>ROW(SmtRes!A488)</f>
        <v>488</v>
      </c>
      <c r="D1033">
        <f>ROW(EtalonRes!A464)</f>
        <v>464</v>
      </c>
      <c r="E1033" t="s">
        <v>70</v>
      </c>
      <c r="F1033" t="s">
        <v>824</v>
      </c>
      <c r="G1033" t="s">
        <v>825</v>
      </c>
      <c r="H1033" t="s">
        <v>73</v>
      </c>
      <c r="I1033">
        <f>2.63</f>
        <v>2.63</v>
      </c>
      <c r="J1033">
        <v>0</v>
      </c>
      <c r="O1033">
        <f t="shared" si="609"/>
        <v>2292.5</v>
      </c>
      <c r="P1033">
        <f t="shared" si="610"/>
        <v>0</v>
      </c>
      <c r="Q1033">
        <f t="shared" si="611"/>
        <v>18.27</v>
      </c>
      <c r="R1033">
        <f t="shared" si="612"/>
        <v>7.88</v>
      </c>
      <c r="S1033">
        <f t="shared" si="613"/>
        <v>2274.23</v>
      </c>
      <c r="T1033">
        <f t="shared" si="614"/>
        <v>0</v>
      </c>
      <c r="U1033">
        <f t="shared" si="615"/>
        <v>12.535237500000001</v>
      </c>
      <c r="V1033">
        <f t="shared" si="616"/>
        <v>0</v>
      </c>
      <c r="W1033">
        <f t="shared" si="617"/>
        <v>0</v>
      </c>
      <c r="X1033">
        <f t="shared" si="618"/>
        <v>1910.35</v>
      </c>
      <c r="Y1033">
        <f t="shared" si="618"/>
        <v>1000.66</v>
      </c>
      <c r="AA1033">
        <v>22950688</v>
      </c>
      <c r="AB1033">
        <f t="shared" si="619"/>
        <v>52.78</v>
      </c>
      <c r="AC1033">
        <f t="shared" si="620"/>
        <v>0</v>
      </c>
      <c r="AD1033">
        <f t="shared" si="621"/>
        <v>0.8</v>
      </c>
      <c r="AE1033">
        <f t="shared" si="622"/>
        <v>0.18</v>
      </c>
      <c r="AF1033">
        <f t="shared" si="622"/>
        <v>51.98</v>
      </c>
      <c r="AG1033">
        <f t="shared" si="623"/>
        <v>0</v>
      </c>
      <c r="AH1033">
        <f t="shared" si="624"/>
        <v>4.6500000000000004</v>
      </c>
      <c r="AI1033">
        <f t="shared" si="624"/>
        <v>0</v>
      </c>
      <c r="AJ1033">
        <f t="shared" si="625"/>
        <v>0</v>
      </c>
      <c r="AK1033">
        <v>52.78</v>
      </c>
      <c r="AL1033">
        <v>0</v>
      </c>
      <c r="AM1033">
        <v>0.8</v>
      </c>
      <c r="AN1033">
        <v>0.18</v>
      </c>
      <c r="AO1033">
        <v>51.98</v>
      </c>
      <c r="AP1033">
        <v>0</v>
      </c>
      <c r="AQ1033">
        <v>4.6500000000000004</v>
      </c>
      <c r="AR1033">
        <v>0</v>
      </c>
      <c r="AS1033">
        <v>0</v>
      </c>
      <c r="AT1033">
        <v>84</v>
      </c>
      <c r="AU1033">
        <v>44</v>
      </c>
      <c r="AV1033">
        <v>1.0249999999999999</v>
      </c>
      <c r="AW1033">
        <v>1</v>
      </c>
      <c r="AZ1033">
        <v>1</v>
      </c>
      <c r="BA1033">
        <v>16.23</v>
      </c>
      <c r="BB1033">
        <v>8.4700000000000006</v>
      </c>
      <c r="BC1033">
        <v>1</v>
      </c>
      <c r="BD1033" t="s">
        <v>45</v>
      </c>
      <c r="BE1033" t="s">
        <v>45</v>
      </c>
      <c r="BF1033" t="s">
        <v>45</v>
      </c>
      <c r="BG1033" t="s">
        <v>45</v>
      </c>
      <c r="BH1033">
        <v>0</v>
      </c>
      <c r="BI1033">
        <v>1</v>
      </c>
      <c r="BJ1033" t="s">
        <v>826</v>
      </c>
      <c r="BM1033">
        <v>1523</v>
      </c>
      <c r="BN1033">
        <v>0</v>
      </c>
      <c r="BO1033" t="s">
        <v>824</v>
      </c>
      <c r="BP1033">
        <v>1</v>
      </c>
      <c r="BQ1033">
        <v>30</v>
      </c>
      <c r="BS1033">
        <v>16.23</v>
      </c>
      <c r="BT1033">
        <v>1</v>
      </c>
      <c r="BU1033">
        <v>1</v>
      </c>
      <c r="BV1033">
        <v>1</v>
      </c>
      <c r="BW1033">
        <v>1</v>
      </c>
      <c r="BX1033">
        <v>1</v>
      </c>
      <c r="BY1033" t="s">
        <v>45</v>
      </c>
      <c r="BZ1033">
        <v>84</v>
      </c>
      <c r="CA1033">
        <v>44</v>
      </c>
      <c r="CF1033">
        <v>0</v>
      </c>
      <c r="CG1033">
        <v>0</v>
      </c>
      <c r="CM1033">
        <v>0</v>
      </c>
      <c r="CN1033" t="s">
        <v>45</v>
      </c>
      <c r="CO1033">
        <v>0</v>
      </c>
      <c r="CP1033">
        <f t="shared" si="626"/>
        <v>2292.5</v>
      </c>
      <c r="CQ1033">
        <f t="shared" si="627"/>
        <v>0</v>
      </c>
      <c r="CR1033">
        <f t="shared" si="628"/>
        <v>6.9454000000000002</v>
      </c>
      <c r="CS1033">
        <f t="shared" si="629"/>
        <v>2.9944349999999993</v>
      </c>
      <c r="CT1033">
        <f t="shared" si="630"/>
        <v>864.72628499999996</v>
      </c>
      <c r="CU1033">
        <f t="shared" si="631"/>
        <v>0</v>
      </c>
      <c r="CV1033">
        <f t="shared" si="632"/>
        <v>4.7662500000000003</v>
      </c>
      <c r="CW1033">
        <f t="shared" si="633"/>
        <v>0</v>
      </c>
      <c r="CX1033">
        <f t="shared" si="633"/>
        <v>0</v>
      </c>
      <c r="CY1033">
        <f t="shared" si="634"/>
        <v>1910.3532</v>
      </c>
      <c r="CZ1033">
        <f t="shared" si="635"/>
        <v>1000.6612</v>
      </c>
      <c r="DC1033" t="s">
        <v>45</v>
      </c>
      <c r="DD1033" t="s">
        <v>45</v>
      </c>
      <c r="DE1033" t="s">
        <v>45</v>
      </c>
      <c r="DF1033" t="s">
        <v>45</v>
      </c>
      <c r="DG1033" t="s">
        <v>45</v>
      </c>
      <c r="DH1033" t="s">
        <v>45</v>
      </c>
      <c r="DI1033" t="s">
        <v>45</v>
      </c>
      <c r="DJ1033" t="s">
        <v>45</v>
      </c>
      <c r="DK1033" t="s">
        <v>45</v>
      </c>
      <c r="DL1033" t="s">
        <v>45</v>
      </c>
      <c r="DM1033" t="s">
        <v>45</v>
      </c>
      <c r="DN1033">
        <v>100</v>
      </c>
      <c r="DO1033">
        <v>64</v>
      </c>
      <c r="DP1033">
        <v>1.0249999999999999</v>
      </c>
      <c r="DQ1033">
        <v>1</v>
      </c>
      <c r="DU1033">
        <v>1005</v>
      </c>
      <c r="DV1033" t="s">
        <v>73</v>
      </c>
      <c r="DW1033" t="s">
        <v>73</v>
      </c>
      <c r="DX1033">
        <v>100</v>
      </c>
      <c r="EE1033">
        <v>21379238</v>
      </c>
      <c r="EF1033">
        <v>30</v>
      </c>
      <c r="EG1033" t="s">
        <v>20</v>
      </c>
      <c r="EH1033">
        <v>0</v>
      </c>
      <c r="EI1033" t="s">
        <v>45</v>
      </c>
      <c r="EJ1033">
        <v>1</v>
      </c>
      <c r="EK1033">
        <v>1523</v>
      </c>
      <c r="EL1033" t="s">
        <v>827</v>
      </c>
      <c r="EM1033" t="s">
        <v>828</v>
      </c>
      <c r="EO1033" t="s">
        <v>45</v>
      </c>
      <c r="EQ1033">
        <v>0</v>
      </c>
      <c r="ER1033">
        <v>52.78</v>
      </c>
      <c r="ES1033">
        <v>0</v>
      </c>
      <c r="ET1033">
        <v>0.8</v>
      </c>
      <c r="EU1033">
        <v>0.18</v>
      </c>
      <c r="EV1033">
        <v>51.98</v>
      </c>
      <c r="EW1033">
        <v>4.6500000000000004</v>
      </c>
      <c r="EX1033">
        <v>0</v>
      </c>
      <c r="EY1033">
        <v>0</v>
      </c>
      <c r="EZ1033">
        <v>0</v>
      </c>
      <c r="FQ1033">
        <v>0</v>
      </c>
      <c r="FR1033">
        <f t="shared" si="636"/>
        <v>0</v>
      </c>
      <c r="FS1033">
        <v>0</v>
      </c>
      <c r="FX1033">
        <v>84</v>
      </c>
      <c r="FY1033">
        <v>44</v>
      </c>
      <c r="GA1033" t="s">
        <v>45</v>
      </c>
      <c r="GG1033">
        <v>2</v>
      </c>
      <c r="GH1033">
        <v>1</v>
      </c>
      <c r="GI1033">
        <v>2</v>
      </c>
      <c r="GJ1033">
        <v>0</v>
      </c>
      <c r="GK1033">
        <f>ROUND(R1033*(R12)/100,2)</f>
        <v>13.16</v>
      </c>
      <c r="GL1033">
        <f t="shared" si="637"/>
        <v>0</v>
      </c>
      <c r="GM1033">
        <f t="shared" si="638"/>
        <v>5216.67</v>
      </c>
      <c r="GN1033">
        <f t="shared" si="639"/>
        <v>5216.67</v>
      </c>
      <c r="GO1033">
        <f t="shared" si="640"/>
        <v>0</v>
      </c>
      <c r="GP1033">
        <f t="shared" si="641"/>
        <v>0</v>
      </c>
      <c r="GR1033">
        <v>0</v>
      </c>
    </row>
    <row r="1034" spans="1:200">
      <c r="A1034">
        <v>18</v>
      </c>
      <c r="B1034">
        <v>0</v>
      </c>
      <c r="C1034">
        <v>488</v>
      </c>
      <c r="E1034" t="s">
        <v>215</v>
      </c>
      <c r="F1034" t="s">
        <v>829</v>
      </c>
      <c r="G1034" t="s">
        <v>830</v>
      </c>
      <c r="H1034" t="s">
        <v>163</v>
      </c>
      <c r="I1034">
        <f>I1033*J1034</f>
        <v>27.089000000000002</v>
      </c>
      <c r="J1034">
        <v>10.3</v>
      </c>
      <c r="O1034">
        <f t="shared" si="609"/>
        <v>13211.8</v>
      </c>
      <c r="P1034">
        <f t="shared" si="610"/>
        <v>13211.8</v>
      </c>
      <c r="Q1034">
        <f t="shared" si="611"/>
        <v>0</v>
      </c>
      <c r="R1034">
        <f t="shared" si="612"/>
        <v>0</v>
      </c>
      <c r="S1034">
        <f t="shared" si="613"/>
        <v>0</v>
      </c>
      <c r="T1034">
        <f t="shared" si="614"/>
        <v>0</v>
      </c>
      <c r="U1034">
        <f t="shared" si="615"/>
        <v>0</v>
      </c>
      <c r="V1034">
        <f t="shared" si="616"/>
        <v>0</v>
      </c>
      <c r="W1034">
        <f t="shared" si="617"/>
        <v>0</v>
      </c>
      <c r="X1034">
        <f t="shared" si="618"/>
        <v>0</v>
      </c>
      <c r="Y1034">
        <f t="shared" si="618"/>
        <v>0</v>
      </c>
      <c r="AA1034">
        <v>22950688</v>
      </c>
      <c r="AB1034">
        <f t="shared" si="619"/>
        <v>117.24</v>
      </c>
      <c r="AC1034">
        <f t="shared" si="620"/>
        <v>117.24</v>
      </c>
      <c r="AD1034">
        <f t="shared" si="621"/>
        <v>0</v>
      </c>
      <c r="AE1034">
        <f t="shared" si="622"/>
        <v>0</v>
      </c>
      <c r="AF1034">
        <f t="shared" si="622"/>
        <v>0</v>
      </c>
      <c r="AG1034">
        <f t="shared" si="623"/>
        <v>0</v>
      </c>
      <c r="AH1034">
        <f t="shared" si="624"/>
        <v>0</v>
      </c>
      <c r="AI1034">
        <f t="shared" si="624"/>
        <v>0</v>
      </c>
      <c r="AJ1034">
        <f t="shared" si="625"/>
        <v>0</v>
      </c>
      <c r="AK1034">
        <v>117.24</v>
      </c>
      <c r="AL1034">
        <v>117.24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1</v>
      </c>
      <c r="AW1034">
        <v>1</v>
      </c>
      <c r="AZ1034">
        <v>1</v>
      </c>
      <c r="BA1034">
        <v>1</v>
      </c>
      <c r="BB1034">
        <v>1</v>
      </c>
      <c r="BC1034">
        <v>4.16</v>
      </c>
      <c r="BD1034" t="s">
        <v>45</v>
      </c>
      <c r="BE1034" t="s">
        <v>45</v>
      </c>
      <c r="BF1034" t="s">
        <v>45</v>
      </c>
      <c r="BG1034" t="s">
        <v>45</v>
      </c>
      <c r="BH1034">
        <v>3</v>
      </c>
      <c r="BI1034">
        <v>1</v>
      </c>
      <c r="BJ1034" t="s">
        <v>831</v>
      </c>
      <c r="BM1034">
        <v>1523</v>
      </c>
      <c r="BN1034">
        <v>0</v>
      </c>
      <c r="BO1034" t="s">
        <v>829</v>
      </c>
      <c r="BP1034">
        <v>1</v>
      </c>
      <c r="BQ1034">
        <v>30</v>
      </c>
      <c r="BS1034">
        <v>1</v>
      </c>
      <c r="BT1034">
        <v>1</v>
      </c>
      <c r="BU1034">
        <v>1</v>
      </c>
      <c r="BV1034">
        <v>1</v>
      </c>
      <c r="BW1034">
        <v>1</v>
      </c>
      <c r="BX1034">
        <v>1</v>
      </c>
      <c r="BY1034" t="s">
        <v>45</v>
      </c>
      <c r="BZ1034">
        <v>0</v>
      </c>
      <c r="CA1034">
        <v>0</v>
      </c>
      <c r="CF1034">
        <v>0</v>
      </c>
      <c r="CG1034">
        <v>0</v>
      </c>
      <c r="CM1034">
        <v>0</v>
      </c>
      <c r="CN1034" t="s">
        <v>45</v>
      </c>
      <c r="CO1034">
        <v>0</v>
      </c>
      <c r="CP1034">
        <f t="shared" si="626"/>
        <v>13211.8</v>
      </c>
      <c r="CQ1034">
        <f t="shared" si="627"/>
        <v>487.71839999999997</v>
      </c>
      <c r="CR1034">
        <f t="shared" si="628"/>
        <v>0</v>
      </c>
      <c r="CS1034">
        <f t="shared" si="629"/>
        <v>0</v>
      </c>
      <c r="CT1034">
        <f t="shared" si="630"/>
        <v>0</v>
      </c>
      <c r="CU1034">
        <f t="shared" si="631"/>
        <v>0</v>
      </c>
      <c r="CV1034">
        <f t="shared" si="632"/>
        <v>0</v>
      </c>
      <c r="CW1034">
        <f t="shared" si="633"/>
        <v>0</v>
      </c>
      <c r="CX1034">
        <f t="shared" si="633"/>
        <v>0</v>
      </c>
      <c r="CY1034">
        <f t="shared" si="634"/>
        <v>0</v>
      </c>
      <c r="CZ1034">
        <f t="shared" si="635"/>
        <v>0</v>
      </c>
      <c r="DC1034" t="s">
        <v>45</v>
      </c>
      <c r="DD1034" t="s">
        <v>45</v>
      </c>
      <c r="DE1034" t="s">
        <v>45</v>
      </c>
      <c r="DF1034" t="s">
        <v>45</v>
      </c>
      <c r="DG1034" t="s">
        <v>45</v>
      </c>
      <c r="DH1034" t="s">
        <v>45</v>
      </c>
      <c r="DI1034" t="s">
        <v>45</v>
      </c>
      <c r="DJ1034" t="s">
        <v>45</v>
      </c>
      <c r="DK1034" t="s">
        <v>45</v>
      </c>
      <c r="DL1034" t="s">
        <v>45</v>
      </c>
      <c r="DM1034" t="s">
        <v>45</v>
      </c>
      <c r="DN1034">
        <v>100</v>
      </c>
      <c r="DO1034">
        <v>64</v>
      </c>
      <c r="DP1034">
        <v>1.0249999999999999</v>
      </c>
      <c r="DQ1034">
        <v>1</v>
      </c>
      <c r="DU1034">
        <v>1009</v>
      </c>
      <c r="DV1034" t="s">
        <v>163</v>
      </c>
      <c r="DW1034" t="s">
        <v>163</v>
      </c>
      <c r="DX1034">
        <v>1</v>
      </c>
      <c r="EE1034">
        <v>21379238</v>
      </c>
      <c r="EF1034">
        <v>30</v>
      </c>
      <c r="EG1034" t="s">
        <v>20</v>
      </c>
      <c r="EH1034">
        <v>0</v>
      </c>
      <c r="EI1034" t="s">
        <v>45</v>
      </c>
      <c r="EJ1034">
        <v>1</v>
      </c>
      <c r="EK1034">
        <v>1523</v>
      </c>
      <c r="EL1034" t="s">
        <v>827</v>
      </c>
      <c r="EM1034" t="s">
        <v>828</v>
      </c>
      <c r="EO1034" t="s">
        <v>45</v>
      </c>
      <c r="EQ1034">
        <v>0</v>
      </c>
      <c r="ER1034">
        <v>117.24</v>
      </c>
      <c r="ES1034">
        <v>117.24</v>
      </c>
      <c r="ET1034">
        <v>0</v>
      </c>
      <c r="EU1034">
        <v>0</v>
      </c>
      <c r="EV1034">
        <v>0</v>
      </c>
      <c r="EW1034">
        <v>0</v>
      </c>
      <c r="EX1034">
        <v>0</v>
      </c>
      <c r="EZ1034">
        <v>0</v>
      </c>
      <c r="FQ1034">
        <v>0</v>
      </c>
      <c r="FR1034">
        <f t="shared" si="636"/>
        <v>0</v>
      </c>
      <c r="FS1034">
        <v>0</v>
      </c>
      <c r="FX1034">
        <v>0</v>
      </c>
      <c r="FY1034">
        <v>0</v>
      </c>
      <c r="GA1034" t="s">
        <v>45</v>
      </c>
      <c r="GG1034">
        <v>2</v>
      </c>
      <c r="GH1034">
        <v>1</v>
      </c>
      <c r="GI1034">
        <v>2</v>
      </c>
      <c r="GJ1034">
        <v>0</v>
      </c>
      <c r="GK1034">
        <f>ROUND(R1034*(R12)/100,2)</f>
        <v>0</v>
      </c>
      <c r="GL1034">
        <f t="shared" si="637"/>
        <v>0</v>
      </c>
      <c r="GM1034">
        <f t="shared" si="638"/>
        <v>13211.8</v>
      </c>
      <c r="GN1034">
        <f t="shared" si="639"/>
        <v>13211.8</v>
      </c>
      <c r="GO1034">
        <f t="shared" si="640"/>
        <v>0</v>
      </c>
      <c r="GP1034">
        <f t="shared" si="641"/>
        <v>0</v>
      </c>
      <c r="GR1034">
        <v>0</v>
      </c>
    </row>
    <row r="1035" spans="1:200">
      <c r="A1035">
        <v>17</v>
      </c>
      <c r="B1035">
        <v>0</v>
      </c>
      <c r="C1035">
        <f>ROW(SmtRes!A497)</f>
        <v>497</v>
      </c>
      <c r="D1035">
        <f>ROW(EtalonRes!A473)</f>
        <v>473</v>
      </c>
      <c r="E1035" t="s">
        <v>77</v>
      </c>
      <c r="F1035" t="s">
        <v>397</v>
      </c>
      <c r="G1035" t="s">
        <v>398</v>
      </c>
      <c r="H1035" t="s">
        <v>73</v>
      </c>
      <c r="I1035">
        <f>I1033</f>
        <v>2.63</v>
      </c>
      <c r="J1035">
        <v>0</v>
      </c>
      <c r="O1035">
        <f t="shared" si="609"/>
        <v>17421.919999999998</v>
      </c>
      <c r="P1035">
        <f t="shared" si="610"/>
        <v>3547.24</v>
      </c>
      <c r="Q1035">
        <f t="shared" si="611"/>
        <v>105.92</v>
      </c>
      <c r="R1035">
        <f t="shared" si="612"/>
        <v>46.38</v>
      </c>
      <c r="S1035">
        <f t="shared" si="613"/>
        <v>13768.76</v>
      </c>
      <c r="T1035">
        <f t="shared" si="614"/>
        <v>0</v>
      </c>
      <c r="U1035">
        <f t="shared" si="615"/>
        <v>74.941849999999988</v>
      </c>
      <c r="V1035">
        <f t="shared" si="616"/>
        <v>0</v>
      </c>
      <c r="W1035">
        <f t="shared" si="617"/>
        <v>0</v>
      </c>
      <c r="X1035">
        <f t="shared" si="618"/>
        <v>11565.76</v>
      </c>
      <c r="Y1035">
        <f t="shared" si="618"/>
        <v>6058.25</v>
      </c>
      <c r="AA1035">
        <v>22950688</v>
      </c>
      <c r="AB1035">
        <f t="shared" si="619"/>
        <v>480.12</v>
      </c>
      <c r="AC1035">
        <f t="shared" si="620"/>
        <v>160.94999999999999</v>
      </c>
      <c r="AD1035">
        <f t="shared" si="621"/>
        <v>4.47</v>
      </c>
      <c r="AE1035">
        <f t="shared" si="622"/>
        <v>1.06</v>
      </c>
      <c r="AF1035">
        <f t="shared" si="622"/>
        <v>314.7</v>
      </c>
      <c r="AG1035">
        <f t="shared" si="623"/>
        <v>0</v>
      </c>
      <c r="AH1035">
        <f t="shared" si="624"/>
        <v>27.8</v>
      </c>
      <c r="AI1035">
        <f t="shared" si="624"/>
        <v>0</v>
      </c>
      <c r="AJ1035">
        <f t="shared" si="625"/>
        <v>0</v>
      </c>
      <c r="AK1035">
        <v>480.12</v>
      </c>
      <c r="AL1035">
        <v>160.94999999999999</v>
      </c>
      <c r="AM1035">
        <v>4.47</v>
      </c>
      <c r="AN1035">
        <v>1.06</v>
      </c>
      <c r="AO1035">
        <v>314.7</v>
      </c>
      <c r="AP1035">
        <v>0</v>
      </c>
      <c r="AQ1035">
        <v>27.8</v>
      </c>
      <c r="AR1035">
        <v>0</v>
      </c>
      <c r="AS1035">
        <v>0</v>
      </c>
      <c r="AT1035">
        <v>84</v>
      </c>
      <c r="AU1035">
        <v>44</v>
      </c>
      <c r="AV1035">
        <v>1.0249999999999999</v>
      </c>
      <c r="AW1035">
        <v>1</v>
      </c>
      <c r="AZ1035">
        <v>1</v>
      </c>
      <c r="BA1035">
        <v>16.23</v>
      </c>
      <c r="BB1035">
        <v>8.7899999999999991</v>
      </c>
      <c r="BC1035">
        <v>8.3800000000000008</v>
      </c>
      <c r="BD1035" t="s">
        <v>45</v>
      </c>
      <c r="BE1035" t="s">
        <v>45</v>
      </c>
      <c r="BF1035" t="s">
        <v>45</v>
      </c>
      <c r="BG1035" t="s">
        <v>45</v>
      </c>
      <c r="BH1035">
        <v>0</v>
      </c>
      <c r="BI1035">
        <v>1</v>
      </c>
      <c r="BJ1035" t="s">
        <v>399</v>
      </c>
      <c r="BM1035">
        <v>478</v>
      </c>
      <c r="BN1035">
        <v>0</v>
      </c>
      <c r="BO1035" t="s">
        <v>397</v>
      </c>
      <c r="BP1035">
        <v>1</v>
      </c>
      <c r="BQ1035">
        <v>60</v>
      </c>
      <c r="BS1035">
        <v>16.23</v>
      </c>
      <c r="BT1035">
        <v>1</v>
      </c>
      <c r="BU1035">
        <v>1</v>
      </c>
      <c r="BV1035">
        <v>1</v>
      </c>
      <c r="BW1035">
        <v>1</v>
      </c>
      <c r="BX1035">
        <v>1</v>
      </c>
      <c r="BY1035" t="s">
        <v>45</v>
      </c>
      <c r="BZ1035">
        <v>84</v>
      </c>
      <c r="CA1035">
        <v>44</v>
      </c>
      <c r="CF1035">
        <v>0</v>
      </c>
      <c r="CG1035">
        <v>0</v>
      </c>
      <c r="CM1035">
        <v>0</v>
      </c>
      <c r="CN1035" t="s">
        <v>45</v>
      </c>
      <c r="CO1035">
        <v>0</v>
      </c>
      <c r="CP1035">
        <f t="shared" si="626"/>
        <v>17421.919999999998</v>
      </c>
      <c r="CQ1035">
        <f t="shared" si="627"/>
        <v>1348.761</v>
      </c>
      <c r="CR1035">
        <f t="shared" si="628"/>
        <v>40.273582499999989</v>
      </c>
      <c r="CS1035">
        <f t="shared" si="629"/>
        <v>17.633894999999999</v>
      </c>
      <c r="CT1035">
        <f t="shared" si="630"/>
        <v>5235.2705249999999</v>
      </c>
      <c r="CU1035">
        <f t="shared" si="631"/>
        <v>0</v>
      </c>
      <c r="CV1035">
        <f t="shared" si="632"/>
        <v>28.494999999999997</v>
      </c>
      <c r="CW1035">
        <f t="shared" si="633"/>
        <v>0</v>
      </c>
      <c r="CX1035">
        <f t="shared" si="633"/>
        <v>0</v>
      </c>
      <c r="CY1035">
        <f t="shared" si="634"/>
        <v>11565.758400000001</v>
      </c>
      <c r="CZ1035">
        <f t="shared" si="635"/>
        <v>6058.2543999999998</v>
      </c>
      <c r="DC1035" t="s">
        <v>45</v>
      </c>
      <c r="DD1035" t="s">
        <v>45</v>
      </c>
      <c r="DE1035" t="s">
        <v>45</v>
      </c>
      <c r="DF1035" t="s">
        <v>45</v>
      </c>
      <c r="DG1035" t="s">
        <v>45</v>
      </c>
      <c r="DH1035" t="s">
        <v>45</v>
      </c>
      <c r="DI1035" t="s">
        <v>45</v>
      </c>
      <c r="DJ1035" t="s">
        <v>45</v>
      </c>
      <c r="DK1035" t="s">
        <v>45</v>
      </c>
      <c r="DL1035" t="s">
        <v>45</v>
      </c>
      <c r="DM1035" t="s">
        <v>45</v>
      </c>
      <c r="DN1035">
        <v>100</v>
      </c>
      <c r="DO1035">
        <v>64</v>
      </c>
      <c r="DP1035">
        <v>1.0249999999999999</v>
      </c>
      <c r="DQ1035">
        <v>1</v>
      </c>
      <c r="DU1035">
        <v>1005</v>
      </c>
      <c r="DV1035" t="s">
        <v>73</v>
      </c>
      <c r="DW1035" t="s">
        <v>73</v>
      </c>
      <c r="DX1035">
        <v>100</v>
      </c>
      <c r="EE1035">
        <v>21378193</v>
      </c>
      <c r="EF1035">
        <v>60</v>
      </c>
      <c r="EG1035" t="s">
        <v>87</v>
      </c>
      <c r="EH1035">
        <v>0</v>
      </c>
      <c r="EI1035" t="s">
        <v>45</v>
      </c>
      <c r="EJ1035">
        <v>1</v>
      </c>
      <c r="EK1035">
        <v>478</v>
      </c>
      <c r="EL1035" t="s">
        <v>400</v>
      </c>
      <c r="EM1035" t="s">
        <v>401</v>
      </c>
      <c r="EO1035" t="s">
        <v>45</v>
      </c>
      <c r="EQ1035">
        <v>0</v>
      </c>
      <c r="ER1035">
        <v>480.12</v>
      </c>
      <c r="ES1035">
        <v>160.94999999999999</v>
      </c>
      <c r="ET1035">
        <v>4.47</v>
      </c>
      <c r="EU1035">
        <v>1.06</v>
      </c>
      <c r="EV1035">
        <v>314.7</v>
      </c>
      <c r="EW1035">
        <v>27.8</v>
      </c>
      <c r="EX1035">
        <v>0</v>
      </c>
      <c r="EY1035">
        <v>0</v>
      </c>
      <c r="EZ1035">
        <v>0</v>
      </c>
      <c r="FQ1035">
        <v>0</v>
      </c>
      <c r="FR1035">
        <f t="shared" si="636"/>
        <v>0</v>
      </c>
      <c r="FS1035">
        <v>0</v>
      </c>
      <c r="FX1035">
        <v>84</v>
      </c>
      <c r="FY1035">
        <v>44</v>
      </c>
      <c r="GA1035" t="s">
        <v>45</v>
      </c>
      <c r="GG1035">
        <v>2</v>
      </c>
      <c r="GH1035">
        <v>1</v>
      </c>
      <c r="GI1035">
        <v>2</v>
      </c>
      <c r="GJ1035">
        <v>0</v>
      </c>
      <c r="GK1035">
        <f>ROUND(R1035*(R12)/100,2)</f>
        <v>77.45</v>
      </c>
      <c r="GL1035">
        <f t="shared" si="637"/>
        <v>0</v>
      </c>
      <c r="GM1035">
        <f t="shared" si="638"/>
        <v>35123.379999999997</v>
      </c>
      <c r="GN1035">
        <f t="shared" si="639"/>
        <v>35123.379999999997</v>
      </c>
      <c r="GO1035">
        <f t="shared" si="640"/>
        <v>0</v>
      </c>
      <c r="GP1035">
        <f t="shared" si="641"/>
        <v>0</v>
      </c>
      <c r="GR1035">
        <v>0</v>
      </c>
    </row>
    <row r="1036" spans="1:200">
      <c r="A1036">
        <v>18</v>
      </c>
      <c r="B1036">
        <v>0</v>
      </c>
      <c r="C1036">
        <v>493</v>
      </c>
      <c r="E1036" t="s">
        <v>402</v>
      </c>
      <c r="F1036" t="s">
        <v>832</v>
      </c>
      <c r="G1036" t="s">
        <v>833</v>
      </c>
      <c r="H1036" t="s">
        <v>138</v>
      </c>
      <c r="I1036">
        <f>I1035*J1036</f>
        <v>1.8936000000000001E-2</v>
      </c>
      <c r="J1036">
        <v>7.2000000000000007E-3</v>
      </c>
      <c r="O1036">
        <f t="shared" si="609"/>
        <v>692.27</v>
      </c>
      <c r="P1036">
        <f t="shared" si="610"/>
        <v>692.27</v>
      </c>
      <c r="Q1036">
        <f t="shared" si="611"/>
        <v>0</v>
      </c>
      <c r="R1036">
        <f t="shared" si="612"/>
        <v>0</v>
      </c>
      <c r="S1036">
        <f t="shared" si="613"/>
        <v>0</v>
      </c>
      <c r="T1036">
        <f t="shared" si="614"/>
        <v>0</v>
      </c>
      <c r="U1036">
        <f t="shared" si="615"/>
        <v>0</v>
      </c>
      <c r="V1036">
        <f t="shared" si="616"/>
        <v>0</v>
      </c>
      <c r="W1036">
        <f t="shared" si="617"/>
        <v>0</v>
      </c>
      <c r="X1036">
        <f t="shared" si="618"/>
        <v>0</v>
      </c>
      <c r="Y1036">
        <f t="shared" si="618"/>
        <v>0</v>
      </c>
      <c r="AA1036">
        <v>22950688</v>
      </c>
      <c r="AB1036">
        <f t="shared" si="619"/>
        <v>6976.8</v>
      </c>
      <c r="AC1036">
        <f t="shared" si="620"/>
        <v>6976.8</v>
      </c>
      <c r="AD1036">
        <f t="shared" si="621"/>
        <v>0</v>
      </c>
      <c r="AE1036">
        <f t="shared" si="622"/>
        <v>0</v>
      </c>
      <c r="AF1036">
        <f t="shared" si="622"/>
        <v>0</v>
      </c>
      <c r="AG1036">
        <f t="shared" si="623"/>
        <v>0</v>
      </c>
      <c r="AH1036">
        <f t="shared" si="624"/>
        <v>0</v>
      </c>
      <c r="AI1036">
        <f t="shared" si="624"/>
        <v>0</v>
      </c>
      <c r="AJ1036">
        <f t="shared" si="625"/>
        <v>0</v>
      </c>
      <c r="AK1036">
        <v>6976.8</v>
      </c>
      <c r="AL1036">
        <v>6976.8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1</v>
      </c>
      <c r="AW1036">
        <v>1</v>
      </c>
      <c r="AZ1036">
        <v>1</v>
      </c>
      <c r="BA1036">
        <v>1</v>
      </c>
      <c r="BB1036">
        <v>1</v>
      </c>
      <c r="BC1036">
        <v>5.24</v>
      </c>
      <c r="BD1036" t="s">
        <v>45</v>
      </c>
      <c r="BE1036" t="s">
        <v>45</v>
      </c>
      <c r="BF1036" t="s">
        <v>45</v>
      </c>
      <c r="BG1036" t="s">
        <v>45</v>
      </c>
      <c r="BH1036">
        <v>3</v>
      </c>
      <c r="BI1036">
        <v>1</v>
      </c>
      <c r="BJ1036" t="s">
        <v>834</v>
      </c>
      <c r="BM1036">
        <v>478</v>
      </c>
      <c r="BN1036">
        <v>0</v>
      </c>
      <c r="BO1036" t="s">
        <v>832</v>
      </c>
      <c r="BP1036">
        <v>1</v>
      </c>
      <c r="BQ1036">
        <v>60</v>
      </c>
      <c r="BS1036">
        <v>1</v>
      </c>
      <c r="BT1036">
        <v>1</v>
      </c>
      <c r="BU1036">
        <v>1</v>
      </c>
      <c r="BV1036">
        <v>1</v>
      </c>
      <c r="BW1036">
        <v>1</v>
      </c>
      <c r="BX1036">
        <v>1</v>
      </c>
      <c r="BY1036" t="s">
        <v>45</v>
      </c>
      <c r="BZ1036">
        <v>0</v>
      </c>
      <c r="CA1036">
        <v>0</v>
      </c>
      <c r="CF1036">
        <v>0</v>
      </c>
      <c r="CG1036">
        <v>0</v>
      </c>
      <c r="CM1036">
        <v>0</v>
      </c>
      <c r="CN1036" t="s">
        <v>45</v>
      </c>
      <c r="CO1036">
        <v>0</v>
      </c>
      <c r="CP1036">
        <f t="shared" si="626"/>
        <v>692.27</v>
      </c>
      <c r="CQ1036">
        <f t="shared" si="627"/>
        <v>36558.432000000001</v>
      </c>
      <c r="CR1036">
        <f t="shared" si="628"/>
        <v>0</v>
      </c>
      <c r="CS1036">
        <f t="shared" si="629"/>
        <v>0</v>
      </c>
      <c r="CT1036">
        <f t="shared" si="630"/>
        <v>0</v>
      </c>
      <c r="CU1036">
        <f t="shared" si="631"/>
        <v>0</v>
      </c>
      <c r="CV1036">
        <f t="shared" si="632"/>
        <v>0</v>
      </c>
      <c r="CW1036">
        <f t="shared" si="633"/>
        <v>0</v>
      </c>
      <c r="CX1036">
        <f t="shared" si="633"/>
        <v>0</v>
      </c>
      <c r="CY1036">
        <f t="shared" si="634"/>
        <v>0</v>
      </c>
      <c r="CZ1036">
        <f t="shared" si="635"/>
        <v>0</v>
      </c>
      <c r="DC1036" t="s">
        <v>45</v>
      </c>
      <c r="DD1036" t="s">
        <v>45</v>
      </c>
      <c r="DE1036" t="s">
        <v>45</v>
      </c>
      <c r="DF1036" t="s">
        <v>45</v>
      </c>
      <c r="DG1036" t="s">
        <v>45</v>
      </c>
      <c r="DH1036" t="s">
        <v>45</v>
      </c>
      <c r="DI1036" t="s">
        <v>45</v>
      </c>
      <c r="DJ1036" t="s">
        <v>45</v>
      </c>
      <c r="DK1036" t="s">
        <v>45</v>
      </c>
      <c r="DL1036" t="s">
        <v>45</v>
      </c>
      <c r="DM1036" t="s">
        <v>45</v>
      </c>
      <c r="DN1036">
        <v>100</v>
      </c>
      <c r="DO1036">
        <v>64</v>
      </c>
      <c r="DP1036">
        <v>1.0249999999999999</v>
      </c>
      <c r="DQ1036">
        <v>1</v>
      </c>
      <c r="DU1036">
        <v>1009</v>
      </c>
      <c r="DV1036" t="s">
        <v>138</v>
      </c>
      <c r="DW1036" t="s">
        <v>138</v>
      </c>
      <c r="DX1036">
        <v>1000</v>
      </c>
      <c r="EE1036">
        <v>21378193</v>
      </c>
      <c r="EF1036">
        <v>60</v>
      </c>
      <c r="EG1036" t="s">
        <v>87</v>
      </c>
      <c r="EH1036">
        <v>0</v>
      </c>
      <c r="EI1036" t="s">
        <v>45</v>
      </c>
      <c r="EJ1036">
        <v>1</v>
      </c>
      <c r="EK1036">
        <v>478</v>
      </c>
      <c r="EL1036" t="s">
        <v>400</v>
      </c>
      <c r="EM1036" t="s">
        <v>401</v>
      </c>
      <c r="EO1036" t="s">
        <v>45</v>
      </c>
      <c r="EQ1036">
        <v>0</v>
      </c>
      <c r="ER1036">
        <v>6976.8</v>
      </c>
      <c r="ES1036">
        <v>6976.8</v>
      </c>
      <c r="ET1036">
        <v>0</v>
      </c>
      <c r="EU1036">
        <v>0</v>
      </c>
      <c r="EV1036">
        <v>0</v>
      </c>
      <c r="EW1036">
        <v>0</v>
      </c>
      <c r="EX1036">
        <v>0</v>
      </c>
      <c r="EZ1036">
        <v>0</v>
      </c>
      <c r="FQ1036">
        <v>0</v>
      </c>
      <c r="FR1036">
        <f t="shared" si="636"/>
        <v>0</v>
      </c>
      <c r="FS1036">
        <v>0</v>
      </c>
      <c r="FX1036">
        <v>0</v>
      </c>
      <c r="FY1036">
        <v>0</v>
      </c>
      <c r="GA1036" t="s">
        <v>45</v>
      </c>
      <c r="GG1036">
        <v>2</v>
      </c>
      <c r="GH1036">
        <v>1</v>
      </c>
      <c r="GI1036">
        <v>2</v>
      </c>
      <c r="GJ1036">
        <v>0</v>
      </c>
      <c r="GK1036">
        <f>ROUND(R1036*(R12)/100,2)</f>
        <v>0</v>
      </c>
      <c r="GL1036">
        <f t="shared" si="637"/>
        <v>0</v>
      </c>
      <c r="GM1036">
        <f t="shared" si="638"/>
        <v>692.27</v>
      </c>
      <c r="GN1036">
        <f t="shared" si="639"/>
        <v>692.27</v>
      </c>
      <c r="GO1036">
        <f t="shared" si="640"/>
        <v>0</v>
      </c>
      <c r="GP1036">
        <f t="shared" si="641"/>
        <v>0</v>
      </c>
      <c r="GR1036">
        <v>0</v>
      </c>
    </row>
    <row r="1037" spans="1:200">
      <c r="A1037">
        <v>18</v>
      </c>
      <c r="B1037">
        <v>0</v>
      </c>
      <c r="C1037">
        <v>494</v>
      </c>
      <c r="E1037" t="s">
        <v>406</v>
      </c>
      <c r="F1037" t="s">
        <v>835</v>
      </c>
      <c r="G1037" t="s">
        <v>836</v>
      </c>
      <c r="H1037" t="s">
        <v>138</v>
      </c>
      <c r="I1037">
        <f>I1035*J1037</f>
        <v>0.18673000000000001</v>
      </c>
      <c r="J1037">
        <v>7.1000000000000008E-2</v>
      </c>
      <c r="O1037">
        <f t="shared" si="609"/>
        <v>18811.689999999999</v>
      </c>
      <c r="P1037">
        <f t="shared" si="610"/>
        <v>18811.689999999999</v>
      </c>
      <c r="Q1037">
        <f t="shared" si="611"/>
        <v>0</v>
      </c>
      <c r="R1037">
        <f t="shared" si="612"/>
        <v>0</v>
      </c>
      <c r="S1037">
        <f t="shared" si="613"/>
        <v>0</v>
      </c>
      <c r="T1037">
        <f t="shared" si="614"/>
        <v>0</v>
      </c>
      <c r="U1037">
        <f t="shared" si="615"/>
        <v>0</v>
      </c>
      <c r="V1037">
        <f t="shared" si="616"/>
        <v>0</v>
      </c>
      <c r="W1037">
        <f t="shared" si="617"/>
        <v>0</v>
      </c>
      <c r="X1037">
        <f t="shared" si="618"/>
        <v>0</v>
      </c>
      <c r="Y1037">
        <f t="shared" si="618"/>
        <v>0</v>
      </c>
      <c r="AA1037">
        <v>22950688</v>
      </c>
      <c r="AB1037">
        <f t="shared" si="619"/>
        <v>33030.400000000001</v>
      </c>
      <c r="AC1037">
        <f t="shared" si="620"/>
        <v>33030.400000000001</v>
      </c>
      <c r="AD1037">
        <f t="shared" si="621"/>
        <v>0</v>
      </c>
      <c r="AE1037">
        <f t="shared" si="622"/>
        <v>0</v>
      </c>
      <c r="AF1037">
        <f t="shared" si="622"/>
        <v>0</v>
      </c>
      <c r="AG1037">
        <f t="shared" si="623"/>
        <v>0</v>
      </c>
      <c r="AH1037">
        <f t="shared" si="624"/>
        <v>0</v>
      </c>
      <c r="AI1037">
        <f t="shared" si="624"/>
        <v>0</v>
      </c>
      <c r="AJ1037">
        <f t="shared" si="625"/>
        <v>0</v>
      </c>
      <c r="AK1037">
        <v>33030.400000000001</v>
      </c>
      <c r="AL1037">
        <v>33030.400000000001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1</v>
      </c>
      <c r="AW1037">
        <v>1</v>
      </c>
      <c r="AZ1037">
        <v>1</v>
      </c>
      <c r="BA1037">
        <v>1</v>
      </c>
      <c r="BB1037">
        <v>1</v>
      </c>
      <c r="BC1037">
        <v>3.05</v>
      </c>
      <c r="BD1037" t="s">
        <v>45</v>
      </c>
      <c r="BE1037" t="s">
        <v>45</v>
      </c>
      <c r="BF1037" t="s">
        <v>45</v>
      </c>
      <c r="BG1037" t="s">
        <v>45</v>
      </c>
      <c r="BH1037">
        <v>3</v>
      </c>
      <c r="BI1037">
        <v>1</v>
      </c>
      <c r="BJ1037" t="s">
        <v>837</v>
      </c>
      <c r="BM1037">
        <v>478</v>
      </c>
      <c r="BN1037">
        <v>0</v>
      </c>
      <c r="BO1037" t="s">
        <v>835</v>
      </c>
      <c r="BP1037">
        <v>1</v>
      </c>
      <c r="BQ1037">
        <v>60</v>
      </c>
      <c r="BS1037">
        <v>1</v>
      </c>
      <c r="BT1037">
        <v>1</v>
      </c>
      <c r="BU1037">
        <v>1</v>
      </c>
      <c r="BV1037">
        <v>1</v>
      </c>
      <c r="BW1037">
        <v>1</v>
      </c>
      <c r="BX1037">
        <v>1</v>
      </c>
      <c r="BY1037" t="s">
        <v>45</v>
      </c>
      <c r="BZ1037">
        <v>0</v>
      </c>
      <c r="CA1037">
        <v>0</v>
      </c>
      <c r="CF1037">
        <v>0</v>
      </c>
      <c r="CG1037">
        <v>0</v>
      </c>
      <c r="CM1037">
        <v>0</v>
      </c>
      <c r="CN1037" t="s">
        <v>45</v>
      </c>
      <c r="CO1037">
        <v>0</v>
      </c>
      <c r="CP1037">
        <f t="shared" si="626"/>
        <v>18811.689999999999</v>
      </c>
      <c r="CQ1037">
        <f t="shared" si="627"/>
        <v>100742.72</v>
      </c>
      <c r="CR1037">
        <f t="shared" si="628"/>
        <v>0</v>
      </c>
      <c r="CS1037">
        <f t="shared" si="629"/>
        <v>0</v>
      </c>
      <c r="CT1037">
        <f t="shared" si="630"/>
        <v>0</v>
      </c>
      <c r="CU1037">
        <f t="shared" si="631"/>
        <v>0</v>
      </c>
      <c r="CV1037">
        <f t="shared" si="632"/>
        <v>0</v>
      </c>
      <c r="CW1037">
        <f t="shared" si="633"/>
        <v>0</v>
      </c>
      <c r="CX1037">
        <f t="shared" si="633"/>
        <v>0</v>
      </c>
      <c r="CY1037">
        <f t="shared" si="634"/>
        <v>0</v>
      </c>
      <c r="CZ1037">
        <f t="shared" si="635"/>
        <v>0</v>
      </c>
      <c r="DC1037" t="s">
        <v>45</v>
      </c>
      <c r="DD1037" t="s">
        <v>45</v>
      </c>
      <c r="DE1037" t="s">
        <v>45</v>
      </c>
      <c r="DF1037" t="s">
        <v>45</v>
      </c>
      <c r="DG1037" t="s">
        <v>45</v>
      </c>
      <c r="DH1037" t="s">
        <v>45</v>
      </c>
      <c r="DI1037" t="s">
        <v>45</v>
      </c>
      <c r="DJ1037" t="s">
        <v>45</v>
      </c>
      <c r="DK1037" t="s">
        <v>45</v>
      </c>
      <c r="DL1037" t="s">
        <v>45</v>
      </c>
      <c r="DM1037" t="s">
        <v>45</v>
      </c>
      <c r="DN1037">
        <v>100</v>
      </c>
      <c r="DO1037">
        <v>64</v>
      </c>
      <c r="DP1037">
        <v>1.0249999999999999</v>
      </c>
      <c r="DQ1037">
        <v>1</v>
      </c>
      <c r="DU1037">
        <v>1009</v>
      </c>
      <c r="DV1037" t="s">
        <v>138</v>
      </c>
      <c r="DW1037" t="s">
        <v>138</v>
      </c>
      <c r="DX1037">
        <v>1000</v>
      </c>
      <c r="EE1037">
        <v>21378193</v>
      </c>
      <c r="EF1037">
        <v>60</v>
      </c>
      <c r="EG1037" t="s">
        <v>87</v>
      </c>
      <c r="EH1037">
        <v>0</v>
      </c>
      <c r="EI1037" t="s">
        <v>45</v>
      </c>
      <c r="EJ1037">
        <v>1</v>
      </c>
      <c r="EK1037">
        <v>478</v>
      </c>
      <c r="EL1037" t="s">
        <v>400</v>
      </c>
      <c r="EM1037" t="s">
        <v>401</v>
      </c>
      <c r="EO1037" t="s">
        <v>45</v>
      </c>
      <c r="EQ1037">
        <v>0</v>
      </c>
      <c r="ER1037">
        <v>33030.400000000001</v>
      </c>
      <c r="ES1037">
        <v>33030.400000000001</v>
      </c>
      <c r="ET1037">
        <v>0</v>
      </c>
      <c r="EU1037">
        <v>0</v>
      </c>
      <c r="EV1037">
        <v>0</v>
      </c>
      <c r="EW1037">
        <v>0</v>
      </c>
      <c r="EX1037">
        <v>0</v>
      </c>
      <c r="EZ1037">
        <v>0</v>
      </c>
      <c r="FQ1037">
        <v>0</v>
      </c>
      <c r="FR1037">
        <f t="shared" si="636"/>
        <v>0</v>
      </c>
      <c r="FS1037">
        <v>0</v>
      </c>
      <c r="FX1037">
        <v>0</v>
      </c>
      <c r="FY1037">
        <v>0</v>
      </c>
      <c r="GA1037" t="s">
        <v>45</v>
      </c>
      <c r="GG1037">
        <v>2</v>
      </c>
      <c r="GH1037">
        <v>1</v>
      </c>
      <c r="GI1037">
        <v>2</v>
      </c>
      <c r="GJ1037">
        <v>0</v>
      </c>
      <c r="GK1037">
        <f>ROUND(R1037*(R12)/100,2)</f>
        <v>0</v>
      </c>
      <c r="GL1037">
        <f t="shared" si="637"/>
        <v>0</v>
      </c>
      <c r="GM1037">
        <f t="shared" si="638"/>
        <v>18811.689999999999</v>
      </c>
      <c r="GN1037">
        <f t="shared" si="639"/>
        <v>18811.689999999999</v>
      </c>
      <c r="GO1037">
        <f t="shared" si="640"/>
        <v>0</v>
      </c>
      <c r="GP1037">
        <f t="shared" si="641"/>
        <v>0</v>
      </c>
      <c r="GR1037">
        <v>0</v>
      </c>
    </row>
    <row r="1039" spans="1:200">
      <c r="A1039" s="2">
        <v>51</v>
      </c>
      <c r="B1039" s="2">
        <f>B1027</f>
        <v>0</v>
      </c>
      <c r="C1039" s="2">
        <f>A1027</f>
        <v>5</v>
      </c>
      <c r="D1039" s="2">
        <f>ROW(A1027)</f>
        <v>1027</v>
      </c>
      <c r="E1039" s="2"/>
      <c r="F1039" s="2" t="str">
        <f>IF(F1027&lt;&gt;"",F1027,"")</f>
        <v>Новый подраздел</v>
      </c>
      <c r="G1039" s="2" t="str">
        <f>IF(G1027&lt;&gt;"",G1027,"")</f>
        <v>КОРИДОР ОБЩЕГО ПОЛЬЗОВАНИЯ</v>
      </c>
      <c r="H1039" s="2"/>
      <c r="I1039" s="2"/>
      <c r="J1039" s="2"/>
      <c r="K1039" s="2"/>
      <c r="L1039" s="2"/>
      <c r="M1039" s="2"/>
      <c r="N1039" s="2"/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>
        <f t="shared" ref="AO1039:AU1039" si="642">ROUND(BB1039,2)</f>
        <v>0</v>
      </c>
      <c r="AP1039" s="2">
        <f t="shared" si="642"/>
        <v>0</v>
      </c>
      <c r="AQ1039" s="2">
        <f t="shared" si="642"/>
        <v>0</v>
      </c>
      <c r="AR1039" s="2">
        <f t="shared" si="642"/>
        <v>0</v>
      </c>
      <c r="AS1039" s="2">
        <f t="shared" si="642"/>
        <v>0</v>
      </c>
      <c r="AT1039" s="2">
        <f t="shared" si="642"/>
        <v>0</v>
      </c>
      <c r="AU1039" s="2">
        <f t="shared" si="642"/>
        <v>0</v>
      </c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>
        <v>0</v>
      </c>
    </row>
    <row r="1041" spans="1:16">
      <c r="A1041" s="4">
        <v>50</v>
      </c>
      <c r="B1041" s="4">
        <v>0</v>
      </c>
      <c r="C1041" s="4">
        <v>0</v>
      </c>
      <c r="D1041" s="4">
        <v>1</v>
      </c>
      <c r="E1041" s="4">
        <v>201</v>
      </c>
      <c r="F1041" s="4">
        <f>ROUND(Source!O1039,O1041)</f>
        <v>0</v>
      </c>
      <c r="G1041" s="4" t="s">
        <v>172</v>
      </c>
      <c r="H1041" s="4" t="s">
        <v>173</v>
      </c>
      <c r="I1041" s="4"/>
      <c r="J1041" s="4"/>
      <c r="K1041" s="4">
        <v>201</v>
      </c>
      <c r="L1041" s="4">
        <v>1</v>
      </c>
      <c r="M1041" s="4">
        <v>3</v>
      </c>
      <c r="N1041" s="4" t="s">
        <v>45</v>
      </c>
      <c r="O1041" s="4">
        <v>2</v>
      </c>
      <c r="P1041" s="4"/>
    </row>
    <row r="1042" spans="1:16">
      <c r="A1042" s="4">
        <v>50</v>
      </c>
      <c r="B1042" s="4">
        <v>0</v>
      </c>
      <c r="C1042" s="4">
        <v>0</v>
      </c>
      <c r="D1042" s="4">
        <v>1</v>
      </c>
      <c r="E1042" s="4">
        <v>202</v>
      </c>
      <c r="F1042" s="4">
        <f>ROUND(Source!P1039,O1042)</f>
        <v>0</v>
      </c>
      <c r="G1042" s="4" t="s">
        <v>174</v>
      </c>
      <c r="H1042" s="4" t="s">
        <v>175</v>
      </c>
      <c r="I1042" s="4"/>
      <c r="J1042" s="4"/>
      <c r="K1042" s="4">
        <v>202</v>
      </c>
      <c r="L1042" s="4">
        <v>2</v>
      </c>
      <c r="M1042" s="4">
        <v>3</v>
      </c>
      <c r="N1042" s="4" t="s">
        <v>45</v>
      </c>
      <c r="O1042" s="4">
        <v>2</v>
      </c>
      <c r="P1042" s="4"/>
    </row>
    <row r="1043" spans="1:16">
      <c r="A1043" s="4">
        <v>50</v>
      </c>
      <c r="B1043" s="4">
        <v>0</v>
      </c>
      <c r="C1043" s="4">
        <v>0</v>
      </c>
      <c r="D1043" s="4">
        <v>1</v>
      </c>
      <c r="E1043" s="4">
        <v>222</v>
      </c>
      <c r="F1043" s="4">
        <f>ROUND(Source!AO1039,O1043)</f>
        <v>0</v>
      </c>
      <c r="G1043" s="4" t="s">
        <v>176</v>
      </c>
      <c r="H1043" s="4" t="s">
        <v>177</v>
      </c>
      <c r="I1043" s="4"/>
      <c r="J1043" s="4"/>
      <c r="K1043" s="4">
        <v>222</v>
      </c>
      <c r="L1043" s="4">
        <v>3</v>
      </c>
      <c r="M1043" s="4">
        <v>3</v>
      </c>
      <c r="N1043" s="4" t="s">
        <v>45</v>
      </c>
      <c r="O1043" s="4">
        <v>2</v>
      </c>
      <c r="P1043" s="4"/>
    </row>
    <row r="1044" spans="1:16">
      <c r="A1044" s="4">
        <v>50</v>
      </c>
      <c r="B1044" s="4">
        <v>0</v>
      </c>
      <c r="C1044" s="4">
        <v>0</v>
      </c>
      <c r="D1044" s="4">
        <v>1</v>
      </c>
      <c r="E1044" s="4">
        <v>216</v>
      </c>
      <c r="F1044" s="4">
        <f>ROUND(Source!AP1039,O1044)</f>
        <v>0</v>
      </c>
      <c r="G1044" s="4" t="s">
        <v>178</v>
      </c>
      <c r="H1044" s="4" t="s">
        <v>179</v>
      </c>
      <c r="I1044" s="4"/>
      <c r="J1044" s="4"/>
      <c r="K1044" s="4">
        <v>216</v>
      </c>
      <c r="L1044" s="4">
        <v>4</v>
      </c>
      <c r="M1044" s="4">
        <v>3</v>
      </c>
      <c r="N1044" s="4" t="s">
        <v>45</v>
      </c>
      <c r="O1044" s="4">
        <v>2</v>
      </c>
      <c r="P1044" s="4"/>
    </row>
    <row r="1045" spans="1:16">
      <c r="A1045" s="4">
        <v>50</v>
      </c>
      <c r="B1045" s="4">
        <v>0</v>
      </c>
      <c r="C1045" s="4">
        <v>0</v>
      </c>
      <c r="D1045" s="4">
        <v>1</v>
      </c>
      <c r="E1045" s="4">
        <v>223</v>
      </c>
      <c r="F1045" s="4">
        <f>ROUND(Source!AQ1039,O1045)</f>
        <v>0</v>
      </c>
      <c r="G1045" s="4" t="s">
        <v>180</v>
      </c>
      <c r="H1045" s="4" t="s">
        <v>181</v>
      </c>
      <c r="I1045" s="4"/>
      <c r="J1045" s="4"/>
      <c r="K1045" s="4">
        <v>223</v>
      </c>
      <c r="L1045" s="4">
        <v>5</v>
      </c>
      <c r="M1045" s="4">
        <v>3</v>
      </c>
      <c r="N1045" s="4" t="s">
        <v>45</v>
      </c>
      <c r="O1045" s="4">
        <v>2</v>
      </c>
      <c r="P1045" s="4"/>
    </row>
    <row r="1046" spans="1:16">
      <c r="A1046" s="4">
        <v>50</v>
      </c>
      <c r="B1046" s="4">
        <v>0</v>
      </c>
      <c r="C1046" s="4">
        <v>0</v>
      </c>
      <c r="D1046" s="4">
        <v>1</v>
      </c>
      <c r="E1046" s="4">
        <v>203</v>
      </c>
      <c r="F1046" s="4">
        <f>ROUND(Source!Q1039,O1046)</f>
        <v>0</v>
      </c>
      <c r="G1046" s="4" t="s">
        <v>182</v>
      </c>
      <c r="H1046" s="4" t="s">
        <v>183</v>
      </c>
      <c r="I1046" s="4"/>
      <c r="J1046" s="4"/>
      <c r="K1046" s="4">
        <v>203</v>
      </c>
      <c r="L1046" s="4">
        <v>6</v>
      </c>
      <c r="M1046" s="4">
        <v>3</v>
      </c>
      <c r="N1046" s="4" t="s">
        <v>45</v>
      </c>
      <c r="O1046" s="4">
        <v>2</v>
      </c>
      <c r="P1046" s="4"/>
    </row>
    <row r="1047" spans="1:16">
      <c r="A1047" s="4">
        <v>50</v>
      </c>
      <c r="B1047" s="4">
        <v>0</v>
      </c>
      <c r="C1047" s="4">
        <v>0</v>
      </c>
      <c r="D1047" s="4">
        <v>1</v>
      </c>
      <c r="E1047" s="4">
        <v>204</v>
      </c>
      <c r="F1047" s="4">
        <f>ROUND(Source!R1039,O1047)</f>
        <v>0</v>
      </c>
      <c r="G1047" s="4" t="s">
        <v>184</v>
      </c>
      <c r="H1047" s="4" t="s">
        <v>185</v>
      </c>
      <c r="I1047" s="4"/>
      <c r="J1047" s="4"/>
      <c r="K1047" s="4">
        <v>204</v>
      </c>
      <c r="L1047" s="4">
        <v>7</v>
      </c>
      <c r="M1047" s="4">
        <v>3</v>
      </c>
      <c r="N1047" s="4" t="s">
        <v>45</v>
      </c>
      <c r="O1047" s="4">
        <v>2</v>
      </c>
      <c r="P1047" s="4"/>
    </row>
    <row r="1048" spans="1:16">
      <c r="A1048" s="4">
        <v>50</v>
      </c>
      <c r="B1048" s="4">
        <v>0</v>
      </c>
      <c r="C1048" s="4">
        <v>0</v>
      </c>
      <c r="D1048" s="4">
        <v>1</v>
      </c>
      <c r="E1048" s="4">
        <v>205</v>
      </c>
      <c r="F1048" s="4">
        <f>ROUND(Source!S1039,O1048)</f>
        <v>0</v>
      </c>
      <c r="G1048" s="4" t="s">
        <v>186</v>
      </c>
      <c r="H1048" s="4" t="s">
        <v>187</v>
      </c>
      <c r="I1048" s="4"/>
      <c r="J1048" s="4"/>
      <c r="K1048" s="4">
        <v>205</v>
      </c>
      <c r="L1048" s="4">
        <v>8</v>
      </c>
      <c r="M1048" s="4">
        <v>3</v>
      </c>
      <c r="N1048" s="4" t="s">
        <v>45</v>
      </c>
      <c r="O1048" s="4">
        <v>2</v>
      </c>
      <c r="P1048" s="4"/>
    </row>
    <row r="1049" spans="1:16">
      <c r="A1049" s="4">
        <v>50</v>
      </c>
      <c r="B1049" s="4">
        <v>0</v>
      </c>
      <c r="C1049" s="4">
        <v>0</v>
      </c>
      <c r="D1049" s="4">
        <v>1</v>
      </c>
      <c r="E1049" s="4">
        <v>214</v>
      </c>
      <c r="F1049" s="4">
        <f>ROUND(Source!AS1039,O1049)</f>
        <v>0</v>
      </c>
      <c r="G1049" s="4" t="s">
        <v>188</v>
      </c>
      <c r="H1049" s="4" t="s">
        <v>189</v>
      </c>
      <c r="I1049" s="4"/>
      <c r="J1049" s="4"/>
      <c r="K1049" s="4">
        <v>214</v>
      </c>
      <c r="L1049" s="4">
        <v>9</v>
      </c>
      <c r="M1049" s="4">
        <v>3</v>
      </c>
      <c r="N1049" s="4" t="s">
        <v>45</v>
      </c>
      <c r="O1049" s="4">
        <v>2</v>
      </c>
      <c r="P1049" s="4"/>
    </row>
    <row r="1050" spans="1:16">
      <c r="A1050" s="4">
        <v>50</v>
      </c>
      <c r="B1050" s="4">
        <v>0</v>
      </c>
      <c r="C1050" s="4">
        <v>0</v>
      </c>
      <c r="D1050" s="4">
        <v>1</v>
      </c>
      <c r="E1050" s="4">
        <v>215</v>
      </c>
      <c r="F1050" s="4">
        <f>ROUND(Source!AT1039,O1050)</f>
        <v>0</v>
      </c>
      <c r="G1050" s="4" t="s">
        <v>190</v>
      </c>
      <c r="H1050" s="4" t="s">
        <v>191</v>
      </c>
      <c r="I1050" s="4"/>
      <c r="J1050" s="4"/>
      <c r="K1050" s="4">
        <v>215</v>
      </c>
      <c r="L1050" s="4">
        <v>10</v>
      </c>
      <c r="M1050" s="4">
        <v>3</v>
      </c>
      <c r="N1050" s="4" t="s">
        <v>45</v>
      </c>
      <c r="O1050" s="4">
        <v>2</v>
      </c>
      <c r="P1050" s="4"/>
    </row>
    <row r="1051" spans="1:16">
      <c r="A1051" s="4">
        <v>50</v>
      </c>
      <c r="B1051" s="4">
        <v>0</v>
      </c>
      <c r="C1051" s="4">
        <v>0</v>
      </c>
      <c r="D1051" s="4">
        <v>1</v>
      </c>
      <c r="E1051" s="4">
        <v>217</v>
      </c>
      <c r="F1051" s="4">
        <f>ROUND(Source!AU1039,O1051)</f>
        <v>0</v>
      </c>
      <c r="G1051" s="4" t="s">
        <v>192</v>
      </c>
      <c r="H1051" s="4" t="s">
        <v>193</v>
      </c>
      <c r="I1051" s="4"/>
      <c r="J1051" s="4"/>
      <c r="K1051" s="4">
        <v>217</v>
      </c>
      <c r="L1051" s="4">
        <v>11</v>
      </c>
      <c r="M1051" s="4">
        <v>3</v>
      </c>
      <c r="N1051" s="4" t="s">
        <v>45</v>
      </c>
      <c r="O1051" s="4">
        <v>2</v>
      </c>
      <c r="P1051" s="4"/>
    </row>
    <row r="1052" spans="1:16">
      <c r="A1052" s="4">
        <v>50</v>
      </c>
      <c r="B1052" s="4">
        <v>0</v>
      </c>
      <c r="C1052" s="4">
        <v>0</v>
      </c>
      <c r="D1052" s="4">
        <v>1</v>
      </c>
      <c r="E1052" s="4">
        <v>206</v>
      </c>
      <c r="F1052" s="4">
        <f>ROUND(Source!T1039,O1052)</f>
        <v>0</v>
      </c>
      <c r="G1052" s="4" t="s">
        <v>194</v>
      </c>
      <c r="H1052" s="4" t="s">
        <v>195</v>
      </c>
      <c r="I1052" s="4"/>
      <c r="J1052" s="4"/>
      <c r="K1052" s="4">
        <v>206</v>
      </c>
      <c r="L1052" s="4">
        <v>12</v>
      </c>
      <c r="M1052" s="4">
        <v>3</v>
      </c>
      <c r="N1052" s="4" t="s">
        <v>45</v>
      </c>
      <c r="O1052" s="4">
        <v>2</v>
      </c>
      <c r="P1052" s="4"/>
    </row>
    <row r="1053" spans="1:16">
      <c r="A1053" s="4">
        <v>50</v>
      </c>
      <c r="B1053" s="4">
        <v>0</v>
      </c>
      <c r="C1053" s="4">
        <v>0</v>
      </c>
      <c r="D1053" s="4">
        <v>1</v>
      </c>
      <c r="E1053" s="4">
        <v>207</v>
      </c>
      <c r="F1053" s="4">
        <f>Source!U1039</f>
        <v>0</v>
      </c>
      <c r="G1053" s="4" t="s">
        <v>196</v>
      </c>
      <c r="H1053" s="4" t="s">
        <v>197</v>
      </c>
      <c r="I1053" s="4"/>
      <c r="J1053" s="4"/>
      <c r="K1053" s="4">
        <v>207</v>
      </c>
      <c r="L1053" s="4">
        <v>13</v>
      </c>
      <c r="M1053" s="4">
        <v>3</v>
      </c>
      <c r="N1053" s="4" t="s">
        <v>45</v>
      </c>
      <c r="O1053" s="4">
        <v>-1</v>
      </c>
      <c r="P1053" s="4"/>
    </row>
    <row r="1054" spans="1:16">
      <c r="A1054" s="4">
        <v>50</v>
      </c>
      <c r="B1054" s="4">
        <v>0</v>
      </c>
      <c r="C1054" s="4">
        <v>0</v>
      </c>
      <c r="D1054" s="4">
        <v>1</v>
      </c>
      <c r="E1054" s="4">
        <v>208</v>
      </c>
      <c r="F1054" s="4">
        <f>Source!V1039</f>
        <v>0</v>
      </c>
      <c r="G1054" s="4" t="s">
        <v>198</v>
      </c>
      <c r="H1054" s="4" t="s">
        <v>199</v>
      </c>
      <c r="I1054" s="4"/>
      <c r="J1054" s="4"/>
      <c r="K1054" s="4">
        <v>208</v>
      </c>
      <c r="L1054" s="4">
        <v>14</v>
      </c>
      <c r="M1054" s="4">
        <v>3</v>
      </c>
      <c r="N1054" s="4" t="s">
        <v>45</v>
      </c>
      <c r="O1054" s="4">
        <v>-1</v>
      </c>
      <c r="P1054" s="4"/>
    </row>
    <row r="1055" spans="1:16">
      <c r="A1055" s="4">
        <v>50</v>
      </c>
      <c r="B1055" s="4">
        <v>0</v>
      </c>
      <c r="C1055" s="4">
        <v>0</v>
      </c>
      <c r="D1055" s="4">
        <v>1</v>
      </c>
      <c r="E1055" s="4">
        <v>209</v>
      </c>
      <c r="F1055" s="4">
        <f>ROUND(Source!W1039,O1055)</f>
        <v>0</v>
      </c>
      <c r="G1055" s="4" t="s">
        <v>200</v>
      </c>
      <c r="H1055" s="4" t="s">
        <v>201</v>
      </c>
      <c r="I1055" s="4"/>
      <c r="J1055" s="4"/>
      <c r="K1055" s="4">
        <v>209</v>
      </c>
      <c r="L1055" s="4">
        <v>15</v>
      </c>
      <c r="M1055" s="4">
        <v>3</v>
      </c>
      <c r="N1055" s="4" t="s">
        <v>45</v>
      </c>
      <c r="O1055" s="4">
        <v>2</v>
      </c>
      <c r="P1055" s="4"/>
    </row>
    <row r="1056" spans="1:16">
      <c r="A1056" s="4">
        <v>50</v>
      </c>
      <c r="B1056" s="4">
        <v>0</v>
      </c>
      <c r="C1056" s="4">
        <v>0</v>
      </c>
      <c r="D1056" s="4">
        <v>1</v>
      </c>
      <c r="E1056" s="4">
        <v>210</v>
      </c>
      <c r="F1056" s="4">
        <f>ROUND(Source!X1039,O1056)</f>
        <v>0</v>
      </c>
      <c r="G1056" s="4" t="s">
        <v>202</v>
      </c>
      <c r="H1056" s="4" t="s">
        <v>203</v>
      </c>
      <c r="I1056" s="4"/>
      <c r="J1056" s="4"/>
      <c r="K1056" s="4">
        <v>210</v>
      </c>
      <c r="L1056" s="4">
        <v>16</v>
      </c>
      <c r="M1056" s="4">
        <v>3</v>
      </c>
      <c r="N1056" s="4" t="s">
        <v>45</v>
      </c>
      <c r="O1056" s="4">
        <v>2</v>
      </c>
      <c r="P1056" s="4"/>
    </row>
    <row r="1057" spans="1:200">
      <c r="A1057" s="4">
        <v>50</v>
      </c>
      <c r="B1057" s="4">
        <v>0</v>
      </c>
      <c r="C1057" s="4">
        <v>0</v>
      </c>
      <c r="D1057" s="4">
        <v>1</v>
      </c>
      <c r="E1057" s="4">
        <v>211</v>
      </c>
      <c r="F1057" s="4">
        <f>ROUND(Source!Y1039,O1057)</f>
        <v>0</v>
      </c>
      <c r="G1057" s="4" t="s">
        <v>204</v>
      </c>
      <c r="H1057" s="4" t="s">
        <v>205</v>
      </c>
      <c r="I1057" s="4"/>
      <c r="J1057" s="4"/>
      <c r="K1057" s="4">
        <v>211</v>
      </c>
      <c r="L1057" s="4">
        <v>17</v>
      </c>
      <c r="M1057" s="4">
        <v>3</v>
      </c>
      <c r="N1057" s="4" t="s">
        <v>45</v>
      </c>
      <c r="O1057" s="4">
        <v>2</v>
      </c>
      <c r="P1057" s="4"/>
    </row>
    <row r="1058" spans="1:200">
      <c r="A1058" s="4">
        <v>50</v>
      </c>
      <c r="B1058" s="4">
        <v>0</v>
      </c>
      <c r="C1058" s="4">
        <v>0</v>
      </c>
      <c r="D1058" s="4">
        <v>1</v>
      </c>
      <c r="E1058" s="4">
        <v>224</v>
      </c>
      <c r="F1058" s="4">
        <f>ROUND(Source!AR1039,O1058)</f>
        <v>0</v>
      </c>
      <c r="G1058" s="4" t="s">
        <v>206</v>
      </c>
      <c r="H1058" s="4" t="s">
        <v>207</v>
      </c>
      <c r="I1058" s="4"/>
      <c r="J1058" s="4"/>
      <c r="K1058" s="4">
        <v>224</v>
      </c>
      <c r="L1058" s="4">
        <v>18</v>
      </c>
      <c r="M1058" s="4">
        <v>3</v>
      </c>
      <c r="N1058" s="4" t="s">
        <v>45</v>
      </c>
      <c r="O1058" s="4">
        <v>2</v>
      </c>
      <c r="P1058" s="4"/>
    </row>
    <row r="1060" spans="1:200">
      <c r="A1060" s="1">
        <v>5</v>
      </c>
      <c r="B1060" s="1">
        <v>0</v>
      </c>
      <c r="C1060" s="1"/>
      <c r="D1060" s="1">
        <f>ROW(A1072)</f>
        <v>1072</v>
      </c>
      <c r="E1060" s="1"/>
      <c r="F1060" s="1" t="s">
        <v>564</v>
      </c>
      <c r="G1060" s="1" t="s">
        <v>838</v>
      </c>
      <c r="H1060" s="1" t="s">
        <v>45</v>
      </c>
      <c r="I1060" s="1">
        <v>0</v>
      </c>
      <c r="J1060" s="1"/>
      <c r="K1060" s="1">
        <v>0</v>
      </c>
      <c r="L1060" s="1"/>
      <c r="M1060" s="1"/>
      <c r="N1060" s="1"/>
      <c r="O1060" s="1"/>
      <c r="P1060" s="1"/>
      <c r="Q1060" s="1"/>
      <c r="R1060" s="1"/>
      <c r="S1060" s="1"/>
      <c r="T1060" s="1"/>
      <c r="U1060" s="1" t="s">
        <v>45</v>
      </c>
      <c r="V1060" s="1">
        <v>0</v>
      </c>
      <c r="W1060" s="1"/>
      <c r="X1060" s="1"/>
      <c r="Y1060" s="1"/>
      <c r="Z1060" s="1"/>
      <c r="AA1060" s="1"/>
      <c r="AB1060" s="1" t="s">
        <v>45</v>
      </c>
      <c r="AC1060" s="1" t="s">
        <v>45</v>
      </c>
      <c r="AD1060" s="1" t="s">
        <v>45</v>
      </c>
      <c r="AE1060" s="1" t="s">
        <v>45</v>
      </c>
      <c r="AF1060" s="1" t="s">
        <v>45</v>
      </c>
      <c r="AG1060" s="1" t="s">
        <v>45</v>
      </c>
      <c r="AH1060" s="1"/>
      <c r="AI1060" s="1"/>
      <c r="AJ1060" s="1"/>
      <c r="AK1060" s="1"/>
      <c r="AL1060" s="1"/>
      <c r="AM1060" s="1"/>
      <c r="AN1060" s="1"/>
      <c r="AO1060" s="1"/>
      <c r="AP1060" s="1" t="s">
        <v>45</v>
      </c>
      <c r="AQ1060" s="1" t="s">
        <v>45</v>
      </c>
      <c r="AR1060" s="1" t="s">
        <v>45</v>
      </c>
      <c r="AS1060" s="1"/>
      <c r="AT1060" s="1"/>
      <c r="AU1060" s="1"/>
      <c r="AV1060" s="1"/>
      <c r="AW1060" s="1"/>
      <c r="AX1060" s="1"/>
      <c r="AY1060" s="1"/>
      <c r="AZ1060" s="1" t="s">
        <v>45</v>
      </c>
      <c r="BA1060" s="1"/>
      <c r="BB1060" s="1" t="s">
        <v>45</v>
      </c>
      <c r="BC1060" s="1" t="s">
        <v>45</v>
      </c>
      <c r="BD1060" s="1" t="s">
        <v>45</v>
      </c>
      <c r="BE1060" s="1" t="s">
        <v>45</v>
      </c>
      <c r="BF1060" s="1" t="s">
        <v>45</v>
      </c>
      <c r="BG1060" s="1" t="s">
        <v>45</v>
      </c>
      <c r="BH1060" s="1" t="s">
        <v>45</v>
      </c>
      <c r="BI1060" s="1" t="s">
        <v>45</v>
      </c>
      <c r="BJ1060" s="1" t="s">
        <v>45</v>
      </c>
      <c r="BK1060" s="1" t="s">
        <v>45</v>
      </c>
      <c r="BL1060" s="1" t="s">
        <v>45</v>
      </c>
      <c r="BM1060" s="1" t="s">
        <v>45</v>
      </c>
      <c r="BN1060" s="1" t="s">
        <v>45</v>
      </c>
      <c r="BO1060" s="1" t="s">
        <v>45</v>
      </c>
      <c r="BP1060" s="1" t="s">
        <v>45</v>
      </c>
      <c r="BQ1060" s="1"/>
      <c r="BR1060" s="1"/>
      <c r="BS1060" s="1"/>
      <c r="BT1060" s="1"/>
      <c r="BU1060" s="1"/>
      <c r="BV1060" s="1"/>
      <c r="BW1060" s="1"/>
      <c r="BX1060" s="1">
        <v>0</v>
      </c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>
        <v>0</v>
      </c>
    </row>
    <row r="1062" spans="1:200">
      <c r="A1062" s="2">
        <v>52</v>
      </c>
      <c r="B1062" s="2">
        <f t="shared" ref="B1062:G1062" si="643">B1072</f>
        <v>0</v>
      </c>
      <c r="C1062" s="2">
        <f t="shared" si="643"/>
        <v>5</v>
      </c>
      <c r="D1062" s="2">
        <f t="shared" si="643"/>
        <v>1060</v>
      </c>
      <c r="E1062" s="2">
        <f t="shared" si="643"/>
        <v>0</v>
      </c>
      <c r="F1062" s="2" t="str">
        <f t="shared" si="643"/>
        <v>Новый подраздел</v>
      </c>
      <c r="G1062" s="2" t="str">
        <f t="shared" si="643"/>
        <v>КОМНАТЫ</v>
      </c>
      <c r="H1062" s="2"/>
      <c r="I1062" s="2"/>
      <c r="J1062" s="2"/>
      <c r="K1062" s="2"/>
      <c r="L1062" s="2"/>
      <c r="M1062" s="2"/>
      <c r="N1062" s="2"/>
      <c r="O1062" s="2">
        <f t="shared" ref="O1062:AT1062" si="644">O1072</f>
        <v>0</v>
      </c>
      <c r="P1062" s="2">
        <f t="shared" si="644"/>
        <v>0</v>
      </c>
      <c r="Q1062" s="2">
        <f t="shared" si="644"/>
        <v>0</v>
      </c>
      <c r="R1062" s="2">
        <f t="shared" si="644"/>
        <v>0</v>
      </c>
      <c r="S1062" s="2">
        <f t="shared" si="644"/>
        <v>0</v>
      </c>
      <c r="T1062" s="2">
        <f t="shared" si="644"/>
        <v>0</v>
      </c>
      <c r="U1062" s="2">
        <f t="shared" si="644"/>
        <v>0</v>
      </c>
      <c r="V1062" s="2">
        <f t="shared" si="644"/>
        <v>0</v>
      </c>
      <c r="W1062" s="2">
        <f t="shared" si="644"/>
        <v>0</v>
      </c>
      <c r="X1062" s="2">
        <f t="shared" si="644"/>
        <v>0</v>
      </c>
      <c r="Y1062" s="2">
        <f t="shared" si="644"/>
        <v>0</v>
      </c>
      <c r="Z1062" s="2">
        <f t="shared" si="644"/>
        <v>0</v>
      </c>
      <c r="AA1062" s="2">
        <f t="shared" si="644"/>
        <v>0</v>
      </c>
      <c r="AB1062" s="2">
        <f t="shared" si="644"/>
        <v>0</v>
      </c>
      <c r="AC1062" s="2">
        <f t="shared" si="644"/>
        <v>0</v>
      </c>
      <c r="AD1062" s="2">
        <f t="shared" si="644"/>
        <v>0</v>
      </c>
      <c r="AE1062" s="2">
        <f t="shared" si="644"/>
        <v>0</v>
      </c>
      <c r="AF1062" s="2">
        <f t="shared" si="644"/>
        <v>0</v>
      </c>
      <c r="AG1062" s="2">
        <f t="shared" si="644"/>
        <v>0</v>
      </c>
      <c r="AH1062" s="2">
        <f t="shared" si="644"/>
        <v>0</v>
      </c>
      <c r="AI1062" s="2">
        <f t="shared" si="644"/>
        <v>0</v>
      </c>
      <c r="AJ1062" s="2">
        <f t="shared" si="644"/>
        <v>0</v>
      </c>
      <c r="AK1062" s="2">
        <f t="shared" si="644"/>
        <v>0</v>
      </c>
      <c r="AL1062" s="2">
        <f t="shared" si="644"/>
        <v>0</v>
      </c>
      <c r="AM1062" s="2">
        <f t="shared" si="644"/>
        <v>0</v>
      </c>
      <c r="AN1062" s="2">
        <f t="shared" si="644"/>
        <v>0</v>
      </c>
      <c r="AO1062" s="2">
        <f t="shared" si="644"/>
        <v>0</v>
      </c>
      <c r="AP1062" s="2">
        <f t="shared" si="644"/>
        <v>0</v>
      </c>
      <c r="AQ1062" s="2">
        <f t="shared" si="644"/>
        <v>0</v>
      </c>
      <c r="AR1062" s="2">
        <f t="shared" si="644"/>
        <v>0</v>
      </c>
      <c r="AS1062" s="2">
        <f t="shared" si="644"/>
        <v>0</v>
      </c>
      <c r="AT1062" s="2">
        <f t="shared" si="644"/>
        <v>0</v>
      </c>
      <c r="AU1062" s="2">
        <f t="shared" ref="AU1062:BZ1062" si="645">AU1072</f>
        <v>0</v>
      </c>
      <c r="AV1062" s="2">
        <f t="shared" si="645"/>
        <v>0</v>
      </c>
      <c r="AW1062" s="2">
        <f t="shared" si="645"/>
        <v>0</v>
      </c>
      <c r="AX1062" s="2">
        <f t="shared" si="645"/>
        <v>0</v>
      </c>
      <c r="AY1062" s="2">
        <f t="shared" si="645"/>
        <v>0</v>
      </c>
      <c r="AZ1062" s="2">
        <f t="shared" si="645"/>
        <v>0</v>
      </c>
      <c r="BA1062" s="2">
        <f t="shared" si="645"/>
        <v>0</v>
      </c>
      <c r="BB1062" s="2">
        <f t="shared" si="645"/>
        <v>0</v>
      </c>
      <c r="BC1062" s="2">
        <f t="shared" si="645"/>
        <v>0</v>
      </c>
      <c r="BD1062" s="2">
        <f t="shared" si="645"/>
        <v>0</v>
      </c>
      <c r="BE1062" s="2">
        <f t="shared" si="645"/>
        <v>0</v>
      </c>
      <c r="BF1062" s="2">
        <f t="shared" si="645"/>
        <v>0</v>
      </c>
      <c r="BG1062" s="2">
        <f t="shared" si="645"/>
        <v>0</v>
      </c>
      <c r="BH1062" s="2">
        <f t="shared" si="645"/>
        <v>0</v>
      </c>
      <c r="BI1062" s="2">
        <f t="shared" si="645"/>
        <v>0</v>
      </c>
      <c r="BJ1062" s="2">
        <f t="shared" si="645"/>
        <v>0</v>
      </c>
      <c r="BK1062" s="2">
        <f t="shared" si="645"/>
        <v>0</v>
      </c>
      <c r="BL1062" s="2">
        <f t="shared" si="645"/>
        <v>0</v>
      </c>
      <c r="BM1062" s="2">
        <f t="shared" si="645"/>
        <v>0</v>
      </c>
      <c r="BN1062" s="2">
        <f t="shared" si="645"/>
        <v>0</v>
      </c>
      <c r="BO1062" s="3">
        <f t="shared" si="645"/>
        <v>0</v>
      </c>
      <c r="BP1062" s="3">
        <f t="shared" si="645"/>
        <v>0</v>
      </c>
      <c r="BQ1062" s="3">
        <f t="shared" si="645"/>
        <v>0</v>
      </c>
      <c r="BR1062" s="3">
        <f t="shared" si="645"/>
        <v>0</v>
      </c>
      <c r="BS1062" s="3">
        <f t="shared" si="645"/>
        <v>0</v>
      </c>
      <c r="BT1062" s="3">
        <f t="shared" si="645"/>
        <v>0</v>
      </c>
      <c r="BU1062" s="3">
        <f t="shared" si="645"/>
        <v>0</v>
      </c>
      <c r="BV1062" s="3">
        <f t="shared" si="645"/>
        <v>0</v>
      </c>
      <c r="BW1062" s="3">
        <f t="shared" si="645"/>
        <v>0</v>
      </c>
      <c r="BX1062" s="3">
        <f t="shared" si="645"/>
        <v>0</v>
      </c>
      <c r="BY1062" s="3">
        <f t="shared" si="645"/>
        <v>0</v>
      </c>
      <c r="BZ1062" s="3">
        <f t="shared" si="645"/>
        <v>0</v>
      </c>
      <c r="CA1062" s="3">
        <f t="shared" ref="CA1062:DF1062" si="646">CA1072</f>
        <v>0</v>
      </c>
      <c r="CB1062" s="3">
        <f t="shared" si="646"/>
        <v>0</v>
      </c>
      <c r="CC1062" s="3">
        <f t="shared" si="646"/>
        <v>0</v>
      </c>
      <c r="CD1062" s="3">
        <f t="shared" si="646"/>
        <v>0</v>
      </c>
      <c r="CE1062" s="3">
        <f t="shared" si="646"/>
        <v>0</v>
      </c>
      <c r="CF1062" s="3">
        <f t="shared" si="646"/>
        <v>0</v>
      </c>
      <c r="CG1062" s="3">
        <f t="shared" si="646"/>
        <v>0</v>
      </c>
      <c r="CH1062" s="3">
        <f t="shared" si="646"/>
        <v>0</v>
      </c>
      <c r="CI1062" s="3">
        <f t="shared" si="646"/>
        <v>0</v>
      </c>
      <c r="CJ1062" s="3">
        <f t="shared" si="646"/>
        <v>0</v>
      </c>
      <c r="CK1062" s="3">
        <f t="shared" si="646"/>
        <v>0</v>
      </c>
      <c r="CL1062" s="3">
        <f t="shared" si="646"/>
        <v>0</v>
      </c>
      <c r="CM1062" s="3">
        <f t="shared" si="646"/>
        <v>0</v>
      </c>
      <c r="CN1062" s="3">
        <f t="shared" si="646"/>
        <v>0</v>
      </c>
      <c r="CO1062" s="3">
        <f t="shared" si="646"/>
        <v>0</v>
      </c>
      <c r="CP1062" s="3">
        <f t="shared" si="646"/>
        <v>0</v>
      </c>
      <c r="CQ1062" s="3">
        <f t="shared" si="646"/>
        <v>0</v>
      </c>
      <c r="CR1062" s="3">
        <f t="shared" si="646"/>
        <v>0</v>
      </c>
      <c r="CS1062" s="3">
        <f t="shared" si="646"/>
        <v>0</v>
      </c>
      <c r="CT1062" s="3">
        <f t="shared" si="646"/>
        <v>0</v>
      </c>
      <c r="CU1062" s="3">
        <f t="shared" si="646"/>
        <v>0</v>
      </c>
      <c r="CV1062" s="3">
        <f t="shared" si="646"/>
        <v>0</v>
      </c>
      <c r="CW1062" s="3">
        <f t="shared" si="646"/>
        <v>0</v>
      </c>
      <c r="CX1062" s="3">
        <f t="shared" si="646"/>
        <v>0</v>
      </c>
      <c r="CY1062" s="3">
        <f t="shared" si="646"/>
        <v>0</v>
      </c>
      <c r="CZ1062" s="3">
        <f t="shared" si="646"/>
        <v>0</v>
      </c>
      <c r="DA1062" s="3">
        <f t="shared" si="646"/>
        <v>0</v>
      </c>
      <c r="DB1062" s="3">
        <f t="shared" si="646"/>
        <v>0</v>
      </c>
      <c r="DC1062" s="3">
        <f t="shared" si="646"/>
        <v>0</v>
      </c>
      <c r="DD1062" s="3">
        <f t="shared" si="646"/>
        <v>0</v>
      </c>
      <c r="DE1062" s="3">
        <f t="shared" si="646"/>
        <v>0</v>
      </c>
      <c r="DF1062" s="3">
        <f t="shared" si="646"/>
        <v>0</v>
      </c>
      <c r="DG1062" s="3">
        <f t="shared" ref="DG1062:DN1062" si="647">DG1072</f>
        <v>0</v>
      </c>
      <c r="DH1062" s="3">
        <f t="shared" si="647"/>
        <v>0</v>
      </c>
      <c r="DI1062" s="3">
        <f t="shared" si="647"/>
        <v>0</v>
      </c>
      <c r="DJ1062" s="3">
        <f t="shared" si="647"/>
        <v>0</v>
      </c>
      <c r="DK1062" s="3">
        <f t="shared" si="647"/>
        <v>0</v>
      </c>
      <c r="DL1062" s="3">
        <f t="shared" si="647"/>
        <v>0</v>
      </c>
      <c r="DM1062" s="3">
        <f t="shared" si="647"/>
        <v>0</v>
      </c>
      <c r="DN1062" s="3">
        <f t="shared" si="647"/>
        <v>0</v>
      </c>
    </row>
    <row r="1064" spans="1:200">
      <c r="A1064">
        <v>17</v>
      </c>
      <c r="B1064">
        <v>0</v>
      </c>
      <c r="C1064">
        <f>ROW(SmtRes!A500)</f>
        <v>500</v>
      </c>
      <c r="D1064">
        <f>ROW(EtalonRes!A476)</f>
        <v>476</v>
      </c>
      <c r="E1064" t="s">
        <v>63</v>
      </c>
      <c r="F1064" t="s">
        <v>381</v>
      </c>
      <c r="G1064" t="s">
        <v>382</v>
      </c>
      <c r="H1064" t="s">
        <v>73</v>
      </c>
      <c r="I1064">
        <f>13.42*0.3</f>
        <v>4.0259999999999998</v>
      </c>
      <c r="J1064">
        <v>0</v>
      </c>
      <c r="O1064">
        <f t="shared" ref="O1064:O1070" si="648">ROUND(CP1064,2)</f>
        <v>115624.54</v>
      </c>
      <c r="P1064">
        <f t="shared" ref="P1064:P1070" si="649">ROUND(CQ1064*I1064,2)</f>
        <v>0</v>
      </c>
      <c r="Q1064">
        <f t="shared" ref="Q1064:Q1070" si="650">ROUND(CR1064*I1064,2)</f>
        <v>0</v>
      </c>
      <c r="R1064">
        <f t="shared" ref="R1064:R1070" si="651">ROUND(CS1064*I1064,2)</f>
        <v>0</v>
      </c>
      <c r="S1064">
        <f t="shared" ref="S1064:S1070" si="652">ROUND(CT1064*I1064,2)</f>
        <v>115624.54</v>
      </c>
      <c r="T1064">
        <f t="shared" ref="T1064:T1070" si="653">ROUND(CU1064*I1064,2)</f>
        <v>0</v>
      </c>
      <c r="U1064">
        <f t="shared" ref="U1064:U1070" si="654">CV1064*I1064</f>
        <v>605.79221999999993</v>
      </c>
      <c r="V1064">
        <f t="shared" ref="V1064:V1070" si="655">CW1064*I1064</f>
        <v>0</v>
      </c>
      <c r="W1064">
        <f t="shared" ref="W1064:W1070" si="656">ROUND(CX1064*I1064,2)</f>
        <v>0</v>
      </c>
      <c r="X1064">
        <f t="shared" ref="X1064:Y1070" si="657">ROUND(CY1064,2)</f>
        <v>97124.61</v>
      </c>
      <c r="Y1064">
        <f t="shared" si="657"/>
        <v>50874.8</v>
      </c>
      <c r="AA1064">
        <v>22950688</v>
      </c>
      <c r="AB1064">
        <f t="shared" ref="AB1064:AB1070" si="658">ROUND((AC1064+AD1064+AF1064),6)</f>
        <v>1726.37</v>
      </c>
      <c r="AC1064">
        <f t="shared" ref="AC1064:AC1070" si="659">ROUND((ES1064),6)</f>
        <v>0</v>
      </c>
      <c r="AD1064">
        <f t="shared" ref="AD1064:AD1070" si="660">ROUND((((ET1064)-(EU1064))+AE1064),6)</f>
        <v>0</v>
      </c>
      <c r="AE1064">
        <f t="shared" ref="AE1064:AF1070" si="661">ROUND((EU1064),6)</f>
        <v>0</v>
      </c>
      <c r="AF1064">
        <f t="shared" si="661"/>
        <v>1726.37</v>
      </c>
      <c r="AG1064">
        <f t="shared" ref="AG1064:AG1070" si="662">ROUND((AP1064),6)</f>
        <v>0</v>
      </c>
      <c r="AH1064">
        <f t="shared" ref="AH1064:AI1070" si="663">(EW1064)</f>
        <v>146.80000000000001</v>
      </c>
      <c r="AI1064">
        <f t="shared" si="663"/>
        <v>0</v>
      </c>
      <c r="AJ1064">
        <f t="shared" ref="AJ1064:AJ1070" si="664">ROUND((AS1064),6)</f>
        <v>0</v>
      </c>
      <c r="AK1064">
        <v>1726.37</v>
      </c>
      <c r="AL1064">
        <v>0</v>
      </c>
      <c r="AM1064">
        <v>0</v>
      </c>
      <c r="AN1064">
        <v>0</v>
      </c>
      <c r="AO1064">
        <v>1726.37</v>
      </c>
      <c r="AP1064">
        <v>0</v>
      </c>
      <c r="AQ1064">
        <v>146.80000000000001</v>
      </c>
      <c r="AR1064">
        <v>0</v>
      </c>
      <c r="AS1064">
        <v>0</v>
      </c>
      <c r="AT1064">
        <v>84</v>
      </c>
      <c r="AU1064">
        <v>44</v>
      </c>
      <c r="AV1064">
        <v>1.0249999999999999</v>
      </c>
      <c r="AW1064">
        <v>1</v>
      </c>
      <c r="AZ1064">
        <v>1</v>
      </c>
      <c r="BA1064">
        <v>16.23</v>
      </c>
      <c r="BB1064">
        <v>1</v>
      </c>
      <c r="BC1064">
        <v>1</v>
      </c>
      <c r="BD1064" t="s">
        <v>45</v>
      </c>
      <c r="BE1064" t="s">
        <v>45</v>
      </c>
      <c r="BF1064" t="s">
        <v>45</v>
      </c>
      <c r="BG1064" t="s">
        <v>45</v>
      </c>
      <c r="BH1064">
        <v>0</v>
      </c>
      <c r="BI1064">
        <v>1</v>
      </c>
      <c r="BJ1064" t="s">
        <v>383</v>
      </c>
      <c r="BM1064">
        <v>454</v>
      </c>
      <c r="BN1064">
        <v>0</v>
      </c>
      <c r="BO1064" t="s">
        <v>381</v>
      </c>
      <c r="BP1064">
        <v>1</v>
      </c>
      <c r="BQ1064">
        <v>60</v>
      </c>
      <c r="BS1064">
        <v>16.23</v>
      </c>
      <c r="BT1064">
        <v>1</v>
      </c>
      <c r="BU1064">
        <v>1</v>
      </c>
      <c r="BV1064">
        <v>1</v>
      </c>
      <c r="BW1064">
        <v>1</v>
      </c>
      <c r="BX1064">
        <v>1</v>
      </c>
      <c r="BY1064" t="s">
        <v>45</v>
      </c>
      <c r="BZ1064">
        <v>84</v>
      </c>
      <c r="CA1064">
        <v>44</v>
      </c>
      <c r="CF1064">
        <v>0</v>
      </c>
      <c r="CG1064">
        <v>0</v>
      </c>
      <c r="CM1064">
        <v>0</v>
      </c>
      <c r="CN1064" t="s">
        <v>45</v>
      </c>
      <c r="CO1064">
        <v>0</v>
      </c>
      <c r="CP1064">
        <f t="shared" ref="CP1064:CP1070" si="665">(P1064+Q1064+S1064)</f>
        <v>115624.54</v>
      </c>
      <c r="CQ1064">
        <f t="shared" ref="CQ1064:CQ1070" si="666">(AC1064*BC1064*AW1064)</f>
        <v>0</v>
      </c>
      <c r="CR1064">
        <f t="shared" ref="CR1064:CR1070" si="667">(AD1064*BB1064*AV1064)</f>
        <v>0</v>
      </c>
      <c r="CS1064">
        <f t="shared" ref="CS1064:CS1070" si="668">(AE1064*BS1064*AV1064)</f>
        <v>0</v>
      </c>
      <c r="CT1064">
        <f t="shared" ref="CT1064:CT1070" si="669">(AF1064*BA1064*AV1064)</f>
        <v>28719.459727499994</v>
      </c>
      <c r="CU1064">
        <f t="shared" ref="CU1064:CU1070" si="670">AG1064</f>
        <v>0</v>
      </c>
      <c r="CV1064">
        <f t="shared" ref="CV1064:CV1070" si="671">(AH1064*AV1064)</f>
        <v>150.47</v>
      </c>
      <c r="CW1064">
        <f t="shared" ref="CW1064:CX1070" si="672">AI1064</f>
        <v>0</v>
      </c>
      <c r="CX1064">
        <f t="shared" si="672"/>
        <v>0</v>
      </c>
      <c r="CY1064">
        <f t="shared" ref="CY1064:CY1070" si="673">S1064*(BZ1064/100)</f>
        <v>97124.613599999997</v>
      </c>
      <c r="CZ1064">
        <f t="shared" ref="CZ1064:CZ1070" si="674">S1064*(CA1064/100)</f>
        <v>50874.797599999998</v>
      </c>
      <c r="DC1064" t="s">
        <v>45</v>
      </c>
      <c r="DD1064" t="s">
        <v>45</v>
      </c>
      <c r="DE1064" t="s">
        <v>45</v>
      </c>
      <c r="DF1064" t="s">
        <v>45</v>
      </c>
      <c r="DG1064" t="s">
        <v>45</v>
      </c>
      <c r="DH1064" t="s">
        <v>45</v>
      </c>
      <c r="DI1064" t="s">
        <v>45</v>
      </c>
      <c r="DJ1064" t="s">
        <v>45</v>
      </c>
      <c r="DK1064" t="s">
        <v>45</v>
      </c>
      <c r="DL1064" t="s">
        <v>45</v>
      </c>
      <c r="DM1064" t="s">
        <v>45</v>
      </c>
      <c r="DN1064">
        <v>100</v>
      </c>
      <c r="DO1064">
        <v>64</v>
      </c>
      <c r="DP1064">
        <v>1.0249999999999999</v>
      </c>
      <c r="DQ1064">
        <v>1</v>
      </c>
      <c r="DU1064">
        <v>1005</v>
      </c>
      <c r="DV1064" t="s">
        <v>73</v>
      </c>
      <c r="DW1064" t="s">
        <v>73</v>
      </c>
      <c r="DX1064">
        <v>100</v>
      </c>
      <c r="EE1064">
        <v>21378169</v>
      </c>
      <c r="EF1064">
        <v>60</v>
      </c>
      <c r="EG1064" t="s">
        <v>87</v>
      </c>
      <c r="EH1064">
        <v>0</v>
      </c>
      <c r="EI1064" t="s">
        <v>45</v>
      </c>
      <c r="EJ1064">
        <v>1</v>
      </c>
      <c r="EK1064">
        <v>454</v>
      </c>
      <c r="EL1064" t="s">
        <v>384</v>
      </c>
      <c r="EM1064" t="s">
        <v>385</v>
      </c>
      <c r="EO1064" t="s">
        <v>45</v>
      </c>
      <c r="EQ1064">
        <v>0</v>
      </c>
      <c r="ER1064">
        <v>1726.37</v>
      </c>
      <c r="ES1064">
        <v>0</v>
      </c>
      <c r="ET1064">
        <v>0</v>
      </c>
      <c r="EU1064">
        <v>0</v>
      </c>
      <c r="EV1064">
        <v>1726.37</v>
      </c>
      <c r="EW1064">
        <v>146.80000000000001</v>
      </c>
      <c r="EX1064">
        <v>0</v>
      </c>
      <c r="EY1064">
        <v>0</v>
      </c>
      <c r="EZ1064">
        <v>0</v>
      </c>
      <c r="FQ1064">
        <v>0</v>
      </c>
      <c r="FR1064">
        <f t="shared" ref="FR1064:FR1070" si="675">ROUND(IF(AND(BH1064=3,BI1064=3),P1064,0),2)</f>
        <v>0</v>
      </c>
      <c r="FS1064">
        <v>0</v>
      </c>
      <c r="FX1064">
        <v>84</v>
      </c>
      <c r="FY1064">
        <v>44</v>
      </c>
      <c r="GA1064" t="s">
        <v>45</v>
      </c>
      <c r="GG1064">
        <v>2</v>
      </c>
      <c r="GH1064">
        <v>1</v>
      </c>
      <c r="GI1064">
        <v>2</v>
      </c>
      <c r="GJ1064">
        <v>0</v>
      </c>
      <c r="GK1064">
        <f>ROUND(R1064*(R12)/100,2)</f>
        <v>0</v>
      </c>
      <c r="GL1064">
        <f t="shared" ref="GL1064:GL1070" si="676">ROUND(IF(AND(BH1064=3,BI1064=3,FS1064&lt;&gt;0),P1064,0),2)</f>
        <v>0</v>
      </c>
      <c r="GM1064">
        <f t="shared" ref="GM1064:GM1070" si="677">O1064+X1064+Y1064+GK1064</f>
        <v>263623.95</v>
      </c>
      <c r="GN1064">
        <f t="shared" ref="GN1064:GN1070" si="678">ROUND(IF(OR(BI1064=0,BI1064=1),O1064+X1064+Y1064+GK1064,0),2)</f>
        <v>263623.95</v>
      </c>
      <c r="GO1064">
        <f t="shared" ref="GO1064:GO1070" si="679">ROUND(IF(BI1064=2,O1064+X1064+Y1064+GK1064,0),2)</f>
        <v>0</v>
      </c>
      <c r="GP1064">
        <f t="shared" ref="GP1064:GP1070" si="680">ROUND(IF(BI1064=4,O1064+X1064+Y1064+GK1064,0),2)</f>
        <v>0</v>
      </c>
      <c r="GR1064">
        <v>0</v>
      </c>
    </row>
    <row r="1065" spans="1:200">
      <c r="A1065">
        <v>18</v>
      </c>
      <c r="B1065">
        <v>0</v>
      </c>
      <c r="C1065">
        <v>500</v>
      </c>
      <c r="E1065" t="s">
        <v>386</v>
      </c>
      <c r="F1065" t="s">
        <v>387</v>
      </c>
      <c r="G1065" t="s">
        <v>388</v>
      </c>
      <c r="H1065" t="s">
        <v>102</v>
      </c>
      <c r="I1065">
        <f>I1064*J1065</f>
        <v>8.8572000000000006</v>
      </c>
      <c r="J1065">
        <v>2.2000000000000002</v>
      </c>
      <c r="O1065">
        <f t="shared" si="648"/>
        <v>29139.68</v>
      </c>
      <c r="P1065">
        <f t="shared" si="649"/>
        <v>29139.68</v>
      </c>
      <c r="Q1065">
        <f t="shared" si="650"/>
        <v>0</v>
      </c>
      <c r="R1065">
        <f t="shared" si="651"/>
        <v>0</v>
      </c>
      <c r="S1065">
        <f t="shared" si="652"/>
        <v>0</v>
      </c>
      <c r="T1065">
        <f t="shared" si="653"/>
        <v>0</v>
      </c>
      <c r="U1065">
        <f t="shared" si="654"/>
        <v>0</v>
      </c>
      <c r="V1065">
        <f t="shared" si="655"/>
        <v>0</v>
      </c>
      <c r="W1065">
        <f t="shared" si="656"/>
        <v>0</v>
      </c>
      <c r="X1065">
        <f t="shared" si="657"/>
        <v>0</v>
      </c>
      <c r="Y1065">
        <f t="shared" si="657"/>
        <v>0</v>
      </c>
      <c r="AA1065">
        <v>22950688</v>
      </c>
      <c r="AB1065">
        <f t="shared" si="658"/>
        <v>481.69</v>
      </c>
      <c r="AC1065">
        <f t="shared" si="659"/>
        <v>481.69</v>
      </c>
      <c r="AD1065">
        <f t="shared" si="660"/>
        <v>0</v>
      </c>
      <c r="AE1065">
        <f t="shared" si="661"/>
        <v>0</v>
      </c>
      <c r="AF1065">
        <f t="shared" si="661"/>
        <v>0</v>
      </c>
      <c r="AG1065">
        <f t="shared" si="662"/>
        <v>0</v>
      </c>
      <c r="AH1065">
        <f t="shared" si="663"/>
        <v>0</v>
      </c>
      <c r="AI1065">
        <f t="shared" si="663"/>
        <v>0</v>
      </c>
      <c r="AJ1065">
        <f t="shared" si="664"/>
        <v>0</v>
      </c>
      <c r="AK1065">
        <v>481.69</v>
      </c>
      <c r="AL1065">
        <v>481.69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1</v>
      </c>
      <c r="AW1065">
        <v>1</v>
      </c>
      <c r="AZ1065">
        <v>1</v>
      </c>
      <c r="BA1065">
        <v>1</v>
      </c>
      <c r="BB1065">
        <v>1</v>
      </c>
      <c r="BC1065">
        <v>6.83</v>
      </c>
      <c r="BD1065" t="s">
        <v>45</v>
      </c>
      <c r="BE1065" t="s">
        <v>45</v>
      </c>
      <c r="BF1065" t="s">
        <v>45</v>
      </c>
      <c r="BG1065" t="s">
        <v>45</v>
      </c>
      <c r="BH1065">
        <v>3</v>
      </c>
      <c r="BI1065">
        <v>1</v>
      </c>
      <c r="BJ1065" t="s">
        <v>389</v>
      </c>
      <c r="BM1065">
        <v>454</v>
      </c>
      <c r="BN1065">
        <v>0</v>
      </c>
      <c r="BO1065" t="s">
        <v>387</v>
      </c>
      <c r="BP1065">
        <v>1</v>
      </c>
      <c r="BQ1065">
        <v>60</v>
      </c>
      <c r="BS1065">
        <v>1</v>
      </c>
      <c r="BT1065">
        <v>1</v>
      </c>
      <c r="BU1065">
        <v>1</v>
      </c>
      <c r="BV1065">
        <v>1</v>
      </c>
      <c r="BW1065">
        <v>1</v>
      </c>
      <c r="BX1065">
        <v>1</v>
      </c>
      <c r="BY1065" t="s">
        <v>45</v>
      </c>
      <c r="BZ1065">
        <v>0</v>
      </c>
      <c r="CA1065">
        <v>0</v>
      </c>
      <c r="CF1065">
        <v>0</v>
      </c>
      <c r="CG1065">
        <v>0</v>
      </c>
      <c r="CM1065">
        <v>0</v>
      </c>
      <c r="CN1065" t="s">
        <v>45</v>
      </c>
      <c r="CO1065">
        <v>0</v>
      </c>
      <c r="CP1065">
        <f t="shared" si="665"/>
        <v>29139.68</v>
      </c>
      <c r="CQ1065">
        <f t="shared" si="666"/>
        <v>3289.9427000000001</v>
      </c>
      <c r="CR1065">
        <f t="shared" si="667"/>
        <v>0</v>
      </c>
      <c r="CS1065">
        <f t="shared" si="668"/>
        <v>0</v>
      </c>
      <c r="CT1065">
        <f t="shared" si="669"/>
        <v>0</v>
      </c>
      <c r="CU1065">
        <f t="shared" si="670"/>
        <v>0</v>
      </c>
      <c r="CV1065">
        <f t="shared" si="671"/>
        <v>0</v>
      </c>
      <c r="CW1065">
        <f t="shared" si="672"/>
        <v>0</v>
      </c>
      <c r="CX1065">
        <f t="shared" si="672"/>
        <v>0</v>
      </c>
      <c r="CY1065">
        <f t="shared" si="673"/>
        <v>0</v>
      </c>
      <c r="CZ1065">
        <f t="shared" si="674"/>
        <v>0</v>
      </c>
      <c r="DC1065" t="s">
        <v>45</v>
      </c>
      <c r="DD1065" t="s">
        <v>45</v>
      </c>
      <c r="DE1065" t="s">
        <v>45</v>
      </c>
      <c r="DF1065" t="s">
        <v>45</v>
      </c>
      <c r="DG1065" t="s">
        <v>45</v>
      </c>
      <c r="DH1065" t="s">
        <v>45</v>
      </c>
      <c r="DI1065" t="s">
        <v>45</v>
      </c>
      <c r="DJ1065" t="s">
        <v>45</v>
      </c>
      <c r="DK1065" t="s">
        <v>45</v>
      </c>
      <c r="DL1065" t="s">
        <v>45</v>
      </c>
      <c r="DM1065" t="s">
        <v>45</v>
      </c>
      <c r="DN1065">
        <v>100</v>
      </c>
      <c r="DO1065">
        <v>64</v>
      </c>
      <c r="DP1065">
        <v>1.0249999999999999</v>
      </c>
      <c r="DQ1065">
        <v>1</v>
      </c>
      <c r="DU1065">
        <v>1007</v>
      </c>
      <c r="DV1065" t="s">
        <v>102</v>
      </c>
      <c r="DW1065" t="s">
        <v>102</v>
      </c>
      <c r="DX1065">
        <v>1</v>
      </c>
      <c r="EE1065">
        <v>21378169</v>
      </c>
      <c r="EF1065">
        <v>60</v>
      </c>
      <c r="EG1065" t="s">
        <v>87</v>
      </c>
      <c r="EH1065">
        <v>0</v>
      </c>
      <c r="EI1065" t="s">
        <v>45</v>
      </c>
      <c r="EJ1065">
        <v>1</v>
      </c>
      <c r="EK1065">
        <v>454</v>
      </c>
      <c r="EL1065" t="s">
        <v>384</v>
      </c>
      <c r="EM1065" t="s">
        <v>385</v>
      </c>
      <c r="EO1065" t="s">
        <v>45</v>
      </c>
      <c r="EQ1065">
        <v>0</v>
      </c>
      <c r="ER1065">
        <v>481.69</v>
      </c>
      <c r="ES1065">
        <v>481.69</v>
      </c>
      <c r="ET1065">
        <v>0</v>
      </c>
      <c r="EU1065">
        <v>0</v>
      </c>
      <c r="EV1065">
        <v>0</v>
      </c>
      <c r="EW1065">
        <v>0</v>
      </c>
      <c r="EX1065">
        <v>0</v>
      </c>
      <c r="EZ1065">
        <v>0</v>
      </c>
      <c r="FQ1065">
        <v>0</v>
      </c>
      <c r="FR1065">
        <f t="shared" si="675"/>
        <v>0</v>
      </c>
      <c r="FS1065">
        <v>0</v>
      </c>
      <c r="FX1065">
        <v>0</v>
      </c>
      <c r="FY1065">
        <v>0</v>
      </c>
      <c r="GA1065" t="s">
        <v>45</v>
      </c>
      <c r="GG1065">
        <v>2</v>
      </c>
      <c r="GH1065">
        <v>1</v>
      </c>
      <c r="GI1065">
        <v>2</v>
      </c>
      <c r="GJ1065">
        <v>0</v>
      </c>
      <c r="GK1065">
        <f>ROUND(R1065*(R12)/100,2)</f>
        <v>0</v>
      </c>
      <c r="GL1065">
        <f t="shared" si="676"/>
        <v>0</v>
      </c>
      <c r="GM1065">
        <f t="shared" si="677"/>
        <v>29139.68</v>
      </c>
      <c r="GN1065">
        <f t="shared" si="678"/>
        <v>29139.68</v>
      </c>
      <c r="GO1065">
        <f t="shared" si="679"/>
        <v>0</v>
      </c>
      <c r="GP1065">
        <f t="shared" si="680"/>
        <v>0</v>
      </c>
      <c r="GR1065">
        <v>0</v>
      </c>
    </row>
    <row r="1066" spans="1:200">
      <c r="A1066">
        <v>17</v>
      </c>
      <c r="B1066">
        <v>0</v>
      </c>
      <c r="C1066">
        <f>ROW(SmtRes!A504)</f>
        <v>504</v>
      </c>
      <c r="D1066">
        <f>ROW(EtalonRes!A480)</f>
        <v>480</v>
      </c>
      <c r="E1066" t="s">
        <v>70</v>
      </c>
      <c r="F1066" t="s">
        <v>824</v>
      </c>
      <c r="G1066" t="s">
        <v>825</v>
      </c>
      <c r="H1066" t="s">
        <v>73</v>
      </c>
      <c r="I1066">
        <f>13.52</f>
        <v>13.52</v>
      </c>
      <c r="J1066">
        <v>0</v>
      </c>
      <c r="O1066">
        <f t="shared" si="648"/>
        <v>11785</v>
      </c>
      <c r="P1066">
        <f t="shared" si="649"/>
        <v>0</v>
      </c>
      <c r="Q1066">
        <f t="shared" si="650"/>
        <v>93.9</v>
      </c>
      <c r="R1066">
        <f t="shared" si="651"/>
        <v>40.479999999999997</v>
      </c>
      <c r="S1066">
        <f t="shared" si="652"/>
        <v>11691.1</v>
      </c>
      <c r="T1066">
        <f t="shared" si="653"/>
        <v>0</v>
      </c>
      <c r="U1066">
        <f t="shared" si="654"/>
        <v>64.439700000000002</v>
      </c>
      <c r="V1066">
        <f t="shared" si="655"/>
        <v>0</v>
      </c>
      <c r="W1066">
        <f t="shared" si="656"/>
        <v>0</v>
      </c>
      <c r="X1066">
        <f t="shared" si="657"/>
        <v>9820.52</v>
      </c>
      <c r="Y1066">
        <f t="shared" si="657"/>
        <v>5144.08</v>
      </c>
      <c r="AA1066">
        <v>22950688</v>
      </c>
      <c r="AB1066">
        <f t="shared" si="658"/>
        <v>52.78</v>
      </c>
      <c r="AC1066">
        <f t="shared" si="659"/>
        <v>0</v>
      </c>
      <c r="AD1066">
        <f t="shared" si="660"/>
        <v>0.8</v>
      </c>
      <c r="AE1066">
        <f t="shared" si="661"/>
        <v>0.18</v>
      </c>
      <c r="AF1066">
        <f t="shared" si="661"/>
        <v>51.98</v>
      </c>
      <c r="AG1066">
        <f t="shared" si="662"/>
        <v>0</v>
      </c>
      <c r="AH1066">
        <f t="shared" si="663"/>
        <v>4.6500000000000004</v>
      </c>
      <c r="AI1066">
        <f t="shared" si="663"/>
        <v>0</v>
      </c>
      <c r="AJ1066">
        <f t="shared" si="664"/>
        <v>0</v>
      </c>
      <c r="AK1066">
        <v>52.78</v>
      </c>
      <c r="AL1066">
        <v>0</v>
      </c>
      <c r="AM1066">
        <v>0.8</v>
      </c>
      <c r="AN1066">
        <v>0.18</v>
      </c>
      <c r="AO1066">
        <v>51.98</v>
      </c>
      <c r="AP1066">
        <v>0</v>
      </c>
      <c r="AQ1066">
        <v>4.6500000000000004</v>
      </c>
      <c r="AR1066">
        <v>0</v>
      </c>
      <c r="AS1066">
        <v>0</v>
      </c>
      <c r="AT1066">
        <v>84</v>
      </c>
      <c r="AU1066">
        <v>44</v>
      </c>
      <c r="AV1066">
        <v>1.0249999999999999</v>
      </c>
      <c r="AW1066">
        <v>1</v>
      </c>
      <c r="AZ1066">
        <v>1</v>
      </c>
      <c r="BA1066">
        <v>16.23</v>
      </c>
      <c r="BB1066">
        <v>8.4700000000000006</v>
      </c>
      <c r="BC1066">
        <v>1</v>
      </c>
      <c r="BD1066" t="s">
        <v>45</v>
      </c>
      <c r="BE1066" t="s">
        <v>45</v>
      </c>
      <c r="BF1066" t="s">
        <v>45</v>
      </c>
      <c r="BG1066" t="s">
        <v>45</v>
      </c>
      <c r="BH1066">
        <v>0</v>
      </c>
      <c r="BI1066">
        <v>1</v>
      </c>
      <c r="BJ1066" t="s">
        <v>826</v>
      </c>
      <c r="BM1066">
        <v>1523</v>
      </c>
      <c r="BN1066">
        <v>0</v>
      </c>
      <c r="BO1066" t="s">
        <v>824</v>
      </c>
      <c r="BP1066">
        <v>1</v>
      </c>
      <c r="BQ1066">
        <v>30</v>
      </c>
      <c r="BS1066">
        <v>16.23</v>
      </c>
      <c r="BT1066">
        <v>1</v>
      </c>
      <c r="BU1066">
        <v>1</v>
      </c>
      <c r="BV1066">
        <v>1</v>
      </c>
      <c r="BW1066">
        <v>1</v>
      </c>
      <c r="BX1066">
        <v>1</v>
      </c>
      <c r="BY1066" t="s">
        <v>45</v>
      </c>
      <c r="BZ1066">
        <v>84</v>
      </c>
      <c r="CA1066">
        <v>44</v>
      </c>
      <c r="CF1066">
        <v>0</v>
      </c>
      <c r="CG1066">
        <v>0</v>
      </c>
      <c r="CM1066">
        <v>0</v>
      </c>
      <c r="CN1066" t="s">
        <v>45</v>
      </c>
      <c r="CO1066">
        <v>0</v>
      </c>
      <c r="CP1066">
        <f t="shared" si="665"/>
        <v>11785</v>
      </c>
      <c r="CQ1066">
        <f t="shared" si="666"/>
        <v>0</v>
      </c>
      <c r="CR1066">
        <f t="shared" si="667"/>
        <v>6.9454000000000002</v>
      </c>
      <c r="CS1066">
        <f t="shared" si="668"/>
        <v>2.9944349999999993</v>
      </c>
      <c r="CT1066">
        <f t="shared" si="669"/>
        <v>864.72628499999996</v>
      </c>
      <c r="CU1066">
        <f t="shared" si="670"/>
        <v>0</v>
      </c>
      <c r="CV1066">
        <f t="shared" si="671"/>
        <v>4.7662500000000003</v>
      </c>
      <c r="CW1066">
        <f t="shared" si="672"/>
        <v>0</v>
      </c>
      <c r="CX1066">
        <f t="shared" si="672"/>
        <v>0</v>
      </c>
      <c r="CY1066">
        <f t="shared" si="673"/>
        <v>9820.5239999999994</v>
      </c>
      <c r="CZ1066">
        <f t="shared" si="674"/>
        <v>5144.0839999999998</v>
      </c>
      <c r="DC1066" t="s">
        <v>45</v>
      </c>
      <c r="DD1066" t="s">
        <v>45</v>
      </c>
      <c r="DE1066" t="s">
        <v>45</v>
      </c>
      <c r="DF1066" t="s">
        <v>45</v>
      </c>
      <c r="DG1066" t="s">
        <v>45</v>
      </c>
      <c r="DH1066" t="s">
        <v>45</v>
      </c>
      <c r="DI1066" t="s">
        <v>45</v>
      </c>
      <c r="DJ1066" t="s">
        <v>45</v>
      </c>
      <c r="DK1066" t="s">
        <v>45</v>
      </c>
      <c r="DL1066" t="s">
        <v>45</v>
      </c>
      <c r="DM1066" t="s">
        <v>45</v>
      </c>
      <c r="DN1066">
        <v>100</v>
      </c>
      <c r="DO1066">
        <v>64</v>
      </c>
      <c r="DP1066">
        <v>1.0249999999999999</v>
      </c>
      <c r="DQ1066">
        <v>1</v>
      </c>
      <c r="DU1066">
        <v>1005</v>
      </c>
      <c r="DV1066" t="s">
        <v>73</v>
      </c>
      <c r="DW1066" t="s">
        <v>73</v>
      </c>
      <c r="DX1066">
        <v>100</v>
      </c>
      <c r="EE1066">
        <v>21379238</v>
      </c>
      <c r="EF1066">
        <v>30</v>
      </c>
      <c r="EG1066" t="s">
        <v>20</v>
      </c>
      <c r="EH1066">
        <v>0</v>
      </c>
      <c r="EI1066" t="s">
        <v>45</v>
      </c>
      <c r="EJ1066">
        <v>1</v>
      </c>
      <c r="EK1066">
        <v>1523</v>
      </c>
      <c r="EL1066" t="s">
        <v>827</v>
      </c>
      <c r="EM1066" t="s">
        <v>828</v>
      </c>
      <c r="EO1066" t="s">
        <v>45</v>
      </c>
      <c r="EQ1066">
        <v>0</v>
      </c>
      <c r="ER1066">
        <v>52.78</v>
      </c>
      <c r="ES1066">
        <v>0</v>
      </c>
      <c r="ET1066">
        <v>0.8</v>
      </c>
      <c r="EU1066">
        <v>0.18</v>
      </c>
      <c r="EV1066">
        <v>51.98</v>
      </c>
      <c r="EW1066">
        <v>4.6500000000000004</v>
      </c>
      <c r="EX1066">
        <v>0</v>
      </c>
      <c r="EY1066">
        <v>0</v>
      </c>
      <c r="EZ1066">
        <v>0</v>
      </c>
      <c r="FQ1066">
        <v>0</v>
      </c>
      <c r="FR1066">
        <f t="shared" si="675"/>
        <v>0</v>
      </c>
      <c r="FS1066">
        <v>0</v>
      </c>
      <c r="FX1066">
        <v>84</v>
      </c>
      <c r="FY1066">
        <v>44</v>
      </c>
      <c r="GA1066" t="s">
        <v>45</v>
      </c>
      <c r="GG1066">
        <v>2</v>
      </c>
      <c r="GH1066">
        <v>1</v>
      </c>
      <c r="GI1066">
        <v>2</v>
      </c>
      <c r="GJ1066">
        <v>0</v>
      </c>
      <c r="GK1066">
        <f>ROUND(R1066*(R12)/100,2)</f>
        <v>67.599999999999994</v>
      </c>
      <c r="GL1066">
        <f t="shared" si="676"/>
        <v>0</v>
      </c>
      <c r="GM1066">
        <f t="shared" si="677"/>
        <v>26817.199999999997</v>
      </c>
      <c r="GN1066">
        <f t="shared" si="678"/>
        <v>26817.200000000001</v>
      </c>
      <c r="GO1066">
        <f t="shared" si="679"/>
        <v>0</v>
      </c>
      <c r="GP1066">
        <f t="shared" si="680"/>
        <v>0</v>
      </c>
      <c r="GR1066">
        <v>0</v>
      </c>
    </row>
    <row r="1067" spans="1:200">
      <c r="A1067">
        <v>18</v>
      </c>
      <c r="B1067">
        <v>0</v>
      </c>
      <c r="C1067">
        <v>504</v>
      </c>
      <c r="E1067" t="s">
        <v>215</v>
      </c>
      <c r="F1067" t="s">
        <v>829</v>
      </c>
      <c r="G1067" t="s">
        <v>830</v>
      </c>
      <c r="H1067" t="s">
        <v>163</v>
      </c>
      <c r="I1067">
        <f>I1066*J1067</f>
        <v>139.256</v>
      </c>
      <c r="J1067">
        <v>10.3</v>
      </c>
      <c r="O1067">
        <f t="shared" si="648"/>
        <v>67917.710000000006</v>
      </c>
      <c r="P1067">
        <f t="shared" si="649"/>
        <v>67917.710000000006</v>
      </c>
      <c r="Q1067">
        <f t="shared" si="650"/>
        <v>0</v>
      </c>
      <c r="R1067">
        <f t="shared" si="651"/>
        <v>0</v>
      </c>
      <c r="S1067">
        <f t="shared" si="652"/>
        <v>0</v>
      </c>
      <c r="T1067">
        <f t="shared" si="653"/>
        <v>0</v>
      </c>
      <c r="U1067">
        <f t="shared" si="654"/>
        <v>0</v>
      </c>
      <c r="V1067">
        <f t="shared" si="655"/>
        <v>0</v>
      </c>
      <c r="W1067">
        <f t="shared" si="656"/>
        <v>0</v>
      </c>
      <c r="X1067">
        <f t="shared" si="657"/>
        <v>0</v>
      </c>
      <c r="Y1067">
        <f t="shared" si="657"/>
        <v>0</v>
      </c>
      <c r="AA1067">
        <v>22950688</v>
      </c>
      <c r="AB1067">
        <f t="shared" si="658"/>
        <v>117.24</v>
      </c>
      <c r="AC1067">
        <f t="shared" si="659"/>
        <v>117.24</v>
      </c>
      <c r="AD1067">
        <f t="shared" si="660"/>
        <v>0</v>
      </c>
      <c r="AE1067">
        <f t="shared" si="661"/>
        <v>0</v>
      </c>
      <c r="AF1067">
        <f t="shared" si="661"/>
        <v>0</v>
      </c>
      <c r="AG1067">
        <f t="shared" si="662"/>
        <v>0</v>
      </c>
      <c r="AH1067">
        <f t="shared" si="663"/>
        <v>0</v>
      </c>
      <c r="AI1067">
        <f t="shared" si="663"/>
        <v>0</v>
      </c>
      <c r="AJ1067">
        <f t="shared" si="664"/>
        <v>0</v>
      </c>
      <c r="AK1067">
        <v>117.24</v>
      </c>
      <c r="AL1067">
        <v>117.24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1</v>
      </c>
      <c r="AW1067">
        <v>1</v>
      </c>
      <c r="AZ1067">
        <v>1</v>
      </c>
      <c r="BA1067">
        <v>1</v>
      </c>
      <c r="BB1067">
        <v>1</v>
      </c>
      <c r="BC1067">
        <v>4.16</v>
      </c>
      <c r="BD1067" t="s">
        <v>45</v>
      </c>
      <c r="BE1067" t="s">
        <v>45</v>
      </c>
      <c r="BF1067" t="s">
        <v>45</v>
      </c>
      <c r="BG1067" t="s">
        <v>45</v>
      </c>
      <c r="BH1067">
        <v>3</v>
      </c>
      <c r="BI1067">
        <v>1</v>
      </c>
      <c r="BJ1067" t="s">
        <v>831</v>
      </c>
      <c r="BM1067">
        <v>1523</v>
      </c>
      <c r="BN1067">
        <v>0</v>
      </c>
      <c r="BO1067" t="s">
        <v>829</v>
      </c>
      <c r="BP1067">
        <v>1</v>
      </c>
      <c r="BQ1067">
        <v>30</v>
      </c>
      <c r="BS1067">
        <v>1</v>
      </c>
      <c r="BT1067">
        <v>1</v>
      </c>
      <c r="BU1067">
        <v>1</v>
      </c>
      <c r="BV1067">
        <v>1</v>
      </c>
      <c r="BW1067">
        <v>1</v>
      </c>
      <c r="BX1067">
        <v>1</v>
      </c>
      <c r="BY1067" t="s">
        <v>45</v>
      </c>
      <c r="BZ1067">
        <v>0</v>
      </c>
      <c r="CA1067">
        <v>0</v>
      </c>
      <c r="CF1067">
        <v>0</v>
      </c>
      <c r="CG1067">
        <v>0</v>
      </c>
      <c r="CM1067">
        <v>0</v>
      </c>
      <c r="CN1067" t="s">
        <v>45</v>
      </c>
      <c r="CO1067">
        <v>0</v>
      </c>
      <c r="CP1067">
        <f t="shared" si="665"/>
        <v>67917.710000000006</v>
      </c>
      <c r="CQ1067">
        <f t="shared" si="666"/>
        <v>487.71839999999997</v>
      </c>
      <c r="CR1067">
        <f t="shared" si="667"/>
        <v>0</v>
      </c>
      <c r="CS1067">
        <f t="shared" si="668"/>
        <v>0</v>
      </c>
      <c r="CT1067">
        <f t="shared" si="669"/>
        <v>0</v>
      </c>
      <c r="CU1067">
        <f t="shared" si="670"/>
        <v>0</v>
      </c>
      <c r="CV1067">
        <f t="shared" si="671"/>
        <v>0</v>
      </c>
      <c r="CW1067">
        <f t="shared" si="672"/>
        <v>0</v>
      </c>
      <c r="CX1067">
        <f t="shared" si="672"/>
        <v>0</v>
      </c>
      <c r="CY1067">
        <f t="shared" si="673"/>
        <v>0</v>
      </c>
      <c r="CZ1067">
        <f t="shared" si="674"/>
        <v>0</v>
      </c>
      <c r="DC1067" t="s">
        <v>45</v>
      </c>
      <c r="DD1067" t="s">
        <v>45</v>
      </c>
      <c r="DE1067" t="s">
        <v>45</v>
      </c>
      <c r="DF1067" t="s">
        <v>45</v>
      </c>
      <c r="DG1067" t="s">
        <v>45</v>
      </c>
      <c r="DH1067" t="s">
        <v>45</v>
      </c>
      <c r="DI1067" t="s">
        <v>45</v>
      </c>
      <c r="DJ1067" t="s">
        <v>45</v>
      </c>
      <c r="DK1067" t="s">
        <v>45</v>
      </c>
      <c r="DL1067" t="s">
        <v>45</v>
      </c>
      <c r="DM1067" t="s">
        <v>45</v>
      </c>
      <c r="DN1067">
        <v>100</v>
      </c>
      <c r="DO1067">
        <v>64</v>
      </c>
      <c r="DP1067">
        <v>1.0249999999999999</v>
      </c>
      <c r="DQ1067">
        <v>1</v>
      </c>
      <c r="DU1067">
        <v>1009</v>
      </c>
      <c r="DV1067" t="s">
        <v>163</v>
      </c>
      <c r="DW1067" t="s">
        <v>163</v>
      </c>
      <c r="DX1067">
        <v>1</v>
      </c>
      <c r="EE1067">
        <v>21379238</v>
      </c>
      <c r="EF1067">
        <v>30</v>
      </c>
      <c r="EG1067" t="s">
        <v>20</v>
      </c>
      <c r="EH1067">
        <v>0</v>
      </c>
      <c r="EI1067" t="s">
        <v>45</v>
      </c>
      <c r="EJ1067">
        <v>1</v>
      </c>
      <c r="EK1067">
        <v>1523</v>
      </c>
      <c r="EL1067" t="s">
        <v>827</v>
      </c>
      <c r="EM1067" t="s">
        <v>828</v>
      </c>
      <c r="EO1067" t="s">
        <v>45</v>
      </c>
      <c r="EQ1067">
        <v>0</v>
      </c>
      <c r="ER1067">
        <v>117.24</v>
      </c>
      <c r="ES1067">
        <v>117.24</v>
      </c>
      <c r="ET1067">
        <v>0</v>
      </c>
      <c r="EU1067">
        <v>0</v>
      </c>
      <c r="EV1067">
        <v>0</v>
      </c>
      <c r="EW1067">
        <v>0</v>
      </c>
      <c r="EX1067">
        <v>0</v>
      </c>
      <c r="EZ1067">
        <v>0</v>
      </c>
      <c r="FQ1067">
        <v>0</v>
      </c>
      <c r="FR1067">
        <f t="shared" si="675"/>
        <v>0</v>
      </c>
      <c r="FS1067">
        <v>0</v>
      </c>
      <c r="FX1067">
        <v>0</v>
      </c>
      <c r="FY1067">
        <v>0</v>
      </c>
      <c r="GA1067" t="s">
        <v>45</v>
      </c>
      <c r="GG1067">
        <v>2</v>
      </c>
      <c r="GH1067">
        <v>1</v>
      </c>
      <c r="GI1067">
        <v>2</v>
      </c>
      <c r="GJ1067">
        <v>0</v>
      </c>
      <c r="GK1067">
        <f>ROUND(R1067*(R12)/100,2)</f>
        <v>0</v>
      </c>
      <c r="GL1067">
        <f t="shared" si="676"/>
        <v>0</v>
      </c>
      <c r="GM1067">
        <f t="shared" si="677"/>
        <v>67917.710000000006</v>
      </c>
      <c r="GN1067">
        <f t="shared" si="678"/>
        <v>67917.710000000006</v>
      </c>
      <c r="GO1067">
        <f t="shared" si="679"/>
        <v>0</v>
      </c>
      <c r="GP1067">
        <f t="shared" si="680"/>
        <v>0</v>
      </c>
      <c r="GR1067">
        <v>0</v>
      </c>
    </row>
    <row r="1068" spans="1:200">
      <c r="A1068">
        <v>17</v>
      </c>
      <c r="B1068">
        <v>0</v>
      </c>
      <c r="C1068">
        <f>ROW(SmtRes!A513)</f>
        <v>513</v>
      </c>
      <c r="D1068">
        <f>ROW(EtalonRes!A489)</f>
        <v>489</v>
      </c>
      <c r="E1068" t="s">
        <v>77</v>
      </c>
      <c r="F1068" t="s">
        <v>397</v>
      </c>
      <c r="G1068" t="s">
        <v>398</v>
      </c>
      <c r="H1068" t="s">
        <v>73</v>
      </c>
      <c r="I1068">
        <f>I1066</f>
        <v>13.52</v>
      </c>
      <c r="J1068">
        <v>0</v>
      </c>
      <c r="O1068">
        <f t="shared" si="648"/>
        <v>89560.61</v>
      </c>
      <c r="P1068">
        <f t="shared" si="649"/>
        <v>18235.25</v>
      </c>
      <c r="Q1068">
        <f t="shared" si="650"/>
        <v>544.5</v>
      </c>
      <c r="R1068">
        <f t="shared" si="651"/>
        <v>238.41</v>
      </c>
      <c r="S1068">
        <f t="shared" si="652"/>
        <v>70780.86</v>
      </c>
      <c r="T1068">
        <f t="shared" si="653"/>
        <v>0</v>
      </c>
      <c r="U1068">
        <f t="shared" si="654"/>
        <v>385.25239999999997</v>
      </c>
      <c r="V1068">
        <f t="shared" si="655"/>
        <v>0</v>
      </c>
      <c r="W1068">
        <f t="shared" si="656"/>
        <v>0</v>
      </c>
      <c r="X1068">
        <f t="shared" si="657"/>
        <v>59455.92</v>
      </c>
      <c r="Y1068">
        <f t="shared" si="657"/>
        <v>31143.58</v>
      </c>
      <c r="AA1068">
        <v>22950688</v>
      </c>
      <c r="AB1068">
        <f t="shared" si="658"/>
        <v>480.12</v>
      </c>
      <c r="AC1068">
        <f t="shared" si="659"/>
        <v>160.94999999999999</v>
      </c>
      <c r="AD1068">
        <f t="shared" si="660"/>
        <v>4.47</v>
      </c>
      <c r="AE1068">
        <f t="shared" si="661"/>
        <v>1.06</v>
      </c>
      <c r="AF1068">
        <f t="shared" si="661"/>
        <v>314.7</v>
      </c>
      <c r="AG1068">
        <f t="shared" si="662"/>
        <v>0</v>
      </c>
      <c r="AH1068">
        <f t="shared" si="663"/>
        <v>27.8</v>
      </c>
      <c r="AI1068">
        <f t="shared" si="663"/>
        <v>0</v>
      </c>
      <c r="AJ1068">
        <f t="shared" si="664"/>
        <v>0</v>
      </c>
      <c r="AK1068">
        <v>480.12</v>
      </c>
      <c r="AL1068">
        <v>160.94999999999999</v>
      </c>
      <c r="AM1068">
        <v>4.47</v>
      </c>
      <c r="AN1068">
        <v>1.06</v>
      </c>
      <c r="AO1068">
        <v>314.7</v>
      </c>
      <c r="AP1068">
        <v>0</v>
      </c>
      <c r="AQ1068">
        <v>27.8</v>
      </c>
      <c r="AR1068">
        <v>0</v>
      </c>
      <c r="AS1068">
        <v>0</v>
      </c>
      <c r="AT1068">
        <v>84</v>
      </c>
      <c r="AU1068">
        <v>44</v>
      </c>
      <c r="AV1068">
        <v>1.0249999999999999</v>
      </c>
      <c r="AW1068">
        <v>1</v>
      </c>
      <c r="AZ1068">
        <v>1</v>
      </c>
      <c r="BA1068">
        <v>16.23</v>
      </c>
      <c r="BB1068">
        <v>8.7899999999999991</v>
      </c>
      <c r="BC1068">
        <v>8.3800000000000008</v>
      </c>
      <c r="BD1068" t="s">
        <v>45</v>
      </c>
      <c r="BE1068" t="s">
        <v>45</v>
      </c>
      <c r="BF1068" t="s">
        <v>45</v>
      </c>
      <c r="BG1068" t="s">
        <v>45</v>
      </c>
      <c r="BH1068">
        <v>0</v>
      </c>
      <c r="BI1068">
        <v>1</v>
      </c>
      <c r="BJ1068" t="s">
        <v>399</v>
      </c>
      <c r="BM1068">
        <v>478</v>
      </c>
      <c r="BN1068">
        <v>0</v>
      </c>
      <c r="BO1068" t="s">
        <v>397</v>
      </c>
      <c r="BP1068">
        <v>1</v>
      </c>
      <c r="BQ1068">
        <v>60</v>
      </c>
      <c r="BS1068">
        <v>16.23</v>
      </c>
      <c r="BT1068">
        <v>1</v>
      </c>
      <c r="BU1068">
        <v>1</v>
      </c>
      <c r="BV1068">
        <v>1</v>
      </c>
      <c r="BW1068">
        <v>1</v>
      </c>
      <c r="BX1068">
        <v>1</v>
      </c>
      <c r="BY1068" t="s">
        <v>45</v>
      </c>
      <c r="BZ1068">
        <v>84</v>
      </c>
      <c r="CA1068">
        <v>44</v>
      </c>
      <c r="CF1068">
        <v>0</v>
      </c>
      <c r="CG1068">
        <v>0</v>
      </c>
      <c r="CM1068">
        <v>0</v>
      </c>
      <c r="CN1068" t="s">
        <v>45</v>
      </c>
      <c r="CO1068">
        <v>0</v>
      </c>
      <c r="CP1068">
        <f t="shared" si="665"/>
        <v>89560.61</v>
      </c>
      <c r="CQ1068">
        <f t="shared" si="666"/>
        <v>1348.761</v>
      </c>
      <c r="CR1068">
        <f t="shared" si="667"/>
        <v>40.273582499999989</v>
      </c>
      <c r="CS1068">
        <f t="shared" si="668"/>
        <v>17.633894999999999</v>
      </c>
      <c r="CT1068">
        <f t="shared" si="669"/>
        <v>5235.2705249999999</v>
      </c>
      <c r="CU1068">
        <f t="shared" si="670"/>
        <v>0</v>
      </c>
      <c r="CV1068">
        <f t="shared" si="671"/>
        <v>28.494999999999997</v>
      </c>
      <c r="CW1068">
        <f t="shared" si="672"/>
        <v>0</v>
      </c>
      <c r="CX1068">
        <f t="shared" si="672"/>
        <v>0</v>
      </c>
      <c r="CY1068">
        <f t="shared" si="673"/>
        <v>59455.922399999996</v>
      </c>
      <c r="CZ1068">
        <f t="shared" si="674"/>
        <v>31143.578400000002</v>
      </c>
      <c r="DC1068" t="s">
        <v>45</v>
      </c>
      <c r="DD1068" t="s">
        <v>45</v>
      </c>
      <c r="DE1068" t="s">
        <v>45</v>
      </c>
      <c r="DF1068" t="s">
        <v>45</v>
      </c>
      <c r="DG1068" t="s">
        <v>45</v>
      </c>
      <c r="DH1068" t="s">
        <v>45</v>
      </c>
      <c r="DI1068" t="s">
        <v>45</v>
      </c>
      <c r="DJ1068" t="s">
        <v>45</v>
      </c>
      <c r="DK1068" t="s">
        <v>45</v>
      </c>
      <c r="DL1068" t="s">
        <v>45</v>
      </c>
      <c r="DM1068" t="s">
        <v>45</v>
      </c>
      <c r="DN1068">
        <v>100</v>
      </c>
      <c r="DO1068">
        <v>64</v>
      </c>
      <c r="DP1068">
        <v>1.0249999999999999</v>
      </c>
      <c r="DQ1068">
        <v>1</v>
      </c>
      <c r="DU1068">
        <v>1005</v>
      </c>
      <c r="DV1068" t="s">
        <v>73</v>
      </c>
      <c r="DW1068" t="s">
        <v>73</v>
      </c>
      <c r="DX1068">
        <v>100</v>
      </c>
      <c r="EE1068">
        <v>21378193</v>
      </c>
      <c r="EF1068">
        <v>60</v>
      </c>
      <c r="EG1068" t="s">
        <v>87</v>
      </c>
      <c r="EH1068">
        <v>0</v>
      </c>
      <c r="EI1068" t="s">
        <v>45</v>
      </c>
      <c r="EJ1068">
        <v>1</v>
      </c>
      <c r="EK1068">
        <v>478</v>
      </c>
      <c r="EL1068" t="s">
        <v>400</v>
      </c>
      <c r="EM1068" t="s">
        <v>401</v>
      </c>
      <c r="EO1068" t="s">
        <v>45</v>
      </c>
      <c r="EQ1068">
        <v>0</v>
      </c>
      <c r="ER1068">
        <v>480.12</v>
      </c>
      <c r="ES1068">
        <v>160.94999999999999</v>
      </c>
      <c r="ET1068">
        <v>4.47</v>
      </c>
      <c r="EU1068">
        <v>1.06</v>
      </c>
      <c r="EV1068">
        <v>314.7</v>
      </c>
      <c r="EW1068">
        <v>27.8</v>
      </c>
      <c r="EX1068">
        <v>0</v>
      </c>
      <c r="EY1068">
        <v>0</v>
      </c>
      <c r="EZ1068">
        <v>0</v>
      </c>
      <c r="FQ1068">
        <v>0</v>
      </c>
      <c r="FR1068">
        <f t="shared" si="675"/>
        <v>0</v>
      </c>
      <c r="FS1068">
        <v>0</v>
      </c>
      <c r="FX1068">
        <v>84</v>
      </c>
      <c r="FY1068">
        <v>44</v>
      </c>
      <c r="GA1068" t="s">
        <v>45</v>
      </c>
      <c r="GG1068">
        <v>2</v>
      </c>
      <c r="GH1068">
        <v>1</v>
      </c>
      <c r="GI1068">
        <v>2</v>
      </c>
      <c r="GJ1068">
        <v>0</v>
      </c>
      <c r="GK1068">
        <f>ROUND(R1068*(R12)/100,2)</f>
        <v>398.14</v>
      </c>
      <c r="GL1068">
        <f t="shared" si="676"/>
        <v>0</v>
      </c>
      <c r="GM1068">
        <f t="shared" si="677"/>
        <v>180558.25</v>
      </c>
      <c r="GN1068">
        <f t="shared" si="678"/>
        <v>180558.25</v>
      </c>
      <c r="GO1068">
        <f t="shared" si="679"/>
        <v>0</v>
      </c>
      <c r="GP1068">
        <f t="shared" si="680"/>
        <v>0</v>
      </c>
      <c r="GR1068">
        <v>0</v>
      </c>
    </row>
    <row r="1069" spans="1:200">
      <c r="A1069">
        <v>18</v>
      </c>
      <c r="B1069">
        <v>0</v>
      </c>
      <c r="C1069">
        <v>509</v>
      </c>
      <c r="E1069" t="s">
        <v>402</v>
      </c>
      <c r="F1069" t="s">
        <v>832</v>
      </c>
      <c r="G1069" t="s">
        <v>833</v>
      </c>
      <c r="H1069" t="s">
        <v>138</v>
      </c>
      <c r="I1069">
        <f>I1068*J1069</f>
        <v>9.7344E-2</v>
      </c>
      <c r="J1069">
        <v>7.1999999999999998E-3</v>
      </c>
      <c r="O1069">
        <f t="shared" si="648"/>
        <v>3558.74</v>
      </c>
      <c r="P1069">
        <f t="shared" si="649"/>
        <v>3558.74</v>
      </c>
      <c r="Q1069">
        <f t="shared" si="650"/>
        <v>0</v>
      </c>
      <c r="R1069">
        <f t="shared" si="651"/>
        <v>0</v>
      </c>
      <c r="S1069">
        <f t="shared" si="652"/>
        <v>0</v>
      </c>
      <c r="T1069">
        <f t="shared" si="653"/>
        <v>0</v>
      </c>
      <c r="U1069">
        <f t="shared" si="654"/>
        <v>0</v>
      </c>
      <c r="V1069">
        <f t="shared" si="655"/>
        <v>0</v>
      </c>
      <c r="W1069">
        <f t="shared" si="656"/>
        <v>0</v>
      </c>
      <c r="X1069">
        <f t="shared" si="657"/>
        <v>0</v>
      </c>
      <c r="Y1069">
        <f t="shared" si="657"/>
        <v>0</v>
      </c>
      <c r="AA1069">
        <v>22950688</v>
      </c>
      <c r="AB1069">
        <f t="shared" si="658"/>
        <v>6976.8</v>
      </c>
      <c r="AC1069">
        <f t="shared" si="659"/>
        <v>6976.8</v>
      </c>
      <c r="AD1069">
        <f t="shared" si="660"/>
        <v>0</v>
      </c>
      <c r="AE1069">
        <f t="shared" si="661"/>
        <v>0</v>
      </c>
      <c r="AF1069">
        <f t="shared" si="661"/>
        <v>0</v>
      </c>
      <c r="AG1069">
        <f t="shared" si="662"/>
        <v>0</v>
      </c>
      <c r="AH1069">
        <f t="shared" si="663"/>
        <v>0</v>
      </c>
      <c r="AI1069">
        <f t="shared" si="663"/>
        <v>0</v>
      </c>
      <c r="AJ1069">
        <f t="shared" si="664"/>
        <v>0</v>
      </c>
      <c r="AK1069">
        <v>6976.8</v>
      </c>
      <c r="AL1069">
        <v>6976.8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1</v>
      </c>
      <c r="AW1069">
        <v>1</v>
      </c>
      <c r="AZ1069">
        <v>1</v>
      </c>
      <c r="BA1069">
        <v>1</v>
      </c>
      <c r="BB1069">
        <v>1</v>
      </c>
      <c r="BC1069">
        <v>5.24</v>
      </c>
      <c r="BD1069" t="s">
        <v>45</v>
      </c>
      <c r="BE1069" t="s">
        <v>45</v>
      </c>
      <c r="BF1069" t="s">
        <v>45</v>
      </c>
      <c r="BG1069" t="s">
        <v>45</v>
      </c>
      <c r="BH1069">
        <v>3</v>
      </c>
      <c r="BI1069">
        <v>1</v>
      </c>
      <c r="BJ1069" t="s">
        <v>834</v>
      </c>
      <c r="BM1069">
        <v>478</v>
      </c>
      <c r="BN1069">
        <v>0</v>
      </c>
      <c r="BO1069" t="s">
        <v>832</v>
      </c>
      <c r="BP1069">
        <v>1</v>
      </c>
      <c r="BQ1069">
        <v>60</v>
      </c>
      <c r="BS1069">
        <v>1</v>
      </c>
      <c r="BT1069">
        <v>1</v>
      </c>
      <c r="BU1069">
        <v>1</v>
      </c>
      <c r="BV1069">
        <v>1</v>
      </c>
      <c r="BW1069">
        <v>1</v>
      </c>
      <c r="BX1069">
        <v>1</v>
      </c>
      <c r="BY1069" t="s">
        <v>45</v>
      </c>
      <c r="BZ1069">
        <v>0</v>
      </c>
      <c r="CA1069">
        <v>0</v>
      </c>
      <c r="CF1069">
        <v>0</v>
      </c>
      <c r="CG1069">
        <v>0</v>
      </c>
      <c r="CM1069">
        <v>0</v>
      </c>
      <c r="CN1069" t="s">
        <v>45</v>
      </c>
      <c r="CO1069">
        <v>0</v>
      </c>
      <c r="CP1069">
        <f t="shared" si="665"/>
        <v>3558.74</v>
      </c>
      <c r="CQ1069">
        <f t="shared" si="666"/>
        <v>36558.432000000001</v>
      </c>
      <c r="CR1069">
        <f t="shared" si="667"/>
        <v>0</v>
      </c>
      <c r="CS1069">
        <f t="shared" si="668"/>
        <v>0</v>
      </c>
      <c r="CT1069">
        <f t="shared" si="669"/>
        <v>0</v>
      </c>
      <c r="CU1069">
        <f t="shared" si="670"/>
        <v>0</v>
      </c>
      <c r="CV1069">
        <f t="shared" si="671"/>
        <v>0</v>
      </c>
      <c r="CW1069">
        <f t="shared" si="672"/>
        <v>0</v>
      </c>
      <c r="CX1069">
        <f t="shared" si="672"/>
        <v>0</v>
      </c>
      <c r="CY1069">
        <f t="shared" si="673"/>
        <v>0</v>
      </c>
      <c r="CZ1069">
        <f t="shared" si="674"/>
        <v>0</v>
      </c>
      <c r="DC1069" t="s">
        <v>45</v>
      </c>
      <c r="DD1069" t="s">
        <v>45</v>
      </c>
      <c r="DE1069" t="s">
        <v>45</v>
      </c>
      <c r="DF1069" t="s">
        <v>45</v>
      </c>
      <c r="DG1069" t="s">
        <v>45</v>
      </c>
      <c r="DH1069" t="s">
        <v>45</v>
      </c>
      <c r="DI1069" t="s">
        <v>45</v>
      </c>
      <c r="DJ1069" t="s">
        <v>45</v>
      </c>
      <c r="DK1069" t="s">
        <v>45</v>
      </c>
      <c r="DL1069" t="s">
        <v>45</v>
      </c>
      <c r="DM1069" t="s">
        <v>45</v>
      </c>
      <c r="DN1069">
        <v>100</v>
      </c>
      <c r="DO1069">
        <v>64</v>
      </c>
      <c r="DP1069">
        <v>1.0249999999999999</v>
      </c>
      <c r="DQ1069">
        <v>1</v>
      </c>
      <c r="DU1069">
        <v>1009</v>
      </c>
      <c r="DV1069" t="s">
        <v>138</v>
      </c>
      <c r="DW1069" t="s">
        <v>138</v>
      </c>
      <c r="DX1069">
        <v>1000</v>
      </c>
      <c r="EE1069">
        <v>21378193</v>
      </c>
      <c r="EF1069">
        <v>60</v>
      </c>
      <c r="EG1069" t="s">
        <v>87</v>
      </c>
      <c r="EH1069">
        <v>0</v>
      </c>
      <c r="EI1069" t="s">
        <v>45</v>
      </c>
      <c r="EJ1069">
        <v>1</v>
      </c>
      <c r="EK1069">
        <v>478</v>
      </c>
      <c r="EL1069" t="s">
        <v>400</v>
      </c>
      <c r="EM1069" t="s">
        <v>401</v>
      </c>
      <c r="EO1069" t="s">
        <v>45</v>
      </c>
      <c r="EQ1069">
        <v>0</v>
      </c>
      <c r="ER1069">
        <v>6976.8</v>
      </c>
      <c r="ES1069">
        <v>6976.8</v>
      </c>
      <c r="ET1069">
        <v>0</v>
      </c>
      <c r="EU1069">
        <v>0</v>
      </c>
      <c r="EV1069">
        <v>0</v>
      </c>
      <c r="EW1069">
        <v>0</v>
      </c>
      <c r="EX1069">
        <v>0</v>
      </c>
      <c r="EZ1069">
        <v>0</v>
      </c>
      <c r="FQ1069">
        <v>0</v>
      </c>
      <c r="FR1069">
        <f t="shared" si="675"/>
        <v>0</v>
      </c>
      <c r="FS1069">
        <v>0</v>
      </c>
      <c r="FX1069">
        <v>0</v>
      </c>
      <c r="FY1069">
        <v>0</v>
      </c>
      <c r="GA1069" t="s">
        <v>45</v>
      </c>
      <c r="GG1069">
        <v>2</v>
      </c>
      <c r="GH1069">
        <v>1</v>
      </c>
      <c r="GI1069">
        <v>2</v>
      </c>
      <c r="GJ1069">
        <v>0</v>
      </c>
      <c r="GK1069">
        <f>ROUND(R1069*(R12)/100,2)</f>
        <v>0</v>
      </c>
      <c r="GL1069">
        <f t="shared" si="676"/>
        <v>0</v>
      </c>
      <c r="GM1069">
        <f t="shared" si="677"/>
        <v>3558.74</v>
      </c>
      <c r="GN1069">
        <f t="shared" si="678"/>
        <v>3558.74</v>
      </c>
      <c r="GO1069">
        <f t="shared" si="679"/>
        <v>0</v>
      </c>
      <c r="GP1069">
        <f t="shared" si="680"/>
        <v>0</v>
      </c>
      <c r="GR1069">
        <v>0</v>
      </c>
    </row>
    <row r="1070" spans="1:200">
      <c r="A1070">
        <v>18</v>
      </c>
      <c r="B1070">
        <v>0</v>
      </c>
      <c r="C1070">
        <v>510</v>
      </c>
      <c r="E1070" t="s">
        <v>406</v>
      </c>
      <c r="F1070" t="s">
        <v>835</v>
      </c>
      <c r="G1070" t="s">
        <v>836</v>
      </c>
      <c r="H1070" t="s">
        <v>138</v>
      </c>
      <c r="I1070">
        <f>I1068*J1070</f>
        <v>0.95992000000000011</v>
      </c>
      <c r="J1070">
        <v>7.1000000000000008E-2</v>
      </c>
      <c r="O1070">
        <f t="shared" si="648"/>
        <v>96704.95</v>
      </c>
      <c r="P1070">
        <f t="shared" si="649"/>
        <v>96704.95</v>
      </c>
      <c r="Q1070">
        <f t="shared" si="650"/>
        <v>0</v>
      </c>
      <c r="R1070">
        <f t="shared" si="651"/>
        <v>0</v>
      </c>
      <c r="S1070">
        <f t="shared" si="652"/>
        <v>0</v>
      </c>
      <c r="T1070">
        <f t="shared" si="653"/>
        <v>0</v>
      </c>
      <c r="U1070">
        <f t="shared" si="654"/>
        <v>0</v>
      </c>
      <c r="V1070">
        <f t="shared" si="655"/>
        <v>0</v>
      </c>
      <c r="W1070">
        <f t="shared" si="656"/>
        <v>0</v>
      </c>
      <c r="X1070">
        <f t="shared" si="657"/>
        <v>0</v>
      </c>
      <c r="Y1070">
        <f t="shared" si="657"/>
        <v>0</v>
      </c>
      <c r="AA1070">
        <v>22950688</v>
      </c>
      <c r="AB1070">
        <f t="shared" si="658"/>
        <v>33030.400000000001</v>
      </c>
      <c r="AC1070">
        <f t="shared" si="659"/>
        <v>33030.400000000001</v>
      </c>
      <c r="AD1070">
        <f t="shared" si="660"/>
        <v>0</v>
      </c>
      <c r="AE1070">
        <f t="shared" si="661"/>
        <v>0</v>
      </c>
      <c r="AF1070">
        <f t="shared" si="661"/>
        <v>0</v>
      </c>
      <c r="AG1070">
        <f t="shared" si="662"/>
        <v>0</v>
      </c>
      <c r="AH1070">
        <f t="shared" si="663"/>
        <v>0</v>
      </c>
      <c r="AI1070">
        <f t="shared" si="663"/>
        <v>0</v>
      </c>
      <c r="AJ1070">
        <f t="shared" si="664"/>
        <v>0</v>
      </c>
      <c r="AK1070">
        <v>33030.400000000001</v>
      </c>
      <c r="AL1070">
        <v>33030.400000000001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1</v>
      </c>
      <c r="AW1070">
        <v>1</v>
      </c>
      <c r="AZ1070">
        <v>1</v>
      </c>
      <c r="BA1070">
        <v>1</v>
      </c>
      <c r="BB1070">
        <v>1</v>
      </c>
      <c r="BC1070">
        <v>3.05</v>
      </c>
      <c r="BD1070" t="s">
        <v>45</v>
      </c>
      <c r="BE1070" t="s">
        <v>45</v>
      </c>
      <c r="BF1070" t="s">
        <v>45</v>
      </c>
      <c r="BG1070" t="s">
        <v>45</v>
      </c>
      <c r="BH1070">
        <v>3</v>
      </c>
      <c r="BI1070">
        <v>1</v>
      </c>
      <c r="BJ1070" t="s">
        <v>837</v>
      </c>
      <c r="BM1070">
        <v>478</v>
      </c>
      <c r="BN1070">
        <v>0</v>
      </c>
      <c r="BO1070" t="s">
        <v>835</v>
      </c>
      <c r="BP1070">
        <v>1</v>
      </c>
      <c r="BQ1070">
        <v>60</v>
      </c>
      <c r="BS1070">
        <v>1</v>
      </c>
      <c r="BT1070">
        <v>1</v>
      </c>
      <c r="BU1070">
        <v>1</v>
      </c>
      <c r="BV1070">
        <v>1</v>
      </c>
      <c r="BW1070">
        <v>1</v>
      </c>
      <c r="BX1070">
        <v>1</v>
      </c>
      <c r="BY1070" t="s">
        <v>45</v>
      </c>
      <c r="BZ1070">
        <v>0</v>
      </c>
      <c r="CA1070">
        <v>0</v>
      </c>
      <c r="CF1070">
        <v>0</v>
      </c>
      <c r="CG1070">
        <v>0</v>
      </c>
      <c r="CM1070">
        <v>0</v>
      </c>
      <c r="CN1070" t="s">
        <v>45</v>
      </c>
      <c r="CO1070">
        <v>0</v>
      </c>
      <c r="CP1070">
        <f t="shared" si="665"/>
        <v>96704.95</v>
      </c>
      <c r="CQ1070">
        <f t="shared" si="666"/>
        <v>100742.72</v>
      </c>
      <c r="CR1070">
        <f t="shared" si="667"/>
        <v>0</v>
      </c>
      <c r="CS1070">
        <f t="shared" si="668"/>
        <v>0</v>
      </c>
      <c r="CT1070">
        <f t="shared" si="669"/>
        <v>0</v>
      </c>
      <c r="CU1070">
        <f t="shared" si="670"/>
        <v>0</v>
      </c>
      <c r="CV1070">
        <f t="shared" si="671"/>
        <v>0</v>
      </c>
      <c r="CW1070">
        <f t="shared" si="672"/>
        <v>0</v>
      </c>
      <c r="CX1070">
        <f t="shared" si="672"/>
        <v>0</v>
      </c>
      <c r="CY1070">
        <f t="shared" si="673"/>
        <v>0</v>
      </c>
      <c r="CZ1070">
        <f t="shared" si="674"/>
        <v>0</v>
      </c>
      <c r="DC1070" t="s">
        <v>45</v>
      </c>
      <c r="DD1070" t="s">
        <v>45</v>
      </c>
      <c r="DE1070" t="s">
        <v>45</v>
      </c>
      <c r="DF1070" t="s">
        <v>45</v>
      </c>
      <c r="DG1070" t="s">
        <v>45</v>
      </c>
      <c r="DH1070" t="s">
        <v>45</v>
      </c>
      <c r="DI1070" t="s">
        <v>45</v>
      </c>
      <c r="DJ1070" t="s">
        <v>45</v>
      </c>
      <c r="DK1070" t="s">
        <v>45</v>
      </c>
      <c r="DL1070" t="s">
        <v>45</v>
      </c>
      <c r="DM1070" t="s">
        <v>45</v>
      </c>
      <c r="DN1070">
        <v>100</v>
      </c>
      <c r="DO1070">
        <v>64</v>
      </c>
      <c r="DP1070">
        <v>1.0249999999999999</v>
      </c>
      <c r="DQ1070">
        <v>1</v>
      </c>
      <c r="DU1070">
        <v>1009</v>
      </c>
      <c r="DV1070" t="s">
        <v>138</v>
      </c>
      <c r="DW1070" t="s">
        <v>138</v>
      </c>
      <c r="DX1070">
        <v>1000</v>
      </c>
      <c r="EE1070">
        <v>21378193</v>
      </c>
      <c r="EF1070">
        <v>60</v>
      </c>
      <c r="EG1070" t="s">
        <v>87</v>
      </c>
      <c r="EH1070">
        <v>0</v>
      </c>
      <c r="EI1070" t="s">
        <v>45</v>
      </c>
      <c r="EJ1070">
        <v>1</v>
      </c>
      <c r="EK1070">
        <v>478</v>
      </c>
      <c r="EL1070" t="s">
        <v>400</v>
      </c>
      <c r="EM1070" t="s">
        <v>401</v>
      </c>
      <c r="EO1070" t="s">
        <v>45</v>
      </c>
      <c r="EQ1070">
        <v>0</v>
      </c>
      <c r="ER1070">
        <v>33030.400000000001</v>
      </c>
      <c r="ES1070">
        <v>33030.400000000001</v>
      </c>
      <c r="ET1070">
        <v>0</v>
      </c>
      <c r="EU1070">
        <v>0</v>
      </c>
      <c r="EV1070">
        <v>0</v>
      </c>
      <c r="EW1070">
        <v>0</v>
      </c>
      <c r="EX1070">
        <v>0</v>
      </c>
      <c r="EZ1070">
        <v>0</v>
      </c>
      <c r="FQ1070">
        <v>0</v>
      </c>
      <c r="FR1070">
        <f t="shared" si="675"/>
        <v>0</v>
      </c>
      <c r="FS1070">
        <v>0</v>
      </c>
      <c r="FX1070">
        <v>0</v>
      </c>
      <c r="FY1070">
        <v>0</v>
      </c>
      <c r="GA1070" t="s">
        <v>45</v>
      </c>
      <c r="GG1070">
        <v>2</v>
      </c>
      <c r="GH1070">
        <v>1</v>
      </c>
      <c r="GI1070">
        <v>2</v>
      </c>
      <c r="GJ1070">
        <v>0</v>
      </c>
      <c r="GK1070">
        <f>ROUND(R1070*(R12)/100,2)</f>
        <v>0</v>
      </c>
      <c r="GL1070">
        <f t="shared" si="676"/>
        <v>0</v>
      </c>
      <c r="GM1070">
        <f t="shared" si="677"/>
        <v>96704.95</v>
      </c>
      <c r="GN1070">
        <f t="shared" si="678"/>
        <v>96704.95</v>
      </c>
      <c r="GO1070">
        <f t="shared" si="679"/>
        <v>0</v>
      </c>
      <c r="GP1070">
        <f t="shared" si="680"/>
        <v>0</v>
      </c>
      <c r="GR1070">
        <v>0</v>
      </c>
    </row>
    <row r="1072" spans="1:200">
      <c r="A1072" s="2">
        <v>51</v>
      </c>
      <c r="B1072" s="2">
        <f>B1060</f>
        <v>0</v>
      </c>
      <c r="C1072" s="2">
        <f>A1060</f>
        <v>5</v>
      </c>
      <c r="D1072" s="2">
        <f>ROW(A1060)</f>
        <v>1060</v>
      </c>
      <c r="E1072" s="2"/>
      <c r="F1072" s="2" t="str">
        <f>IF(F1060&lt;&gt;"",F1060,"")</f>
        <v>Новый подраздел</v>
      </c>
      <c r="G1072" s="2" t="str">
        <f>IF(G1060&lt;&gt;"",G1060,"")</f>
        <v>КОМНАТЫ</v>
      </c>
      <c r="H1072" s="2"/>
      <c r="I1072" s="2"/>
      <c r="J1072" s="2"/>
      <c r="K1072" s="2"/>
      <c r="L1072" s="2"/>
      <c r="M1072" s="2"/>
      <c r="N1072" s="2"/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>
        <f t="shared" ref="AO1072:AU1072" si="681">ROUND(BB1072,2)</f>
        <v>0</v>
      </c>
      <c r="AP1072" s="2">
        <f t="shared" si="681"/>
        <v>0</v>
      </c>
      <c r="AQ1072" s="2">
        <f t="shared" si="681"/>
        <v>0</v>
      </c>
      <c r="AR1072" s="2">
        <f t="shared" si="681"/>
        <v>0</v>
      </c>
      <c r="AS1072" s="2">
        <f t="shared" si="681"/>
        <v>0</v>
      </c>
      <c r="AT1072" s="2">
        <f t="shared" si="681"/>
        <v>0</v>
      </c>
      <c r="AU1072" s="2">
        <f t="shared" si="681"/>
        <v>0</v>
      </c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>
        <v>0</v>
      </c>
    </row>
    <row r="1074" spans="1:16">
      <c r="A1074" s="4">
        <v>50</v>
      </c>
      <c r="B1074" s="4">
        <v>0</v>
      </c>
      <c r="C1074" s="4">
        <v>0</v>
      </c>
      <c r="D1074" s="4">
        <v>1</v>
      </c>
      <c r="E1074" s="4">
        <v>201</v>
      </c>
      <c r="F1074" s="4">
        <f>ROUND(Source!O1072,O1074)</f>
        <v>0</v>
      </c>
      <c r="G1074" s="4" t="s">
        <v>172</v>
      </c>
      <c r="H1074" s="4" t="s">
        <v>173</v>
      </c>
      <c r="I1074" s="4"/>
      <c r="J1074" s="4"/>
      <c r="K1074" s="4">
        <v>201</v>
      </c>
      <c r="L1074" s="4">
        <v>1</v>
      </c>
      <c r="M1074" s="4">
        <v>3</v>
      </c>
      <c r="N1074" s="4" t="s">
        <v>45</v>
      </c>
      <c r="O1074" s="4">
        <v>2</v>
      </c>
      <c r="P1074" s="4"/>
    </row>
    <row r="1075" spans="1:16">
      <c r="A1075" s="4">
        <v>50</v>
      </c>
      <c r="B1075" s="4">
        <v>0</v>
      </c>
      <c r="C1075" s="4">
        <v>0</v>
      </c>
      <c r="D1075" s="4">
        <v>1</v>
      </c>
      <c r="E1075" s="4">
        <v>202</v>
      </c>
      <c r="F1075" s="4">
        <f>ROUND(Source!P1072,O1075)</f>
        <v>0</v>
      </c>
      <c r="G1075" s="4" t="s">
        <v>174</v>
      </c>
      <c r="H1075" s="4" t="s">
        <v>175</v>
      </c>
      <c r="I1075" s="4"/>
      <c r="J1075" s="4"/>
      <c r="K1075" s="4">
        <v>202</v>
      </c>
      <c r="L1075" s="4">
        <v>2</v>
      </c>
      <c r="M1075" s="4">
        <v>3</v>
      </c>
      <c r="N1075" s="4" t="s">
        <v>45</v>
      </c>
      <c r="O1075" s="4">
        <v>2</v>
      </c>
      <c r="P1075" s="4"/>
    </row>
    <row r="1076" spans="1:16">
      <c r="A1076" s="4">
        <v>50</v>
      </c>
      <c r="B1076" s="4">
        <v>0</v>
      </c>
      <c r="C1076" s="4">
        <v>0</v>
      </c>
      <c r="D1076" s="4">
        <v>1</v>
      </c>
      <c r="E1076" s="4">
        <v>222</v>
      </c>
      <c r="F1076" s="4">
        <f>ROUND(Source!AO1072,O1076)</f>
        <v>0</v>
      </c>
      <c r="G1076" s="4" t="s">
        <v>176</v>
      </c>
      <c r="H1076" s="4" t="s">
        <v>177</v>
      </c>
      <c r="I1076" s="4"/>
      <c r="J1076" s="4"/>
      <c r="K1076" s="4">
        <v>222</v>
      </c>
      <c r="L1076" s="4">
        <v>3</v>
      </c>
      <c r="M1076" s="4">
        <v>3</v>
      </c>
      <c r="N1076" s="4" t="s">
        <v>45</v>
      </c>
      <c r="O1076" s="4">
        <v>2</v>
      </c>
      <c r="P1076" s="4"/>
    </row>
    <row r="1077" spans="1:16">
      <c r="A1077" s="4">
        <v>50</v>
      </c>
      <c r="B1077" s="4">
        <v>0</v>
      </c>
      <c r="C1077" s="4">
        <v>0</v>
      </c>
      <c r="D1077" s="4">
        <v>1</v>
      </c>
      <c r="E1077" s="4">
        <v>216</v>
      </c>
      <c r="F1077" s="4">
        <f>ROUND(Source!AP1072,O1077)</f>
        <v>0</v>
      </c>
      <c r="G1077" s="4" t="s">
        <v>178</v>
      </c>
      <c r="H1077" s="4" t="s">
        <v>179</v>
      </c>
      <c r="I1077" s="4"/>
      <c r="J1077" s="4"/>
      <c r="K1077" s="4">
        <v>216</v>
      </c>
      <c r="L1077" s="4">
        <v>4</v>
      </c>
      <c r="M1077" s="4">
        <v>3</v>
      </c>
      <c r="N1077" s="4" t="s">
        <v>45</v>
      </c>
      <c r="O1077" s="4">
        <v>2</v>
      </c>
      <c r="P1077" s="4"/>
    </row>
    <row r="1078" spans="1:16">
      <c r="A1078" s="4">
        <v>50</v>
      </c>
      <c r="B1078" s="4">
        <v>0</v>
      </c>
      <c r="C1078" s="4">
        <v>0</v>
      </c>
      <c r="D1078" s="4">
        <v>1</v>
      </c>
      <c r="E1078" s="4">
        <v>223</v>
      </c>
      <c r="F1078" s="4">
        <f>ROUND(Source!AQ1072,O1078)</f>
        <v>0</v>
      </c>
      <c r="G1078" s="4" t="s">
        <v>180</v>
      </c>
      <c r="H1078" s="4" t="s">
        <v>181</v>
      </c>
      <c r="I1078" s="4"/>
      <c r="J1078" s="4"/>
      <c r="K1078" s="4">
        <v>223</v>
      </c>
      <c r="L1078" s="4">
        <v>5</v>
      </c>
      <c r="M1078" s="4">
        <v>3</v>
      </c>
      <c r="N1078" s="4" t="s">
        <v>45</v>
      </c>
      <c r="O1078" s="4">
        <v>2</v>
      </c>
      <c r="P1078" s="4"/>
    </row>
    <row r="1079" spans="1:16">
      <c r="A1079" s="4">
        <v>50</v>
      </c>
      <c r="B1079" s="4">
        <v>0</v>
      </c>
      <c r="C1079" s="4">
        <v>0</v>
      </c>
      <c r="D1079" s="4">
        <v>1</v>
      </c>
      <c r="E1079" s="4">
        <v>203</v>
      </c>
      <c r="F1079" s="4">
        <f>ROUND(Source!Q1072,O1079)</f>
        <v>0</v>
      </c>
      <c r="G1079" s="4" t="s">
        <v>182</v>
      </c>
      <c r="H1079" s="4" t="s">
        <v>183</v>
      </c>
      <c r="I1079" s="4"/>
      <c r="J1079" s="4"/>
      <c r="K1079" s="4">
        <v>203</v>
      </c>
      <c r="L1079" s="4">
        <v>6</v>
      </c>
      <c r="M1079" s="4">
        <v>3</v>
      </c>
      <c r="N1079" s="4" t="s">
        <v>45</v>
      </c>
      <c r="O1079" s="4">
        <v>2</v>
      </c>
      <c r="P1079" s="4"/>
    </row>
    <row r="1080" spans="1:16">
      <c r="A1080" s="4">
        <v>50</v>
      </c>
      <c r="B1080" s="4">
        <v>0</v>
      </c>
      <c r="C1080" s="4">
        <v>0</v>
      </c>
      <c r="D1080" s="4">
        <v>1</v>
      </c>
      <c r="E1080" s="4">
        <v>204</v>
      </c>
      <c r="F1080" s="4">
        <f>ROUND(Source!R1072,O1080)</f>
        <v>0</v>
      </c>
      <c r="G1080" s="4" t="s">
        <v>184</v>
      </c>
      <c r="H1080" s="4" t="s">
        <v>185</v>
      </c>
      <c r="I1080" s="4"/>
      <c r="J1080" s="4"/>
      <c r="K1080" s="4">
        <v>204</v>
      </c>
      <c r="L1080" s="4">
        <v>7</v>
      </c>
      <c r="M1080" s="4">
        <v>3</v>
      </c>
      <c r="N1080" s="4" t="s">
        <v>45</v>
      </c>
      <c r="O1080" s="4">
        <v>2</v>
      </c>
      <c r="P1080" s="4"/>
    </row>
    <row r="1081" spans="1:16">
      <c r="A1081" s="4">
        <v>50</v>
      </c>
      <c r="B1081" s="4">
        <v>0</v>
      </c>
      <c r="C1081" s="4">
        <v>0</v>
      </c>
      <c r="D1081" s="4">
        <v>1</v>
      </c>
      <c r="E1081" s="4">
        <v>205</v>
      </c>
      <c r="F1081" s="4">
        <f>ROUND(Source!S1072,O1081)</f>
        <v>0</v>
      </c>
      <c r="G1081" s="4" t="s">
        <v>186</v>
      </c>
      <c r="H1081" s="4" t="s">
        <v>187</v>
      </c>
      <c r="I1081" s="4"/>
      <c r="J1081" s="4"/>
      <c r="K1081" s="4">
        <v>205</v>
      </c>
      <c r="L1081" s="4">
        <v>8</v>
      </c>
      <c r="M1081" s="4">
        <v>3</v>
      </c>
      <c r="N1081" s="4" t="s">
        <v>45</v>
      </c>
      <c r="O1081" s="4">
        <v>2</v>
      </c>
      <c r="P1081" s="4"/>
    </row>
    <row r="1082" spans="1:16">
      <c r="A1082" s="4">
        <v>50</v>
      </c>
      <c r="B1082" s="4">
        <v>0</v>
      </c>
      <c r="C1082" s="4">
        <v>0</v>
      </c>
      <c r="D1082" s="4">
        <v>1</v>
      </c>
      <c r="E1082" s="4">
        <v>214</v>
      </c>
      <c r="F1082" s="4">
        <f>ROUND(Source!AS1072,O1082)</f>
        <v>0</v>
      </c>
      <c r="G1082" s="4" t="s">
        <v>188</v>
      </c>
      <c r="H1082" s="4" t="s">
        <v>189</v>
      </c>
      <c r="I1082" s="4"/>
      <c r="J1082" s="4"/>
      <c r="K1082" s="4">
        <v>214</v>
      </c>
      <c r="L1082" s="4">
        <v>9</v>
      </c>
      <c r="M1082" s="4">
        <v>3</v>
      </c>
      <c r="N1082" s="4" t="s">
        <v>45</v>
      </c>
      <c r="O1082" s="4">
        <v>2</v>
      </c>
      <c r="P1082" s="4"/>
    </row>
    <row r="1083" spans="1:16">
      <c r="A1083" s="4">
        <v>50</v>
      </c>
      <c r="B1083" s="4">
        <v>0</v>
      </c>
      <c r="C1083" s="4">
        <v>0</v>
      </c>
      <c r="D1083" s="4">
        <v>1</v>
      </c>
      <c r="E1083" s="4">
        <v>215</v>
      </c>
      <c r="F1083" s="4">
        <f>ROUND(Source!AT1072,O1083)</f>
        <v>0</v>
      </c>
      <c r="G1083" s="4" t="s">
        <v>190</v>
      </c>
      <c r="H1083" s="4" t="s">
        <v>191</v>
      </c>
      <c r="I1083" s="4"/>
      <c r="J1083" s="4"/>
      <c r="K1083" s="4">
        <v>215</v>
      </c>
      <c r="L1083" s="4">
        <v>10</v>
      </c>
      <c r="M1083" s="4">
        <v>3</v>
      </c>
      <c r="N1083" s="4" t="s">
        <v>45</v>
      </c>
      <c r="O1083" s="4">
        <v>2</v>
      </c>
      <c r="P1083" s="4"/>
    </row>
    <row r="1084" spans="1:16">
      <c r="A1084" s="4">
        <v>50</v>
      </c>
      <c r="B1084" s="4">
        <v>0</v>
      </c>
      <c r="C1084" s="4">
        <v>0</v>
      </c>
      <c r="D1084" s="4">
        <v>1</v>
      </c>
      <c r="E1084" s="4">
        <v>217</v>
      </c>
      <c r="F1084" s="4">
        <f>ROUND(Source!AU1072,O1084)</f>
        <v>0</v>
      </c>
      <c r="G1084" s="4" t="s">
        <v>192</v>
      </c>
      <c r="H1084" s="4" t="s">
        <v>193</v>
      </c>
      <c r="I1084" s="4"/>
      <c r="J1084" s="4"/>
      <c r="K1084" s="4">
        <v>217</v>
      </c>
      <c r="L1084" s="4">
        <v>11</v>
      </c>
      <c r="M1084" s="4">
        <v>3</v>
      </c>
      <c r="N1084" s="4" t="s">
        <v>45</v>
      </c>
      <c r="O1084" s="4">
        <v>2</v>
      </c>
      <c r="P1084" s="4"/>
    </row>
    <row r="1085" spans="1:16">
      <c r="A1085" s="4">
        <v>50</v>
      </c>
      <c r="B1085" s="4">
        <v>0</v>
      </c>
      <c r="C1085" s="4">
        <v>0</v>
      </c>
      <c r="D1085" s="4">
        <v>1</v>
      </c>
      <c r="E1085" s="4">
        <v>206</v>
      </c>
      <c r="F1085" s="4">
        <f>ROUND(Source!T1072,O1085)</f>
        <v>0</v>
      </c>
      <c r="G1085" s="4" t="s">
        <v>194</v>
      </c>
      <c r="H1085" s="4" t="s">
        <v>195</v>
      </c>
      <c r="I1085" s="4"/>
      <c r="J1085" s="4"/>
      <c r="K1085" s="4">
        <v>206</v>
      </c>
      <c r="L1085" s="4">
        <v>12</v>
      </c>
      <c r="M1085" s="4">
        <v>3</v>
      </c>
      <c r="N1085" s="4" t="s">
        <v>45</v>
      </c>
      <c r="O1085" s="4">
        <v>2</v>
      </c>
      <c r="P1085" s="4"/>
    </row>
    <row r="1086" spans="1:16">
      <c r="A1086" s="4">
        <v>50</v>
      </c>
      <c r="B1086" s="4">
        <v>0</v>
      </c>
      <c r="C1086" s="4">
        <v>0</v>
      </c>
      <c r="D1086" s="4">
        <v>1</v>
      </c>
      <c r="E1086" s="4">
        <v>207</v>
      </c>
      <c r="F1086" s="4">
        <f>Source!U1072</f>
        <v>0</v>
      </c>
      <c r="G1086" s="4" t="s">
        <v>196</v>
      </c>
      <c r="H1086" s="4" t="s">
        <v>197</v>
      </c>
      <c r="I1086" s="4"/>
      <c r="J1086" s="4"/>
      <c r="K1086" s="4">
        <v>207</v>
      </c>
      <c r="L1086" s="4">
        <v>13</v>
      </c>
      <c r="M1086" s="4">
        <v>3</v>
      </c>
      <c r="N1086" s="4" t="s">
        <v>45</v>
      </c>
      <c r="O1086" s="4">
        <v>-1</v>
      </c>
      <c r="P1086" s="4"/>
    </row>
    <row r="1087" spans="1:16">
      <c r="A1087" s="4">
        <v>50</v>
      </c>
      <c r="B1087" s="4">
        <v>0</v>
      </c>
      <c r="C1087" s="4">
        <v>0</v>
      </c>
      <c r="D1087" s="4">
        <v>1</v>
      </c>
      <c r="E1087" s="4">
        <v>208</v>
      </c>
      <c r="F1087" s="4">
        <f>Source!V1072</f>
        <v>0</v>
      </c>
      <c r="G1087" s="4" t="s">
        <v>198</v>
      </c>
      <c r="H1087" s="4" t="s">
        <v>199</v>
      </c>
      <c r="I1087" s="4"/>
      <c r="J1087" s="4"/>
      <c r="K1087" s="4">
        <v>208</v>
      </c>
      <c r="L1087" s="4">
        <v>14</v>
      </c>
      <c r="M1087" s="4">
        <v>3</v>
      </c>
      <c r="N1087" s="4" t="s">
        <v>45</v>
      </c>
      <c r="O1087" s="4">
        <v>-1</v>
      </c>
      <c r="P1087" s="4"/>
    </row>
    <row r="1088" spans="1:16">
      <c r="A1088" s="4">
        <v>50</v>
      </c>
      <c r="B1088" s="4">
        <v>0</v>
      </c>
      <c r="C1088" s="4">
        <v>0</v>
      </c>
      <c r="D1088" s="4">
        <v>1</v>
      </c>
      <c r="E1088" s="4">
        <v>209</v>
      </c>
      <c r="F1088" s="4">
        <f>ROUND(Source!W1072,O1088)</f>
        <v>0</v>
      </c>
      <c r="G1088" s="4" t="s">
        <v>200</v>
      </c>
      <c r="H1088" s="4" t="s">
        <v>201</v>
      </c>
      <c r="I1088" s="4"/>
      <c r="J1088" s="4"/>
      <c r="K1088" s="4">
        <v>209</v>
      </c>
      <c r="L1088" s="4">
        <v>15</v>
      </c>
      <c r="M1088" s="4">
        <v>3</v>
      </c>
      <c r="N1088" s="4" t="s">
        <v>45</v>
      </c>
      <c r="O1088" s="4">
        <v>2</v>
      </c>
      <c r="P1088" s="4"/>
    </row>
    <row r="1089" spans="1:200">
      <c r="A1089" s="4">
        <v>50</v>
      </c>
      <c r="B1089" s="4">
        <v>0</v>
      </c>
      <c r="C1089" s="4">
        <v>0</v>
      </c>
      <c r="D1089" s="4">
        <v>1</v>
      </c>
      <c r="E1089" s="4">
        <v>210</v>
      </c>
      <c r="F1089" s="4">
        <f>ROUND(Source!X1072,O1089)</f>
        <v>0</v>
      </c>
      <c r="G1089" s="4" t="s">
        <v>202</v>
      </c>
      <c r="H1089" s="4" t="s">
        <v>203</v>
      </c>
      <c r="I1089" s="4"/>
      <c r="J1089" s="4"/>
      <c r="K1089" s="4">
        <v>210</v>
      </c>
      <c r="L1089" s="4">
        <v>16</v>
      </c>
      <c r="M1089" s="4">
        <v>3</v>
      </c>
      <c r="N1089" s="4" t="s">
        <v>45</v>
      </c>
      <c r="O1089" s="4">
        <v>2</v>
      </c>
      <c r="P1089" s="4"/>
    </row>
    <row r="1090" spans="1:200">
      <c r="A1090" s="4">
        <v>50</v>
      </c>
      <c r="B1090" s="4">
        <v>0</v>
      </c>
      <c r="C1090" s="4">
        <v>0</v>
      </c>
      <c r="D1090" s="4">
        <v>1</v>
      </c>
      <c r="E1090" s="4">
        <v>211</v>
      </c>
      <c r="F1090" s="4">
        <f>ROUND(Source!Y1072,O1090)</f>
        <v>0</v>
      </c>
      <c r="G1090" s="4" t="s">
        <v>204</v>
      </c>
      <c r="H1090" s="4" t="s">
        <v>205</v>
      </c>
      <c r="I1090" s="4"/>
      <c r="J1090" s="4"/>
      <c r="K1090" s="4">
        <v>211</v>
      </c>
      <c r="L1090" s="4">
        <v>17</v>
      </c>
      <c r="M1090" s="4">
        <v>3</v>
      </c>
      <c r="N1090" s="4" t="s">
        <v>45</v>
      </c>
      <c r="O1090" s="4">
        <v>2</v>
      </c>
      <c r="P1090" s="4"/>
    </row>
    <row r="1091" spans="1:200">
      <c r="A1091" s="4">
        <v>50</v>
      </c>
      <c r="B1091" s="4">
        <v>0</v>
      </c>
      <c r="C1091" s="4">
        <v>0</v>
      </c>
      <c r="D1091" s="4">
        <v>1</v>
      </c>
      <c r="E1091" s="4">
        <v>224</v>
      </c>
      <c r="F1091" s="4">
        <f>ROUND(Source!AR1072,O1091)</f>
        <v>0</v>
      </c>
      <c r="G1091" s="4" t="s">
        <v>206</v>
      </c>
      <c r="H1091" s="4" t="s">
        <v>207</v>
      </c>
      <c r="I1091" s="4"/>
      <c r="J1091" s="4"/>
      <c r="K1091" s="4">
        <v>224</v>
      </c>
      <c r="L1091" s="4">
        <v>18</v>
      </c>
      <c r="M1091" s="4">
        <v>3</v>
      </c>
      <c r="N1091" s="4" t="s">
        <v>45</v>
      </c>
      <c r="O1091" s="4">
        <v>2</v>
      </c>
      <c r="P1091" s="4"/>
    </row>
    <row r="1093" spans="1:200">
      <c r="A1093" s="1">
        <v>5</v>
      </c>
      <c r="B1093" s="1">
        <v>0</v>
      </c>
      <c r="C1093" s="1"/>
      <c r="D1093" s="1">
        <f>ROW(A1109)</f>
        <v>1109</v>
      </c>
      <c r="E1093" s="1"/>
      <c r="F1093" s="1" t="s">
        <v>564</v>
      </c>
      <c r="G1093" s="1" t="s">
        <v>839</v>
      </c>
      <c r="H1093" s="1" t="s">
        <v>45</v>
      </c>
      <c r="I1093" s="1">
        <v>0</v>
      </c>
      <c r="J1093" s="1"/>
      <c r="K1093" s="1">
        <v>0</v>
      </c>
      <c r="L1093" s="1"/>
      <c r="M1093" s="1"/>
      <c r="N1093" s="1"/>
      <c r="O1093" s="1"/>
      <c r="P1093" s="1"/>
      <c r="Q1093" s="1"/>
      <c r="R1093" s="1"/>
      <c r="S1093" s="1"/>
      <c r="T1093" s="1"/>
      <c r="U1093" s="1" t="s">
        <v>45</v>
      </c>
      <c r="V1093" s="1">
        <v>0</v>
      </c>
      <c r="W1093" s="1"/>
      <c r="X1093" s="1"/>
      <c r="Y1093" s="1"/>
      <c r="Z1093" s="1"/>
      <c r="AA1093" s="1"/>
      <c r="AB1093" s="1" t="s">
        <v>45</v>
      </c>
      <c r="AC1093" s="1" t="s">
        <v>45</v>
      </c>
      <c r="AD1093" s="1" t="s">
        <v>45</v>
      </c>
      <c r="AE1093" s="1" t="s">
        <v>45</v>
      </c>
      <c r="AF1093" s="1" t="s">
        <v>45</v>
      </c>
      <c r="AG1093" s="1" t="s">
        <v>45</v>
      </c>
      <c r="AH1093" s="1"/>
      <c r="AI1093" s="1"/>
      <c r="AJ1093" s="1"/>
      <c r="AK1093" s="1"/>
      <c r="AL1093" s="1"/>
      <c r="AM1093" s="1"/>
      <c r="AN1093" s="1"/>
      <c r="AO1093" s="1"/>
      <c r="AP1093" s="1" t="s">
        <v>45</v>
      </c>
      <c r="AQ1093" s="1" t="s">
        <v>45</v>
      </c>
      <c r="AR1093" s="1" t="s">
        <v>45</v>
      </c>
      <c r="AS1093" s="1"/>
      <c r="AT1093" s="1"/>
      <c r="AU1093" s="1"/>
      <c r="AV1093" s="1"/>
      <c r="AW1093" s="1"/>
      <c r="AX1093" s="1"/>
      <c r="AY1093" s="1"/>
      <c r="AZ1093" s="1" t="s">
        <v>45</v>
      </c>
      <c r="BA1093" s="1"/>
      <c r="BB1093" s="1" t="s">
        <v>45</v>
      </c>
      <c r="BC1093" s="1" t="s">
        <v>45</v>
      </c>
      <c r="BD1093" s="1" t="s">
        <v>45</v>
      </c>
      <c r="BE1093" s="1" t="s">
        <v>45</v>
      </c>
      <c r="BF1093" s="1" t="s">
        <v>45</v>
      </c>
      <c r="BG1093" s="1" t="s">
        <v>45</v>
      </c>
      <c r="BH1093" s="1" t="s">
        <v>45</v>
      </c>
      <c r="BI1093" s="1" t="s">
        <v>45</v>
      </c>
      <c r="BJ1093" s="1" t="s">
        <v>45</v>
      </c>
      <c r="BK1093" s="1" t="s">
        <v>45</v>
      </c>
      <c r="BL1093" s="1" t="s">
        <v>45</v>
      </c>
      <c r="BM1093" s="1" t="s">
        <v>45</v>
      </c>
      <c r="BN1093" s="1" t="s">
        <v>45</v>
      </c>
      <c r="BO1093" s="1" t="s">
        <v>45</v>
      </c>
      <c r="BP1093" s="1" t="s">
        <v>45</v>
      </c>
      <c r="BQ1093" s="1"/>
      <c r="BR1093" s="1"/>
      <c r="BS1093" s="1"/>
      <c r="BT1093" s="1"/>
      <c r="BU1093" s="1"/>
      <c r="BV1093" s="1"/>
      <c r="BW1093" s="1"/>
      <c r="BX1093" s="1">
        <v>0</v>
      </c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>
        <v>0</v>
      </c>
    </row>
    <row r="1095" spans="1:200">
      <c r="A1095" s="2">
        <v>52</v>
      </c>
      <c r="B1095" s="2">
        <f t="shared" ref="B1095:G1095" si="682">B1109</f>
        <v>0</v>
      </c>
      <c r="C1095" s="2">
        <f t="shared" si="682"/>
        <v>5</v>
      </c>
      <c r="D1095" s="2">
        <f t="shared" si="682"/>
        <v>1093</v>
      </c>
      <c r="E1095" s="2">
        <f t="shared" si="682"/>
        <v>0</v>
      </c>
      <c r="F1095" s="2" t="str">
        <f t="shared" si="682"/>
        <v>Новый подраздел</v>
      </c>
      <c r="G1095" s="2" t="str">
        <f t="shared" si="682"/>
        <v>САНУЗЕЛ</v>
      </c>
      <c r="H1095" s="2"/>
      <c r="I1095" s="2"/>
      <c r="J1095" s="2"/>
      <c r="K1095" s="2"/>
      <c r="L1095" s="2"/>
      <c r="M1095" s="2"/>
      <c r="N1095" s="2"/>
      <c r="O1095" s="2">
        <f t="shared" ref="O1095:AT1095" si="683">O1109</f>
        <v>0</v>
      </c>
      <c r="P1095" s="2">
        <f t="shared" si="683"/>
        <v>0</v>
      </c>
      <c r="Q1095" s="2">
        <f t="shared" si="683"/>
        <v>0</v>
      </c>
      <c r="R1095" s="2">
        <f t="shared" si="683"/>
        <v>0</v>
      </c>
      <c r="S1095" s="2">
        <f t="shared" si="683"/>
        <v>0</v>
      </c>
      <c r="T1095" s="2">
        <f t="shared" si="683"/>
        <v>0</v>
      </c>
      <c r="U1095" s="2">
        <f t="shared" si="683"/>
        <v>0</v>
      </c>
      <c r="V1095" s="2">
        <f t="shared" si="683"/>
        <v>0</v>
      </c>
      <c r="W1095" s="2">
        <f t="shared" si="683"/>
        <v>0</v>
      </c>
      <c r="X1095" s="2">
        <f t="shared" si="683"/>
        <v>0</v>
      </c>
      <c r="Y1095" s="2">
        <f t="shared" si="683"/>
        <v>0</v>
      </c>
      <c r="Z1095" s="2">
        <f t="shared" si="683"/>
        <v>0</v>
      </c>
      <c r="AA1095" s="2">
        <f t="shared" si="683"/>
        <v>0</v>
      </c>
      <c r="AB1095" s="2">
        <f t="shared" si="683"/>
        <v>0</v>
      </c>
      <c r="AC1095" s="2">
        <f t="shared" si="683"/>
        <v>0</v>
      </c>
      <c r="AD1095" s="2">
        <f t="shared" si="683"/>
        <v>0</v>
      </c>
      <c r="AE1095" s="2">
        <f t="shared" si="683"/>
        <v>0</v>
      </c>
      <c r="AF1095" s="2">
        <f t="shared" si="683"/>
        <v>0</v>
      </c>
      <c r="AG1095" s="2">
        <f t="shared" si="683"/>
        <v>0</v>
      </c>
      <c r="AH1095" s="2">
        <f t="shared" si="683"/>
        <v>0</v>
      </c>
      <c r="AI1095" s="2">
        <f t="shared" si="683"/>
        <v>0</v>
      </c>
      <c r="AJ1095" s="2">
        <f t="shared" si="683"/>
        <v>0</v>
      </c>
      <c r="AK1095" s="2">
        <f t="shared" si="683"/>
        <v>0</v>
      </c>
      <c r="AL1095" s="2">
        <f t="shared" si="683"/>
        <v>0</v>
      </c>
      <c r="AM1095" s="2">
        <f t="shared" si="683"/>
        <v>0</v>
      </c>
      <c r="AN1095" s="2">
        <f t="shared" si="683"/>
        <v>0</v>
      </c>
      <c r="AO1095" s="2">
        <f t="shared" si="683"/>
        <v>0</v>
      </c>
      <c r="AP1095" s="2">
        <f t="shared" si="683"/>
        <v>0</v>
      </c>
      <c r="AQ1095" s="2">
        <f t="shared" si="683"/>
        <v>0</v>
      </c>
      <c r="AR1095" s="2">
        <f t="shared" si="683"/>
        <v>0</v>
      </c>
      <c r="AS1095" s="2">
        <f t="shared" si="683"/>
        <v>0</v>
      </c>
      <c r="AT1095" s="2">
        <f t="shared" si="683"/>
        <v>0</v>
      </c>
      <c r="AU1095" s="2">
        <f t="shared" ref="AU1095:BZ1095" si="684">AU1109</f>
        <v>0</v>
      </c>
      <c r="AV1095" s="2">
        <f t="shared" si="684"/>
        <v>0</v>
      </c>
      <c r="AW1095" s="2">
        <f t="shared" si="684"/>
        <v>0</v>
      </c>
      <c r="AX1095" s="2">
        <f t="shared" si="684"/>
        <v>0</v>
      </c>
      <c r="AY1095" s="2">
        <f t="shared" si="684"/>
        <v>0</v>
      </c>
      <c r="AZ1095" s="2">
        <f t="shared" si="684"/>
        <v>0</v>
      </c>
      <c r="BA1095" s="2">
        <f t="shared" si="684"/>
        <v>0</v>
      </c>
      <c r="BB1095" s="2">
        <f t="shared" si="684"/>
        <v>0</v>
      </c>
      <c r="BC1095" s="2">
        <f t="shared" si="684"/>
        <v>0</v>
      </c>
      <c r="BD1095" s="2">
        <f t="shared" si="684"/>
        <v>0</v>
      </c>
      <c r="BE1095" s="2">
        <f t="shared" si="684"/>
        <v>0</v>
      </c>
      <c r="BF1095" s="2">
        <f t="shared" si="684"/>
        <v>0</v>
      </c>
      <c r="BG1095" s="2">
        <f t="shared" si="684"/>
        <v>0</v>
      </c>
      <c r="BH1095" s="2">
        <f t="shared" si="684"/>
        <v>0</v>
      </c>
      <c r="BI1095" s="2">
        <f t="shared" si="684"/>
        <v>0</v>
      </c>
      <c r="BJ1095" s="2">
        <f t="shared" si="684"/>
        <v>0</v>
      </c>
      <c r="BK1095" s="2">
        <f t="shared" si="684"/>
        <v>0</v>
      </c>
      <c r="BL1095" s="2">
        <f t="shared" si="684"/>
        <v>0</v>
      </c>
      <c r="BM1095" s="2">
        <f t="shared" si="684"/>
        <v>0</v>
      </c>
      <c r="BN1095" s="2">
        <f t="shared" si="684"/>
        <v>0</v>
      </c>
      <c r="BO1095" s="3">
        <f t="shared" si="684"/>
        <v>0</v>
      </c>
      <c r="BP1095" s="3">
        <f t="shared" si="684"/>
        <v>0</v>
      </c>
      <c r="BQ1095" s="3">
        <f t="shared" si="684"/>
        <v>0</v>
      </c>
      <c r="BR1095" s="3">
        <f t="shared" si="684"/>
        <v>0</v>
      </c>
      <c r="BS1095" s="3">
        <f t="shared" si="684"/>
        <v>0</v>
      </c>
      <c r="BT1095" s="3">
        <f t="shared" si="684"/>
        <v>0</v>
      </c>
      <c r="BU1095" s="3">
        <f t="shared" si="684"/>
        <v>0</v>
      </c>
      <c r="BV1095" s="3">
        <f t="shared" si="684"/>
        <v>0</v>
      </c>
      <c r="BW1095" s="3">
        <f t="shared" si="684"/>
        <v>0</v>
      </c>
      <c r="BX1095" s="3">
        <f t="shared" si="684"/>
        <v>0</v>
      </c>
      <c r="BY1095" s="3">
        <f t="shared" si="684"/>
        <v>0</v>
      </c>
      <c r="BZ1095" s="3">
        <f t="shared" si="684"/>
        <v>0</v>
      </c>
      <c r="CA1095" s="3">
        <f t="shared" ref="CA1095:DF1095" si="685">CA1109</f>
        <v>0</v>
      </c>
      <c r="CB1095" s="3">
        <f t="shared" si="685"/>
        <v>0</v>
      </c>
      <c r="CC1095" s="3">
        <f t="shared" si="685"/>
        <v>0</v>
      </c>
      <c r="CD1095" s="3">
        <f t="shared" si="685"/>
        <v>0</v>
      </c>
      <c r="CE1095" s="3">
        <f t="shared" si="685"/>
        <v>0</v>
      </c>
      <c r="CF1095" s="3">
        <f t="shared" si="685"/>
        <v>0</v>
      </c>
      <c r="CG1095" s="3">
        <f t="shared" si="685"/>
        <v>0</v>
      </c>
      <c r="CH1095" s="3">
        <f t="shared" si="685"/>
        <v>0</v>
      </c>
      <c r="CI1095" s="3">
        <f t="shared" si="685"/>
        <v>0</v>
      </c>
      <c r="CJ1095" s="3">
        <f t="shared" si="685"/>
        <v>0</v>
      </c>
      <c r="CK1095" s="3">
        <f t="shared" si="685"/>
        <v>0</v>
      </c>
      <c r="CL1095" s="3">
        <f t="shared" si="685"/>
        <v>0</v>
      </c>
      <c r="CM1095" s="3">
        <f t="shared" si="685"/>
        <v>0</v>
      </c>
      <c r="CN1095" s="3">
        <f t="shared" si="685"/>
        <v>0</v>
      </c>
      <c r="CO1095" s="3">
        <f t="shared" si="685"/>
        <v>0</v>
      </c>
      <c r="CP1095" s="3">
        <f t="shared" si="685"/>
        <v>0</v>
      </c>
      <c r="CQ1095" s="3">
        <f t="shared" si="685"/>
        <v>0</v>
      </c>
      <c r="CR1095" s="3">
        <f t="shared" si="685"/>
        <v>0</v>
      </c>
      <c r="CS1095" s="3">
        <f t="shared" si="685"/>
        <v>0</v>
      </c>
      <c r="CT1095" s="3">
        <f t="shared" si="685"/>
        <v>0</v>
      </c>
      <c r="CU1095" s="3">
        <f t="shared" si="685"/>
        <v>0</v>
      </c>
      <c r="CV1095" s="3">
        <f t="shared" si="685"/>
        <v>0</v>
      </c>
      <c r="CW1095" s="3">
        <f t="shared" si="685"/>
        <v>0</v>
      </c>
      <c r="CX1095" s="3">
        <f t="shared" si="685"/>
        <v>0</v>
      </c>
      <c r="CY1095" s="3">
        <f t="shared" si="685"/>
        <v>0</v>
      </c>
      <c r="CZ1095" s="3">
        <f t="shared" si="685"/>
        <v>0</v>
      </c>
      <c r="DA1095" s="3">
        <f t="shared" si="685"/>
        <v>0</v>
      </c>
      <c r="DB1095" s="3">
        <f t="shared" si="685"/>
        <v>0</v>
      </c>
      <c r="DC1095" s="3">
        <f t="shared" si="685"/>
        <v>0</v>
      </c>
      <c r="DD1095" s="3">
        <f t="shared" si="685"/>
        <v>0</v>
      </c>
      <c r="DE1095" s="3">
        <f t="shared" si="685"/>
        <v>0</v>
      </c>
      <c r="DF1095" s="3">
        <f t="shared" si="685"/>
        <v>0</v>
      </c>
      <c r="DG1095" s="3">
        <f t="shared" ref="DG1095:DN1095" si="686">DG1109</f>
        <v>0</v>
      </c>
      <c r="DH1095" s="3">
        <f t="shared" si="686"/>
        <v>0</v>
      </c>
      <c r="DI1095" s="3">
        <f t="shared" si="686"/>
        <v>0</v>
      </c>
      <c r="DJ1095" s="3">
        <f t="shared" si="686"/>
        <v>0</v>
      </c>
      <c r="DK1095" s="3">
        <f t="shared" si="686"/>
        <v>0</v>
      </c>
      <c r="DL1095" s="3">
        <f t="shared" si="686"/>
        <v>0</v>
      </c>
      <c r="DM1095" s="3">
        <f t="shared" si="686"/>
        <v>0</v>
      </c>
      <c r="DN1095" s="3">
        <f t="shared" si="686"/>
        <v>0</v>
      </c>
    </row>
    <row r="1097" spans="1:200">
      <c r="A1097">
        <v>17</v>
      </c>
      <c r="B1097">
        <v>0</v>
      </c>
      <c r="C1097">
        <f>ROW(SmtRes!A516)</f>
        <v>516</v>
      </c>
      <c r="D1097">
        <f>ROW(EtalonRes!A492)</f>
        <v>492</v>
      </c>
      <c r="E1097" t="s">
        <v>70</v>
      </c>
      <c r="F1097" t="s">
        <v>381</v>
      </c>
      <c r="G1097" t="s">
        <v>382</v>
      </c>
      <c r="H1097" t="s">
        <v>73</v>
      </c>
      <c r="I1097">
        <f>0.44*0.3</f>
        <v>0.13200000000000001</v>
      </c>
      <c r="J1097">
        <v>0</v>
      </c>
      <c r="O1097">
        <f t="shared" ref="O1097:O1107" si="687">ROUND(CP1097,2)</f>
        <v>3790.97</v>
      </c>
      <c r="P1097">
        <f t="shared" ref="P1097:P1107" si="688">ROUND(CQ1097*I1097,2)</f>
        <v>0</v>
      </c>
      <c r="Q1097">
        <f t="shared" ref="Q1097:Q1107" si="689">ROUND(CR1097*I1097,2)</f>
        <v>0</v>
      </c>
      <c r="R1097">
        <f t="shared" ref="R1097:R1107" si="690">ROUND(CS1097*I1097,2)</f>
        <v>0</v>
      </c>
      <c r="S1097">
        <f t="shared" ref="S1097:S1107" si="691">ROUND(CT1097*I1097,2)</f>
        <v>3790.97</v>
      </c>
      <c r="T1097">
        <f t="shared" ref="T1097:T1107" si="692">ROUND(CU1097*I1097,2)</f>
        <v>0</v>
      </c>
      <c r="U1097">
        <f t="shared" ref="U1097:U1107" si="693">CV1097*I1097</f>
        <v>19.86204</v>
      </c>
      <c r="V1097">
        <f t="shared" ref="V1097:V1107" si="694">CW1097*I1097</f>
        <v>0</v>
      </c>
      <c r="W1097">
        <f t="shared" ref="W1097:W1107" si="695">ROUND(CX1097*I1097,2)</f>
        <v>0</v>
      </c>
      <c r="X1097">
        <f t="shared" ref="X1097:X1107" si="696">ROUND(CY1097,2)</f>
        <v>3184.41</v>
      </c>
      <c r="Y1097">
        <f t="shared" ref="Y1097:Y1107" si="697">ROUND(CZ1097,2)</f>
        <v>1668.03</v>
      </c>
      <c r="AA1097">
        <v>22950688</v>
      </c>
      <c r="AB1097">
        <f t="shared" ref="AB1097:AB1107" si="698">ROUND((AC1097+AD1097+AF1097),6)</f>
        <v>1726.37</v>
      </c>
      <c r="AC1097">
        <f t="shared" ref="AC1097:AC1107" si="699">ROUND((ES1097),6)</f>
        <v>0</v>
      </c>
      <c r="AD1097">
        <f t="shared" ref="AD1097:AD1107" si="700">ROUND((((ET1097)-(EU1097))+AE1097),6)</f>
        <v>0</v>
      </c>
      <c r="AE1097">
        <f t="shared" ref="AE1097:AE1107" si="701">ROUND((EU1097),6)</f>
        <v>0</v>
      </c>
      <c r="AF1097">
        <f t="shared" ref="AF1097:AF1107" si="702">ROUND((EV1097),6)</f>
        <v>1726.37</v>
      </c>
      <c r="AG1097">
        <f t="shared" ref="AG1097:AG1107" si="703">ROUND((AP1097),6)</f>
        <v>0</v>
      </c>
      <c r="AH1097">
        <f t="shared" ref="AH1097:AH1107" si="704">(EW1097)</f>
        <v>146.80000000000001</v>
      </c>
      <c r="AI1097">
        <f t="shared" ref="AI1097:AI1107" si="705">(EX1097)</f>
        <v>0</v>
      </c>
      <c r="AJ1097">
        <f t="shared" ref="AJ1097:AJ1107" si="706">ROUND((AS1097),6)</f>
        <v>0</v>
      </c>
      <c r="AK1097">
        <v>1726.37</v>
      </c>
      <c r="AL1097">
        <v>0</v>
      </c>
      <c r="AM1097">
        <v>0</v>
      </c>
      <c r="AN1097">
        <v>0</v>
      </c>
      <c r="AO1097">
        <v>1726.37</v>
      </c>
      <c r="AP1097">
        <v>0</v>
      </c>
      <c r="AQ1097">
        <v>146.80000000000001</v>
      </c>
      <c r="AR1097">
        <v>0</v>
      </c>
      <c r="AS1097">
        <v>0</v>
      </c>
      <c r="AT1097">
        <v>84</v>
      </c>
      <c r="AU1097">
        <v>44</v>
      </c>
      <c r="AV1097">
        <v>1.0249999999999999</v>
      </c>
      <c r="AW1097">
        <v>1</v>
      </c>
      <c r="AZ1097">
        <v>1</v>
      </c>
      <c r="BA1097">
        <v>16.23</v>
      </c>
      <c r="BB1097">
        <v>1</v>
      </c>
      <c r="BC1097">
        <v>1</v>
      </c>
      <c r="BD1097" t="s">
        <v>45</v>
      </c>
      <c r="BE1097" t="s">
        <v>45</v>
      </c>
      <c r="BF1097" t="s">
        <v>45</v>
      </c>
      <c r="BG1097" t="s">
        <v>45</v>
      </c>
      <c r="BH1097">
        <v>0</v>
      </c>
      <c r="BI1097">
        <v>1</v>
      </c>
      <c r="BJ1097" t="s">
        <v>383</v>
      </c>
      <c r="BM1097">
        <v>454</v>
      </c>
      <c r="BN1097">
        <v>0</v>
      </c>
      <c r="BO1097" t="s">
        <v>381</v>
      </c>
      <c r="BP1097">
        <v>1</v>
      </c>
      <c r="BQ1097">
        <v>60</v>
      </c>
      <c r="BS1097">
        <v>16.23</v>
      </c>
      <c r="BT1097">
        <v>1</v>
      </c>
      <c r="BU1097">
        <v>1</v>
      </c>
      <c r="BV1097">
        <v>1</v>
      </c>
      <c r="BW1097">
        <v>1</v>
      </c>
      <c r="BX1097">
        <v>1</v>
      </c>
      <c r="BY1097" t="s">
        <v>45</v>
      </c>
      <c r="BZ1097">
        <v>84</v>
      </c>
      <c r="CA1097">
        <v>44</v>
      </c>
      <c r="CF1097">
        <v>0</v>
      </c>
      <c r="CG1097">
        <v>0</v>
      </c>
      <c r="CM1097">
        <v>0</v>
      </c>
      <c r="CN1097" t="s">
        <v>45</v>
      </c>
      <c r="CO1097">
        <v>0</v>
      </c>
      <c r="CP1097">
        <f t="shared" ref="CP1097:CP1107" si="707">(P1097+Q1097+S1097)</f>
        <v>3790.97</v>
      </c>
      <c r="CQ1097">
        <f t="shared" ref="CQ1097:CQ1107" si="708">(AC1097*BC1097*AW1097)</f>
        <v>0</v>
      </c>
      <c r="CR1097">
        <f t="shared" ref="CR1097:CR1107" si="709">(AD1097*BB1097*AV1097)</f>
        <v>0</v>
      </c>
      <c r="CS1097">
        <f t="shared" ref="CS1097:CS1107" si="710">(AE1097*BS1097*AV1097)</f>
        <v>0</v>
      </c>
      <c r="CT1097">
        <f t="shared" ref="CT1097:CT1107" si="711">(AF1097*BA1097*AV1097)</f>
        <v>28719.459727499994</v>
      </c>
      <c r="CU1097">
        <f t="shared" ref="CU1097:CU1107" si="712">AG1097</f>
        <v>0</v>
      </c>
      <c r="CV1097">
        <f t="shared" ref="CV1097:CV1107" si="713">(AH1097*AV1097)</f>
        <v>150.47</v>
      </c>
      <c r="CW1097">
        <f t="shared" ref="CW1097:CW1107" si="714">AI1097</f>
        <v>0</v>
      </c>
      <c r="CX1097">
        <f t="shared" ref="CX1097:CX1107" si="715">AJ1097</f>
        <v>0</v>
      </c>
      <c r="CY1097">
        <f t="shared" ref="CY1097:CY1107" si="716">S1097*(BZ1097/100)</f>
        <v>3184.4147999999996</v>
      </c>
      <c r="CZ1097">
        <f t="shared" ref="CZ1097:CZ1107" si="717">S1097*(CA1097/100)</f>
        <v>1668.0267999999999</v>
      </c>
      <c r="DC1097" t="s">
        <v>45</v>
      </c>
      <c r="DD1097" t="s">
        <v>45</v>
      </c>
      <c r="DE1097" t="s">
        <v>45</v>
      </c>
      <c r="DF1097" t="s">
        <v>45</v>
      </c>
      <c r="DG1097" t="s">
        <v>45</v>
      </c>
      <c r="DH1097" t="s">
        <v>45</v>
      </c>
      <c r="DI1097" t="s">
        <v>45</v>
      </c>
      <c r="DJ1097" t="s">
        <v>45</v>
      </c>
      <c r="DK1097" t="s">
        <v>45</v>
      </c>
      <c r="DL1097" t="s">
        <v>45</v>
      </c>
      <c r="DM1097" t="s">
        <v>45</v>
      </c>
      <c r="DN1097">
        <v>100</v>
      </c>
      <c r="DO1097">
        <v>64</v>
      </c>
      <c r="DP1097">
        <v>1.0249999999999999</v>
      </c>
      <c r="DQ1097">
        <v>1</v>
      </c>
      <c r="DU1097">
        <v>1005</v>
      </c>
      <c r="DV1097" t="s">
        <v>73</v>
      </c>
      <c r="DW1097" t="s">
        <v>73</v>
      </c>
      <c r="DX1097">
        <v>100</v>
      </c>
      <c r="EE1097">
        <v>21378169</v>
      </c>
      <c r="EF1097">
        <v>60</v>
      </c>
      <c r="EG1097" t="s">
        <v>87</v>
      </c>
      <c r="EH1097">
        <v>0</v>
      </c>
      <c r="EI1097" t="s">
        <v>45</v>
      </c>
      <c r="EJ1097">
        <v>1</v>
      </c>
      <c r="EK1097">
        <v>454</v>
      </c>
      <c r="EL1097" t="s">
        <v>384</v>
      </c>
      <c r="EM1097" t="s">
        <v>385</v>
      </c>
      <c r="EO1097" t="s">
        <v>45</v>
      </c>
      <c r="EQ1097">
        <v>0</v>
      </c>
      <c r="ER1097">
        <v>1726.37</v>
      </c>
      <c r="ES1097">
        <v>0</v>
      </c>
      <c r="ET1097">
        <v>0</v>
      </c>
      <c r="EU1097">
        <v>0</v>
      </c>
      <c r="EV1097">
        <v>1726.37</v>
      </c>
      <c r="EW1097">
        <v>146.80000000000001</v>
      </c>
      <c r="EX1097">
        <v>0</v>
      </c>
      <c r="EY1097">
        <v>0</v>
      </c>
      <c r="EZ1097">
        <v>0</v>
      </c>
      <c r="FQ1097">
        <v>0</v>
      </c>
      <c r="FR1097">
        <f t="shared" ref="FR1097:FR1107" si="718">ROUND(IF(AND(BH1097=3,BI1097=3),P1097,0),2)</f>
        <v>0</v>
      </c>
      <c r="FS1097">
        <v>0</v>
      </c>
      <c r="FX1097">
        <v>84</v>
      </c>
      <c r="FY1097">
        <v>44</v>
      </c>
      <c r="GA1097" t="s">
        <v>45</v>
      </c>
      <c r="GG1097">
        <v>2</v>
      </c>
      <c r="GH1097">
        <v>1</v>
      </c>
      <c r="GI1097">
        <v>2</v>
      </c>
      <c r="GJ1097">
        <v>0</v>
      </c>
      <c r="GK1097">
        <f>ROUND(R1097*(R12)/100,2)</f>
        <v>0</v>
      </c>
      <c r="GL1097">
        <f t="shared" ref="GL1097:GL1107" si="719">ROUND(IF(AND(BH1097=3,BI1097=3,FS1097&lt;&gt;0),P1097,0),2)</f>
        <v>0</v>
      </c>
      <c r="GM1097">
        <f t="shared" ref="GM1097:GM1107" si="720">O1097+X1097+Y1097+GK1097</f>
        <v>8643.41</v>
      </c>
      <c r="GN1097">
        <f t="shared" ref="GN1097:GN1107" si="721">ROUND(IF(OR(BI1097=0,BI1097=1),O1097+X1097+Y1097+GK1097,0),2)</f>
        <v>8643.41</v>
      </c>
      <c r="GO1097">
        <f t="shared" ref="GO1097:GO1107" si="722">ROUND(IF(BI1097=2,O1097+X1097+Y1097+GK1097,0),2)</f>
        <v>0</v>
      </c>
      <c r="GP1097">
        <f t="shared" ref="GP1097:GP1107" si="723">ROUND(IF(BI1097=4,O1097+X1097+Y1097+GK1097,0),2)</f>
        <v>0</v>
      </c>
      <c r="GR1097">
        <v>0</v>
      </c>
    </row>
    <row r="1098" spans="1:200">
      <c r="A1098">
        <v>18</v>
      </c>
      <c r="B1098">
        <v>0</v>
      </c>
      <c r="C1098">
        <v>516</v>
      </c>
      <c r="E1098" t="s">
        <v>215</v>
      </c>
      <c r="F1098" t="s">
        <v>387</v>
      </c>
      <c r="G1098" t="s">
        <v>388</v>
      </c>
      <c r="H1098" t="s">
        <v>102</v>
      </c>
      <c r="I1098">
        <f>I1097*J1098</f>
        <v>0.29039999999999999</v>
      </c>
      <c r="J1098">
        <v>2.1999999999999997</v>
      </c>
      <c r="O1098">
        <f t="shared" si="687"/>
        <v>955.4</v>
      </c>
      <c r="P1098">
        <f t="shared" si="688"/>
        <v>955.4</v>
      </c>
      <c r="Q1098">
        <f t="shared" si="689"/>
        <v>0</v>
      </c>
      <c r="R1098">
        <f t="shared" si="690"/>
        <v>0</v>
      </c>
      <c r="S1098">
        <f t="shared" si="691"/>
        <v>0</v>
      </c>
      <c r="T1098">
        <f t="shared" si="692"/>
        <v>0</v>
      </c>
      <c r="U1098">
        <f t="shared" si="693"/>
        <v>0</v>
      </c>
      <c r="V1098">
        <f t="shared" si="694"/>
        <v>0</v>
      </c>
      <c r="W1098">
        <f t="shared" si="695"/>
        <v>0</v>
      </c>
      <c r="X1098">
        <f t="shared" si="696"/>
        <v>0</v>
      </c>
      <c r="Y1098">
        <f t="shared" si="697"/>
        <v>0</v>
      </c>
      <c r="AA1098">
        <v>22950688</v>
      </c>
      <c r="AB1098">
        <f t="shared" si="698"/>
        <v>481.69</v>
      </c>
      <c r="AC1098">
        <f t="shared" si="699"/>
        <v>481.69</v>
      </c>
      <c r="AD1098">
        <f t="shared" si="700"/>
        <v>0</v>
      </c>
      <c r="AE1098">
        <f t="shared" si="701"/>
        <v>0</v>
      </c>
      <c r="AF1098">
        <f t="shared" si="702"/>
        <v>0</v>
      </c>
      <c r="AG1098">
        <f t="shared" si="703"/>
        <v>0</v>
      </c>
      <c r="AH1098">
        <f t="shared" si="704"/>
        <v>0</v>
      </c>
      <c r="AI1098">
        <f t="shared" si="705"/>
        <v>0</v>
      </c>
      <c r="AJ1098">
        <f t="shared" si="706"/>
        <v>0</v>
      </c>
      <c r="AK1098">
        <v>481.69</v>
      </c>
      <c r="AL1098">
        <v>481.69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1</v>
      </c>
      <c r="AW1098">
        <v>1</v>
      </c>
      <c r="AZ1098">
        <v>1</v>
      </c>
      <c r="BA1098">
        <v>1</v>
      </c>
      <c r="BB1098">
        <v>1</v>
      </c>
      <c r="BC1098">
        <v>6.83</v>
      </c>
      <c r="BD1098" t="s">
        <v>45</v>
      </c>
      <c r="BE1098" t="s">
        <v>45</v>
      </c>
      <c r="BF1098" t="s">
        <v>45</v>
      </c>
      <c r="BG1098" t="s">
        <v>45</v>
      </c>
      <c r="BH1098">
        <v>3</v>
      </c>
      <c r="BI1098">
        <v>1</v>
      </c>
      <c r="BJ1098" t="s">
        <v>389</v>
      </c>
      <c r="BM1098">
        <v>454</v>
      </c>
      <c r="BN1098">
        <v>0</v>
      </c>
      <c r="BO1098" t="s">
        <v>387</v>
      </c>
      <c r="BP1098">
        <v>1</v>
      </c>
      <c r="BQ1098">
        <v>60</v>
      </c>
      <c r="BS1098">
        <v>1</v>
      </c>
      <c r="BT1098">
        <v>1</v>
      </c>
      <c r="BU1098">
        <v>1</v>
      </c>
      <c r="BV1098">
        <v>1</v>
      </c>
      <c r="BW1098">
        <v>1</v>
      </c>
      <c r="BX1098">
        <v>1</v>
      </c>
      <c r="BY1098" t="s">
        <v>45</v>
      </c>
      <c r="BZ1098">
        <v>0</v>
      </c>
      <c r="CA1098">
        <v>0</v>
      </c>
      <c r="CF1098">
        <v>0</v>
      </c>
      <c r="CG1098">
        <v>0</v>
      </c>
      <c r="CM1098">
        <v>0</v>
      </c>
      <c r="CN1098" t="s">
        <v>45</v>
      </c>
      <c r="CO1098">
        <v>0</v>
      </c>
      <c r="CP1098">
        <f t="shared" si="707"/>
        <v>955.4</v>
      </c>
      <c r="CQ1098">
        <f t="shared" si="708"/>
        <v>3289.9427000000001</v>
      </c>
      <c r="CR1098">
        <f t="shared" si="709"/>
        <v>0</v>
      </c>
      <c r="CS1098">
        <f t="shared" si="710"/>
        <v>0</v>
      </c>
      <c r="CT1098">
        <f t="shared" si="711"/>
        <v>0</v>
      </c>
      <c r="CU1098">
        <f t="shared" si="712"/>
        <v>0</v>
      </c>
      <c r="CV1098">
        <f t="shared" si="713"/>
        <v>0</v>
      </c>
      <c r="CW1098">
        <f t="shared" si="714"/>
        <v>0</v>
      </c>
      <c r="CX1098">
        <f t="shared" si="715"/>
        <v>0</v>
      </c>
      <c r="CY1098">
        <f t="shared" si="716"/>
        <v>0</v>
      </c>
      <c r="CZ1098">
        <f t="shared" si="717"/>
        <v>0</v>
      </c>
      <c r="DC1098" t="s">
        <v>45</v>
      </c>
      <c r="DD1098" t="s">
        <v>45</v>
      </c>
      <c r="DE1098" t="s">
        <v>45</v>
      </c>
      <c r="DF1098" t="s">
        <v>45</v>
      </c>
      <c r="DG1098" t="s">
        <v>45</v>
      </c>
      <c r="DH1098" t="s">
        <v>45</v>
      </c>
      <c r="DI1098" t="s">
        <v>45</v>
      </c>
      <c r="DJ1098" t="s">
        <v>45</v>
      </c>
      <c r="DK1098" t="s">
        <v>45</v>
      </c>
      <c r="DL1098" t="s">
        <v>45</v>
      </c>
      <c r="DM1098" t="s">
        <v>45</v>
      </c>
      <c r="DN1098">
        <v>100</v>
      </c>
      <c r="DO1098">
        <v>64</v>
      </c>
      <c r="DP1098">
        <v>1.0249999999999999</v>
      </c>
      <c r="DQ1098">
        <v>1</v>
      </c>
      <c r="DU1098">
        <v>1007</v>
      </c>
      <c r="DV1098" t="s">
        <v>102</v>
      </c>
      <c r="DW1098" t="s">
        <v>102</v>
      </c>
      <c r="DX1098">
        <v>1</v>
      </c>
      <c r="EE1098">
        <v>21378169</v>
      </c>
      <c r="EF1098">
        <v>60</v>
      </c>
      <c r="EG1098" t="s">
        <v>87</v>
      </c>
      <c r="EH1098">
        <v>0</v>
      </c>
      <c r="EI1098" t="s">
        <v>45</v>
      </c>
      <c r="EJ1098">
        <v>1</v>
      </c>
      <c r="EK1098">
        <v>454</v>
      </c>
      <c r="EL1098" t="s">
        <v>384</v>
      </c>
      <c r="EM1098" t="s">
        <v>385</v>
      </c>
      <c r="EO1098" t="s">
        <v>45</v>
      </c>
      <c r="EQ1098">
        <v>0</v>
      </c>
      <c r="ER1098">
        <v>481.69</v>
      </c>
      <c r="ES1098">
        <v>481.69</v>
      </c>
      <c r="ET1098">
        <v>0</v>
      </c>
      <c r="EU1098">
        <v>0</v>
      </c>
      <c r="EV1098">
        <v>0</v>
      </c>
      <c r="EW1098">
        <v>0</v>
      </c>
      <c r="EX1098">
        <v>0</v>
      </c>
      <c r="EZ1098">
        <v>0</v>
      </c>
      <c r="FQ1098">
        <v>0</v>
      </c>
      <c r="FR1098">
        <f t="shared" si="718"/>
        <v>0</v>
      </c>
      <c r="FS1098">
        <v>0</v>
      </c>
      <c r="FX1098">
        <v>0</v>
      </c>
      <c r="FY1098">
        <v>0</v>
      </c>
      <c r="GA1098" t="s">
        <v>45</v>
      </c>
      <c r="GG1098">
        <v>2</v>
      </c>
      <c r="GH1098">
        <v>1</v>
      </c>
      <c r="GI1098">
        <v>2</v>
      </c>
      <c r="GJ1098">
        <v>0</v>
      </c>
      <c r="GK1098">
        <f>ROUND(R1098*(R12)/100,2)</f>
        <v>0</v>
      </c>
      <c r="GL1098">
        <f t="shared" si="719"/>
        <v>0</v>
      </c>
      <c r="GM1098">
        <f t="shared" si="720"/>
        <v>955.4</v>
      </c>
      <c r="GN1098">
        <f t="shared" si="721"/>
        <v>955.4</v>
      </c>
      <c r="GO1098">
        <f t="shared" si="722"/>
        <v>0</v>
      </c>
      <c r="GP1098">
        <f t="shared" si="723"/>
        <v>0</v>
      </c>
      <c r="GR1098">
        <v>0</v>
      </c>
    </row>
    <row r="1099" spans="1:200">
      <c r="A1099">
        <v>17</v>
      </c>
      <c r="B1099">
        <v>0</v>
      </c>
      <c r="C1099">
        <f>ROW(SmtRes!A520)</f>
        <v>520</v>
      </c>
      <c r="D1099">
        <f>ROW(EtalonRes!A496)</f>
        <v>496</v>
      </c>
      <c r="E1099" t="s">
        <v>77</v>
      </c>
      <c r="F1099" t="s">
        <v>824</v>
      </c>
      <c r="G1099" t="s">
        <v>825</v>
      </c>
      <c r="H1099" t="s">
        <v>73</v>
      </c>
      <c r="I1099">
        <f>0.432+0.73</f>
        <v>1.1619999999999999</v>
      </c>
      <c r="J1099">
        <v>0</v>
      </c>
      <c r="O1099">
        <f t="shared" si="687"/>
        <v>1012.88</v>
      </c>
      <c r="P1099">
        <f t="shared" si="688"/>
        <v>0</v>
      </c>
      <c r="Q1099">
        <f t="shared" si="689"/>
        <v>8.07</v>
      </c>
      <c r="R1099">
        <f t="shared" si="690"/>
        <v>3.48</v>
      </c>
      <c r="S1099">
        <f t="shared" si="691"/>
        <v>1004.81</v>
      </c>
      <c r="T1099">
        <f t="shared" si="692"/>
        <v>0</v>
      </c>
      <c r="U1099">
        <f t="shared" si="693"/>
        <v>5.5383825</v>
      </c>
      <c r="V1099">
        <f t="shared" si="694"/>
        <v>0</v>
      </c>
      <c r="W1099">
        <f t="shared" si="695"/>
        <v>0</v>
      </c>
      <c r="X1099">
        <f t="shared" si="696"/>
        <v>844.04</v>
      </c>
      <c r="Y1099">
        <f t="shared" si="697"/>
        <v>442.12</v>
      </c>
      <c r="AA1099">
        <v>22950688</v>
      </c>
      <c r="AB1099">
        <f t="shared" si="698"/>
        <v>52.78</v>
      </c>
      <c r="AC1099">
        <f t="shared" si="699"/>
        <v>0</v>
      </c>
      <c r="AD1099">
        <f t="shared" si="700"/>
        <v>0.8</v>
      </c>
      <c r="AE1099">
        <f t="shared" si="701"/>
        <v>0.18</v>
      </c>
      <c r="AF1099">
        <f t="shared" si="702"/>
        <v>51.98</v>
      </c>
      <c r="AG1099">
        <f t="shared" si="703"/>
        <v>0</v>
      </c>
      <c r="AH1099">
        <f t="shared" si="704"/>
        <v>4.6500000000000004</v>
      </c>
      <c r="AI1099">
        <f t="shared" si="705"/>
        <v>0</v>
      </c>
      <c r="AJ1099">
        <f t="shared" si="706"/>
        <v>0</v>
      </c>
      <c r="AK1099">
        <v>52.78</v>
      </c>
      <c r="AL1099">
        <v>0</v>
      </c>
      <c r="AM1099">
        <v>0.8</v>
      </c>
      <c r="AN1099">
        <v>0.18</v>
      </c>
      <c r="AO1099">
        <v>51.98</v>
      </c>
      <c r="AP1099">
        <v>0</v>
      </c>
      <c r="AQ1099">
        <v>4.6500000000000004</v>
      </c>
      <c r="AR1099">
        <v>0</v>
      </c>
      <c r="AS1099">
        <v>0</v>
      </c>
      <c r="AT1099">
        <v>84</v>
      </c>
      <c r="AU1099">
        <v>44</v>
      </c>
      <c r="AV1099">
        <v>1.0249999999999999</v>
      </c>
      <c r="AW1099">
        <v>1</v>
      </c>
      <c r="AZ1099">
        <v>1</v>
      </c>
      <c r="BA1099">
        <v>16.23</v>
      </c>
      <c r="BB1099">
        <v>8.4700000000000006</v>
      </c>
      <c r="BC1099">
        <v>1</v>
      </c>
      <c r="BD1099" t="s">
        <v>45</v>
      </c>
      <c r="BE1099" t="s">
        <v>45</v>
      </c>
      <c r="BF1099" t="s">
        <v>45</v>
      </c>
      <c r="BG1099" t="s">
        <v>45</v>
      </c>
      <c r="BH1099">
        <v>0</v>
      </c>
      <c r="BI1099">
        <v>1</v>
      </c>
      <c r="BJ1099" t="s">
        <v>826</v>
      </c>
      <c r="BM1099">
        <v>1523</v>
      </c>
      <c r="BN1099">
        <v>0</v>
      </c>
      <c r="BO1099" t="s">
        <v>824</v>
      </c>
      <c r="BP1099">
        <v>1</v>
      </c>
      <c r="BQ1099">
        <v>30</v>
      </c>
      <c r="BS1099">
        <v>16.23</v>
      </c>
      <c r="BT1099">
        <v>1</v>
      </c>
      <c r="BU1099">
        <v>1</v>
      </c>
      <c r="BV1099">
        <v>1</v>
      </c>
      <c r="BW1099">
        <v>1</v>
      </c>
      <c r="BX1099">
        <v>1</v>
      </c>
      <c r="BY1099" t="s">
        <v>45</v>
      </c>
      <c r="BZ1099">
        <v>84</v>
      </c>
      <c r="CA1099">
        <v>44</v>
      </c>
      <c r="CF1099">
        <v>0</v>
      </c>
      <c r="CG1099">
        <v>0</v>
      </c>
      <c r="CM1099">
        <v>0</v>
      </c>
      <c r="CN1099" t="s">
        <v>45</v>
      </c>
      <c r="CO1099">
        <v>0</v>
      </c>
      <c r="CP1099">
        <f t="shared" si="707"/>
        <v>1012.88</v>
      </c>
      <c r="CQ1099">
        <f t="shared" si="708"/>
        <v>0</v>
      </c>
      <c r="CR1099">
        <f t="shared" si="709"/>
        <v>6.9454000000000002</v>
      </c>
      <c r="CS1099">
        <f t="shared" si="710"/>
        <v>2.9944349999999993</v>
      </c>
      <c r="CT1099">
        <f t="shared" si="711"/>
        <v>864.72628499999996</v>
      </c>
      <c r="CU1099">
        <f t="shared" si="712"/>
        <v>0</v>
      </c>
      <c r="CV1099">
        <f t="shared" si="713"/>
        <v>4.7662500000000003</v>
      </c>
      <c r="CW1099">
        <f t="shared" si="714"/>
        <v>0</v>
      </c>
      <c r="CX1099">
        <f t="shared" si="715"/>
        <v>0</v>
      </c>
      <c r="CY1099">
        <f t="shared" si="716"/>
        <v>844.04039999999998</v>
      </c>
      <c r="CZ1099">
        <f t="shared" si="717"/>
        <v>442.1164</v>
      </c>
      <c r="DC1099" t="s">
        <v>45</v>
      </c>
      <c r="DD1099" t="s">
        <v>45</v>
      </c>
      <c r="DE1099" t="s">
        <v>45</v>
      </c>
      <c r="DF1099" t="s">
        <v>45</v>
      </c>
      <c r="DG1099" t="s">
        <v>45</v>
      </c>
      <c r="DH1099" t="s">
        <v>45</v>
      </c>
      <c r="DI1099" t="s">
        <v>45</v>
      </c>
      <c r="DJ1099" t="s">
        <v>45</v>
      </c>
      <c r="DK1099" t="s">
        <v>45</v>
      </c>
      <c r="DL1099" t="s">
        <v>45</v>
      </c>
      <c r="DM1099" t="s">
        <v>45</v>
      </c>
      <c r="DN1099">
        <v>100</v>
      </c>
      <c r="DO1099">
        <v>64</v>
      </c>
      <c r="DP1099">
        <v>1.0249999999999999</v>
      </c>
      <c r="DQ1099">
        <v>1</v>
      </c>
      <c r="DU1099">
        <v>1005</v>
      </c>
      <c r="DV1099" t="s">
        <v>73</v>
      </c>
      <c r="DW1099" t="s">
        <v>73</v>
      </c>
      <c r="DX1099">
        <v>100</v>
      </c>
      <c r="EE1099">
        <v>21379238</v>
      </c>
      <c r="EF1099">
        <v>30</v>
      </c>
      <c r="EG1099" t="s">
        <v>20</v>
      </c>
      <c r="EH1099">
        <v>0</v>
      </c>
      <c r="EI1099" t="s">
        <v>45</v>
      </c>
      <c r="EJ1099">
        <v>1</v>
      </c>
      <c r="EK1099">
        <v>1523</v>
      </c>
      <c r="EL1099" t="s">
        <v>827</v>
      </c>
      <c r="EM1099" t="s">
        <v>828</v>
      </c>
      <c r="EO1099" t="s">
        <v>45</v>
      </c>
      <c r="EQ1099">
        <v>0</v>
      </c>
      <c r="ER1099">
        <v>52.78</v>
      </c>
      <c r="ES1099">
        <v>0</v>
      </c>
      <c r="ET1099">
        <v>0.8</v>
      </c>
      <c r="EU1099">
        <v>0.18</v>
      </c>
      <c r="EV1099">
        <v>51.98</v>
      </c>
      <c r="EW1099">
        <v>4.6500000000000004</v>
      </c>
      <c r="EX1099">
        <v>0</v>
      </c>
      <c r="EY1099">
        <v>0</v>
      </c>
      <c r="EZ1099">
        <v>0</v>
      </c>
      <c r="FQ1099">
        <v>0</v>
      </c>
      <c r="FR1099">
        <f t="shared" si="718"/>
        <v>0</v>
      </c>
      <c r="FS1099">
        <v>0</v>
      </c>
      <c r="FX1099">
        <v>84</v>
      </c>
      <c r="FY1099">
        <v>44</v>
      </c>
      <c r="GA1099" t="s">
        <v>45</v>
      </c>
      <c r="GG1099">
        <v>2</v>
      </c>
      <c r="GH1099">
        <v>1</v>
      </c>
      <c r="GI1099">
        <v>2</v>
      </c>
      <c r="GJ1099">
        <v>0</v>
      </c>
      <c r="GK1099">
        <f>ROUND(R1099*(R12)/100,2)</f>
        <v>5.81</v>
      </c>
      <c r="GL1099">
        <f t="shared" si="719"/>
        <v>0</v>
      </c>
      <c r="GM1099">
        <f t="shared" si="720"/>
        <v>2304.85</v>
      </c>
      <c r="GN1099">
        <f t="shared" si="721"/>
        <v>2304.85</v>
      </c>
      <c r="GO1099">
        <f t="shared" si="722"/>
        <v>0</v>
      </c>
      <c r="GP1099">
        <f t="shared" si="723"/>
        <v>0</v>
      </c>
      <c r="GR1099">
        <v>0</v>
      </c>
    </row>
    <row r="1100" spans="1:200">
      <c r="A1100">
        <v>18</v>
      </c>
      <c r="B1100">
        <v>0</v>
      </c>
      <c r="C1100">
        <v>520</v>
      </c>
      <c r="E1100" t="s">
        <v>402</v>
      </c>
      <c r="F1100" t="s">
        <v>829</v>
      </c>
      <c r="G1100" t="s">
        <v>830</v>
      </c>
      <c r="H1100" t="s">
        <v>163</v>
      </c>
      <c r="I1100">
        <f>I1099*J1100</f>
        <v>11.9686</v>
      </c>
      <c r="J1100">
        <v>10.3</v>
      </c>
      <c r="O1100">
        <f t="shared" si="687"/>
        <v>5837.31</v>
      </c>
      <c r="P1100">
        <f t="shared" si="688"/>
        <v>5837.31</v>
      </c>
      <c r="Q1100">
        <f t="shared" si="689"/>
        <v>0</v>
      </c>
      <c r="R1100">
        <f t="shared" si="690"/>
        <v>0</v>
      </c>
      <c r="S1100">
        <f t="shared" si="691"/>
        <v>0</v>
      </c>
      <c r="T1100">
        <f t="shared" si="692"/>
        <v>0</v>
      </c>
      <c r="U1100">
        <f t="shared" si="693"/>
        <v>0</v>
      </c>
      <c r="V1100">
        <f t="shared" si="694"/>
        <v>0</v>
      </c>
      <c r="W1100">
        <f t="shared" si="695"/>
        <v>0</v>
      </c>
      <c r="X1100">
        <f t="shared" si="696"/>
        <v>0</v>
      </c>
      <c r="Y1100">
        <f t="shared" si="697"/>
        <v>0</v>
      </c>
      <c r="AA1100">
        <v>22950688</v>
      </c>
      <c r="AB1100">
        <f t="shared" si="698"/>
        <v>117.24</v>
      </c>
      <c r="AC1100">
        <f t="shared" si="699"/>
        <v>117.24</v>
      </c>
      <c r="AD1100">
        <f t="shared" si="700"/>
        <v>0</v>
      </c>
      <c r="AE1100">
        <f t="shared" si="701"/>
        <v>0</v>
      </c>
      <c r="AF1100">
        <f t="shared" si="702"/>
        <v>0</v>
      </c>
      <c r="AG1100">
        <f t="shared" si="703"/>
        <v>0</v>
      </c>
      <c r="AH1100">
        <f t="shared" si="704"/>
        <v>0</v>
      </c>
      <c r="AI1100">
        <f t="shared" si="705"/>
        <v>0</v>
      </c>
      <c r="AJ1100">
        <f t="shared" si="706"/>
        <v>0</v>
      </c>
      <c r="AK1100">
        <v>117.24</v>
      </c>
      <c r="AL1100">
        <v>117.24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1</v>
      </c>
      <c r="AW1100">
        <v>1</v>
      </c>
      <c r="AZ1100">
        <v>1</v>
      </c>
      <c r="BA1100">
        <v>1</v>
      </c>
      <c r="BB1100">
        <v>1</v>
      </c>
      <c r="BC1100">
        <v>4.16</v>
      </c>
      <c r="BD1100" t="s">
        <v>45</v>
      </c>
      <c r="BE1100" t="s">
        <v>45</v>
      </c>
      <c r="BF1100" t="s">
        <v>45</v>
      </c>
      <c r="BG1100" t="s">
        <v>45</v>
      </c>
      <c r="BH1100">
        <v>3</v>
      </c>
      <c r="BI1100">
        <v>1</v>
      </c>
      <c r="BJ1100" t="s">
        <v>831</v>
      </c>
      <c r="BM1100">
        <v>1523</v>
      </c>
      <c r="BN1100">
        <v>0</v>
      </c>
      <c r="BO1100" t="s">
        <v>829</v>
      </c>
      <c r="BP1100">
        <v>1</v>
      </c>
      <c r="BQ1100">
        <v>30</v>
      </c>
      <c r="BS1100">
        <v>1</v>
      </c>
      <c r="BT1100">
        <v>1</v>
      </c>
      <c r="BU1100">
        <v>1</v>
      </c>
      <c r="BV1100">
        <v>1</v>
      </c>
      <c r="BW1100">
        <v>1</v>
      </c>
      <c r="BX1100">
        <v>1</v>
      </c>
      <c r="BY1100" t="s">
        <v>45</v>
      </c>
      <c r="BZ1100">
        <v>0</v>
      </c>
      <c r="CA1100">
        <v>0</v>
      </c>
      <c r="CF1100">
        <v>0</v>
      </c>
      <c r="CG1100">
        <v>0</v>
      </c>
      <c r="CM1100">
        <v>0</v>
      </c>
      <c r="CN1100" t="s">
        <v>45</v>
      </c>
      <c r="CO1100">
        <v>0</v>
      </c>
      <c r="CP1100">
        <f t="shared" si="707"/>
        <v>5837.31</v>
      </c>
      <c r="CQ1100">
        <f t="shared" si="708"/>
        <v>487.71839999999997</v>
      </c>
      <c r="CR1100">
        <f t="shared" si="709"/>
        <v>0</v>
      </c>
      <c r="CS1100">
        <f t="shared" si="710"/>
        <v>0</v>
      </c>
      <c r="CT1100">
        <f t="shared" si="711"/>
        <v>0</v>
      </c>
      <c r="CU1100">
        <f t="shared" si="712"/>
        <v>0</v>
      </c>
      <c r="CV1100">
        <f t="shared" si="713"/>
        <v>0</v>
      </c>
      <c r="CW1100">
        <f t="shared" si="714"/>
        <v>0</v>
      </c>
      <c r="CX1100">
        <f t="shared" si="715"/>
        <v>0</v>
      </c>
      <c r="CY1100">
        <f t="shared" si="716"/>
        <v>0</v>
      </c>
      <c r="CZ1100">
        <f t="shared" si="717"/>
        <v>0</v>
      </c>
      <c r="DC1100" t="s">
        <v>45</v>
      </c>
      <c r="DD1100" t="s">
        <v>45</v>
      </c>
      <c r="DE1100" t="s">
        <v>45</v>
      </c>
      <c r="DF1100" t="s">
        <v>45</v>
      </c>
      <c r="DG1100" t="s">
        <v>45</v>
      </c>
      <c r="DH1100" t="s">
        <v>45</v>
      </c>
      <c r="DI1100" t="s">
        <v>45</v>
      </c>
      <c r="DJ1100" t="s">
        <v>45</v>
      </c>
      <c r="DK1100" t="s">
        <v>45</v>
      </c>
      <c r="DL1100" t="s">
        <v>45</v>
      </c>
      <c r="DM1100" t="s">
        <v>45</v>
      </c>
      <c r="DN1100">
        <v>100</v>
      </c>
      <c r="DO1100">
        <v>64</v>
      </c>
      <c r="DP1100">
        <v>1.0249999999999999</v>
      </c>
      <c r="DQ1100">
        <v>1</v>
      </c>
      <c r="DU1100">
        <v>1009</v>
      </c>
      <c r="DV1100" t="s">
        <v>163</v>
      </c>
      <c r="DW1100" t="s">
        <v>163</v>
      </c>
      <c r="DX1100">
        <v>1</v>
      </c>
      <c r="EE1100">
        <v>21379238</v>
      </c>
      <c r="EF1100">
        <v>30</v>
      </c>
      <c r="EG1100" t="s">
        <v>20</v>
      </c>
      <c r="EH1100">
        <v>0</v>
      </c>
      <c r="EI1100" t="s">
        <v>45</v>
      </c>
      <c r="EJ1100">
        <v>1</v>
      </c>
      <c r="EK1100">
        <v>1523</v>
      </c>
      <c r="EL1100" t="s">
        <v>827</v>
      </c>
      <c r="EM1100" t="s">
        <v>828</v>
      </c>
      <c r="EO1100" t="s">
        <v>45</v>
      </c>
      <c r="EQ1100">
        <v>0</v>
      </c>
      <c r="ER1100">
        <v>117.24</v>
      </c>
      <c r="ES1100">
        <v>117.24</v>
      </c>
      <c r="ET1100">
        <v>0</v>
      </c>
      <c r="EU1100">
        <v>0</v>
      </c>
      <c r="EV1100">
        <v>0</v>
      </c>
      <c r="EW1100">
        <v>0</v>
      </c>
      <c r="EX1100">
        <v>0</v>
      </c>
      <c r="EZ1100">
        <v>0</v>
      </c>
      <c r="FQ1100">
        <v>0</v>
      </c>
      <c r="FR1100">
        <f t="shared" si="718"/>
        <v>0</v>
      </c>
      <c r="FS1100">
        <v>0</v>
      </c>
      <c r="FX1100">
        <v>0</v>
      </c>
      <c r="FY1100">
        <v>0</v>
      </c>
      <c r="GA1100" t="s">
        <v>45</v>
      </c>
      <c r="GG1100">
        <v>2</v>
      </c>
      <c r="GH1100">
        <v>1</v>
      </c>
      <c r="GI1100">
        <v>2</v>
      </c>
      <c r="GJ1100">
        <v>0</v>
      </c>
      <c r="GK1100">
        <f>ROUND(R1100*(R12)/100,2)</f>
        <v>0</v>
      </c>
      <c r="GL1100">
        <f t="shared" si="719"/>
        <v>0</v>
      </c>
      <c r="GM1100">
        <f t="shared" si="720"/>
        <v>5837.31</v>
      </c>
      <c r="GN1100">
        <f t="shared" si="721"/>
        <v>5837.31</v>
      </c>
      <c r="GO1100">
        <f t="shared" si="722"/>
        <v>0</v>
      </c>
      <c r="GP1100">
        <f t="shared" si="723"/>
        <v>0</v>
      </c>
      <c r="GR1100">
        <v>0</v>
      </c>
    </row>
    <row r="1101" spans="1:200">
      <c r="A1101">
        <v>17</v>
      </c>
      <c r="B1101">
        <v>0</v>
      </c>
      <c r="C1101">
        <f>ROW(SmtRes!A529)</f>
        <v>529</v>
      </c>
      <c r="D1101">
        <f>ROW(EtalonRes!A505)</f>
        <v>505</v>
      </c>
      <c r="E1101" t="s">
        <v>83</v>
      </c>
      <c r="F1101" t="s">
        <v>397</v>
      </c>
      <c r="G1101" t="s">
        <v>398</v>
      </c>
      <c r="H1101" t="s">
        <v>73</v>
      </c>
      <c r="I1101">
        <f>0.432</f>
        <v>0.432</v>
      </c>
      <c r="J1101">
        <v>0</v>
      </c>
      <c r="O1101">
        <f t="shared" si="687"/>
        <v>2861.7</v>
      </c>
      <c r="P1101">
        <f t="shared" si="688"/>
        <v>582.66</v>
      </c>
      <c r="Q1101">
        <f t="shared" si="689"/>
        <v>17.399999999999999</v>
      </c>
      <c r="R1101">
        <f t="shared" si="690"/>
        <v>7.62</v>
      </c>
      <c r="S1101">
        <f t="shared" si="691"/>
        <v>2261.64</v>
      </c>
      <c r="T1101">
        <f t="shared" si="692"/>
        <v>0</v>
      </c>
      <c r="U1101">
        <f t="shared" si="693"/>
        <v>12.309839999999999</v>
      </c>
      <c r="V1101">
        <f t="shared" si="694"/>
        <v>0</v>
      </c>
      <c r="W1101">
        <f t="shared" si="695"/>
        <v>0</v>
      </c>
      <c r="X1101">
        <f t="shared" si="696"/>
        <v>1899.78</v>
      </c>
      <c r="Y1101">
        <f t="shared" si="697"/>
        <v>995.12</v>
      </c>
      <c r="AA1101">
        <v>22950688</v>
      </c>
      <c r="AB1101">
        <f t="shared" si="698"/>
        <v>480.12</v>
      </c>
      <c r="AC1101">
        <f t="shared" si="699"/>
        <v>160.94999999999999</v>
      </c>
      <c r="AD1101">
        <f t="shared" si="700"/>
        <v>4.47</v>
      </c>
      <c r="AE1101">
        <f t="shared" si="701"/>
        <v>1.06</v>
      </c>
      <c r="AF1101">
        <f t="shared" si="702"/>
        <v>314.7</v>
      </c>
      <c r="AG1101">
        <f t="shared" si="703"/>
        <v>0</v>
      </c>
      <c r="AH1101">
        <f t="shared" si="704"/>
        <v>27.8</v>
      </c>
      <c r="AI1101">
        <f t="shared" si="705"/>
        <v>0</v>
      </c>
      <c r="AJ1101">
        <f t="shared" si="706"/>
        <v>0</v>
      </c>
      <c r="AK1101">
        <v>480.12</v>
      </c>
      <c r="AL1101">
        <v>160.94999999999999</v>
      </c>
      <c r="AM1101">
        <v>4.47</v>
      </c>
      <c r="AN1101">
        <v>1.06</v>
      </c>
      <c r="AO1101">
        <v>314.7</v>
      </c>
      <c r="AP1101">
        <v>0</v>
      </c>
      <c r="AQ1101">
        <v>27.8</v>
      </c>
      <c r="AR1101">
        <v>0</v>
      </c>
      <c r="AS1101">
        <v>0</v>
      </c>
      <c r="AT1101">
        <v>84</v>
      </c>
      <c r="AU1101">
        <v>44</v>
      </c>
      <c r="AV1101">
        <v>1.0249999999999999</v>
      </c>
      <c r="AW1101">
        <v>1</v>
      </c>
      <c r="AZ1101">
        <v>1</v>
      </c>
      <c r="BA1101">
        <v>16.23</v>
      </c>
      <c r="BB1101">
        <v>8.7899999999999991</v>
      </c>
      <c r="BC1101">
        <v>8.3800000000000008</v>
      </c>
      <c r="BD1101" t="s">
        <v>45</v>
      </c>
      <c r="BE1101" t="s">
        <v>45</v>
      </c>
      <c r="BF1101" t="s">
        <v>45</v>
      </c>
      <c r="BG1101" t="s">
        <v>45</v>
      </c>
      <c r="BH1101">
        <v>0</v>
      </c>
      <c r="BI1101">
        <v>1</v>
      </c>
      <c r="BJ1101" t="s">
        <v>399</v>
      </c>
      <c r="BM1101">
        <v>478</v>
      </c>
      <c r="BN1101">
        <v>0</v>
      </c>
      <c r="BO1101" t="s">
        <v>397</v>
      </c>
      <c r="BP1101">
        <v>1</v>
      </c>
      <c r="BQ1101">
        <v>60</v>
      </c>
      <c r="BS1101">
        <v>16.23</v>
      </c>
      <c r="BT1101">
        <v>1</v>
      </c>
      <c r="BU1101">
        <v>1</v>
      </c>
      <c r="BV1101">
        <v>1</v>
      </c>
      <c r="BW1101">
        <v>1</v>
      </c>
      <c r="BX1101">
        <v>1</v>
      </c>
      <c r="BY1101" t="s">
        <v>45</v>
      </c>
      <c r="BZ1101">
        <v>84</v>
      </c>
      <c r="CA1101">
        <v>44</v>
      </c>
      <c r="CF1101">
        <v>0</v>
      </c>
      <c r="CG1101">
        <v>0</v>
      </c>
      <c r="CM1101">
        <v>0</v>
      </c>
      <c r="CN1101" t="s">
        <v>45</v>
      </c>
      <c r="CO1101">
        <v>0</v>
      </c>
      <c r="CP1101">
        <f t="shared" si="707"/>
        <v>2861.7</v>
      </c>
      <c r="CQ1101">
        <f t="shared" si="708"/>
        <v>1348.761</v>
      </c>
      <c r="CR1101">
        <f t="shared" si="709"/>
        <v>40.273582499999989</v>
      </c>
      <c r="CS1101">
        <f t="shared" si="710"/>
        <v>17.633894999999999</v>
      </c>
      <c r="CT1101">
        <f t="shared" si="711"/>
        <v>5235.2705249999999</v>
      </c>
      <c r="CU1101">
        <f t="shared" si="712"/>
        <v>0</v>
      </c>
      <c r="CV1101">
        <f t="shared" si="713"/>
        <v>28.494999999999997</v>
      </c>
      <c r="CW1101">
        <f t="shared" si="714"/>
        <v>0</v>
      </c>
      <c r="CX1101">
        <f t="shared" si="715"/>
        <v>0</v>
      </c>
      <c r="CY1101">
        <f t="shared" si="716"/>
        <v>1899.7775999999999</v>
      </c>
      <c r="CZ1101">
        <f t="shared" si="717"/>
        <v>995.12159999999994</v>
      </c>
      <c r="DC1101" t="s">
        <v>45</v>
      </c>
      <c r="DD1101" t="s">
        <v>45</v>
      </c>
      <c r="DE1101" t="s">
        <v>45</v>
      </c>
      <c r="DF1101" t="s">
        <v>45</v>
      </c>
      <c r="DG1101" t="s">
        <v>45</v>
      </c>
      <c r="DH1101" t="s">
        <v>45</v>
      </c>
      <c r="DI1101" t="s">
        <v>45</v>
      </c>
      <c r="DJ1101" t="s">
        <v>45</v>
      </c>
      <c r="DK1101" t="s">
        <v>45</v>
      </c>
      <c r="DL1101" t="s">
        <v>45</v>
      </c>
      <c r="DM1101" t="s">
        <v>45</v>
      </c>
      <c r="DN1101">
        <v>100</v>
      </c>
      <c r="DO1101">
        <v>64</v>
      </c>
      <c r="DP1101">
        <v>1.0249999999999999</v>
      </c>
      <c r="DQ1101">
        <v>1</v>
      </c>
      <c r="DU1101">
        <v>1005</v>
      </c>
      <c r="DV1101" t="s">
        <v>73</v>
      </c>
      <c r="DW1101" t="s">
        <v>73</v>
      </c>
      <c r="DX1101">
        <v>100</v>
      </c>
      <c r="EE1101">
        <v>21378193</v>
      </c>
      <c r="EF1101">
        <v>60</v>
      </c>
      <c r="EG1101" t="s">
        <v>87</v>
      </c>
      <c r="EH1101">
        <v>0</v>
      </c>
      <c r="EI1101" t="s">
        <v>45</v>
      </c>
      <c r="EJ1101">
        <v>1</v>
      </c>
      <c r="EK1101">
        <v>478</v>
      </c>
      <c r="EL1101" t="s">
        <v>400</v>
      </c>
      <c r="EM1101" t="s">
        <v>401</v>
      </c>
      <c r="EO1101" t="s">
        <v>45</v>
      </c>
      <c r="EQ1101">
        <v>0</v>
      </c>
      <c r="ER1101">
        <v>480.12</v>
      </c>
      <c r="ES1101">
        <v>160.94999999999999</v>
      </c>
      <c r="ET1101">
        <v>4.47</v>
      </c>
      <c r="EU1101">
        <v>1.06</v>
      </c>
      <c r="EV1101">
        <v>314.7</v>
      </c>
      <c r="EW1101">
        <v>27.8</v>
      </c>
      <c r="EX1101">
        <v>0</v>
      </c>
      <c r="EY1101">
        <v>0</v>
      </c>
      <c r="EZ1101">
        <v>0</v>
      </c>
      <c r="FQ1101">
        <v>0</v>
      </c>
      <c r="FR1101">
        <f t="shared" si="718"/>
        <v>0</v>
      </c>
      <c r="FS1101">
        <v>0</v>
      </c>
      <c r="FX1101">
        <v>84</v>
      </c>
      <c r="FY1101">
        <v>44</v>
      </c>
      <c r="GA1101" t="s">
        <v>45</v>
      </c>
      <c r="GG1101">
        <v>2</v>
      </c>
      <c r="GH1101">
        <v>1</v>
      </c>
      <c r="GI1101">
        <v>2</v>
      </c>
      <c r="GJ1101">
        <v>0</v>
      </c>
      <c r="GK1101">
        <f>ROUND(R1101*(R12)/100,2)</f>
        <v>12.73</v>
      </c>
      <c r="GL1101">
        <f t="shared" si="719"/>
        <v>0</v>
      </c>
      <c r="GM1101">
        <f t="shared" si="720"/>
        <v>5769.329999999999</v>
      </c>
      <c r="GN1101">
        <f t="shared" si="721"/>
        <v>5769.33</v>
      </c>
      <c r="GO1101">
        <f t="shared" si="722"/>
        <v>0</v>
      </c>
      <c r="GP1101">
        <f t="shared" si="723"/>
        <v>0</v>
      </c>
      <c r="GR1101">
        <v>0</v>
      </c>
    </row>
    <row r="1102" spans="1:200">
      <c r="A1102">
        <v>18</v>
      </c>
      <c r="B1102">
        <v>0</v>
      </c>
      <c r="C1102">
        <v>525</v>
      </c>
      <c r="E1102" t="s">
        <v>453</v>
      </c>
      <c r="F1102" t="s">
        <v>832</v>
      </c>
      <c r="G1102" t="s">
        <v>833</v>
      </c>
      <c r="H1102" t="s">
        <v>138</v>
      </c>
      <c r="I1102">
        <f>I1101*J1102</f>
        <v>3.1103999999999997E-3</v>
      </c>
      <c r="J1102">
        <v>7.1999999999999998E-3</v>
      </c>
      <c r="O1102">
        <f t="shared" si="687"/>
        <v>113.71</v>
      </c>
      <c r="P1102">
        <f t="shared" si="688"/>
        <v>113.71</v>
      </c>
      <c r="Q1102">
        <f t="shared" si="689"/>
        <v>0</v>
      </c>
      <c r="R1102">
        <f t="shared" si="690"/>
        <v>0</v>
      </c>
      <c r="S1102">
        <f t="shared" si="691"/>
        <v>0</v>
      </c>
      <c r="T1102">
        <f t="shared" si="692"/>
        <v>0</v>
      </c>
      <c r="U1102">
        <f t="shared" si="693"/>
        <v>0</v>
      </c>
      <c r="V1102">
        <f t="shared" si="694"/>
        <v>0</v>
      </c>
      <c r="W1102">
        <f t="shared" si="695"/>
        <v>0</v>
      </c>
      <c r="X1102">
        <f t="shared" si="696"/>
        <v>0</v>
      </c>
      <c r="Y1102">
        <f t="shared" si="697"/>
        <v>0</v>
      </c>
      <c r="AA1102">
        <v>22950688</v>
      </c>
      <c r="AB1102">
        <f t="shared" si="698"/>
        <v>6976.8</v>
      </c>
      <c r="AC1102">
        <f t="shared" si="699"/>
        <v>6976.8</v>
      </c>
      <c r="AD1102">
        <f t="shared" si="700"/>
        <v>0</v>
      </c>
      <c r="AE1102">
        <f t="shared" si="701"/>
        <v>0</v>
      </c>
      <c r="AF1102">
        <f t="shared" si="702"/>
        <v>0</v>
      </c>
      <c r="AG1102">
        <f t="shared" si="703"/>
        <v>0</v>
      </c>
      <c r="AH1102">
        <f t="shared" si="704"/>
        <v>0</v>
      </c>
      <c r="AI1102">
        <f t="shared" si="705"/>
        <v>0</v>
      </c>
      <c r="AJ1102">
        <f t="shared" si="706"/>
        <v>0</v>
      </c>
      <c r="AK1102">
        <v>6976.8</v>
      </c>
      <c r="AL1102">
        <v>6976.8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1</v>
      </c>
      <c r="AW1102">
        <v>1</v>
      </c>
      <c r="AZ1102">
        <v>1</v>
      </c>
      <c r="BA1102">
        <v>1</v>
      </c>
      <c r="BB1102">
        <v>1</v>
      </c>
      <c r="BC1102">
        <v>5.24</v>
      </c>
      <c r="BD1102" t="s">
        <v>45</v>
      </c>
      <c r="BE1102" t="s">
        <v>45</v>
      </c>
      <c r="BF1102" t="s">
        <v>45</v>
      </c>
      <c r="BG1102" t="s">
        <v>45</v>
      </c>
      <c r="BH1102">
        <v>3</v>
      </c>
      <c r="BI1102">
        <v>1</v>
      </c>
      <c r="BJ1102" t="s">
        <v>834</v>
      </c>
      <c r="BM1102">
        <v>478</v>
      </c>
      <c r="BN1102">
        <v>0</v>
      </c>
      <c r="BO1102" t="s">
        <v>832</v>
      </c>
      <c r="BP1102">
        <v>1</v>
      </c>
      <c r="BQ1102">
        <v>60</v>
      </c>
      <c r="BS1102">
        <v>1</v>
      </c>
      <c r="BT1102">
        <v>1</v>
      </c>
      <c r="BU1102">
        <v>1</v>
      </c>
      <c r="BV1102">
        <v>1</v>
      </c>
      <c r="BW1102">
        <v>1</v>
      </c>
      <c r="BX1102">
        <v>1</v>
      </c>
      <c r="BY1102" t="s">
        <v>45</v>
      </c>
      <c r="BZ1102">
        <v>0</v>
      </c>
      <c r="CA1102">
        <v>0</v>
      </c>
      <c r="CF1102">
        <v>0</v>
      </c>
      <c r="CG1102">
        <v>0</v>
      </c>
      <c r="CM1102">
        <v>0</v>
      </c>
      <c r="CN1102" t="s">
        <v>45</v>
      </c>
      <c r="CO1102">
        <v>0</v>
      </c>
      <c r="CP1102">
        <f t="shared" si="707"/>
        <v>113.71</v>
      </c>
      <c r="CQ1102">
        <f t="shared" si="708"/>
        <v>36558.432000000001</v>
      </c>
      <c r="CR1102">
        <f t="shared" si="709"/>
        <v>0</v>
      </c>
      <c r="CS1102">
        <f t="shared" si="710"/>
        <v>0</v>
      </c>
      <c r="CT1102">
        <f t="shared" si="711"/>
        <v>0</v>
      </c>
      <c r="CU1102">
        <f t="shared" si="712"/>
        <v>0</v>
      </c>
      <c r="CV1102">
        <f t="shared" si="713"/>
        <v>0</v>
      </c>
      <c r="CW1102">
        <f t="shared" si="714"/>
        <v>0</v>
      </c>
      <c r="CX1102">
        <f t="shared" si="715"/>
        <v>0</v>
      </c>
      <c r="CY1102">
        <f t="shared" si="716"/>
        <v>0</v>
      </c>
      <c r="CZ1102">
        <f t="shared" si="717"/>
        <v>0</v>
      </c>
      <c r="DC1102" t="s">
        <v>45</v>
      </c>
      <c r="DD1102" t="s">
        <v>45</v>
      </c>
      <c r="DE1102" t="s">
        <v>45</v>
      </c>
      <c r="DF1102" t="s">
        <v>45</v>
      </c>
      <c r="DG1102" t="s">
        <v>45</v>
      </c>
      <c r="DH1102" t="s">
        <v>45</v>
      </c>
      <c r="DI1102" t="s">
        <v>45</v>
      </c>
      <c r="DJ1102" t="s">
        <v>45</v>
      </c>
      <c r="DK1102" t="s">
        <v>45</v>
      </c>
      <c r="DL1102" t="s">
        <v>45</v>
      </c>
      <c r="DM1102" t="s">
        <v>45</v>
      </c>
      <c r="DN1102">
        <v>100</v>
      </c>
      <c r="DO1102">
        <v>64</v>
      </c>
      <c r="DP1102">
        <v>1.0249999999999999</v>
      </c>
      <c r="DQ1102">
        <v>1</v>
      </c>
      <c r="DU1102">
        <v>1009</v>
      </c>
      <c r="DV1102" t="s">
        <v>138</v>
      </c>
      <c r="DW1102" t="s">
        <v>138</v>
      </c>
      <c r="DX1102">
        <v>1000</v>
      </c>
      <c r="EE1102">
        <v>21378193</v>
      </c>
      <c r="EF1102">
        <v>60</v>
      </c>
      <c r="EG1102" t="s">
        <v>87</v>
      </c>
      <c r="EH1102">
        <v>0</v>
      </c>
      <c r="EI1102" t="s">
        <v>45</v>
      </c>
      <c r="EJ1102">
        <v>1</v>
      </c>
      <c r="EK1102">
        <v>478</v>
      </c>
      <c r="EL1102" t="s">
        <v>400</v>
      </c>
      <c r="EM1102" t="s">
        <v>401</v>
      </c>
      <c r="EO1102" t="s">
        <v>45</v>
      </c>
      <c r="EQ1102">
        <v>0</v>
      </c>
      <c r="ER1102">
        <v>6976.8</v>
      </c>
      <c r="ES1102">
        <v>6976.8</v>
      </c>
      <c r="ET1102">
        <v>0</v>
      </c>
      <c r="EU1102">
        <v>0</v>
      </c>
      <c r="EV1102">
        <v>0</v>
      </c>
      <c r="EW1102">
        <v>0</v>
      </c>
      <c r="EX1102">
        <v>0</v>
      </c>
      <c r="EZ1102">
        <v>0</v>
      </c>
      <c r="FQ1102">
        <v>0</v>
      </c>
      <c r="FR1102">
        <f t="shared" si="718"/>
        <v>0</v>
      </c>
      <c r="FS1102">
        <v>0</v>
      </c>
      <c r="FX1102">
        <v>0</v>
      </c>
      <c r="FY1102">
        <v>0</v>
      </c>
      <c r="GA1102" t="s">
        <v>45</v>
      </c>
      <c r="GG1102">
        <v>2</v>
      </c>
      <c r="GH1102">
        <v>1</v>
      </c>
      <c r="GI1102">
        <v>2</v>
      </c>
      <c r="GJ1102">
        <v>0</v>
      </c>
      <c r="GK1102">
        <f>ROUND(R1102*(R12)/100,2)</f>
        <v>0</v>
      </c>
      <c r="GL1102">
        <f t="shared" si="719"/>
        <v>0</v>
      </c>
      <c r="GM1102">
        <f t="shared" si="720"/>
        <v>113.71</v>
      </c>
      <c r="GN1102">
        <f t="shared" si="721"/>
        <v>113.71</v>
      </c>
      <c r="GO1102">
        <f t="shared" si="722"/>
        <v>0</v>
      </c>
      <c r="GP1102">
        <f t="shared" si="723"/>
        <v>0</v>
      </c>
      <c r="GR1102">
        <v>0</v>
      </c>
    </row>
    <row r="1103" spans="1:200">
      <c r="A1103">
        <v>18</v>
      </c>
      <c r="B1103">
        <v>0</v>
      </c>
      <c r="C1103">
        <v>526</v>
      </c>
      <c r="E1103" t="s">
        <v>595</v>
      </c>
      <c r="F1103" t="s">
        <v>835</v>
      </c>
      <c r="G1103" t="s">
        <v>836</v>
      </c>
      <c r="H1103" t="s">
        <v>138</v>
      </c>
      <c r="I1103">
        <f>I1101*J1103</f>
        <v>3.0672000000000001E-2</v>
      </c>
      <c r="J1103">
        <v>7.1000000000000008E-2</v>
      </c>
      <c r="O1103">
        <f t="shared" si="687"/>
        <v>3089.98</v>
      </c>
      <c r="P1103">
        <f t="shared" si="688"/>
        <v>3089.98</v>
      </c>
      <c r="Q1103">
        <f t="shared" si="689"/>
        <v>0</v>
      </c>
      <c r="R1103">
        <f t="shared" si="690"/>
        <v>0</v>
      </c>
      <c r="S1103">
        <f t="shared" si="691"/>
        <v>0</v>
      </c>
      <c r="T1103">
        <f t="shared" si="692"/>
        <v>0</v>
      </c>
      <c r="U1103">
        <f t="shared" si="693"/>
        <v>0</v>
      </c>
      <c r="V1103">
        <f t="shared" si="694"/>
        <v>0</v>
      </c>
      <c r="W1103">
        <f t="shared" si="695"/>
        <v>0</v>
      </c>
      <c r="X1103">
        <f t="shared" si="696"/>
        <v>0</v>
      </c>
      <c r="Y1103">
        <f t="shared" si="697"/>
        <v>0</v>
      </c>
      <c r="AA1103">
        <v>22950688</v>
      </c>
      <c r="AB1103">
        <f t="shared" si="698"/>
        <v>33030.400000000001</v>
      </c>
      <c r="AC1103">
        <f t="shared" si="699"/>
        <v>33030.400000000001</v>
      </c>
      <c r="AD1103">
        <f t="shared" si="700"/>
        <v>0</v>
      </c>
      <c r="AE1103">
        <f t="shared" si="701"/>
        <v>0</v>
      </c>
      <c r="AF1103">
        <f t="shared" si="702"/>
        <v>0</v>
      </c>
      <c r="AG1103">
        <f t="shared" si="703"/>
        <v>0</v>
      </c>
      <c r="AH1103">
        <f t="shared" si="704"/>
        <v>0</v>
      </c>
      <c r="AI1103">
        <f t="shared" si="705"/>
        <v>0</v>
      </c>
      <c r="AJ1103">
        <f t="shared" si="706"/>
        <v>0</v>
      </c>
      <c r="AK1103">
        <v>33030.400000000001</v>
      </c>
      <c r="AL1103">
        <v>33030.400000000001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1</v>
      </c>
      <c r="AW1103">
        <v>1</v>
      </c>
      <c r="AZ1103">
        <v>1</v>
      </c>
      <c r="BA1103">
        <v>1</v>
      </c>
      <c r="BB1103">
        <v>1</v>
      </c>
      <c r="BC1103">
        <v>3.05</v>
      </c>
      <c r="BD1103" t="s">
        <v>45</v>
      </c>
      <c r="BE1103" t="s">
        <v>45</v>
      </c>
      <c r="BF1103" t="s">
        <v>45</v>
      </c>
      <c r="BG1103" t="s">
        <v>45</v>
      </c>
      <c r="BH1103">
        <v>3</v>
      </c>
      <c r="BI1103">
        <v>1</v>
      </c>
      <c r="BJ1103" t="s">
        <v>837</v>
      </c>
      <c r="BM1103">
        <v>478</v>
      </c>
      <c r="BN1103">
        <v>0</v>
      </c>
      <c r="BO1103" t="s">
        <v>835</v>
      </c>
      <c r="BP1103">
        <v>1</v>
      </c>
      <c r="BQ1103">
        <v>60</v>
      </c>
      <c r="BS1103">
        <v>1</v>
      </c>
      <c r="BT1103">
        <v>1</v>
      </c>
      <c r="BU1103">
        <v>1</v>
      </c>
      <c r="BV1103">
        <v>1</v>
      </c>
      <c r="BW1103">
        <v>1</v>
      </c>
      <c r="BX1103">
        <v>1</v>
      </c>
      <c r="BY1103" t="s">
        <v>45</v>
      </c>
      <c r="BZ1103">
        <v>0</v>
      </c>
      <c r="CA1103">
        <v>0</v>
      </c>
      <c r="CF1103">
        <v>0</v>
      </c>
      <c r="CG1103">
        <v>0</v>
      </c>
      <c r="CM1103">
        <v>0</v>
      </c>
      <c r="CN1103" t="s">
        <v>45</v>
      </c>
      <c r="CO1103">
        <v>0</v>
      </c>
      <c r="CP1103">
        <f t="shared" si="707"/>
        <v>3089.98</v>
      </c>
      <c r="CQ1103">
        <f t="shared" si="708"/>
        <v>100742.72</v>
      </c>
      <c r="CR1103">
        <f t="shared" si="709"/>
        <v>0</v>
      </c>
      <c r="CS1103">
        <f t="shared" si="710"/>
        <v>0</v>
      </c>
      <c r="CT1103">
        <f t="shared" si="711"/>
        <v>0</v>
      </c>
      <c r="CU1103">
        <f t="shared" si="712"/>
        <v>0</v>
      </c>
      <c r="CV1103">
        <f t="shared" si="713"/>
        <v>0</v>
      </c>
      <c r="CW1103">
        <f t="shared" si="714"/>
        <v>0</v>
      </c>
      <c r="CX1103">
        <f t="shared" si="715"/>
        <v>0</v>
      </c>
      <c r="CY1103">
        <f t="shared" si="716"/>
        <v>0</v>
      </c>
      <c r="CZ1103">
        <f t="shared" si="717"/>
        <v>0</v>
      </c>
      <c r="DC1103" t="s">
        <v>45</v>
      </c>
      <c r="DD1103" t="s">
        <v>45</v>
      </c>
      <c r="DE1103" t="s">
        <v>45</v>
      </c>
      <c r="DF1103" t="s">
        <v>45</v>
      </c>
      <c r="DG1103" t="s">
        <v>45</v>
      </c>
      <c r="DH1103" t="s">
        <v>45</v>
      </c>
      <c r="DI1103" t="s">
        <v>45</v>
      </c>
      <c r="DJ1103" t="s">
        <v>45</v>
      </c>
      <c r="DK1103" t="s">
        <v>45</v>
      </c>
      <c r="DL1103" t="s">
        <v>45</v>
      </c>
      <c r="DM1103" t="s">
        <v>45</v>
      </c>
      <c r="DN1103">
        <v>100</v>
      </c>
      <c r="DO1103">
        <v>64</v>
      </c>
      <c r="DP1103">
        <v>1.0249999999999999</v>
      </c>
      <c r="DQ1103">
        <v>1</v>
      </c>
      <c r="DU1103">
        <v>1009</v>
      </c>
      <c r="DV1103" t="s">
        <v>138</v>
      </c>
      <c r="DW1103" t="s">
        <v>138</v>
      </c>
      <c r="DX1103">
        <v>1000</v>
      </c>
      <c r="EE1103">
        <v>21378193</v>
      </c>
      <c r="EF1103">
        <v>60</v>
      </c>
      <c r="EG1103" t="s">
        <v>87</v>
      </c>
      <c r="EH1103">
        <v>0</v>
      </c>
      <c r="EI1103" t="s">
        <v>45</v>
      </c>
      <c r="EJ1103">
        <v>1</v>
      </c>
      <c r="EK1103">
        <v>478</v>
      </c>
      <c r="EL1103" t="s">
        <v>400</v>
      </c>
      <c r="EM1103" t="s">
        <v>401</v>
      </c>
      <c r="EO1103" t="s">
        <v>45</v>
      </c>
      <c r="EQ1103">
        <v>0</v>
      </c>
      <c r="ER1103">
        <v>33030.400000000001</v>
      </c>
      <c r="ES1103">
        <v>33030.400000000001</v>
      </c>
      <c r="ET1103">
        <v>0</v>
      </c>
      <c r="EU1103">
        <v>0</v>
      </c>
      <c r="EV1103">
        <v>0</v>
      </c>
      <c r="EW1103">
        <v>0</v>
      </c>
      <c r="EX1103">
        <v>0</v>
      </c>
      <c r="EZ1103">
        <v>0</v>
      </c>
      <c r="FQ1103">
        <v>0</v>
      </c>
      <c r="FR1103">
        <f t="shared" si="718"/>
        <v>0</v>
      </c>
      <c r="FS1103">
        <v>0</v>
      </c>
      <c r="FX1103">
        <v>0</v>
      </c>
      <c r="FY1103">
        <v>0</v>
      </c>
      <c r="GA1103" t="s">
        <v>45</v>
      </c>
      <c r="GG1103">
        <v>2</v>
      </c>
      <c r="GH1103">
        <v>1</v>
      </c>
      <c r="GI1103">
        <v>2</v>
      </c>
      <c r="GJ1103">
        <v>0</v>
      </c>
      <c r="GK1103">
        <f>ROUND(R1103*(R12)/100,2)</f>
        <v>0</v>
      </c>
      <c r="GL1103">
        <f t="shared" si="719"/>
        <v>0</v>
      </c>
      <c r="GM1103">
        <f t="shared" si="720"/>
        <v>3089.98</v>
      </c>
      <c r="GN1103">
        <f t="shared" si="721"/>
        <v>3089.98</v>
      </c>
      <c r="GO1103">
        <f t="shared" si="722"/>
        <v>0</v>
      </c>
      <c r="GP1103">
        <f t="shared" si="723"/>
        <v>0</v>
      </c>
      <c r="GR1103">
        <v>0</v>
      </c>
    </row>
    <row r="1104" spans="1:200">
      <c r="A1104">
        <v>17</v>
      </c>
      <c r="B1104">
        <v>0</v>
      </c>
      <c r="C1104">
        <f>ROW(SmtRes!A531)</f>
        <v>531</v>
      </c>
      <c r="D1104">
        <f>ROW(EtalonRes!A507)</f>
        <v>507</v>
      </c>
      <c r="E1104" t="s">
        <v>90</v>
      </c>
      <c r="F1104" t="s">
        <v>840</v>
      </c>
      <c r="G1104" t="s">
        <v>841</v>
      </c>
      <c r="H1104" t="s">
        <v>73</v>
      </c>
      <c r="I1104">
        <f>0.729</f>
        <v>0.72899999999999998</v>
      </c>
      <c r="J1104">
        <v>0</v>
      </c>
      <c r="O1104">
        <f t="shared" si="687"/>
        <v>9682.77</v>
      </c>
      <c r="P1104">
        <f t="shared" si="688"/>
        <v>0</v>
      </c>
      <c r="Q1104">
        <f t="shared" si="689"/>
        <v>0</v>
      </c>
      <c r="R1104">
        <f t="shared" si="690"/>
        <v>0</v>
      </c>
      <c r="S1104">
        <f t="shared" si="691"/>
        <v>9682.77</v>
      </c>
      <c r="T1104">
        <f t="shared" si="692"/>
        <v>0</v>
      </c>
      <c r="U1104">
        <f t="shared" si="693"/>
        <v>56.710440899999995</v>
      </c>
      <c r="V1104">
        <f t="shared" si="694"/>
        <v>0</v>
      </c>
      <c r="W1104">
        <f t="shared" si="695"/>
        <v>0</v>
      </c>
      <c r="X1104">
        <f t="shared" si="696"/>
        <v>6874.77</v>
      </c>
      <c r="Y1104">
        <f t="shared" si="697"/>
        <v>4260.42</v>
      </c>
      <c r="AA1104">
        <v>22950688</v>
      </c>
      <c r="AB1104">
        <f t="shared" si="698"/>
        <v>781.64</v>
      </c>
      <c r="AC1104">
        <f t="shared" si="699"/>
        <v>0</v>
      </c>
      <c r="AD1104">
        <f t="shared" si="700"/>
        <v>0</v>
      </c>
      <c r="AE1104">
        <f t="shared" si="701"/>
        <v>0</v>
      </c>
      <c r="AF1104">
        <f t="shared" si="702"/>
        <v>781.64</v>
      </c>
      <c r="AG1104">
        <f t="shared" si="703"/>
        <v>0</v>
      </c>
      <c r="AH1104">
        <f t="shared" si="704"/>
        <v>74.3</v>
      </c>
      <c r="AI1104">
        <f t="shared" si="705"/>
        <v>0</v>
      </c>
      <c r="AJ1104">
        <f t="shared" si="706"/>
        <v>0</v>
      </c>
      <c r="AK1104">
        <v>781.64</v>
      </c>
      <c r="AL1104">
        <v>0</v>
      </c>
      <c r="AM1104">
        <v>0</v>
      </c>
      <c r="AN1104">
        <v>0</v>
      </c>
      <c r="AO1104">
        <v>781.64</v>
      </c>
      <c r="AP1104">
        <v>0</v>
      </c>
      <c r="AQ1104">
        <v>74.3</v>
      </c>
      <c r="AR1104">
        <v>0</v>
      </c>
      <c r="AS1104">
        <v>0</v>
      </c>
      <c r="AT1104">
        <v>71</v>
      </c>
      <c r="AU1104">
        <v>44</v>
      </c>
      <c r="AV1104">
        <v>1.0469999999999999</v>
      </c>
      <c r="AW1104">
        <v>1</v>
      </c>
      <c r="AZ1104">
        <v>1</v>
      </c>
      <c r="BA1104">
        <v>16.23</v>
      </c>
      <c r="BB1104">
        <v>1</v>
      </c>
      <c r="BC1104">
        <v>1</v>
      </c>
      <c r="BD1104" t="s">
        <v>45</v>
      </c>
      <c r="BE1104" t="s">
        <v>45</v>
      </c>
      <c r="BF1104" t="s">
        <v>45</v>
      </c>
      <c r="BG1104" t="s">
        <v>45</v>
      </c>
      <c r="BH1104">
        <v>0</v>
      </c>
      <c r="BI1104">
        <v>1</v>
      </c>
      <c r="BJ1104" t="s">
        <v>842</v>
      </c>
      <c r="BM1104">
        <v>483</v>
      </c>
      <c r="BN1104">
        <v>0</v>
      </c>
      <c r="BO1104" t="s">
        <v>840</v>
      </c>
      <c r="BP1104">
        <v>1</v>
      </c>
      <c r="BQ1104">
        <v>60</v>
      </c>
      <c r="BS1104">
        <v>16.23</v>
      </c>
      <c r="BT1104">
        <v>1</v>
      </c>
      <c r="BU1104">
        <v>1</v>
      </c>
      <c r="BV1104">
        <v>1</v>
      </c>
      <c r="BW1104">
        <v>1</v>
      </c>
      <c r="BX1104">
        <v>1</v>
      </c>
      <c r="BY1104" t="s">
        <v>45</v>
      </c>
      <c r="BZ1104">
        <v>71</v>
      </c>
      <c r="CA1104">
        <v>44</v>
      </c>
      <c r="CF1104">
        <v>0</v>
      </c>
      <c r="CG1104">
        <v>0</v>
      </c>
      <c r="CM1104">
        <v>0</v>
      </c>
      <c r="CN1104" t="s">
        <v>45</v>
      </c>
      <c r="CO1104">
        <v>0</v>
      </c>
      <c r="CP1104">
        <f t="shared" si="707"/>
        <v>9682.77</v>
      </c>
      <c r="CQ1104">
        <f t="shared" si="708"/>
        <v>0</v>
      </c>
      <c r="CR1104">
        <f t="shared" si="709"/>
        <v>0</v>
      </c>
      <c r="CS1104">
        <f t="shared" si="710"/>
        <v>0</v>
      </c>
      <c r="CT1104">
        <f t="shared" si="711"/>
        <v>13282.260008399999</v>
      </c>
      <c r="CU1104">
        <f t="shared" si="712"/>
        <v>0</v>
      </c>
      <c r="CV1104">
        <f t="shared" si="713"/>
        <v>77.792099999999991</v>
      </c>
      <c r="CW1104">
        <f t="shared" si="714"/>
        <v>0</v>
      </c>
      <c r="CX1104">
        <f t="shared" si="715"/>
        <v>0</v>
      </c>
      <c r="CY1104">
        <f t="shared" si="716"/>
        <v>6874.7667000000001</v>
      </c>
      <c r="CZ1104">
        <f t="shared" si="717"/>
        <v>4260.4188000000004</v>
      </c>
      <c r="DC1104" t="s">
        <v>45</v>
      </c>
      <c r="DD1104" t="s">
        <v>45</v>
      </c>
      <c r="DE1104" t="s">
        <v>45</v>
      </c>
      <c r="DF1104" t="s">
        <v>45</v>
      </c>
      <c r="DG1104" t="s">
        <v>45</v>
      </c>
      <c r="DH1104" t="s">
        <v>45</v>
      </c>
      <c r="DI1104" t="s">
        <v>45</v>
      </c>
      <c r="DJ1104" t="s">
        <v>45</v>
      </c>
      <c r="DK1104" t="s">
        <v>45</v>
      </c>
      <c r="DL1104" t="s">
        <v>45</v>
      </c>
      <c r="DM1104" t="s">
        <v>45</v>
      </c>
      <c r="DN1104">
        <v>80</v>
      </c>
      <c r="DO1104">
        <v>55</v>
      </c>
      <c r="DP1104">
        <v>1.0469999999999999</v>
      </c>
      <c r="DQ1104">
        <v>1</v>
      </c>
      <c r="DU1104">
        <v>1005</v>
      </c>
      <c r="DV1104" t="s">
        <v>73</v>
      </c>
      <c r="DW1104" t="s">
        <v>73</v>
      </c>
      <c r="DX1104">
        <v>100</v>
      </c>
      <c r="EE1104">
        <v>21378198</v>
      </c>
      <c r="EF1104">
        <v>60</v>
      </c>
      <c r="EG1104" t="s">
        <v>87</v>
      </c>
      <c r="EH1104">
        <v>0</v>
      </c>
      <c r="EI1104" t="s">
        <v>45</v>
      </c>
      <c r="EJ1104">
        <v>1</v>
      </c>
      <c r="EK1104">
        <v>483</v>
      </c>
      <c r="EL1104" t="s">
        <v>843</v>
      </c>
      <c r="EM1104" t="s">
        <v>844</v>
      </c>
      <c r="EO1104" t="s">
        <v>45</v>
      </c>
      <c r="EQ1104">
        <v>0</v>
      </c>
      <c r="ER1104">
        <v>781.64</v>
      </c>
      <c r="ES1104">
        <v>0</v>
      </c>
      <c r="ET1104">
        <v>0</v>
      </c>
      <c r="EU1104">
        <v>0</v>
      </c>
      <c r="EV1104">
        <v>781.64</v>
      </c>
      <c r="EW1104">
        <v>74.3</v>
      </c>
      <c r="EX1104">
        <v>0</v>
      </c>
      <c r="EY1104">
        <v>0</v>
      </c>
      <c r="EZ1104">
        <v>0</v>
      </c>
      <c r="FQ1104">
        <v>0</v>
      </c>
      <c r="FR1104">
        <f t="shared" si="718"/>
        <v>0</v>
      </c>
      <c r="FS1104">
        <v>0</v>
      </c>
      <c r="FX1104">
        <v>71</v>
      </c>
      <c r="FY1104">
        <v>44</v>
      </c>
      <c r="GA1104" t="s">
        <v>45</v>
      </c>
      <c r="GG1104">
        <v>2</v>
      </c>
      <c r="GH1104">
        <v>1</v>
      </c>
      <c r="GI1104">
        <v>2</v>
      </c>
      <c r="GJ1104">
        <v>0</v>
      </c>
      <c r="GK1104">
        <f>ROUND(R1104*(R12)/100,2)</f>
        <v>0</v>
      </c>
      <c r="GL1104">
        <f t="shared" si="719"/>
        <v>0</v>
      </c>
      <c r="GM1104">
        <f t="shared" si="720"/>
        <v>20817.96</v>
      </c>
      <c r="GN1104">
        <f t="shared" si="721"/>
        <v>20817.96</v>
      </c>
      <c r="GO1104">
        <f t="shared" si="722"/>
        <v>0</v>
      </c>
      <c r="GP1104">
        <f t="shared" si="723"/>
        <v>0</v>
      </c>
      <c r="GR1104">
        <v>0</v>
      </c>
    </row>
    <row r="1105" spans="1:200">
      <c r="A1105">
        <v>17</v>
      </c>
      <c r="B1105">
        <v>0</v>
      </c>
      <c r="C1105">
        <f>ROW(SmtRes!A538)</f>
        <v>538</v>
      </c>
      <c r="D1105">
        <f>ROW(EtalonRes!A514)</f>
        <v>514</v>
      </c>
      <c r="E1105" t="s">
        <v>95</v>
      </c>
      <c r="F1105" t="s">
        <v>845</v>
      </c>
      <c r="G1105" t="s">
        <v>846</v>
      </c>
      <c r="H1105" t="s">
        <v>73</v>
      </c>
      <c r="I1105">
        <f>I1104</f>
        <v>0.72899999999999998</v>
      </c>
      <c r="J1105">
        <v>0</v>
      </c>
      <c r="O1105">
        <f t="shared" si="687"/>
        <v>31682.43</v>
      </c>
      <c r="P1105">
        <f t="shared" si="688"/>
        <v>2915.72</v>
      </c>
      <c r="Q1105">
        <f t="shared" si="689"/>
        <v>190.89</v>
      </c>
      <c r="R1105">
        <f t="shared" si="690"/>
        <v>83.19</v>
      </c>
      <c r="S1105">
        <f t="shared" si="691"/>
        <v>28575.82</v>
      </c>
      <c r="T1105">
        <f t="shared" si="692"/>
        <v>0</v>
      </c>
      <c r="U1105">
        <f t="shared" si="693"/>
        <v>149.75883449999998</v>
      </c>
      <c r="V1105">
        <f t="shared" si="694"/>
        <v>0</v>
      </c>
      <c r="W1105">
        <f t="shared" si="695"/>
        <v>0</v>
      </c>
      <c r="X1105">
        <f t="shared" si="696"/>
        <v>24003.69</v>
      </c>
      <c r="Y1105">
        <f t="shared" si="697"/>
        <v>12573.36</v>
      </c>
      <c r="AA1105">
        <v>22950688</v>
      </c>
      <c r="AB1105">
        <f t="shared" si="698"/>
        <v>3076.1</v>
      </c>
      <c r="AC1105">
        <f t="shared" si="699"/>
        <v>690.78</v>
      </c>
      <c r="AD1105">
        <f t="shared" si="700"/>
        <v>29.03</v>
      </c>
      <c r="AE1105">
        <f t="shared" si="701"/>
        <v>6.86</v>
      </c>
      <c r="AF1105">
        <f t="shared" si="702"/>
        <v>2356.29</v>
      </c>
      <c r="AG1105">
        <f t="shared" si="703"/>
        <v>0</v>
      </c>
      <c r="AH1105">
        <f t="shared" si="704"/>
        <v>200.42</v>
      </c>
      <c r="AI1105">
        <f t="shared" si="705"/>
        <v>0</v>
      </c>
      <c r="AJ1105">
        <f t="shared" si="706"/>
        <v>0</v>
      </c>
      <c r="AK1105">
        <v>3076.1</v>
      </c>
      <c r="AL1105">
        <v>690.78</v>
      </c>
      <c r="AM1105">
        <v>29.03</v>
      </c>
      <c r="AN1105">
        <v>6.86</v>
      </c>
      <c r="AO1105">
        <v>2356.29</v>
      </c>
      <c r="AP1105">
        <v>0</v>
      </c>
      <c r="AQ1105">
        <v>200.42</v>
      </c>
      <c r="AR1105">
        <v>0</v>
      </c>
      <c r="AS1105">
        <v>0</v>
      </c>
      <c r="AT1105">
        <v>84</v>
      </c>
      <c r="AU1105">
        <v>44</v>
      </c>
      <c r="AV1105">
        <v>1.0249999999999999</v>
      </c>
      <c r="AW1105">
        <v>1</v>
      </c>
      <c r="AZ1105">
        <v>1</v>
      </c>
      <c r="BA1105">
        <v>16.23</v>
      </c>
      <c r="BB1105">
        <v>8.8000000000000007</v>
      </c>
      <c r="BC1105">
        <v>5.79</v>
      </c>
      <c r="BD1105" t="s">
        <v>45</v>
      </c>
      <c r="BE1105" t="s">
        <v>45</v>
      </c>
      <c r="BF1105" t="s">
        <v>45</v>
      </c>
      <c r="BG1105" t="s">
        <v>45</v>
      </c>
      <c r="BH1105">
        <v>0</v>
      </c>
      <c r="BI1105">
        <v>1</v>
      </c>
      <c r="BJ1105" t="s">
        <v>847</v>
      </c>
      <c r="BM1105">
        <v>123</v>
      </c>
      <c r="BN1105">
        <v>0</v>
      </c>
      <c r="BO1105" t="s">
        <v>845</v>
      </c>
      <c r="BP1105">
        <v>1</v>
      </c>
      <c r="BQ1105">
        <v>30</v>
      </c>
      <c r="BS1105">
        <v>16.23</v>
      </c>
      <c r="BT1105">
        <v>1</v>
      </c>
      <c r="BU1105">
        <v>1</v>
      </c>
      <c r="BV1105">
        <v>1</v>
      </c>
      <c r="BW1105">
        <v>1</v>
      </c>
      <c r="BX1105">
        <v>1</v>
      </c>
      <c r="BY1105" t="s">
        <v>45</v>
      </c>
      <c r="BZ1105">
        <v>84</v>
      </c>
      <c r="CA1105">
        <v>44</v>
      </c>
      <c r="CF1105">
        <v>0</v>
      </c>
      <c r="CG1105">
        <v>0</v>
      </c>
      <c r="CM1105">
        <v>0</v>
      </c>
      <c r="CN1105" t="s">
        <v>45</v>
      </c>
      <c r="CO1105">
        <v>0</v>
      </c>
      <c r="CP1105">
        <f t="shared" si="707"/>
        <v>31682.43</v>
      </c>
      <c r="CQ1105">
        <f t="shared" si="708"/>
        <v>3999.6161999999999</v>
      </c>
      <c r="CR1105">
        <f t="shared" si="709"/>
        <v>261.85059999999999</v>
      </c>
      <c r="CS1105">
        <f t="shared" si="710"/>
        <v>114.12124499999999</v>
      </c>
      <c r="CT1105">
        <f t="shared" si="711"/>
        <v>39198.651367499995</v>
      </c>
      <c r="CU1105">
        <f t="shared" si="712"/>
        <v>0</v>
      </c>
      <c r="CV1105">
        <f t="shared" si="713"/>
        <v>205.43049999999997</v>
      </c>
      <c r="CW1105">
        <f t="shared" si="714"/>
        <v>0</v>
      </c>
      <c r="CX1105">
        <f t="shared" si="715"/>
        <v>0</v>
      </c>
      <c r="CY1105">
        <f t="shared" si="716"/>
        <v>24003.6888</v>
      </c>
      <c r="CZ1105">
        <f t="shared" si="717"/>
        <v>12573.3608</v>
      </c>
      <c r="DC1105" t="s">
        <v>45</v>
      </c>
      <c r="DD1105" t="s">
        <v>45</v>
      </c>
      <c r="DE1105" t="s">
        <v>45</v>
      </c>
      <c r="DF1105" t="s">
        <v>45</v>
      </c>
      <c r="DG1105" t="s">
        <v>45</v>
      </c>
      <c r="DH1105" t="s">
        <v>45</v>
      </c>
      <c r="DI1105" t="s">
        <v>45</v>
      </c>
      <c r="DJ1105" t="s">
        <v>45</v>
      </c>
      <c r="DK1105" t="s">
        <v>45</v>
      </c>
      <c r="DL1105" t="s">
        <v>45</v>
      </c>
      <c r="DM1105" t="s">
        <v>45</v>
      </c>
      <c r="DN1105">
        <v>100</v>
      </c>
      <c r="DO1105">
        <v>64</v>
      </c>
      <c r="DP1105">
        <v>1.0249999999999999</v>
      </c>
      <c r="DQ1105">
        <v>1</v>
      </c>
      <c r="DU1105">
        <v>1005</v>
      </c>
      <c r="DV1105" t="s">
        <v>73</v>
      </c>
      <c r="DW1105" t="s">
        <v>73</v>
      </c>
      <c r="DX1105">
        <v>100</v>
      </c>
      <c r="EE1105">
        <v>21377838</v>
      </c>
      <c r="EF1105">
        <v>30</v>
      </c>
      <c r="EG1105" t="s">
        <v>20</v>
      </c>
      <c r="EH1105">
        <v>0</v>
      </c>
      <c r="EI1105" t="s">
        <v>45</v>
      </c>
      <c r="EJ1105">
        <v>1</v>
      </c>
      <c r="EK1105">
        <v>123</v>
      </c>
      <c r="EL1105" t="s">
        <v>848</v>
      </c>
      <c r="EM1105" t="s">
        <v>849</v>
      </c>
      <c r="EO1105" t="s">
        <v>45</v>
      </c>
      <c r="EQ1105">
        <v>0</v>
      </c>
      <c r="ER1105">
        <v>3076.1</v>
      </c>
      <c r="ES1105">
        <v>690.78</v>
      </c>
      <c r="ET1105">
        <v>29.03</v>
      </c>
      <c r="EU1105">
        <v>6.86</v>
      </c>
      <c r="EV1105">
        <v>2356.29</v>
      </c>
      <c r="EW1105">
        <v>200.42</v>
      </c>
      <c r="EX1105">
        <v>0</v>
      </c>
      <c r="EY1105">
        <v>0</v>
      </c>
      <c r="EZ1105">
        <v>0</v>
      </c>
      <c r="FQ1105">
        <v>0</v>
      </c>
      <c r="FR1105">
        <f t="shared" si="718"/>
        <v>0</v>
      </c>
      <c r="FS1105">
        <v>0</v>
      </c>
      <c r="FX1105">
        <v>84</v>
      </c>
      <c r="FY1105">
        <v>44</v>
      </c>
      <c r="GA1105" t="s">
        <v>45</v>
      </c>
      <c r="GG1105">
        <v>2</v>
      </c>
      <c r="GH1105">
        <v>1</v>
      </c>
      <c r="GI1105">
        <v>2</v>
      </c>
      <c r="GJ1105">
        <v>0</v>
      </c>
      <c r="GK1105">
        <f>ROUND(R1105*(R12)/100,2)</f>
        <v>138.93</v>
      </c>
      <c r="GL1105">
        <f t="shared" si="719"/>
        <v>0</v>
      </c>
      <c r="GM1105">
        <f t="shared" si="720"/>
        <v>68398.409999999989</v>
      </c>
      <c r="GN1105">
        <f t="shared" si="721"/>
        <v>68398.41</v>
      </c>
      <c r="GO1105">
        <f t="shared" si="722"/>
        <v>0</v>
      </c>
      <c r="GP1105">
        <f t="shared" si="723"/>
        <v>0</v>
      </c>
      <c r="GR1105">
        <v>0</v>
      </c>
    </row>
    <row r="1106" spans="1:200">
      <c r="A1106">
        <v>18</v>
      </c>
      <c r="B1106">
        <v>0</v>
      </c>
      <c r="C1106">
        <v>537</v>
      </c>
      <c r="E1106" t="s">
        <v>99</v>
      </c>
      <c r="F1106" t="s">
        <v>850</v>
      </c>
      <c r="G1106" t="s">
        <v>851</v>
      </c>
      <c r="H1106" t="s">
        <v>138</v>
      </c>
      <c r="I1106">
        <f>I1105*J1106</f>
        <v>0</v>
      </c>
      <c r="J1106">
        <v>0</v>
      </c>
      <c r="O1106">
        <f t="shared" si="687"/>
        <v>0</v>
      </c>
      <c r="P1106">
        <f t="shared" si="688"/>
        <v>0</v>
      </c>
      <c r="Q1106">
        <f t="shared" si="689"/>
        <v>0</v>
      </c>
      <c r="R1106">
        <f t="shared" si="690"/>
        <v>0</v>
      </c>
      <c r="S1106">
        <f t="shared" si="691"/>
        <v>0</v>
      </c>
      <c r="T1106">
        <f t="shared" si="692"/>
        <v>0</v>
      </c>
      <c r="U1106">
        <f t="shared" si="693"/>
        <v>0</v>
      </c>
      <c r="V1106">
        <f t="shared" si="694"/>
        <v>0</v>
      </c>
      <c r="W1106">
        <f t="shared" si="695"/>
        <v>0</v>
      </c>
      <c r="X1106">
        <f t="shared" si="696"/>
        <v>0</v>
      </c>
      <c r="Y1106">
        <f t="shared" si="697"/>
        <v>0</v>
      </c>
      <c r="AA1106">
        <v>22950688</v>
      </c>
      <c r="AB1106">
        <f t="shared" si="698"/>
        <v>5986.03</v>
      </c>
      <c r="AC1106">
        <f t="shared" si="699"/>
        <v>5986.03</v>
      </c>
      <c r="AD1106">
        <f t="shared" si="700"/>
        <v>0</v>
      </c>
      <c r="AE1106">
        <f t="shared" si="701"/>
        <v>0</v>
      </c>
      <c r="AF1106">
        <f t="shared" si="702"/>
        <v>0</v>
      </c>
      <c r="AG1106">
        <f t="shared" si="703"/>
        <v>0</v>
      </c>
      <c r="AH1106">
        <f t="shared" si="704"/>
        <v>0</v>
      </c>
      <c r="AI1106">
        <f t="shared" si="705"/>
        <v>0</v>
      </c>
      <c r="AJ1106">
        <f t="shared" si="706"/>
        <v>0</v>
      </c>
      <c r="AK1106">
        <v>5986.03</v>
      </c>
      <c r="AL1106">
        <v>5986.03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1</v>
      </c>
      <c r="AW1106">
        <v>1</v>
      </c>
      <c r="AZ1106">
        <v>1</v>
      </c>
      <c r="BA1106">
        <v>1</v>
      </c>
      <c r="BB1106">
        <v>1</v>
      </c>
      <c r="BC1106">
        <v>3.33</v>
      </c>
      <c r="BD1106" t="s">
        <v>45</v>
      </c>
      <c r="BE1106" t="s">
        <v>45</v>
      </c>
      <c r="BF1106" t="s">
        <v>45</v>
      </c>
      <c r="BG1106" t="s">
        <v>45</v>
      </c>
      <c r="BH1106">
        <v>3</v>
      </c>
      <c r="BI1106">
        <v>1</v>
      </c>
      <c r="BJ1106" t="s">
        <v>852</v>
      </c>
      <c r="BM1106">
        <v>123</v>
      </c>
      <c r="BN1106">
        <v>0</v>
      </c>
      <c r="BO1106" t="s">
        <v>850</v>
      </c>
      <c r="BP1106">
        <v>1</v>
      </c>
      <c r="BQ1106">
        <v>30</v>
      </c>
      <c r="BS1106">
        <v>1</v>
      </c>
      <c r="BT1106">
        <v>1</v>
      </c>
      <c r="BU1106">
        <v>1</v>
      </c>
      <c r="BV1106">
        <v>1</v>
      </c>
      <c r="BW1106">
        <v>1</v>
      </c>
      <c r="BX1106">
        <v>1</v>
      </c>
      <c r="BY1106" t="s">
        <v>45</v>
      </c>
      <c r="BZ1106">
        <v>0</v>
      </c>
      <c r="CA1106">
        <v>0</v>
      </c>
      <c r="CF1106">
        <v>0</v>
      </c>
      <c r="CG1106">
        <v>0</v>
      </c>
      <c r="CM1106">
        <v>0</v>
      </c>
      <c r="CN1106" t="s">
        <v>45</v>
      </c>
      <c r="CO1106">
        <v>0</v>
      </c>
      <c r="CP1106">
        <f t="shared" si="707"/>
        <v>0</v>
      </c>
      <c r="CQ1106">
        <f t="shared" si="708"/>
        <v>19933.479899999998</v>
      </c>
      <c r="CR1106">
        <f t="shared" si="709"/>
        <v>0</v>
      </c>
      <c r="CS1106">
        <f t="shared" si="710"/>
        <v>0</v>
      </c>
      <c r="CT1106">
        <f t="shared" si="711"/>
        <v>0</v>
      </c>
      <c r="CU1106">
        <f t="shared" si="712"/>
        <v>0</v>
      </c>
      <c r="CV1106">
        <f t="shared" si="713"/>
        <v>0</v>
      </c>
      <c r="CW1106">
        <f t="shared" si="714"/>
        <v>0</v>
      </c>
      <c r="CX1106">
        <f t="shared" si="715"/>
        <v>0</v>
      </c>
      <c r="CY1106">
        <f t="shared" si="716"/>
        <v>0</v>
      </c>
      <c r="CZ1106">
        <f t="shared" si="717"/>
        <v>0</v>
      </c>
      <c r="DC1106" t="s">
        <v>45</v>
      </c>
      <c r="DD1106" t="s">
        <v>45</v>
      </c>
      <c r="DE1106" t="s">
        <v>45</v>
      </c>
      <c r="DF1106" t="s">
        <v>45</v>
      </c>
      <c r="DG1106" t="s">
        <v>45</v>
      </c>
      <c r="DH1106" t="s">
        <v>45</v>
      </c>
      <c r="DI1106" t="s">
        <v>45</v>
      </c>
      <c r="DJ1106" t="s">
        <v>45</v>
      </c>
      <c r="DK1106" t="s">
        <v>45</v>
      </c>
      <c r="DL1106" t="s">
        <v>45</v>
      </c>
      <c r="DM1106" t="s">
        <v>45</v>
      </c>
      <c r="DN1106">
        <v>100</v>
      </c>
      <c r="DO1106">
        <v>64</v>
      </c>
      <c r="DP1106">
        <v>1.0249999999999999</v>
      </c>
      <c r="DQ1106">
        <v>1</v>
      </c>
      <c r="DU1106">
        <v>1009</v>
      </c>
      <c r="DV1106" t="s">
        <v>138</v>
      </c>
      <c r="DW1106" t="s">
        <v>138</v>
      </c>
      <c r="DX1106">
        <v>1000</v>
      </c>
      <c r="EE1106">
        <v>21377838</v>
      </c>
      <c r="EF1106">
        <v>30</v>
      </c>
      <c r="EG1106" t="s">
        <v>20</v>
      </c>
      <c r="EH1106">
        <v>0</v>
      </c>
      <c r="EI1106" t="s">
        <v>45</v>
      </c>
      <c r="EJ1106">
        <v>1</v>
      </c>
      <c r="EK1106">
        <v>123</v>
      </c>
      <c r="EL1106" t="s">
        <v>848</v>
      </c>
      <c r="EM1106" t="s">
        <v>849</v>
      </c>
      <c r="EO1106" t="s">
        <v>45</v>
      </c>
      <c r="EQ1106">
        <v>0</v>
      </c>
      <c r="ER1106">
        <v>5986.03</v>
      </c>
      <c r="ES1106">
        <v>5986.03</v>
      </c>
      <c r="ET1106">
        <v>0</v>
      </c>
      <c r="EU1106">
        <v>0</v>
      </c>
      <c r="EV1106">
        <v>0</v>
      </c>
      <c r="EW1106">
        <v>0</v>
      </c>
      <c r="EX1106">
        <v>0</v>
      </c>
      <c r="EZ1106">
        <v>0</v>
      </c>
      <c r="FQ1106">
        <v>0</v>
      </c>
      <c r="FR1106">
        <f t="shared" si="718"/>
        <v>0</v>
      </c>
      <c r="FS1106">
        <v>0</v>
      </c>
      <c r="FX1106">
        <v>0</v>
      </c>
      <c r="FY1106">
        <v>0</v>
      </c>
      <c r="GA1106" t="s">
        <v>45</v>
      </c>
      <c r="GG1106">
        <v>2</v>
      </c>
      <c r="GH1106">
        <v>1</v>
      </c>
      <c r="GI1106">
        <v>2</v>
      </c>
      <c r="GJ1106">
        <v>0</v>
      </c>
      <c r="GK1106">
        <f>ROUND(R1106*(R12)/100,2)</f>
        <v>0</v>
      </c>
      <c r="GL1106">
        <f t="shared" si="719"/>
        <v>0</v>
      </c>
      <c r="GM1106">
        <f t="shared" si="720"/>
        <v>0</v>
      </c>
      <c r="GN1106">
        <f t="shared" si="721"/>
        <v>0</v>
      </c>
      <c r="GO1106">
        <f t="shared" si="722"/>
        <v>0</v>
      </c>
      <c r="GP1106">
        <f t="shared" si="723"/>
        <v>0</v>
      </c>
      <c r="GR1106">
        <v>0</v>
      </c>
    </row>
    <row r="1107" spans="1:200">
      <c r="A1107">
        <v>18</v>
      </c>
      <c r="B1107">
        <v>0</v>
      </c>
      <c r="C1107">
        <v>536</v>
      </c>
      <c r="E1107" t="s">
        <v>290</v>
      </c>
      <c r="F1107" t="s">
        <v>853</v>
      </c>
      <c r="G1107" t="s">
        <v>854</v>
      </c>
      <c r="H1107" t="s">
        <v>462</v>
      </c>
      <c r="I1107">
        <f>I1105*J1107</f>
        <v>72.900000000000006</v>
      </c>
      <c r="J1107">
        <v>100.00000000000001</v>
      </c>
      <c r="O1107">
        <f t="shared" si="687"/>
        <v>19070.64</v>
      </c>
      <c r="P1107">
        <f t="shared" si="688"/>
        <v>19070.64</v>
      </c>
      <c r="Q1107">
        <f t="shared" si="689"/>
        <v>0</v>
      </c>
      <c r="R1107">
        <f t="shared" si="690"/>
        <v>0</v>
      </c>
      <c r="S1107">
        <f t="shared" si="691"/>
        <v>0</v>
      </c>
      <c r="T1107">
        <f t="shared" si="692"/>
        <v>0</v>
      </c>
      <c r="U1107">
        <f t="shared" si="693"/>
        <v>0</v>
      </c>
      <c r="V1107">
        <f t="shared" si="694"/>
        <v>0</v>
      </c>
      <c r="W1107">
        <f t="shared" si="695"/>
        <v>0</v>
      </c>
      <c r="X1107">
        <f t="shared" si="696"/>
        <v>0</v>
      </c>
      <c r="Y1107">
        <f t="shared" si="697"/>
        <v>0</v>
      </c>
      <c r="AA1107">
        <v>22950688</v>
      </c>
      <c r="AB1107">
        <f t="shared" si="698"/>
        <v>52.32</v>
      </c>
      <c r="AC1107">
        <f t="shared" si="699"/>
        <v>52.32</v>
      </c>
      <c r="AD1107">
        <f t="shared" si="700"/>
        <v>0</v>
      </c>
      <c r="AE1107">
        <f t="shared" si="701"/>
        <v>0</v>
      </c>
      <c r="AF1107">
        <f t="shared" si="702"/>
        <v>0</v>
      </c>
      <c r="AG1107">
        <f t="shared" si="703"/>
        <v>0</v>
      </c>
      <c r="AH1107">
        <f t="shared" si="704"/>
        <v>0</v>
      </c>
      <c r="AI1107">
        <f t="shared" si="705"/>
        <v>0</v>
      </c>
      <c r="AJ1107">
        <f t="shared" si="706"/>
        <v>0</v>
      </c>
      <c r="AK1107">
        <v>52.32</v>
      </c>
      <c r="AL1107">
        <v>52.32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1</v>
      </c>
      <c r="AW1107">
        <v>1</v>
      </c>
      <c r="AZ1107">
        <v>1</v>
      </c>
      <c r="BA1107">
        <v>1</v>
      </c>
      <c r="BB1107">
        <v>1</v>
      </c>
      <c r="BC1107">
        <v>5</v>
      </c>
      <c r="BD1107" t="s">
        <v>45</v>
      </c>
      <c r="BE1107" t="s">
        <v>45</v>
      </c>
      <c r="BF1107" t="s">
        <v>45</v>
      </c>
      <c r="BG1107" t="s">
        <v>45</v>
      </c>
      <c r="BH1107">
        <v>3</v>
      </c>
      <c r="BI1107">
        <v>1</v>
      </c>
      <c r="BJ1107" t="s">
        <v>855</v>
      </c>
      <c r="BM1107">
        <v>123</v>
      </c>
      <c r="BN1107">
        <v>0</v>
      </c>
      <c r="BO1107" t="s">
        <v>853</v>
      </c>
      <c r="BP1107">
        <v>1</v>
      </c>
      <c r="BQ1107">
        <v>30</v>
      </c>
      <c r="BS1107">
        <v>1</v>
      </c>
      <c r="BT1107">
        <v>1</v>
      </c>
      <c r="BU1107">
        <v>1</v>
      </c>
      <c r="BV1107">
        <v>1</v>
      </c>
      <c r="BW1107">
        <v>1</v>
      </c>
      <c r="BX1107">
        <v>1</v>
      </c>
      <c r="BY1107" t="s">
        <v>45</v>
      </c>
      <c r="BZ1107">
        <v>0</v>
      </c>
      <c r="CA1107">
        <v>0</v>
      </c>
      <c r="CF1107">
        <v>0</v>
      </c>
      <c r="CG1107">
        <v>0</v>
      </c>
      <c r="CM1107">
        <v>0</v>
      </c>
      <c r="CN1107" t="s">
        <v>45</v>
      </c>
      <c r="CO1107">
        <v>0</v>
      </c>
      <c r="CP1107">
        <f t="shared" si="707"/>
        <v>19070.64</v>
      </c>
      <c r="CQ1107">
        <f t="shared" si="708"/>
        <v>261.60000000000002</v>
      </c>
      <c r="CR1107">
        <f t="shared" si="709"/>
        <v>0</v>
      </c>
      <c r="CS1107">
        <f t="shared" si="710"/>
        <v>0</v>
      </c>
      <c r="CT1107">
        <f t="shared" si="711"/>
        <v>0</v>
      </c>
      <c r="CU1107">
        <f t="shared" si="712"/>
        <v>0</v>
      </c>
      <c r="CV1107">
        <f t="shared" si="713"/>
        <v>0</v>
      </c>
      <c r="CW1107">
        <f t="shared" si="714"/>
        <v>0</v>
      </c>
      <c r="CX1107">
        <f t="shared" si="715"/>
        <v>0</v>
      </c>
      <c r="CY1107">
        <f t="shared" si="716"/>
        <v>0</v>
      </c>
      <c r="CZ1107">
        <f t="shared" si="717"/>
        <v>0</v>
      </c>
      <c r="DC1107" t="s">
        <v>45</v>
      </c>
      <c r="DD1107" t="s">
        <v>45</v>
      </c>
      <c r="DE1107" t="s">
        <v>45</v>
      </c>
      <c r="DF1107" t="s">
        <v>45</v>
      </c>
      <c r="DG1107" t="s">
        <v>45</v>
      </c>
      <c r="DH1107" t="s">
        <v>45</v>
      </c>
      <c r="DI1107" t="s">
        <v>45</v>
      </c>
      <c r="DJ1107" t="s">
        <v>45</v>
      </c>
      <c r="DK1107" t="s">
        <v>45</v>
      </c>
      <c r="DL1107" t="s">
        <v>45</v>
      </c>
      <c r="DM1107" t="s">
        <v>45</v>
      </c>
      <c r="DN1107">
        <v>100</v>
      </c>
      <c r="DO1107">
        <v>64</v>
      </c>
      <c r="DP1107">
        <v>1.0249999999999999</v>
      </c>
      <c r="DQ1107">
        <v>1</v>
      </c>
      <c r="DU1107">
        <v>1005</v>
      </c>
      <c r="DV1107" t="s">
        <v>462</v>
      </c>
      <c r="DW1107" t="s">
        <v>462</v>
      </c>
      <c r="DX1107">
        <v>1</v>
      </c>
      <c r="EE1107">
        <v>21377838</v>
      </c>
      <c r="EF1107">
        <v>30</v>
      </c>
      <c r="EG1107" t="s">
        <v>20</v>
      </c>
      <c r="EH1107">
        <v>0</v>
      </c>
      <c r="EI1107" t="s">
        <v>45</v>
      </c>
      <c r="EJ1107">
        <v>1</v>
      </c>
      <c r="EK1107">
        <v>123</v>
      </c>
      <c r="EL1107" t="s">
        <v>848</v>
      </c>
      <c r="EM1107" t="s">
        <v>849</v>
      </c>
      <c r="EO1107" t="s">
        <v>45</v>
      </c>
      <c r="EQ1107">
        <v>0</v>
      </c>
      <c r="ER1107">
        <v>52.32</v>
      </c>
      <c r="ES1107">
        <v>52.32</v>
      </c>
      <c r="ET1107">
        <v>0</v>
      </c>
      <c r="EU1107">
        <v>0</v>
      </c>
      <c r="EV1107">
        <v>0</v>
      </c>
      <c r="EW1107">
        <v>0</v>
      </c>
      <c r="EX1107">
        <v>0</v>
      </c>
      <c r="EZ1107">
        <v>0</v>
      </c>
      <c r="FQ1107">
        <v>0</v>
      </c>
      <c r="FR1107">
        <f t="shared" si="718"/>
        <v>0</v>
      </c>
      <c r="FS1107">
        <v>0</v>
      </c>
      <c r="FX1107">
        <v>0</v>
      </c>
      <c r="FY1107">
        <v>0</v>
      </c>
      <c r="GA1107" t="s">
        <v>45</v>
      </c>
      <c r="GG1107">
        <v>2</v>
      </c>
      <c r="GH1107">
        <v>1</v>
      </c>
      <c r="GI1107">
        <v>2</v>
      </c>
      <c r="GJ1107">
        <v>0</v>
      </c>
      <c r="GK1107">
        <f>ROUND(R1107*(R12)/100,2)</f>
        <v>0</v>
      </c>
      <c r="GL1107">
        <f t="shared" si="719"/>
        <v>0</v>
      </c>
      <c r="GM1107">
        <f t="shared" si="720"/>
        <v>19070.64</v>
      </c>
      <c r="GN1107">
        <f t="shared" si="721"/>
        <v>19070.64</v>
      </c>
      <c r="GO1107">
        <f t="shared" si="722"/>
        <v>0</v>
      </c>
      <c r="GP1107">
        <f t="shared" si="723"/>
        <v>0</v>
      </c>
      <c r="GR1107">
        <v>0</v>
      </c>
    </row>
    <row r="1109" spans="1:200">
      <c r="A1109" s="2">
        <v>51</v>
      </c>
      <c r="B1109" s="2">
        <f>B1093</f>
        <v>0</v>
      </c>
      <c r="C1109" s="2">
        <f>A1093</f>
        <v>5</v>
      </c>
      <c r="D1109" s="2">
        <f>ROW(A1093)</f>
        <v>1093</v>
      </c>
      <c r="E1109" s="2"/>
      <c r="F1109" s="2" t="str">
        <f>IF(F1093&lt;&gt;"",F1093,"")</f>
        <v>Новый подраздел</v>
      </c>
      <c r="G1109" s="2" t="str">
        <f>IF(G1093&lt;&gt;"",G1093,"")</f>
        <v>САНУЗЕЛ</v>
      </c>
      <c r="H1109" s="2"/>
      <c r="I1109" s="2"/>
      <c r="J1109" s="2"/>
      <c r="K1109" s="2"/>
      <c r="L1109" s="2"/>
      <c r="M1109" s="2"/>
      <c r="N1109" s="2"/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>
        <f t="shared" ref="AO1109:AU1109" si="724">ROUND(BB1109,2)</f>
        <v>0</v>
      </c>
      <c r="AP1109" s="2">
        <f t="shared" si="724"/>
        <v>0</v>
      </c>
      <c r="AQ1109" s="2">
        <f t="shared" si="724"/>
        <v>0</v>
      </c>
      <c r="AR1109" s="2">
        <f t="shared" si="724"/>
        <v>0</v>
      </c>
      <c r="AS1109" s="2">
        <f t="shared" si="724"/>
        <v>0</v>
      </c>
      <c r="AT1109" s="2">
        <f t="shared" si="724"/>
        <v>0</v>
      </c>
      <c r="AU1109" s="2">
        <f t="shared" si="724"/>
        <v>0</v>
      </c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>
        <v>0</v>
      </c>
    </row>
    <row r="1111" spans="1:200">
      <c r="A1111" s="4">
        <v>50</v>
      </c>
      <c r="B1111" s="4">
        <v>0</v>
      </c>
      <c r="C1111" s="4">
        <v>0</v>
      </c>
      <c r="D1111" s="4">
        <v>1</v>
      </c>
      <c r="E1111" s="4">
        <v>201</v>
      </c>
      <c r="F1111" s="4">
        <f>ROUND(Source!O1109,O1111)</f>
        <v>0</v>
      </c>
      <c r="G1111" s="4" t="s">
        <v>172</v>
      </c>
      <c r="H1111" s="4" t="s">
        <v>173</v>
      </c>
      <c r="I1111" s="4"/>
      <c r="J1111" s="4"/>
      <c r="K1111" s="4">
        <v>201</v>
      </c>
      <c r="L1111" s="4">
        <v>1</v>
      </c>
      <c r="M1111" s="4">
        <v>3</v>
      </c>
      <c r="N1111" s="4" t="s">
        <v>45</v>
      </c>
      <c r="O1111" s="4">
        <v>2</v>
      </c>
      <c r="P1111" s="4"/>
    </row>
    <row r="1112" spans="1:200">
      <c r="A1112" s="4">
        <v>50</v>
      </c>
      <c r="B1112" s="4">
        <v>0</v>
      </c>
      <c r="C1112" s="4">
        <v>0</v>
      </c>
      <c r="D1112" s="4">
        <v>1</v>
      </c>
      <c r="E1112" s="4">
        <v>202</v>
      </c>
      <c r="F1112" s="4">
        <f>ROUND(Source!P1109,O1112)</f>
        <v>0</v>
      </c>
      <c r="G1112" s="4" t="s">
        <v>174</v>
      </c>
      <c r="H1112" s="4" t="s">
        <v>175</v>
      </c>
      <c r="I1112" s="4"/>
      <c r="J1112" s="4"/>
      <c r="K1112" s="4">
        <v>202</v>
      </c>
      <c r="L1112" s="4">
        <v>2</v>
      </c>
      <c r="M1112" s="4">
        <v>3</v>
      </c>
      <c r="N1112" s="4" t="s">
        <v>45</v>
      </c>
      <c r="O1112" s="4">
        <v>2</v>
      </c>
      <c r="P1112" s="4"/>
    </row>
    <row r="1113" spans="1:200">
      <c r="A1113" s="4">
        <v>50</v>
      </c>
      <c r="B1113" s="4">
        <v>0</v>
      </c>
      <c r="C1113" s="4">
        <v>0</v>
      </c>
      <c r="D1113" s="4">
        <v>1</v>
      </c>
      <c r="E1113" s="4">
        <v>222</v>
      </c>
      <c r="F1113" s="4">
        <f>ROUND(Source!AO1109,O1113)</f>
        <v>0</v>
      </c>
      <c r="G1113" s="4" t="s">
        <v>176</v>
      </c>
      <c r="H1113" s="4" t="s">
        <v>177</v>
      </c>
      <c r="I1113" s="4"/>
      <c r="J1113" s="4"/>
      <c r="K1113" s="4">
        <v>222</v>
      </c>
      <c r="L1113" s="4">
        <v>3</v>
      </c>
      <c r="M1113" s="4">
        <v>3</v>
      </c>
      <c r="N1113" s="4" t="s">
        <v>45</v>
      </c>
      <c r="O1113" s="4">
        <v>2</v>
      </c>
      <c r="P1113" s="4"/>
    </row>
    <row r="1114" spans="1:200">
      <c r="A1114" s="4">
        <v>50</v>
      </c>
      <c r="B1114" s="4">
        <v>0</v>
      </c>
      <c r="C1114" s="4">
        <v>0</v>
      </c>
      <c r="D1114" s="4">
        <v>1</v>
      </c>
      <c r="E1114" s="4">
        <v>216</v>
      </c>
      <c r="F1114" s="4">
        <f>ROUND(Source!AP1109,O1114)</f>
        <v>0</v>
      </c>
      <c r="G1114" s="4" t="s">
        <v>178</v>
      </c>
      <c r="H1114" s="4" t="s">
        <v>179</v>
      </c>
      <c r="I1114" s="4"/>
      <c r="J1114" s="4"/>
      <c r="K1114" s="4">
        <v>216</v>
      </c>
      <c r="L1114" s="4">
        <v>4</v>
      </c>
      <c r="M1114" s="4">
        <v>3</v>
      </c>
      <c r="N1114" s="4" t="s">
        <v>45</v>
      </c>
      <c r="O1114" s="4">
        <v>2</v>
      </c>
      <c r="P1114" s="4"/>
    </row>
    <row r="1115" spans="1:200">
      <c r="A1115" s="4">
        <v>50</v>
      </c>
      <c r="B1115" s="4">
        <v>0</v>
      </c>
      <c r="C1115" s="4">
        <v>0</v>
      </c>
      <c r="D1115" s="4">
        <v>1</v>
      </c>
      <c r="E1115" s="4">
        <v>223</v>
      </c>
      <c r="F1115" s="4">
        <f>ROUND(Source!AQ1109,O1115)</f>
        <v>0</v>
      </c>
      <c r="G1115" s="4" t="s">
        <v>180</v>
      </c>
      <c r="H1115" s="4" t="s">
        <v>181</v>
      </c>
      <c r="I1115" s="4"/>
      <c r="J1115" s="4"/>
      <c r="K1115" s="4">
        <v>223</v>
      </c>
      <c r="L1115" s="4">
        <v>5</v>
      </c>
      <c r="M1115" s="4">
        <v>3</v>
      </c>
      <c r="N1115" s="4" t="s">
        <v>45</v>
      </c>
      <c r="O1115" s="4">
        <v>2</v>
      </c>
      <c r="P1115" s="4"/>
    </row>
    <row r="1116" spans="1:200">
      <c r="A1116" s="4">
        <v>50</v>
      </c>
      <c r="B1116" s="4">
        <v>0</v>
      </c>
      <c r="C1116" s="4">
        <v>0</v>
      </c>
      <c r="D1116" s="4">
        <v>1</v>
      </c>
      <c r="E1116" s="4">
        <v>203</v>
      </c>
      <c r="F1116" s="4">
        <f>ROUND(Source!Q1109,O1116)</f>
        <v>0</v>
      </c>
      <c r="G1116" s="4" t="s">
        <v>182</v>
      </c>
      <c r="H1116" s="4" t="s">
        <v>183</v>
      </c>
      <c r="I1116" s="4"/>
      <c r="J1116" s="4"/>
      <c r="K1116" s="4">
        <v>203</v>
      </c>
      <c r="L1116" s="4">
        <v>6</v>
      </c>
      <c r="M1116" s="4">
        <v>3</v>
      </c>
      <c r="N1116" s="4" t="s">
        <v>45</v>
      </c>
      <c r="O1116" s="4">
        <v>2</v>
      </c>
      <c r="P1116" s="4"/>
    </row>
    <row r="1117" spans="1:200">
      <c r="A1117" s="4">
        <v>50</v>
      </c>
      <c r="B1117" s="4">
        <v>0</v>
      </c>
      <c r="C1117" s="4">
        <v>0</v>
      </c>
      <c r="D1117" s="4">
        <v>1</v>
      </c>
      <c r="E1117" s="4">
        <v>204</v>
      </c>
      <c r="F1117" s="4">
        <f>ROUND(Source!R1109,O1117)</f>
        <v>0</v>
      </c>
      <c r="G1117" s="4" t="s">
        <v>184</v>
      </c>
      <c r="H1117" s="4" t="s">
        <v>185</v>
      </c>
      <c r="I1117" s="4"/>
      <c r="J1117" s="4"/>
      <c r="K1117" s="4">
        <v>204</v>
      </c>
      <c r="L1117" s="4">
        <v>7</v>
      </c>
      <c r="M1117" s="4">
        <v>3</v>
      </c>
      <c r="N1117" s="4" t="s">
        <v>45</v>
      </c>
      <c r="O1117" s="4">
        <v>2</v>
      </c>
      <c r="P1117" s="4"/>
    </row>
    <row r="1118" spans="1:200">
      <c r="A1118" s="4">
        <v>50</v>
      </c>
      <c r="B1118" s="4">
        <v>0</v>
      </c>
      <c r="C1118" s="4">
        <v>0</v>
      </c>
      <c r="D1118" s="4">
        <v>1</v>
      </c>
      <c r="E1118" s="4">
        <v>205</v>
      </c>
      <c r="F1118" s="4">
        <f>ROUND(Source!S1109,O1118)</f>
        <v>0</v>
      </c>
      <c r="G1118" s="4" t="s">
        <v>186</v>
      </c>
      <c r="H1118" s="4" t="s">
        <v>187</v>
      </c>
      <c r="I1118" s="4"/>
      <c r="J1118" s="4"/>
      <c r="K1118" s="4">
        <v>205</v>
      </c>
      <c r="L1118" s="4">
        <v>8</v>
      </c>
      <c r="M1118" s="4">
        <v>3</v>
      </c>
      <c r="N1118" s="4" t="s">
        <v>45</v>
      </c>
      <c r="O1118" s="4">
        <v>2</v>
      </c>
      <c r="P1118" s="4"/>
    </row>
    <row r="1119" spans="1:200">
      <c r="A1119" s="4">
        <v>50</v>
      </c>
      <c r="B1119" s="4">
        <v>0</v>
      </c>
      <c r="C1119" s="4">
        <v>0</v>
      </c>
      <c r="D1119" s="4">
        <v>1</v>
      </c>
      <c r="E1119" s="4">
        <v>214</v>
      </c>
      <c r="F1119" s="4">
        <f>ROUND(Source!AS1109,O1119)</f>
        <v>0</v>
      </c>
      <c r="G1119" s="4" t="s">
        <v>188</v>
      </c>
      <c r="H1119" s="4" t="s">
        <v>189</v>
      </c>
      <c r="I1119" s="4"/>
      <c r="J1119" s="4"/>
      <c r="K1119" s="4">
        <v>214</v>
      </c>
      <c r="L1119" s="4">
        <v>9</v>
      </c>
      <c r="M1119" s="4">
        <v>3</v>
      </c>
      <c r="N1119" s="4" t="s">
        <v>45</v>
      </c>
      <c r="O1119" s="4">
        <v>2</v>
      </c>
      <c r="P1119" s="4"/>
    </row>
    <row r="1120" spans="1:200">
      <c r="A1120" s="4">
        <v>50</v>
      </c>
      <c r="B1120" s="4">
        <v>0</v>
      </c>
      <c r="C1120" s="4">
        <v>0</v>
      </c>
      <c r="D1120" s="4">
        <v>1</v>
      </c>
      <c r="E1120" s="4">
        <v>215</v>
      </c>
      <c r="F1120" s="4">
        <f>ROUND(Source!AT1109,O1120)</f>
        <v>0</v>
      </c>
      <c r="G1120" s="4" t="s">
        <v>190</v>
      </c>
      <c r="H1120" s="4" t="s">
        <v>191</v>
      </c>
      <c r="I1120" s="4"/>
      <c r="J1120" s="4"/>
      <c r="K1120" s="4">
        <v>215</v>
      </c>
      <c r="L1120" s="4">
        <v>10</v>
      </c>
      <c r="M1120" s="4">
        <v>3</v>
      </c>
      <c r="N1120" s="4" t="s">
        <v>45</v>
      </c>
      <c r="O1120" s="4">
        <v>2</v>
      </c>
      <c r="P1120" s="4"/>
    </row>
    <row r="1121" spans="1:200">
      <c r="A1121" s="4">
        <v>50</v>
      </c>
      <c r="B1121" s="4">
        <v>0</v>
      </c>
      <c r="C1121" s="4">
        <v>0</v>
      </c>
      <c r="D1121" s="4">
        <v>1</v>
      </c>
      <c r="E1121" s="4">
        <v>217</v>
      </c>
      <c r="F1121" s="4">
        <f>ROUND(Source!AU1109,O1121)</f>
        <v>0</v>
      </c>
      <c r="G1121" s="4" t="s">
        <v>192</v>
      </c>
      <c r="H1121" s="4" t="s">
        <v>193</v>
      </c>
      <c r="I1121" s="4"/>
      <c r="J1121" s="4"/>
      <c r="K1121" s="4">
        <v>217</v>
      </c>
      <c r="L1121" s="4">
        <v>11</v>
      </c>
      <c r="M1121" s="4">
        <v>3</v>
      </c>
      <c r="N1121" s="4" t="s">
        <v>45</v>
      </c>
      <c r="O1121" s="4">
        <v>2</v>
      </c>
      <c r="P1121" s="4"/>
    </row>
    <row r="1122" spans="1:200">
      <c r="A1122" s="4">
        <v>50</v>
      </c>
      <c r="B1122" s="4">
        <v>0</v>
      </c>
      <c r="C1122" s="4">
        <v>0</v>
      </c>
      <c r="D1122" s="4">
        <v>1</v>
      </c>
      <c r="E1122" s="4">
        <v>206</v>
      </c>
      <c r="F1122" s="4">
        <f>ROUND(Source!T1109,O1122)</f>
        <v>0</v>
      </c>
      <c r="G1122" s="4" t="s">
        <v>194</v>
      </c>
      <c r="H1122" s="4" t="s">
        <v>195</v>
      </c>
      <c r="I1122" s="4"/>
      <c r="J1122" s="4"/>
      <c r="K1122" s="4">
        <v>206</v>
      </c>
      <c r="L1122" s="4">
        <v>12</v>
      </c>
      <c r="M1122" s="4">
        <v>3</v>
      </c>
      <c r="N1122" s="4" t="s">
        <v>45</v>
      </c>
      <c r="O1122" s="4">
        <v>2</v>
      </c>
      <c r="P1122" s="4"/>
    </row>
    <row r="1123" spans="1:200">
      <c r="A1123" s="4">
        <v>50</v>
      </c>
      <c r="B1123" s="4">
        <v>0</v>
      </c>
      <c r="C1123" s="4">
        <v>0</v>
      </c>
      <c r="D1123" s="4">
        <v>1</v>
      </c>
      <c r="E1123" s="4">
        <v>207</v>
      </c>
      <c r="F1123" s="4">
        <f>Source!U1109</f>
        <v>0</v>
      </c>
      <c r="G1123" s="4" t="s">
        <v>196</v>
      </c>
      <c r="H1123" s="4" t="s">
        <v>197</v>
      </c>
      <c r="I1123" s="4"/>
      <c r="J1123" s="4"/>
      <c r="K1123" s="4">
        <v>207</v>
      </c>
      <c r="L1123" s="4">
        <v>13</v>
      </c>
      <c r="M1123" s="4">
        <v>3</v>
      </c>
      <c r="N1123" s="4" t="s">
        <v>45</v>
      </c>
      <c r="O1123" s="4">
        <v>-1</v>
      </c>
      <c r="P1123" s="4"/>
    </row>
    <row r="1124" spans="1:200">
      <c r="A1124" s="4">
        <v>50</v>
      </c>
      <c r="B1124" s="4">
        <v>0</v>
      </c>
      <c r="C1124" s="4">
        <v>0</v>
      </c>
      <c r="D1124" s="4">
        <v>1</v>
      </c>
      <c r="E1124" s="4">
        <v>208</v>
      </c>
      <c r="F1124" s="4">
        <f>Source!V1109</f>
        <v>0</v>
      </c>
      <c r="G1124" s="4" t="s">
        <v>198</v>
      </c>
      <c r="H1124" s="4" t="s">
        <v>199</v>
      </c>
      <c r="I1124" s="4"/>
      <c r="J1124" s="4"/>
      <c r="K1124" s="4">
        <v>208</v>
      </c>
      <c r="L1124" s="4">
        <v>14</v>
      </c>
      <c r="M1124" s="4">
        <v>3</v>
      </c>
      <c r="N1124" s="4" t="s">
        <v>45</v>
      </c>
      <c r="O1124" s="4">
        <v>-1</v>
      </c>
      <c r="P1124" s="4"/>
    </row>
    <row r="1125" spans="1:200">
      <c r="A1125" s="4">
        <v>50</v>
      </c>
      <c r="B1125" s="4">
        <v>0</v>
      </c>
      <c r="C1125" s="4">
        <v>0</v>
      </c>
      <c r="D1125" s="4">
        <v>1</v>
      </c>
      <c r="E1125" s="4">
        <v>209</v>
      </c>
      <c r="F1125" s="4">
        <f>ROUND(Source!W1109,O1125)</f>
        <v>0</v>
      </c>
      <c r="G1125" s="4" t="s">
        <v>200</v>
      </c>
      <c r="H1125" s="4" t="s">
        <v>201</v>
      </c>
      <c r="I1125" s="4"/>
      <c r="J1125" s="4"/>
      <c r="K1125" s="4">
        <v>209</v>
      </c>
      <c r="L1125" s="4">
        <v>15</v>
      </c>
      <c r="M1125" s="4">
        <v>3</v>
      </c>
      <c r="N1125" s="4" t="s">
        <v>45</v>
      </c>
      <c r="O1125" s="4">
        <v>2</v>
      </c>
      <c r="P1125" s="4"/>
    </row>
    <row r="1126" spans="1:200">
      <c r="A1126" s="4">
        <v>50</v>
      </c>
      <c r="B1126" s="4">
        <v>0</v>
      </c>
      <c r="C1126" s="4">
        <v>0</v>
      </c>
      <c r="D1126" s="4">
        <v>1</v>
      </c>
      <c r="E1126" s="4">
        <v>210</v>
      </c>
      <c r="F1126" s="4">
        <f>ROUND(Source!X1109,O1126)</f>
        <v>0</v>
      </c>
      <c r="G1126" s="4" t="s">
        <v>202</v>
      </c>
      <c r="H1126" s="4" t="s">
        <v>203</v>
      </c>
      <c r="I1126" s="4"/>
      <c r="J1126" s="4"/>
      <c r="K1126" s="4">
        <v>210</v>
      </c>
      <c r="L1126" s="4">
        <v>16</v>
      </c>
      <c r="M1126" s="4">
        <v>3</v>
      </c>
      <c r="N1126" s="4" t="s">
        <v>45</v>
      </c>
      <c r="O1126" s="4">
        <v>2</v>
      </c>
      <c r="P1126" s="4"/>
    </row>
    <row r="1127" spans="1:200">
      <c r="A1127" s="4">
        <v>50</v>
      </c>
      <c r="B1127" s="4">
        <v>0</v>
      </c>
      <c r="C1127" s="4">
        <v>0</v>
      </c>
      <c r="D1127" s="4">
        <v>1</v>
      </c>
      <c r="E1127" s="4">
        <v>211</v>
      </c>
      <c r="F1127" s="4">
        <f>ROUND(Source!Y1109,O1127)</f>
        <v>0</v>
      </c>
      <c r="G1127" s="4" t="s">
        <v>204</v>
      </c>
      <c r="H1127" s="4" t="s">
        <v>205</v>
      </c>
      <c r="I1127" s="4"/>
      <c r="J1127" s="4"/>
      <c r="K1127" s="4">
        <v>211</v>
      </c>
      <c r="L1127" s="4">
        <v>17</v>
      </c>
      <c r="M1127" s="4">
        <v>3</v>
      </c>
      <c r="N1127" s="4" t="s">
        <v>45</v>
      </c>
      <c r="O1127" s="4">
        <v>2</v>
      </c>
      <c r="P1127" s="4"/>
    </row>
    <row r="1128" spans="1:200">
      <c r="A1128" s="4">
        <v>50</v>
      </c>
      <c r="B1128" s="4">
        <v>0</v>
      </c>
      <c r="C1128" s="4">
        <v>0</v>
      </c>
      <c r="D1128" s="4">
        <v>1</v>
      </c>
      <c r="E1128" s="4">
        <v>224</v>
      </c>
      <c r="F1128" s="4">
        <f>ROUND(Source!AR1109,O1128)</f>
        <v>0</v>
      </c>
      <c r="G1128" s="4" t="s">
        <v>206</v>
      </c>
      <c r="H1128" s="4" t="s">
        <v>207</v>
      </c>
      <c r="I1128" s="4"/>
      <c r="J1128" s="4"/>
      <c r="K1128" s="4">
        <v>224</v>
      </c>
      <c r="L1128" s="4">
        <v>18</v>
      </c>
      <c r="M1128" s="4">
        <v>3</v>
      </c>
      <c r="N1128" s="4" t="s">
        <v>45</v>
      </c>
      <c r="O1128" s="4">
        <v>2</v>
      </c>
      <c r="P1128" s="4"/>
    </row>
    <row r="1130" spans="1:200">
      <c r="A1130" s="1">
        <v>5</v>
      </c>
      <c r="B1130" s="1">
        <v>0</v>
      </c>
      <c r="C1130" s="1"/>
      <c r="D1130" s="1">
        <f>ROW(A1146)</f>
        <v>1146</v>
      </c>
      <c r="E1130" s="1"/>
      <c r="F1130" s="1" t="s">
        <v>564</v>
      </c>
      <c r="G1130" s="1" t="s">
        <v>856</v>
      </c>
      <c r="H1130" s="1" t="s">
        <v>45</v>
      </c>
      <c r="I1130" s="1">
        <v>0</v>
      </c>
      <c r="J1130" s="1"/>
      <c r="K1130" s="1">
        <v>0</v>
      </c>
      <c r="L1130" s="1"/>
      <c r="M1130" s="1"/>
      <c r="N1130" s="1"/>
      <c r="O1130" s="1"/>
      <c r="P1130" s="1"/>
      <c r="Q1130" s="1"/>
      <c r="R1130" s="1"/>
      <c r="S1130" s="1"/>
      <c r="T1130" s="1"/>
      <c r="U1130" s="1" t="s">
        <v>45</v>
      </c>
      <c r="V1130" s="1">
        <v>0</v>
      </c>
      <c r="W1130" s="1"/>
      <c r="X1130" s="1"/>
      <c r="Y1130" s="1"/>
      <c r="Z1130" s="1"/>
      <c r="AA1130" s="1"/>
      <c r="AB1130" s="1" t="s">
        <v>45</v>
      </c>
      <c r="AC1130" s="1" t="s">
        <v>45</v>
      </c>
      <c r="AD1130" s="1" t="s">
        <v>45</v>
      </c>
      <c r="AE1130" s="1" t="s">
        <v>45</v>
      </c>
      <c r="AF1130" s="1" t="s">
        <v>45</v>
      </c>
      <c r="AG1130" s="1" t="s">
        <v>45</v>
      </c>
      <c r="AH1130" s="1"/>
      <c r="AI1130" s="1"/>
      <c r="AJ1130" s="1"/>
      <c r="AK1130" s="1"/>
      <c r="AL1130" s="1"/>
      <c r="AM1130" s="1"/>
      <c r="AN1130" s="1"/>
      <c r="AO1130" s="1"/>
      <c r="AP1130" s="1" t="s">
        <v>45</v>
      </c>
      <c r="AQ1130" s="1" t="s">
        <v>45</v>
      </c>
      <c r="AR1130" s="1" t="s">
        <v>45</v>
      </c>
      <c r="AS1130" s="1"/>
      <c r="AT1130" s="1"/>
      <c r="AU1130" s="1"/>
      <c r="AV1130" s="1"/>
      <c r="AW1130" s="1"/>
      <c r="AX1130" s="1"/>
      <c r="AY1130" s="1"/>
      <c r="AZ1130" s="1" t="s">
        <v>45</v>
      </c>
      <c r="BA1130" s="1"/>
      <c r="BB1130" s="1" t="s">
        <v>45</v>
      </c>
      <c r="BC1130" s="1" t="s">
        <v>45</v>
      </c>
      <c r="BD1130" s="1" t="s">
        <v>45</v>
      </c>
      <c r="BE1130" s="1" t="s">
        <v>45</v>
      </c>
      <c r="BF1130" s="1" t="s">
        <v>45</v>
      </c>
      <c r="BG1130" s="1" t="s">
        <v>45</v>
      </c>
      <c r="BH1130" s="1" t="s">
        <v>45</v>
      </c>
      <c r="BI1130" s="1" t="s">
        <v>45</v>
      </c>
      <c r="BJ1130" s="1" t="s">
        <v>45</v>
      </c>
      <c r="BK1130" s="1" t="s">
        <v>45</v>
      </c>
      <c r="BL1130" s="1" t="s">
        <v>45</v>
      </c>
      <c r="BM1130" s="1" t="s">
        <v>45</v>
      </c>
      <c r="BN1130" s="1" t="s">
        <v>45</v>
      </c>
      <c r="BO1130" s="1" t="s">
        <v>45</v>
      </c>
      <c r="BP1130" s="1" t="s">
        <v>45</v>
      </c>
      <c r="BQ1130" s="1"/>
      <c r="BR1130" s="1"/>
      <c r="BS1130" s="1"/>
      <c r="BT1130" s="1"/>
      <c r="BU1130" s="1"/>
      <c r="BV1130" s="1"/>
      <c r="BW1130" s="1"/>
      <c r="BX1130" s="1">
        <v>0</v>
      </c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>
        <v>0</v>
      </c>
    </row>
    <row r="1132" spans="1:200">
      <c r="A1132" s="2">
        <v>52</v>
      </c>
      <c r="B1132" s="2">
        <f t="shared" ref="B1132:G1132" si="725">B1146</f>
        <v>0</v>
      </c>
      <c r="C1132" s="2">
        <f t="shared" si="725"/>
        <v>5</v>
      </c>
      <c r="D1132" s="2">
        <f t="shared" si="725"/>
        <v>1130</v>
      </c>
      <c r="E1132" s="2">
        <f t="shared" si="725"/>
        <v>0</v>
      </c>
      <c r="F1132" s="2" t="str">
        <f t="shared" si="725"/>
        <v>Новый подраздел</v>
      </c>
      <c r="G1132" s="2" t="str">
        <f t="shared" si="725"/>
        <v>САНУЗЕЛ (служебный)</v>
      </c>
      <c r="H1132" s="2"/>
      <c r="I1132" s="2"/>
      <c r="J1132" s="2"/>
      <c r="K1132" s="2"/>
      <c r="L1132" s="2"/>
      <c r="M1132" s="2"/>
      <c r="N1132" s="2"/>
      <c r="O1132" s="2">
        <f t="shared" ref="O1132:AT1132" si="726">O1146</f>
        <v>0</v>
      </c>
      <c r="P1132" s="2">
        <f t="shared" si="726"/>
        <v>0</v>
      </c>
      <c r="Q1132" s="2">
        <f t="shared" si="726"/>
        <v>0</v>
      </c>
      <c r="R1132" s="2">
        <f t="shared" si="726"/>
        <v>0</v>
      </c>
      <c r="S1132" s="2">
        <f t="shared" si="726"/>
        <v>0</v>
      </c>
      <c r="T1132" s="2">
        <f t="shared" si="726"/>
        <v>0</v>
      </c>
      <c r="U1132" s="2">
        <f t="shared" si="726"/>
        <v>0</v>
      </c>
      <c r="V1132" s="2">
        <f t="shared" si="726"/>
        <v>0</v>
      </c>
      <c r="W1132" s="2">
        <f t="shared" si="726"/>
        <v>0</v>
      </c>
      <c r="X1132" s="2">
        <f t="shared" si="726"/>
        <v>0</v>
      </c>
      <c r="Y1132" s="2">
        <f t="shared" si="726"/>
        <v>0</v>
      </c>
      <c r="Z1132" s="2">
        <f t="shared" si="726"/>
        <v>0</v>
      </c>
      <c r="AA1132" s="2">
        <f t="shared" si="726"/>
        <v>0</v>
      </c>
      <c r="AB1132" s="2">
        <f t="shared" si="726"/>
        <v>0</v>
      </c>
      <c r="AC1132" s="2">
        <f t="shared" si="726"/>
        <v>0</v>
      </c>
      <c r="AD1132" s="2">
        <f t="shared" si="726"/>
        <v>0</v>
      </c>
      <c r="AE1132" s="2">
        <f t="shared" si="726"/>
        <v>0</v>
      </c>
      <c r="AF1132" s="2">
        <f t="shared" si="726"/>
        <v>0</v>
      </c>
      <c r="AG1132" s="2">
        <f t="shared" si="726"/>
        <v>0</v>
      </c>
      <c r="AH1132" s="2">
        <f t="shared" si="726"/>
        <v>0</v>
      </c>
      <c r="AI1132" s="2">
        <f t="shared" si="726"/>
        <v>0</v>
      </c>
      <c r="AJ1132" s="2">
        <f t="shared" si="726"/>
        <v>0</v>
      </c>
      <c r="AK1132" s="2">
        <f t="shared" si="726"/>
        <v>0</v>
      </c>
      <c r="AL1132" s="2">
        <f t="shared" si="726"/>
        <v>0</v>
      </c>
      <c r="AM1132" s="2">
        <f t="shared" si="726"/>
        <v>0</v>
      </c>
      <c r="AN1132" s="2">
        <f t="shared" si="726"/>
        <v>0</v>
      </c>
      <c r="AO1132" s="2">
        <f t="shared" si="726"/>
        <v>0</v>
      </c>
      <c r="AP1132" s="2">
        <f t="shared" si="726"/>
        <v>0</v>
      </c>
      <c r="AQ1132" s="2">
        <f t="shared" si="726"/>
        <v>0</v>
      </c>
      <c r="AR1132" s="2">
        <f t="shared" si="726"/>
        <v>0</v>
      </c>
      <c r="AS1132" s="2">
        <f t="shared" si="726"/>
        <v>0</v>
      </c>
      <c r="AT1132" s="2">
        <f t="shared" si="726"/>
        <v>0</v>
      </c>
      <c r="AU1132" s="2">
        <f t="shared" ref="AU1132:BZ1132" si="727">AU1146</f>
        <v>0</v>
      </c>
      <c r="AV1132" s="2">
        <f t="shared" si="727"/>
        <v>0</v>
      </c>
      <c r="AW1132" s="2">
        <f t="shared" si="727"/>
        <v>0</v>
      </c>
      <c r="AX1132" s="2">
        <f t="shared" si="727"/>
        <v>0</v>
      </c>
      <c r="AY1132" s="2">
        <f t="shared" si="727"/>
        <v>0</v>
      </c>
      <c r="AZ1132" s="2">
        <f t="shared" si="727"/>
        <v>0</v>
      </c>
      <c r="BA1132" s="2">
        <f t="shared" si="727"/>
        <v>0</v>
      </c>
      <c r="BB1132" s="2">
        <f t="shared" si="727"/>
        <v>0</v>
      </c>
      <c r="BC1132" s="2">
        <f t="shared" si="727"/>
        <v>0</v>
      </c>
      <c r="BD1132" s="2">
        <f t="shared" si="727"/>
        <v>0</v>
      </c>
      <c r="BE1132" s="2">
        <f t="shared" si="727"/>
        <v>0</v>
      </c>
      <c r="BF1132" s="2">
        <f t="shared" si="727"/>
        <v>0</v>
      </c>
      <c r="BG1132" s="2">
        <f t="shared" si="727"/>
        <v>0</v>
      </c>
      <c r="BH1132" s="2">
        <f t="shared" si="727"/>
        <v>0</v>
      </c>
      <c r="BI1132" s="2">
        <f t="shared" si="727"/>
        <v>0</v>
      </c>
      <c r="BJ1132" s="2">
        <f t="shared" si="727"/>
        <v>0</v>
      </c>
      <c r="BK1132" s="2">
        <f t="shared" si="727"/>
        <v>0</v>
      </c>
      <c r="BL1132" s="2">
        <f t="shared" si="727"/>
        <v>0</v>
      </c>
      <c r="BM1132" s="2">
        <f t="shared" si="727"/>
        <v>0</v>
      </c>
      <c r="BN1132" s="2">
        <f t="shared" si="727"/>
        <v>0</v>
      </c>
      <c r="BO1132" s="3">
        <f t="shared" si="727"/>
        <v>0</v>
      </c>
      <c r="BP1132" s="3">
        <f t="shared" si="727"/>
        <v>0</v>
      </c>
      <c r="BQ1132" s="3">
        <f t="shared" si="727"/>
        <v>0</v>
      </c>
      <c r="BR1132" s="3">
        <f t="shared" si="727"/>
        <v>0</v>
      </c>
      <c r="BS1132" s="3">
        <f t="shared" si="727"/>
        <v>0</v>
      </c>
      <c r="BT1132" s="3">
        <f t="shared" si="727"/>
        <v>0</v>
      </c>
      <c r="BU1132" s="3">
        <f t="shared" si="727"/>
        <v>0</v>
      </c>
      <c r="BV1132" s="3">
        <f t="shared" si="727"/>
        <v>0</v>
      </c>
      <c r="BW1132" s="3">
        <f t="shared" si="727"/>
        <v>0</v>
      </c>
      <c r="BX1132" s="3">
        <f t="shared" si="727"/>
        <v>0</v>
      </c>
      <c r="BY1132" s="3">
        <f t="shared" si="727"/>
        <v>0</v>
      </c>
      <c r="BZ1132" s="3">
        <f t="shared" si="727"/>
        <v>0</v>
      </c>
      <c r="CA1132" s="3">
        <f t="shared" ref="CA1132:DF1132" si="728">CA1146</f>
        <v>0</v>
      </c>
      <c r="CB1132" s="3">
        <f t="shared" si="728"/>
        <v>0</v>
      </c>
      <c r="CC1132" s="3">
        <f t="shared" si="728"/>
        <v>0</v>
      </c>
      <c r="CD1132" s="3">
        <f t="shared" si="728"/>
        <v>0</v>
      </c>
      <c r="CE1132" s="3">
        <f t="shared" si="728"/>
        <v>0</v>
      </c>
      <c r="CF1132" s="3">
        <f t="shared" si="728"/>
        <v>0</v>
      </c>
      <c r="CG1132" s="3">
        <f t="shared" si="728"/>
        <v>0</v>
      </c>
      <c r="CH1132" s="3">
        <f t="shared" si="728"/>
        <v>0</v>
      </c>
      <c r="CI1132" s="3">
        <f t="shared" si="728"/>
        <v>0</v>
      </c>
      <c r="CJ1132" s="3">
        <f t="shared" si="728"/>
        <v>0</v>
      </c>
      <c r="CK1132" s="3">
        <f t="shared" si="728"/>
        <v>0</v>
      </c>
      <c r="CL1132" s="3">
        <f t="shared" si="728"/>
        <v>0</v>
      </c>
      <c r="CM1132" s="3">
        <f t="shared" si="728"/>
        <v>0</v>
      </c>
      <c r="CN1132" s="3">
        <f t="shared" si="728"/>
        <v>0</v>
      </c>
      <c r="CO1132" s="3">
        <f t="shared" si="728"/>
        <v>0</v>
      </c>
      <c r="CP1132" s="3">
        <f t="shared" si="728"/>
        <v>0</v>
      </c>
      <c r="CQ1132" s="3">
        <f t="shared" si="728"/>
        <v>0</v>
      </c>
      <c r="CR1132" s="3">
        <f t="shared" si="728"/>
        <v>0</v>
      </c>
      <c r="CS1132" s="3">
        <f t="shared" si="728"/>
        <v>0</v>
      </c>
      <c r="CT1132" s="3">
        <f t="shared" si="728"/>
        <v>0</v>
      </c>
      <c r="CU1132" s="3">
        <f t="shared" si="728"/>
        <v>0</v>
      </c>
      <c r="CV1132" s="3">
        <f t="shared" si="728"/>
        <v>0</v>
      </c>
      <c r="CW1132" s="3">
        <f t="shared" si="728"/>
        <v>0</v>
      </c>
      <c r="CX1132" s="3">
        <f t="shared" si="728"/>
        <v>0</v>
      </c>
      <c r="CY1132" s="3">
        <f t="shared" si="728"/>
        <v>0</v>
      </c>
      <c r="CZ1132" s="3">
        <f t="shared" si="728"/>
        <v>0</v>
      </c>
      <c r="DA1132" s="3">
        <f t="shared" si="728"/>
        <v>0</v>
      </c>
      <c r="DB1132" s="3">
        <f t="shared" si="728"/>
        <v>0</v>
      </c>
      <c r="DC1132" s="3">
        <f t="shared" si="728"/>
        <v>0</v>
      </c>
      <c r="DD1132" s="3">
        <f t="shared" si="728"/>
        <v>0</v>
      </c>
      <c r="DE1132" s="3">
        <f t="shared" si="728"/>
        <v>0</v>
      </c>
      <c r="DF1132" s="3">
        <f t="shared" si="728"/>
        <v>0</v>
      </c>
      <c r="DG1132" s="3">
        <f t="shared" ref="DG1132:DN1132" si="729">DG1146</f>
        <v>0</v>
      </c>
      <c r="DH1132" s="3">
        <f t="shared" si="729"/>
        <v>0</v>
      </c>
      <c r="DI1132" s="3">
        <f t="shared" si="729"/>
        <v>0</v>
      </c>
      <c r="DJ1132" s="3">
        <f t="shared" si="729"/>
        <v>0</v>
      </c>
      <c r="DK1132" s="3">
        <f t="shared" si="729"/>
        <v>0</v>
      </c>
      <c r="DL1132" s="3">
        <f t="shared" si="729"/>
        <v>0</v>
      </c>
      <c r="DM1132" s="3">
        <f t="shared" si="729"/>
        <v>0</v>
      </c>
      <c r="DN1132" s="3">
        <f t="shared" si="729"/>
        <v>0</v>
      </c>
    </row>
    <row r="1134" spans="1:200">
      <c r="A1134">
        <v>17</v>
      </c>
      <c r="B1134">
        <v>0</v>
      </c>
      <c r="C1134">
        <f>ROW(SmtRes!A541)</f>
        <v>541</v>
      </c>
      <c r="D1134">
        <f>ROW(EtalonRes!A517)</f>
        <v>517</v>
      </c>
      <c r="E1134" t="s">
        <v>63</v>
      </c>
      <c r="F1134" t="s">
        <v>381</v>
      </c>
      <c r="G1134" t="s">
        <v>382</v>
      </c>
      <c r="H1134" t="s">
        <v>73</v>
      </c>
      <c r="I1134">
        <f>0.023*0.3+0.035*0.3</f>
        <v>1.7399999999999999E-2</v>
      </c>
      <c r="J1134">
        <v>0</v>
      </c>
      <c r="O1134">
        <f t="shared" ref="O1134:O1144" si="730">ROUND(CP1134,2)</f>
        <v>499.72</v>
      </c>
      <c r="P1134">
        <f t="shared" ref="P1134:P1144" si="731">ROUND(CQ1134*I1134,2)</f>
        <v>0</v>
      </c>
      <c r="Q1134">
        <f t="shared" ref="Q1134:Q1144" si="732">ROUND(CR1134*I1134,2)</f>
        <v>0</v>
      </c>
      <c r="R1134">
        <f t="shared" ref="R1134:R1144" si="733">ROUND(CS1134*I1134,2)</f>
        <v>0</v>
      </c>
      <c r="S1134">
        <f t="shared" ref="S1134:S1144" si="734">ROUND(CT1134*I1134,2)</f>
        <v>499.72</v>
      </c>
      <c r="T1134">
        <f t="shared" ref="T1134:T1144" si="735">ROUND(CU1134*I1134,2)</f>
        <v>0</v>
      </c>
      <c r="U1134">
        <f t="shared" ref="U1134:U1144" si="736">CV1134*I1134</f>
        <v>2.6181779999999999</v>
      </c>
      <c r="V1134">
        <f t="shared" ref="V1134:V1144" si="737">CW1134*I1134</f>
        <v>0</v>
      </c>
      <c r="W1134">
        <f t="shared" ref="W1134:W1144" si="738">ROUND(CX1134*I1134,2)</f>
        <v>0</v>
      </c>
      <c r="X1134">
        <f t="shared" ref="X1134:X1144" si="739">ROUND(CY1134,2)</f>
        <v>419.76</v>
      </c>
      <c r="Y1134">
        <f t="shared" ref="Y1134:Y1144" si="740">ROUND(CZ1134,2)</f>
        <v>219.88</v>
      </c>
      <c r="AA1134">
        <v>22950688</v>
      </c>
      <c r="AB1134">
        <f t="shared" ref="AB1134:AB1144" si="741">ROUND((AC1134+AD1134+AF1134),6)</f>
        <v>1726.37</v>
      </c>
      <c r="AC1134">
        <f t="shared" ref="AC1134:AC1144" si="742">ROUND((ES1134),6)</f>
        <v>0</v>
      </c>
      <c r="AD1134">
        <f t="shared" ref="AD1134:AD1144" si="743">ROUND((((ET1134)-(EU1134))+AE1134),6)</f>
        <v>0</v>
      </c>
      <c r="AE1134">
        <f t="shared" ref="AE1134:AE1144" si="744">ROUND((EU1134),6)</f>
        <v>0</v>
      </c>
      <c r="AF1134">
        <f t="shared" ref="AF1134:AF1144" si="745">ROUND((EV1134),6)</f>
        <v>1726.37</v>
      </c>
      <c r="AG1134">
        <f t="shared" ref="AG1134:AG1144" si="746">ROUND((AP1134),6)</f>
        <v>0</v>
      </c>
      <c r="AH1134">
        <f t="shared" ref="AH1134:AH1144" si="747">(EW1134)</f>
        <v>146.80000000000001</v>
      </c>
      <c r="AI1134">
        <f t="shared" ref="AI1134:AI1144" si="748">(EX1134)</f>
        <v>0</v>
      </c>
      <c r="AJ1134">
        <f t="shared" ref="AJ1134:AJ1144" si="749">ROUND((AS1134),6)</f>
        <v>0</v>
      </c>
      <c r="AK1134">
        <v>1726.37</v>
      </c>
      <c r="AL1134">
        <v>0</v>
      </c>
      <c r="AM1134">
        <v>0</v>
      </c>
      <c r="AN1134">
        <v>0</v>
      </c>
      <c r="AO1134">
        <v>1726.37</v>
      </c>
      <c r="AP1134">
        <v>0</v>
      </c>
      <c r="AQ1134">
        <v>146.80000000000001</v>
      </c>
      <c r="AR1134">
        <v>0</v>
      </c>
      <c r="AS1134">
        <v>0</v>
      </c>
      <c r="AT1134">
        <v>84</v>
      </c>
      <c r="AU1134">
        <v>44</v>
      </c>
      <c r="AV1134">
        <v>1.0249999999999999</v>
      </c>
      <c r="AW1134">
        <v>1</v>
      </c>
      <c r="AZ1134">
        <v>1</v>
      </c>
      <c r="BA1134">
        <v>16.23</v>
      </c>
      <c r="BB1134">
        <v>1</v>
      </c>
      <c r="BC1134">
        <v>1</v>
      </c>
      <c r="BD1134" t="s">
        <v>45</v>
      </c>
      <c r="BE1134" t="s">
        <v>45</v>
      </c>
      <c r="BF1134" t="s">
        <v>45</v>
      </c>
      <c r="BG1134" t="s">
        <v>45</v>
      </c>
      <c r="BH1134">
        <v>0</v>
      </c>
      <c r="BI1134">
        <v>1</v>
      </c>
      <c r="BJ1134" t="s">
        <v>383</v>
      </c>
      <c r="BM1134">
        <v>454</v>
      </c>
      <c r="BN1134">
        <v>0</v>
      </c>
      <c r="BO1134" t="s">
        <v>381</v>
      </c>
      <c r="BP1134">
        <v>1</v>
      </c>
      <c r="BQ1134">
        <v>60</v>
      </c>
      <c r="BS1134">
        <v>16.23</v>
      </c>
      <c r="BT1134">
        <v>1</v>
      </c>
      <c r="BU1134">
        <v>1</v>
      </c>
      <c r="BV1134">
        <v>1</v>
      </c>
      <c r="BW1134">
        <v>1</v>
      </c>
      <c r="BX1134">
        <v>1</v>
      </c>
      <c r="BY1134" t="s">
        <v>45</v>
      </c>
      <c r="BZ1134">
        <v>84</v>
      </c>
      <c r="CA1134">
        <v>44</v>
      </c>
      <c r="CF1134">
        <v>0</v>
      </c>
      <c r="CG1134">
        <v>0</v>
      </c>
      <c r="CM1134">
        <v>0</v>
      </c>
      <c r="CN1134" t="s">
        <v>45</v>
      </c>
      <c r="CO1134">
        <v>0</v>
      </c>
      <c r="CP1134">
        <f t="shared" ref="CP1134:CP1144" si="750">(P1134+Q1134+S1134)</f>
        <v>499.72</v>
      </c>
      <c r="CQ1134">
        <f t="shared" ref="CQ1134:CQ1144" si="751">(AC1134*BC1134*AW1134)</f>
        <v>0</v>
      </c>
      <c r="CR1134">
        <f t="shared" ref="CR1134:CR1144" si="752">(AD1134*BB1134*AV1134)</f>
        <v>0</v>
      </c>
      <c r="CS1134">
        <f t="shared" ref="CS1134:CS1144" si="753">(AE1134*BS1134*AV1134)</f>
        <v>0</v>
      </c>
      <c r="CT1134">
        <f t="shared" ref="CT1134:CT1144" si="754">(AF1134*BA1134*AV1134)</f>
        <v>28719.459727499994</v>
      </c>
      <c r="CU1134">
        <f t="shared" ref="CU1134:CU1144" si="755">AG1134</f>
        <v>0</v>
      </c>
      <c r="CV1134">
        <f t="shared" ref="CV1134:CV1144" si="756">(AH1134*AV1134)</f>
        <v>150.47</v>
      </c>
      <c r="CW1134">
        <f t="shared" ref="CW1134:CW1144" si="757">AI1134</f>
        <v>0</v>
      </c>
      <c r="CX1134">
        <f t="shared" ref="CX1134:CX1144" si="758">AJ1134</f>
        <v>0</v>
      </c>
      <c r="CY1134">
        <f t="shared" ref="CY1134:CY1144" si="759">S1134*(BZ1134/100)</f>
        <v>419.76479999999998</v>
      </c>
      <c r="CZ1134">
        <f t="shared" ref="CZ1134:CZ1144" si="760">S1134*(CA1134/100)</f>
        <v>219.8768</v>
      </c>
      <c r="DC1134" t="s">
        <v>45</v>
      </c>
      <c r="DD1134" t="s">
        <v>45</v>
      </c>
      <c r="DE1134" t="s">
        <v>45</v>
      </c>
      <c r="DF1134" t="s">
        <v>45</v>
      </c>
      <c r="DG1134" t="s">
        <v>45</v>
      </c>
      <c r="DH1134" t="s">
        <v>45</v>
      </c>
      <c r="DI1134" t="s">
        <v>45</v>
      </c>
      <c r="DJ1134" t="s">
        <v>45</v>
      </c>
      <c r="DK1134" t="s">
        <v>45</v>
      </c>
      <c r="DL1134" t="s">
        <v>45</v>
      </c>
      <c r="DM1134" t="s">
        <v>45</v>
      </c>
      <c r="DN1134">
        <v>100</v>
      </c>
      <c r="DO1134">
        <v>64</v>
      </c>
      <c r="DP1134">
        <v>1.0249999999999999</v>
      </c>
      <c r="DQ1134">
        <v>1</v>
      </c>
      <c r="DU1134">
        <v>1005</v>
      </c>
      <c r="DV1134" t="s">
        <v>73</v>
      </c>
      <c r="DW1134" t="s">
        <v>73</v>
      </c>
      <c r="DX1134">
        <v>100</v>
      </c>
      <c r="EE1134">
        <v>21378169</v>
      </c>
      <c r="EF1134">
        <v>60</v>
      </c>
      <c r="EG1134" t="s">
        <v>87</v>
      </c>
      <c r="EH1134">
        <v>0</v>
      </c>
      <c r="EI1134" t="s">
        <v>45</v>
      </c>
      <c r="EJ1134">
        <v>1</v>
      </c>
      <c r="EK1134">
        <v>454</v>
      </c>
      <c r="EL1134" t="s">
        <v>384</v>
      </c>
      <c r="EM1134" t="s">
        <v>385</v>
      </c>
      <c r="EO1134" t="s">
        <v>45</v>
      </c>
      <c r="EQ1134">
        <v>0</v>
      </c>
      <c r="ER1134">
        <v>1726.37</v>
      </c>
      <c r="ES1134">
        <v>0</v>
      </c>
      <c r="ET1134">
        <v>0</v>
      </c>
      <c r="EU1134">
        <v>0</v>
      </c>
      <c r="EV1134">
        <v>1726.37</v>
      </c>
      <c r="EW1134">
        <v>146.80000000000001</v>
      </c>
      <c r="EX1134">
        <v>0</v>
      </c>
      <c r="EY1134">
        <v>0</v>
      </c>
      <c r="EZ1134">
        <v>0</v>
      </c>
      <c r="FQ1134">
        <v>0</v>
      </c>
      <c r="FR1134">
        <f t="shared" ref="FR1134:FR1144" si="761">ROUND(IF(AND(BH1134=3,BI1134=3),P1134,0),2)</f>
        <v>0</v>
      </c>
      <c r="FS1134">
        <v>0</v>
      </c>
      <c r="FX1134">
        <v>84</v>
      </c>
      <c r="FY1134">
        <v>44</v>
      </c>
      <c r="GA1134" t="s">
        <v>45</v>
      </c>
      <c r="GG1134">
        <v>2</v>
      </c>
      <c r="GH1134">
        <v>1</v>
      </c>
      <c r="GI1134">
        <v>2</v>
      </c>
      <c r="GJ1134">
        <v>0</v>
      </c>
      <c r="GK1134">
        <f>ROUND(R1134*(R12)/100,2)</f>
        <v>0</v>
      </c>
      <c r="GL1134">
        <f t="shared" ref="GL1134:GL1144" si="762">ROUND(IF(AND(BH1134=3,BI1134=3,FS1134&lt;&gt;0),P1134,0),2)</f>
        <v>0</v>
      </c>
      <c r="GM1134">
        <f t="shared" ref="GM1134:GM1144" si="763">O1134+X1134+Y1134+GK1134</f>
        <v>1139.3600000000001</v>
      </c>
      <c r="GN1134">
        <f t="shared" ref="GN1134:GN1144" si="764">ROUND(IF(OR(BI1134=0,BI1134=1),O1134+X1134+Y1134+GK1134,0),2)</f>
        <v>1139.3599999999999</v>
      </c>
      <c r="GO1134">
        <f t="shared" ref="GO1134:GO1144" si="765">ROUND(IF(BI1134=2,O1134+X1134+Y1134+GK1134,0),2)</f>
        <v>0</v>
      </c>
      <c r="GP1134">
        <f t="shared" ref="GP1134:GP1144" si="766">ROUND(IF(BI1134=4,O1134+X1134+Y1134+GK1134,0),2)</f>
        <v>0</v>
      </c>
      <c r="GR1134">
        <v>0</v>
      </c>
    </row>
    <row r="1135" spans="1:200">
      <c r="A1135">
        <v>18</v>
      </c>
      <c r="B1135">
        <v>0</v>
      </c>
      <c r="C1135">
        <v>541</v>
      </c>
      <c r="E1135" t="s">
        <v>386</v>
      </c>
      <c r="F1135" t="s">
        <v>387</v>
      </c>
      <c r="G1135" t="s">
        <v>388</v>
      </c>
      <c r="H1135" t="s">
        <v>102</v>
      </c>
      <c r="I1135">
        <f>I1134*J1135</f>
        <v>3.8280000000000002E-2</v>
      </c>
      <c r="J1135">
        <v>2.2000000000000002</v>
      </c>
      <c r="O1135">
        <f t="shared" si="730"/>
        <v>125.94</v>
      </c>
      <c r="P1135">
        <f t="shared" si="731"/>
        <v>125.94</v>
      </c>
      <c r="Q1135">
        <f t="shared" si="732"/>
        <v>0</v>
      </c>
      <c r="R1135">
        <f t="shared" si="733"/>
        <v>0</v>
      </c>
      <c r="S1135">
        <f t="shared" si="734"/>
        <v>0</v>
      </c>
      <c r="T1135">
        <f t="shared" si="735"/>
        <v>0</v>
      </c>
      <c r="U1135">
        <f t="shared" si="736"/>
        <v>0</v>
      </c>
      <c r="V1135">
        <f t="shared" si="737"/>
        <v>0</v>
      </c>
      <c r="W1135">
        <f t="shared" si="738"/>
        <v>0</v>
      </c>
      <c r="X1135">
        <f t="shared" si="739"/>
        <v>0</v>
      </c>
      <c r="Y1135">
        <f t="shared" si="740"/>
        <v>0</v>
      </c>
      <c r="AA1135">
        <v>22950688</v>
      </c>
      <c r="AB1135">
        <f t="shared" si="741"/>
        <v>481.69</v>
      </c>
      <c r="AC1135">
        <f t="shared" si="742"/>
        <v>481.69</v>
      </c>
      <c r="AD1135">
        <f t="shared" si="743"/>
        <v>0</v>
      </c>
      <c r="AE1135">
        <f t="shared" si="744"/>
        <v>0</v>
      </c>
      <c r="AF1135">
        <f t="shared" si="745"/>
        <v>0</v>
      </c>
      <c r="AG1135">
        <f t="shared" si="746"/>
        <v>0</v>
      </c>
      <c r="AH1135">
        <f t="shared" si="747"/>
        <v>0</v>
      </c>
      <c r="AI1135">
        <f t="shared" si="748"/>
        <v>0</v>
      </c>
      <c r="AJ1135">
        <f t="shared" si="749"/>
        <v>0</v>
      </c>
      <c r="AK1135">
        <v>481.69</v>
      </c>
      <c r="AL1135">
        <v>481.69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1</v>
      </c>
      <c r="AW1135">
        <v>1</v>
      </c>
      <c r="AZ1135">
        <v>1</v>
      </c>
      <c r="BA1135">
        <v>1</v>
      </c>
      <c r="BB1135">
        <v>1</v>
      </c>
      <c r="BC1135">
        <v>6.83</v>
      </c>
      <c r="BD1135" t="s">
        <v>45</v>
      </c>
      <c r="BE1135" t="s">
        <v>45</v>
      </c>
      <c r="BF1135" t="s">
        <v>45</v>
      </c>
      <c r="BG1135" t="s">
        <v>45</v>
      </c>
      <c r="BH1135">
        <v>3</v>
      </c>
      <c r="BI1135">
        <v>1</v>
      </c>
      <c r="BJ1135" t="s">
        <v>389</v>
      </c>
      <c r="BM1135">
        <v>454</v>
      </c>
      <c r="BN1135">
        <v>0</v>
      </c>
      <c r="BO1135" t="s">
        <v>387</v>
      </c>
      <c r="BP1135">
        <v>1</v>
      </c>
      <c r="BQ1135">
        <v>60</v>
      </c>
      <c r="BS1135">
        <v>1</v>
      </c>
      <c r="BT1135">
        <v>1</v>
      </c>
      <c r="BU1135">
        <v>1</v>
      </c>
      <c r="BV1135">
        <v>1</v>
      </c>
      <c r="BW1135">
        <v>1</v>
      </c>
      <c r="BX1135">
        <v>1</v>
      </c>
      <c r="BY1135" t="s">
        <v>45</v>
      </c>
      <c r="BZ1135">
        <v>0</v>
      </c>
      <c r="CA1135">
        <v>0</v>
      </c>
      <c r="CF1135">
        <v>0</v>
      </c>
      <c r="CG1135">
        <v>0</v>
      </c>
      <c r="CM1135">
        <v>0</v>
      </c>
      <c r="CN1135" t="s">
        <v>45</v>
      </c>
      <c r="CO1135">
        <v>0</v>
      </c>
      <c r="CP1135">
        <f t="shared" si="750"/>
        <v>125.94</v>
      </c>
      <c r="CQ1135">
        <f t="shared" si="751"/>
        <v>3289.9427000000001</v>
      </c>
      <c r="CR1135">
        <f t="shared" si="752"/>
        <v>0</v>
      </c>
      <c r="CS1135">
        <f t="shared" si="753"/>
        <v>0</v>
      </c>
      <c r="CT1135">
        <f t="shared" si="754"/>
        <v>0</v>
      </c>
      <c r="CU1135">
        <f t="shared" si="755"/>
        <v>0</v>
      </c>
      <c r="CV1135">
        <f t="shared" si="756"/>
        <v>0</v>
      </c>
      <c r="CW1135">
        <f t="shared" si="757"/>
        <v>0</v>
      </c>
      <c r="CX1135">
        <f t="shared" si="758"/>
        <v>0</v>
      </c>
      <c r="CY1135">
        <f t="shared" si="759"/>
        <v>0</v>
      </c>
      <c r="CZ1135">
        <f t="shared" si="760"/>
        <v>0</v>
      </c>
      <c r="DC1135" t="s">
        <v>45</v>
      </c>
      <c r="DD1135" t="s">
        <v>45</v>
      </c>
      <c r="DE1135" t="s">
        <v>45</v>
      </c>
      <c r="DF1135" t="s">
        <v>45</v>
      </c>
      <c r="DG1135" t="s">
        <v>45</v>
      </c>
      <c r="DH1135" t="s">
        <v>45</v>
      </c>
      <c r="DI1135" t="s">
        <v>45</v>
      </c>
      <c r="DJ1135" t="s">
        <v>45</v>
      </c>
      <c r="DK1135" t="s">
        <v>45</v>
      </c>
      <c r="DL1135" t="s">
        <v>45</v>
      </c>
      <c r="DM1135" t="s">
        <v>45</v>
      </c>
      <c r="DN1135">
        <v>100</v>
      </c>
      <c r="DO1135">
        <v>64</v>
      </c>
      <c r="DP1135">
        <v>1.0249999999999999</v>
      </c>
      <c r="DQ1135">
        <v>1</v>
      </c>
      <c r="DU1135">
        <v>1007</v>
      </c>
      <c r="DV1135" t="s">
        <v>102</v>
      </c>
      <c r="DW1135" t="s">
        <v>102</v>
      </c>
      <c r="DX1135">
        <v>1</v>
      </c>
      <c r="EE1135">
        <v>21378169</v>
      </c>
      <c r="EF1135">
        <v>60</v>
      </c>
      <c r="EG1135" t="s">
        <v>87</v>
      </c>
      <c r="EH1135">
        <v>0</v>
      </c>
      <c r="EI1135" t="s">
        <v>45</v>
      </c>
      <c r="EJ1135">
        <v>1</v>
      </c>
      <c r="EK1135">
        <v>454</v>
      </c>
      <c r="EL1135" t="s">
        <v>384</v>
      </c>
      <c r="EM1135" t="s">
        <v>385</v>
      </c>
      <c r="EO1135" t="s">
        <v>45</v>
      </c>
      <c r="EQ1135">
        <v>0</v>
      </c>
      <c r="ER1135">
        <v>481.69</v>
      </c>
      <c r="ES1135">
        <v>481.69</v>
      </c>
      <c r="ET1135">
        <v>0</v>
      </c>
      <c r="EU1135">
        <v>0</v>
      </c>
      <c r="EV1135">
        <v>0</v>
      </c>
      <c r="EW1135">
        <v>0</v>
      </c>
      <c r="EX1135">
        <v>0</v>
      </c>
      <c r="EZ1135">
        <v>0</v>
      </c>
      <c r="FQ1135">
        <v>0</v>
      </c>
      <c r="FR1135">
        <f t="shared" si="761"/>
        <v>0</v>
      </c>
      <c r="FS1135">
        <v>0</v>
      </c>
      <c r="FX1135">
        <v>0</v>
      </c>
      <c r="FY1135">
        <v>0</v>
      </c>
      <c r="GA1135" t="s">
        <v>45</v>
      </c>
      <c r="GG1135">
        <v>2</v>
      </c>
      <c r="GH1135">
        <v>1</v>
      </c>
      <c r="GI1135">
        <v>2</v>
      </c>
      <c r="GJ1135">
        <v>0</v>
      </c>
      <c r="GK1135">
        <f>ROUND(R1135*(R12)/100,2)</f>
        <v>0</v>
      </c>
      <c r="GL1135">
        <f t="shared" si="762"/>
        <v>0</v>
      </c>
      <c r="GM1135">
        <f t="shared" si="763"/>
        <v>125.94</v>
      </c>
      <c r="GN1135">
        <f t="shared" si="764"/>
        <v>125.94</v>
      </c>
      <c r="GO1135">
        <f t="shared" si="765"/>
        <v>0</v>
      </c>
      <c r="GP1135">
        <f t="shared" si="766"/>
        <v>0</v>
      </c>
      <c r="GR1135">
        <v>0</v>
      </c>
    </row>
    <row r="1136" spans="1:200">
      <c r="A1136">
        <v>17</v>
      </c>
      <c r="B1136">
        <v>0</v>
      </c>
      <c r="C1136">
        <f>ROW(SmtRes!A545)</f>
        <v>545</v>
      </c>
      <c r="D1136">
        <f>ROW(EtalonRes!A521)</f>
        <v>521</v>
      </c>
      <c r="E1136" t="s">
        <v>70</v>
      </c>
      <c r="F1136" t="s">
        <v>824</v>
      </c>
      <c r="G1136" t="s">
        <v>825</v>
      </c>
      <c r="H1136" t="s">
        <v>73</v>
      </c>
      <c r="I1136">
        <f>0.023+0.0352</f>
        <v>5.8200000000000002E-2</v>
      </c>
      <c r="J1136">
        <v>0</v>
      </c>
      <c r="O1136">
        <f t="shared" si="730"/>
        <v>50.73</v>
      </c>
      <c r="P1136">
        <f t="shared" si="731"/>
        <v>0</v>
      </c>
      <c r="Q1136">
        <f t="shared" si="732"/>
        <v>0.4</v>
      </c>
      <c r="R1136">
        <f t="shared" si="733"/>
        <v>0.17</v>
      </c>
      <c r="S1136">
        <f t="shared" si="734"/>
        <v>50.33</v>
      </c>
      <c r="T1136">
        <f t="shared" si="735"/>
        <v>0</v>
      </c>
      <c r="U1136">
        <f t="shared" si="736"/>
        <v>0.27739575000000005</v>
      </c>
      <c r="V1136">
        <f t="shared" si="737"/>
        <v>0</v>
      </c>
      <c r="W1136">
        <f t="shared" si="738"/>
        <v>0</v>
      </c>
      <c r="X1136">
        <f t="shared" si="739"/>
        <v>42.28</v>
      </c>
      <c r="Y1136">
        <f t="shared" si="740"/>
        <v>22.15</v>
      </c>
      <c r="AA1136">
        <v>22950688</v>
      </c>
      <c r="AB1136">
        <f t="shared" si="741"/>
        <v>52.78</v>
      </c>
      <c r="AC1136">
        <f t="shared" si="742"/>
        <v>0</v>
      </c>
      <c r="AD1136">
        <f t="shared" si="743"/>
        <v>0.8</v>
      </c>
      <c r="AE1136">
        <f t="shared" si="744"/>
        <v>0.18</v>
      </c>
      <c r="AF1136">
        <f t="shared" si="745"/>
        <v>51.98</v>
      </c>
      <c r="AG1136">
        <f t="shared" si="746"/>
        <v>0</v>
      </c>
      <c r="AH1136">
        <f t="shared" si="747"/>
        <v>4.6500000000000004</v>
      </c>
      <c r="AI1136">
        <f t="shared" si="748"/>
        <v>0</v>
      </c>
      <c r="AJ1136">
        <f t="shared" si="749"/>
        <v>0</v>
      </c>
      <c r="AK1136">
        <v>52.78</v>
      </c>
      <c r="AL1136">
        <v>0</v>
      </c>
      <c r="AM1136">
        <v>0.8</v>
      </c>
      <c r="AN1136">
        <v>0.18</v>
      </c>
      <c r="AO1136">
        <v>51.98</v>
      </c>
      <c r="AP1136">
        <v>0</v>
      </c>
      <c r="AQ1136">
        <v>4.6500000000000004</v>
      </c>
      <c r="AR1136">
        <v>0</v>
      </c>
      <c r="AS1136">
        <v>0</v>
      </c>
      <c r="AT1136">
        <v>84</v>
      </c>
      <c r="AU1136">
        <v>44</v>
      </c>
      <c r="AV1136">
        <v>1.0249999999999999</v>
      </c>
      <c r="AW1136">
        <v>1</v>
      </c>
      <c r="AZ1136">
        <v>1</v>
      </c>
      <c r="BA1136">
        <v>16.23</v>
      </c>
      <c r="BB1136">
        <v>8.4700000000000006</v>
      </c>
      <c r="BC1136">
        <v>1</v>
      </c>
      <c r="BD1136" t="s">
        <v>45</v>
      </c>
      <c r="BE1136" t="s">
        <v>45</v>
      </c>
      <c r="BF1136" t="s">
        <v>45</v>
      </c>
      <c r="BG1136" t="s">
        <v>45</v>
      </c>
      <c r="BH1136">
        <v>0</v>
      </c>
      <c r="BI1136">
        <v>1</v>
      </c>
      <c r="BJ1136" t="s">
        <v>826</v>
      </c>
      <c r="BM1136">
        <v>1523</v>
      </c>
      <c r="BN1136">
        <v>0</v>
      </c>
      <c r="BO1136" t="s">
        <v>824</v>
      </c>
      <c r="BP1136">
        <v>1</v>
      </c>
      <c r="BQ1136">
        <v>30</v>
      </c>
      <c r="BS1136">
        <v>16.23</v>
      </c>
      <c r="BT1136">
        <v>1</v>
      </c>
      <c r="BU1136">
        <v>1</v>
      </c>
      <c r="BV1136">
        <v>1</v>
      </c>
      <c r="BW1136">
        <v>1</v>
      </c>
      <c r="BX1136">
        <v>1</v>
      </c>
      <c r="BY1136" t="s">
        <v>45</v>
      </c>
      <c r="BZ1136">
        <v>84</v>
      </c>
      <c r="CA1136">
        <v>44</v>
      </c>
      <c r="CF1136">
        <v>0</v>
      </c>
      <c r="CG1136">
        <v>0</v>
      </c>
      <c r="CM1136">
        <v>0</v>
      </c>
      <c r="CN1136" t="s">
        <v>45</v>
      </c>
      <c r="CO1136">
        <v>0</v>
      </c>
      <c r="CP1136">
        <f t="shared" si="750"/>
        <v>50.73</v>
      </c>
      <c r="CQ1136">
        <f t="shared" si="751"/>
        <v>0</v>
      </c>
      <c r="CR1136">
        <f t="shared" si="752"/>
        <v>6.9454000000000002</v>
      </c>
      <c r="CS1136">
        <f t="shared" si="753"/>
        <v>2.9944349999999993</v>
      </c>
      <c r="CT1136">
        <f t="shared" si="754"/>
        <v>864.72628499999996</v>
      </c>
      <c r="CU1136">
        <f t="shared" si="755"/>
        <v>0</v>
      </c>
      <c r="CV1136">
        <f t="shared" si="756"/>
        <v>4.7662500000000003</v>
      </c>
      <c r="CW1136">
        <f t="shared" si="757"/>
        <v>0</v>
      </c>
      <c r="CX1136">
        <f t="shared" si="758"/>
        <v>0</v>
      </c>
      <c r="CY1136">
        <f t="shared" si="759"/>
        <v>42.277199999999993</v>
      </c>
      <c r="CZ1136">
        <f t="shared" si="760"/>
        <v>22.145199999999999</v>
      </c>
      <c r="DC1136" t="s">
        <v>45</v>
      </c>
      <c r="DD1136" t="s">
        <v>45</v>
      </c>
      <c r="DE1136" t="s">
        <v>45</v>
      </c>
      <c r="DF1136" t="s">
        <v>45</v>
      </c>
      <c r="DG1136" t="s">
        <v>45</v>
      </c>
      <c r="DH1136" t="s">
        <v>45</v>
      </c>
      <c r="DI1136" t="s">
        <v>45</v>
      </c>
      <c r="DJ1136" t="s">
        <v>45</v>
      </c>
      <c r="DK1136" t="s">
        <v>45</v>
      </c>
      <c r="DL1136" t="s">
        <v>45</v>
      </c>
      <c r="DM1136" t="s">
        <v>45</v>
      </c>
      <c r="DN1136">
        <v>100</v>
      </c>
      <c r="DO1136">
        <v>64</v>
      </c>
      <c r="DP1136">
        <v>1.0249999999999999</v>
      </c>
      <c r="DQ1136">
        <v>1</v>
      </c>
      <c r="DU1136">
        <v>1005</v>
      </c>
      <c r="DV1136" t="s">
        <v>73</v>
      </c>
      <c r="DW1136" t="s">
        <v>73</v>
      </c>
      <c r="DX1136">
        <v>100</v>
      </c>
      <c r="EE1136">
        <v>21379238</v>
      </c>
      <c r="EF1136">
        <v>30</v>
      </c>
      <c r="EG1136" t="s">
        <v>20</v>
      </c>
      <c r="EH1136">
        <v>0</v>
      </c>
      <c r="EI1136" t="s">
        <v>45</v>
      </c>
      <c r="EJ1136">
        <v>1</v>
      </c>
      <c r="EK1136">
        <v>1523</v>
      </c>
      <c r="EL1136" t="s">
        <v>827</v>
      </c>
      <c r="EM1136" t="s">
        <v>828</v>
      </c>
      <c r="EO1136" t="s">
        <v>45</v>
      </c>
      <c r="EQ1136">
        <v>0</v>
      </c>
      <c r="ER1136">
        <v>52.78</v>
      </c>
      <c r="ES1136">
        <v>0</v>
      </c>
      <c r="ET1136">
        <v>0.8</v>
      </c>
      <c r="EU1136">
        <v>0.18</v>
      </c>
      <c r="EV1136">
        <v>51.98</v>
      </c>
      <c r="EW1136">
        <v>4.6500000000000004</v>
      </c>
      <c r="EX1136">
        <v>0</v>
      </c>
      <c r="EY1136">
        <v>0</v>
      </c>
      <c r="EZ1136">
        <v>0</v>
      </c>
      <c r="FQ1136">
        <v>0</v>
      </c>
      <c r="FR1136">
        <f t="shared" si="761"/>
        <v>0</v>
      </c>
      <c r="FS1136">
        <v>0</v>
      </c>
      <c r="FX1136">
        <v>84</v>
      </c>
      <c r="FY1136">
        <v>44</v>
      </c>
      <c r="GA1136" t="s">
        <v>45</v>
      </c>
      <c r="GG1136">
        <v>2</v>
      </c>
      <c r="GH1136">
        <v>1</v>
      </c>
      <c r="GI1136">
        <v>2</v>
      </c>
      <c r="GJ1136">
        <v>0</v>
      </c>
      <c r="GK1136">
        <f>ROUND(R1136*(R12)/100,2)</f>
        <v>0.28000000000000003</v>
      </c>
      <c r="GL1136">
        <f t="shared" si="762"/>
        <v>0</v>
      </c>
      <c r="GM1136">
        <f t="shared" si="763"/>
        <v>115.44</v>
      </c>
      <c r="GN1136">
        <f t="shared" si="764"/>
        <v>115.44</v>
      </c>
      <c r="GO1136">
        <f t="shared" si="765"/>
        <v>0</v>
      </c>
      <c r="GP1136">
        <f t="shared" si="766"/>
        <v>0</v>
      </c>
      <c r="GR1136">
        <v>0</v>
      </c>
    </row>
    <row r="1137" spans="1:200">
      <c r="A1137">
        <v>18</v>
      </c>
      <c r="B1137">
        <v>0</v>
      </c>
      <c r="C1137">
        <v>545</v>
      </c>
      <c r="E1137" t="s">
        <v>215</v>
      </c>
      <c r="F1137" t="s">
        <v>829</v>
      </c>
      <c r="G1137" t="s">
        <v>830</v>
      </c>
      <c r="H1137" t="s">
        <v>163</v>
      </c>
      <c r="I1137">
        <f>I1136*J1137</f>
        <v>0.59945999999999999</v>
      </c>
      <c r="J1137">
        <v>10.299999999999999</v>
      </c>
      <c r="O1137">
        <f t="shared" si="730"/>
        <v>292.37</v>
      </c>
      <c r="P1137">
        <f t="shared" si="731"/>
        <v>292.37</v>
      </c>
      <c r="Q1137">
        <f t="shared" si="732"/>
        <v>0</v>
      </c>
      <c r="R1137">
        <f t="shared" si="733"/>
        <v>0</v>
      </c>
      <c r="S1137">
        <f t="shared" si="734"/>
        <v>0</v>
      </c>
      <c r="T1137">
        <f t="shared" si="735"/>
        <v>0</v>
      </c>
      <c r="U1137">
        <f t="shared" si="736"/>
        <v>0</v>
      </c>
      <c r="V1137">
        <f t="shared" si="737"/>
        <v>0</v>
      </c>
      <c r="W1137">
        <f t="shared" si="738"/>
        <v>0</v>
      </c>
      <c r="X1137">
        <f t="shared" si="739"/>
        <v>0</v>
      </c>
      <c r="Y1137">
        <f t="shared" si="740"/>
        <v>0</v>
      </c>
      <c r="AA1137">
        <v>22950688</v>
      </c>
      <c r="AB1137">
        <f t="shared" si="741"/>
        <v>117.24</v>
      </c>
      <c r="AC1137">
        <f t="shared" si="742"/>
        <v>117.24</v>
      </c>
      <c r="AD1137">
        <f t="shared" si="743"/>
        <v>0</v>
      </c>
      <c r="AE1137">
        <f t="shared" si="744"/>
        <v>0</v>
      </c>
      <c r="AF1137">
        <f t="shared" si="745"/>
        <v>0</v>
      </c>
      <c r="AG1137">
        <f t="shared" si="746"/>
        <v>0</v>
      </c>
      <c r="AH1137">
        <f t="shared" si="747"/>
        <v>0</v>
      </c>
      <c r="AI1137">
        <f t="shared" si="748"/>
        <v>0</v>
      </c>
      <c r="AJ1137">
        <f t="shared" si="749"/>
        <v>0</v>
      </c>
      <c r="AK1137">
        <v>117.24</v>
      </c>
      <c r="AL1137">
        <v>117.24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1</v>
      </c>
      <c r="AW1137">
        <v>1</v>
      </c>
      <c r="AZ1137">
        <v>1</v>
      </c>
      <c r="BA1137">
        <v>1</v>
      </c>
      <c r="BB1137">
        <v>1</v>
      </c>
      <c r="BC1137">
        <v>4.16</v>
      </c>
      <c r="BD1137" t="s">
        <v>45</v>
      </c>
      <c r="BE1137" t="s">
        <v>45</v>
      </c>
      <c r="BF1137" t="s">
        <v>45</v>
      </c>
      <c r="BG1137" t="s">
        <v>45</v>
      </c>
      <c r="BH1137">
        <v>3</v>
      </c>
      <c r="BI1137">
        <v>1</v>
      </c>
      <c r="BJ1137" t="s">
        <v>831</v>
      </c>
      <c r="BM1137">
        <v>1523</v>
      </c>
      <c r="BN1137">
        <v>0</v>
      </c>
      <c r="BO1137" t="s">
        <v>829</v>
      </c>
      <c r="BP1137">
        <v>1</v>
      </c>
      <c r="BQ1137">
        <v>30</v>
      </c>
      <c r="BS1137">
        <v>1</v>
      </c>
      <c r="BT1137">
        <v>1</v>
      </c>
      <c r="BU1137">
        <v>1</v>
      </c>
      <c r="BV1137">
        <v>1</v>
      </c>
      <c r="BW1137">
        <v>1</v>
      </c>
      <c r="BX1137">
        <v>1</v>
      </c>
      <c r="BY1137" t="s">
        <v>45</v>
      </c>
      <c r="BZ1137">
        <v>0</v>
      </c>
      <c r="CA1137">
        <v>0</v>
      </c>
      <c r="CF1137">
        <v>0</v>
      </c>
      <c r="CG1137">
        <v>0</v>
      </c>
      <c r="CM1137">
        <v>0</v>
      </c>
      <c r="CN1137" t="s">
        <v>45</v>
      </c>
      <c r="CO1137">
        <v>0</v>
      </c>
      <c r="CP1137">
        <f t="shared" si="750"/>
        <v>292.37</v>
      </c>
      <c r="CQ1137">
        <f t="shared" si="751"/>
        <v>487.71839999999997</v>
      </c>
      <c r="CR1137">
        <f t="shared" si="752"/>
        <v>0</v>
      </c>
      <c r="CS1137">
        <f t="shared" si="753"/>
        <v>0</v>
      </c>
      <c r="CT1137">
        <f t="shared" si="754"/>
        <v>0</v>
      </c>
      <c r="CU1137">
        <f t="shared" si="755"/>
        <v>0</v>
      </c>
      <c r="CV1137">
        <f t="shared" si="756"/>
        <v>0</v>
      </c>
      <c r="CW1137">
        <f t="shared" si="757"/>
        <v>0</v>
      </c>
      <c r="CX1137">
        <f t="shared" si="758"/>
        <v>0</v>
      </c>
      <c r="CY1137">
        <f t="shared" si="759"/>
        <v>0</v>
      </c>
      <c r="CZ1137">
        <f t="shared" si="760"/>
        <v>0</v>
      </c>
      <c r="DC1137" t="s">
        <v>45</v>
      </c>
      <c r="DD1137" t="s">
        <v>45</v>
      </c>
      <c r="DE1137" t="s">
        <v>45</v>
      </c>
      <c r="DF1137" t="s">
        <v>45</v>
      </c>
      <c r="DG1137" t="s">
        <v>45</v>
      </c>
      <c r="DH1137" t="s">
        <v>45</v>
      </c>
      <c r="DI1137" t="s">
        <v>45</v>
      </c>
      <c r="DJ1137" t="s">
        <v>45</v>
      </c>
      <c r="DK1137" t="s">
        <v>45</v>
      </c>
      <c r="DL1137" t="s">
        <v>45</v>
      </c>
      <c r="DM1137" t="s">
        <v>45</v>
      </c>
      <c r="DN1137">
        <v>100</v>
      </c>
      <c r="DO1137">
        <v>64</v>
      </c>
      <c r="DP1137">
        <v>1.0249999999999999</v>
      </c>
      <c r="DQ1137">
        <v>1</v>
      </c>
      <c r="DU1137">
        <v>1009</v>
      </c>
      <c r="DV1137" t="s">
        <v>163</v>
      </c>
      <c r="DW1137" t="s">
        <v>163</v>
      </c>
      <c r="DX1137">
        <v>1</v>
      </c>
      <c r="EE1137">
        <v>21379238</v>
      </c>
      <c r="EF1137">
        <v>30</v>
      </c>
      <c r="EG1137" t="s">
        <v>20</v>
      </c>
      <c r="EH1137">
        <v>0</v>
      </c>
      <c r="EI1137" t="s">
        <v>45</v>
      </c>
      <c r="EJ1137">
        <v>1</v>
      </c>
      <c r="EK1137">
        <v>1523</v>
      </c>
      <c r="EL1137" t="s">
        <v>827</v>
      </c>
      <c r="EM1137" t="s">
        <v>828</v>
      </c>
      <c r="EO1137" t="s">
        <v>45</v>
      </c>
      <c r="EQ1137">
        <v>0</v>
      </c>
      <c r="ER1137">
        <v>117.24</v>
      </c>
      <c r="ES1137">
        <v>117.24</v>
      </c>
      <c r="ET1137">
        <v>0</v>
      </c>
      <c r="EU1137">
        <v>0</v>
      </c>
      <c r="EV1137">
        <v>0</v>
      </c>
      <c r="EW1137">
        <v>0</v>
      </c>
      <c r="EX1137">
        <v>0</v>
      </c>
      <c r="EZ1137">
        <v>0</v>
      </c>
      <c r="FQ1137">
        <v>0</v>
      </c>
      <c r="FR1137">
        <f t="shared" si="761"/>
        <v>0</v>
      </c>
      <c r="FS1137">
        <v>0</v>
      </c>
      <c r="FX1137">
        <v>0</v>
      </c>
      <c r="FY1137">
        <v>0</v>
      </c>
      <c r="GA1137" t="s">
        <v>45</v>
      </c>
      <c r="GG1137">
        <v>2</v>
      </c>
      <c r="GH1137">
        <v>1</v>
      </c>
      <c r="GI1137">
        <v>2</v>
      </c>
      <c r="GJ1137">
        <v>0</v>
      </c>
      <c r="GK1137">
        <f>ROUND(R1137*(R12)/100,2)</f>
        <v>0</v>
      </c>
      <c r="GL1137">
        <f t="shared" si="762"/>
        <v>0</v>
      </c>
      <c r="GM1137">
        <f t="shared" si="763"/>
        <v>292.37</v>
      </c>
      <c r="GN1137">
        <f t="shared" si="764"/>
        <v>292.37</v>
      </c>
      <c r="GO1137">
        <f t="shared" si="765"/>
        <v>0</v>
      </c>
      <c r="GP1137">
        <f t="shared" si="766"/>
        <v>0</v>
      </c>
      <c r="GR1137">
        <v>0</v>
      </c>
    </row>
    <row r="1138" spans="1:200">
      <c r="A1138">
        <v>17</v>
      </c>
      <c r="B1138">
        <v>0</v>
      </c>
      <c r="C1138">
        <f>ROW(SmtRes!A554)</f>
        <v>554</v>
      </c>
      <c r="D1138">
        <f>ROW(EtalonRes!A530)</f>
        <v>530</v>
      </c>
      <c r="E1138" t="s">
        <v>77</v>
      </c>
      <c r="F1138" t="s">
        <v>397</v>
      </c>
      <c r="G1138" t="s">
        <v>398</v>
      </c>
      <c r="H1138" t="s">
        <v>73</v>
      </c>
      <c r="I1138">
        <f>0.023</f>
        <v>2.3E-2</v>
      </c>
      <c r="J1138">
        <v>0</v>
      </c>
      <c r="O1138">
        <f t="shared" si="730"/>
        <v>152.36000000000001</v>
      </c>
      <c r="P1138">
        <f t="shared" si="731"/>
        <v>31.02</v>
      </c>
      <c r="Q1138">
        <f t="shared" si="732"/>
        <v>0.93</v>
      </c>
      <c r="R1138">
        <f t="shared" si="733"/>
        <v>0.41</v>
      </c>
      <c r="S1138">
        <f t="shared" si="734"/>
        <v>120.41</v>
      </c>
      <c r="T1138">
        <f t="shared" si="735"/>
        <v>0</v>
      </c>
      <c r="U1138">
        <f t="shared" si="736"/>
        <v>0.65538499999999988</v>
      </c>
      <c r="V1138">
        <f t="shared" si="737"/>
        <v>0</v>
      </c>
      <c r="W1138">
        <f t="shared" si="738"/>
        <v>0</v>
      </c>
      <c r="X1138">
        <f t="shared" si="739"/>
        <v>101.14</v>
      </c>
      <c r="Y1138">
        <f t="shared" si="740"/>
        <v>52.98</v>
      </c>
      <c r="AA1138">
        <v>22950688</v>
      </c>
      <c r="AB1138">
        <f t="shared" si="741"/>
        <v>480.12</v>
      </c>
      <c r="AC1138">
        <f t="shared" si="742"/>
        <v>160.94999999999999</v>
      </c>
      <c r="AD1138">
        <f t="shared" si="743"/>
        <v>4.47</v>
      </c>
      <c r="AE1138">
        <f t="shared" si="744"/>
        <v>1.06</v>
      </c>
      <c r="AF1138">
        <f t="shared" si="745"/>
        <v>314.7</v>
      </c>
      <c r="AG1138">
        <f t="shared" si="746"/>
        <v>0</v>
      </c>
      <c r="AH1138">
        <f t="shared" si="747"/>
        <v>27.8</v>
      </c>
      <c r="AI1138">
        <f t="shared" si="748"/>
        <v>0</v>
      </c>
      <c r="AJ1138">
        <f t="shared" si="749"/>
        <v>0</v>
      </c>
      <c r="AK1138">
        <v>480.12</v>
      </c>
      <c r="AL1138">
        <v>160.94999999999999</v>
      </c>
      <c r="AM1138">
        <v>4.47</v>
      </c>
      <c r="AN1138">
        <v>1.06</v>
      </c>
      <c r="AO1138">
        <v>314.7</v>
      </c>
      <c r="AP1138">
        <v>0</v>
      </c>
      <c r="AQ1138">
        <v>27.8</v>
      </c>
      <c r="AR1138">
        <v>0</v>
      </c>
      <c r="AS1138">
        <v>0</v>
      </c>
      <c r="AT1138">
        <v>84</v>
      </c>
      <c r="AU1138">
        <v>44</v>
      </c>
      <c r="AV1138">
        <v>1.0249999999999999</v>
      </c>
      <c r="AW1138">
        <v>1</v>
      </c>
      <c r="AZ1138">
        <v>1</v>
      </c>
      <c r="BA1138">
        <v>16.23</v>
      </c>
      <c r="BB1138">
        <v>8.7899999999999991</v>
      </c>
      <c r="BC1138">
        <v>8.3800000000000008</v>
      </c>
      <c r="BD1138" t="s">
        <v>45</v>
      </c>
      <c r="BE1138" t="s">
        <v>45</v>
      </c>
      <c r="BF1138" t="s">
        <v>45</v>
      </c>
      <c r="BG1138" t="s">
        <v>45</v>
      </c>
      <c r="BH1138">
        <v>0</v>
      </c>
      <c r="BI1138">
        <v>1</v>
      </c>
      <c r="BJ1138" t="s">
        <v>399</v>
      </c>
      <c r="BM1138">
        <v>478</v>
      </c>
      <c r="BN1138">
        <v>0</v>
      </c>
      <c r="BO1138" t="s">
        <v>397</v>
      </c>
      <c r="BP1138">
        <v>1</v>
      </c>
      <c r="BQ1138">
        <v>60</v>
      </c>
      <c r="BS1138">
        <v>16.23</v>
      </c>
      <c r="BT1138">
        <v>1</v>
      </c>
      <c r="BU1138">
        <v>1</v>
      </c>
      <c r="BV1138">
        <v>1</v>
      </c>
      <c r="BW1138">
        <v>1</v>
      </c>
      <c r="BX1138">
        <v>1</v>
      </c>
      <c r="BY1138" t="s">
        <v>45</v>
      </c>
      <c r="BZ1138">
        <v>84</v>
      </c>
      <c r="CA1138">
        <v>44</v>
      </c>
      <c r="CF1138">
        <v>0</v>
      </c>
      <c r="CG1138">
        <v>0</v>
      </c>
      <c r="CM1138">
        <v>0</v>
      </c>
      <c r="CN1138" t="s">
        <v>45</v>
      </c>
      <c r="CO1138">
        <v>0</v>
      </c>
      <c r="CP1138">
        <f t="shared" si="750"/>
        <v>152.35999999999999</v>
      </c>
      <c r="CQ1138">
        <f t="shared" si="751"/>
        <v>1348.761</v>
      </c>
      <c r="CR1138">
        <f t="shared" si="752"/>
        <v>40.273582499999989</v>
      </c>
      <c r="CS1138">
        <f t="shared" si="753"/>
        <v>17.633894999999999</v>
      </c>
      <c r="CT1138">
        <f t="shared" si="754"/>
        <v>5235.2705249999999</v>
      </c>
      <c r="CU1138">
        <f t="shared" si="755"/>
        <v>0</v>
      </c>
      <c r="CV1138">
        <f t="shared" si="756"/>
        <v>28.494999999999997</v>
      </c>
      <c r="CW1138">
        <f t="shared" si="757"/>
        <v>0</v>
      </c>
      <c r="CX1138">
        <f t="shared" si="758"/>
        <v>0</v>
      </c>
      <c r="CY1138">
        <f t="shared" si="759"/>
        <v>101.14439999999999</v>
      </c>
      <c r="CZ1138">
        <f t="shared" si="760"/>
        <v>52.980399999999996</v>
      </c>
      <c r="DC1138" t="s">
        <v>45</v>
      </c>
      <c r="DD1138" t="s">
        <v>45</v>
      </c>
      <c r="DE1138" t="s">
        <v>45</v>
      </c>
      <c r="DF1138" t="s">
        <v>45</v>
      </c>
      <c r="DG1138" t="s">
        <v>45</v>
      </c>
      <c r="DH1138" t="s">
        <v>45</v>
      </c>
      <c r="DI1138" t="s">
        <v>45</v>
      </c>
      <c r="DJ1138" t="s">
        <v>45</v>
      </c>
      <c r="DK1138" t="s">
        <v>45</v>
      </c>
      <c r="DL1138" t="s">
        <v>45</v>
      </c>
      <c r="DM1138" t="s">
        <v>45</v>
      </c>
      <c r="DN1138">
        <v>100</v>
      </c>
      <c r="DO1138">
        <v>64</v>
      </c>
      <c r="DP1138">
        <v>1.0249999999999999</v>
      </c>
      <c r="DQ1138">
        <v>1</v>
      </c>
      <c r="DU1138">
        <v>1005</v>
      </c>
      <c r="DV1138" t="s">
        <v>73</v>
      </c>
      <c r="DW1138" t="s">
        <v>73</v>
      </c>
      <c r="DX1138">
        <v>100</v>
      </c>
      <c r="EE1138">
        <v>21378193</v>
      </c>
      <c r="EF1138">
        <v>60</v>
      </c>
      <c r="EG1138" t="s">
        <v>87</v>
      </c>
      <c r="EH1138">
        <v>0</v>
      </c>
      <c r="EI1138" t="s">
        <v>45</v>
      </c>
      <c r="EJ1138">
        <v>1</v>
      </c>
      <c r="EK1138">
        <v>478</v>
      </c>
      <c r="EL1138" t="s">
        <v>400</v>
      </c>
      <c r="EM1138" t="s">
        <v>401</v>
      </c>
      <c r="EO1138" t="s">
        <v>45</v>
      </c>
      <c r="EQ1138">
        <v>0</v>
      </c>
      <c r="ER1138">
        <v>480.12</v>
      </c>
      <c r="ES1138">
        <v>160.94999999999999</v>
      </c>
      <c r="ET1138">
        <v>4.47</v>
      </c>
      <c r="EU1138">
        <v>1.06</v>
      </c>
      <c r="EV1138">
        <v>314.7</v>
      </c>
      <c r="EW1138">
        <v>27.8</v>
      </c>
      <c r="EX1138">
        <v>0</v>
      </c>
      <c r="EY1138">
        <v>0</v>
      </c>
      <c r="EZ1138">
        <v>0</v>
      </c>
      <c r="FQ1138">
        <v>0</v>
      </c>
      <c r="FR1138">
        <f t="shared" si="761"/>
        <v>0</v>
      </c>
      <c r="FS1138">
        <v>0</v>
      </c>
      <c r="FX1138">
        <v>84</v>
      </c>
      <c r="FY1138">
        <v>44</v>
      </c>
      <c r="GA1138" t="s">
        <v>45</v>
      </c>
      <c r="GG1138">
        <v>2</v>
      </c>
      <c r="GH1138">
        <v>1</v>
      </c>
      <c r="GI1138">
        <v>2</v>
      </c>
      <c r="GJ1138">
        <v>0</v>
      </c>
      <c r="GK1138">
        <f>ROUND(R1138*(R12)/100,2)</f>
        <v>0.68</v>
      </c>
      <c r="GL1138">
        <f t="shared" si="762"/>
        <v>0</v>
      </c>
      <c r="GM1138">
        <f t="shared" si="763"/>
        <v>307.16000000000003</v>
      </c>
      <c r="GN1138">
        <f t="shared" si="764"/>
        <v>307.16000000000003</v>
      </c>
      <c r="GO1138">
        <f t="shared" si="765"/>
        <v>0</v>
      </c>
      <c r="GP1138">
        <f t="shared" si="766"/>
        <v>0</v>
      </c>
      <c r="GR1138">
        <v>0</v>
      </c>
    </row>
    <row r="1139" spans="1:200">
      <c r="A1139">
        <v>18</v>
      </c>
      <c r="B1139">
        <v>0</v>
      </c>
      <c r="C1139">
        <v>550</v>
      </c>
      <c r="E1139" t="s">
        <v>402</v>
      </c>
      <c r="F1139" t="s">
        <v>832</v>
      </c>
      <c r="G1139" t="s">
        <v>833</v>
      </c>
      <c r="H1139" t="s">
        <v>138</v>
      </c>
      <c r="I1139">
        <f>I1138*J1139</f>
        <v>1.6559999999999999E-4</v>
      </c>
      <c r="J1139">
        <v>7.1999999999999998E-3</v>
      </c>
      <c r="O1139">
        <f t="shared" si="730"/>
        <v>6.05</v>
      </c>
      <c r="P1139">
        <f t="shared" si="731"/>
        <v>6.05</v>
      </c>
      <c r="Q1139">
        <f t="shared" si="732"/>
        <v>0</v>
      </c>
      <c r="R1139">
        <f t="shared" si="733"/>
        <v>0</v>
      </c>
      <c r="S1139">
        <f t="shared" si="734"/>
        <v>0</v>
      </c>
      <c r="T1139">
        <f t="shared" si="735"/>
        <v>0</v>
      </c>
      <c r="U1139">
        <f t="shared" si="736"/>
        <v>0</v>
      </c>
      <c r="V1139">
        <f t="shared" si="737"/>
        <v>0</v>
      </c>
      <c r="W1139">
        <f t="shared" si="738"/>
        <v>0</v>
      </c>
      <c r="X1139">
        <f t="shared" si="739"/>
        <v>0</v>
      </c>
      <c r="Y1139">
        <f t="shared" si="740"/>
        <v>0</v>
      </c>
      <c r="AA1139">
        <v>22950688</v>
      </c>
      <c r="AB1139">
        <f t="shared" si="741"/>
        <v>6976.8</v>
      </c>
      <c r="AC1139">
        <f t="shared" si="742"/>
        <v>6976.8</v>
      </c>
      <c r="AD1139">
        <f t="shared" si="743"/>
        <v>0</v>
      </c>
      <c r="AE1139">
        <f t="shared" si="744"/>
        <v>0</v>
      </c>
      <c r="AF1139">
        <f t="shared" si="745"/>
        <v>0</v>
      </c>
      <c r="AG1139">
        <f t="shared" si="746"/>
        <v>0</v>
      </c>
      <c r="AH1139">
        <f t="shared" si="747"/>
        <v>0</v>
      </c>
      <c r="AI1139">
        <f t="shared" si="748"/>
        <v>0</v>
      </c>
      <c r="AJ1139">
        <f t="shared" si="749"/>
        <v>0</v>
      </c>
      <c r="AK1139">
        <v>6976.8</v>
      </c>
      <c r="AL1139">
        <v>6976.8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1</v>
      </c>
      <c r="AW1139">
        <v>1</v>
      </c>
      <c r="AZ1139">
        <v>1</v>
      </c>
      <c r="BA1139">
        <v>1</v>
      </c>
      <c r="BB1139">
        <v>1</v>
      </c>
      <c r="BC1139">
        <v>5.24</v>
      </c>
      <c r="BD1139" t="s">
        <v>45</v>
      </c>
      <c r="BE1139" t="s">
        <v>45</v>
      </c>
      <c r="BF1139" t="s">
        <v>45</v>
      </c>
      <c r="BG1139" t="s">
        <v>45</v>
      </c>
      <c r="BH1139">
        <v>3</v>
      </c>
      <c r="BI1139">
        <v>1</v>
      </c>
      <c r="BJ1139" t="s">
        <v>834</v>
      </c>
      <c r="BM1139">
        <v>478</v>
      </c>
      <c r="BN1139">
        <v>0</v>
      </c>
      <c r="BO1139" t="s">
        <v>832</v>
      </c>
      <c r="BP1139">
        <v>1</v>
      </c>
      <c r="BQ1139">
        <v>60</v>
      </c>
      <c r="BS1139">
        <v>1</v>
      </c>
      <c r="BT1139">
        <v>1</v>
      </c>
      <c r="BU1139">
        <v>1</v>
      </c>
      <c r="BV1139">
        <v>1</v>
      </c>
      <c r="BW1139">
        <v>1</v>
      </c>
      <c r="BX1139">
        <v>1</v>
      </c>
      <c r="BY1139" t="s">
        <v>45</v>
      </c>
      <c r="BZ1139">
        <v>0</v>
      </c>
      <c r="CA1139">
        <v>0</v>
      </c>
      <c r="CF1139">
        <v>0</v>
      </c>
      <c r="CG1139">
        <v>0</v>
      </c>
      <c r="CM1139">
        <v>0</v>
      </c>
      <c r="CN1139" t="s">
        <v>45</v>
      </c>
      <c r="CO1139">
        <v>0</v>
      </c>
      <c r="CP1139">
        <f t="shared" si="750"/>
        <v>6.05</v>
      </c>
      <c r="CQ1139">
        <f t="shared" si="751"/>
        <v>36558.432000000001</v>
      </c>
      <c r="CR1139">
        <f t="shared" si="752"/>
        <v>0</v>
      </c>
      <c r="CS1139">
        <f t="shared" si="753"/>
        <v>0</v>
      </c>
      <c r="CT1139">
        <f t="shared" si="754"/>
        <v>0</v>
      </c>
      <c r="CU1139">
        <f t="shared" si="755"/>
        <v>0</v>
      </c>
      <c r="CV1139">
        <f t="shared" si="756"/>
        <v>0</v>
      </c>
      <c r="CW1139">
        <f t="shared" si="757"/>
        <v>0</v>
      </c>
      <c r="CX1139">
        <f t="shared" si="758"/>
        <v>0</v>
      </c>
      <c r="CY1139">
        <f t="shared" si="759"/>
        <v>0</v>
      </c>
      <c r="CZ1139">
        <f t="shared" si="760"/>
        <v>0</v>
      </c>
      <c r="DC1139" t="s">
        <v>45</v>
      </c>
      <c r="DD1139" t="s">
        <v>45</v>
      </c>
      <c r="DE1139" t="s">
        <v>45</v>
      </c>
      <c r="DF1139" t="s">
        <v>45</v>
      </c>
      <c r="DG1139" t="s">
        <v>45</v>
      </c>
      <c r="DH1139" t="s">
        <v>45</v>
      </c>
      <c r="DI1139" t="s">
        <v>45</v>
      </c>
      <c r="DJ1139" t="s">
        <v>45</v>
      </c>
      <c r="DK1139" t="s">
        <v>45</v>
      </c>
      <c r="DL1139" t="s">
        <v>45</v>
      </c>
      <c r="DM1139" t="s">
        <v>45</v>
      </c>
      <c r="DN1139">
        <v>100</v>
      </c>
      <c r="DO1139">
        <v>64</v>
      </c>
      <c r="DP1139">
        <v>1.0249999999999999</v>
      </c>
      <c r="DQ1139">
        <v>1</v>
      </c>
      <c r="DU1139">
        <v>1009</v>
      </c>
      <c r="DV1139" t="s">
        <v>138</v>
      </c>
      <c r="DW1139" t="s">
        <v>138</v>
      </c>
      <c r="DX1139">
        <v>1000</v>
      </c>
      <c r="EE1139">
        <v>21378193</v>
      </c>
      <c r="EF1139">
        <v>60</v>
      </c>
      <c r="EG1139" t="s">
        <v>87</v>
      </c>
      <c r="EH1139">
        <v>0</v>
      </c>
      <c r="EI1139" t="s">
        <v>45</v>
      </c>
      <c r="EJ1139">
        <v>1</v>
      </c>
      <c r="EK1139">
        <v>478</v>
      </c>
      <c r="EL1139" t="s">
        <v>400</v>
      </c>
      <c r="EM1139" t="s">
        <v>401</v>
      </c>
      <c r="EO1139" t="s">
        <v>45</v>
      </c>
      <c r="EQ1139">
        <v>0</v>
      </c>
      <c r="ER1139">
        <v>6976.8</v>
      </c>
      <c r="ES1139">
        <v>6976.8</v>
      </c>
      <c r="ET1139">
        <v>0</v>
      </c>
      <c r="EU1139">
        <v>0</v>
      </c>
      <c r="EV1139">
        <v>0</v>
      </c>
      <c r="EW1139">
        <v>0</v>
      </c>
      <c r="EX1139">
        <v>0</v>
      </c>
      <c r="EZ1139">
        <v>0</v>
      </c>
      <c r="FQ1139">
        <v>0</v>
      </c>
      <c r="FR1139">
        <f t="shared" si="761"/>
        <v>0</v>
      </c>
      <c r="FS1139">
        <v>0</v>
      </c>
      <c r="FX1139">
        <v>0</v>
      </c>
      <c r="FY1139">
        <v>0</v>
      </c>
      <c r="GA1139" t="s">
        <v>45</v>
      </c>
      <c r="GG1139">
        <v>2</v>
      </c>
      <c r="GH1139">
        <v>1</v>
      </c>
      <c r="GI1139">
        <v>2</v>
      </c>
      <c r="GJ1139">
        <v>0</v>
      </c>
      <c r="GK1139">
        <f>ROUND(R1139*(R12)/100,2)</f>
        <v>0</v>
      </c>
      <c r="GL1139">
        <f t="shared" si="762"/>
        <v>0</v>
      </c>
      <c r="GM1139">
        <f t="shared" si="763"/>
        <v>6.05</v>
      </c>
      <c r="GN1139">
        <f t="shared" si="764"/>
        <v>6.05</v>
      </c>
      <c r="GO1139">
        <f t="shared" si="765"/>
        <v>0</v>
      </c>
      <c r="GP1139">
        <f t="shared" si="766"/>
        <v>0</v>
      </c>
      <c r="GR1139">
        <v>0</v>
      </c>
    </row>
    <row r="1140" spans="1:200">
      <c r="A1140">
        <v>18</v>
      </c>
      <c r="B1140">
        <v>0</v>
      </c>
      <c r="C1140">
        <v>551</v>
      </c>
      <c r="E1140" t="s">
        <v>406</v>
      </c>
      <c r="F1140" t="s">
        <v>835</v>
      </c>
      <c r="G1140" t="s">
        <v>836</v>
      </c>
      <c r="H1140" t="s">
        <v>138</v>
      </c>
      <c r="I1140">
        <f>I1138*J1140</f>
        <v>1.6329999999999999E-3</v>
      </c>
      <c r="J1140">
        <v>7.0999999999999994E-2</v>
      </c>
      <c r="O1140">
        <f t="shared" si="730"/>
        <v>164.51</v>
      </c>
      <c r="P1140">
        <f t="shared" si="731"/>
        <v>164.51</v>
      </c>
      <c r="Q1140">
        <f t="shared" si="732"/>
        <v>0</v>
      </c>
      <c r="R1140">
        <f t="shared" si="733"/>
        <v>0</v>
      </c>
      <c r="S1140">
        <f t="shared" si="734"/>
        <v>0</v>
      </c>
      <c r="T1140">
        <f t="shared" si="735"/>
        <v>0</v>
      </c>
      <c r="U1140">
        <f t="shared" si="736"/>
        <v>0</v>
      </c>
      <c r="V1140">
        <f t="shared" si="737"/>
        <v>0</v>
      </c>
      <c r="W1140">
        <f t="shared" si="738"/>
        <v>0</v>
      </c>
      <c r="X1140">
        <f t="shared" si="739"/>
        <v>0</v>
      </c>
      <c r="Y1140">
        <f t="shared" si="740"/>
        <v>0</v>
      </c>
      <c r="AA1140">
        <v>22950688</v>
      </c>
      <c r="AB1140">
        <f t="shared" si="741"/>
        <v>33030.400000000001</v>
      </c>
      <c r="AC1140">
        <f t="shared" si="742"/>
        <v>33030.400000000001</v>
      </c>
      <c r="AD1140">
        <f t="shared" si="743"/>
        <v>0</v>
      </c>
      <c r="AE1140">
        <f t="shared" si="744"/>
        <v>0</v>
      </c>
      <c r="AF1140">
        <f t="shared" si="745"/>
        <v>0</v>
      </c>
      <c r="AG1140">
        <f t="shared" si="746"/>
        <v>0</v>
      </c>
      <c r="AH1140">
        <f t="shared" si="747"/>
        <v>0</v>
      </c>
      <c r="AI1140">
        <f t="shared" si="748"/>
        <v>0</v>
      </c>
      <c r="AJ1140">
        <f t="shared" si="749"/>
        <v>0</v>
      </c>
      <c r="AK1140">
        <v>33030.400000000001</v>
      </c>
      <c r="AL1140">
        <v>33030.400000000001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1</v>
      </c>
      <c r="AW1140">
        <v>1</v>
      </c>
      <c r="AZ1140">
        <v>1</v>
      </c>
      <c r="BA1140">
        <v>1</v>
      </c>
      <c r="BB1140">
        <v>1</v>
      </c>
      <c r="BC1140">
        <v>3.05</v>
      </c>
      <c r="BD1140" t="s">
        <v>45</v>
      </c>
      <c r="BE1140" t="s">
        <v>45</v>
      </c>
      <c r="BF1140" t="s">
        <v>45</v>
      </c>
      <c r="BG1140" t="s">
        <v>45</v>
      </c>
      <c r="BH1140">
        <v>3</v>
      </c>
      <c r="BI1140">
        <v>1</v>
      </c>
      <c r="BJ1140" t="s">
        <v>837</v>
      </c>
      <c r="BM1140">
        <v>478</v>
      </c>
      <c r="BN1140">
        <v>0</v>
      </c>
      <c r="BO1140" t="s">
        <v>835</v>
      </c>
      <c r="BP1140">
        <v>1</v>
      </c>
      <c r="BQ1140">
        <v>60</v>
      </c>
      <c r="BS1140">
        <v>1</v>
      </c>
      <c r="BT1140">
        <v>1</v>
      </c>
      <c r="BU1140">
        <v>1</v>
      </c>
      <c r="BV1140">
        <v>1</v>
      </c>
      <c r="BW1140">
        <v>1</v>
      </c>
      <c r="BX1140">
        <v>1</v>
      </c>
      <c r="BY1140" t="s">
        <v>45</v>
      </c>
      <c r="BZ1140">
        <v>0</v>
      </c>
      <c r="CA1140">
        <v>0</v>
      </c>
      <c r="CF1140">
        <v>0</v>
      </c>
      <c r="CG1140">
        <v>0</v>
      </c>
      <c r="CM1140">
        <v>0</v>
      </c>
      <c r="CN1140" t="s">
        <v>45</v>
      </c>
      <c r="CO1140">
        <v>0</v>
      </c>
      <c r="CP1140">
        <f t="shared" si="750"/>
        <v>164.51</v>
      </c>
      <c r="CQ1140">
        <f t="shared" si="751"/>
        <v>100742.72</v>
      </c>
      <c r="CR1140">
        <f t="shared" si="752"/>
        <v>0</v>
      </c>
      <c r="CS1140">
        <f t="shared" si="753"/>
        <v>0</v>
      </c>
      <c r="CT1140">
        <f t="shared" si="754"/>
        <v>0</v>
      </c>
      <c r="CU1140">
        <f t="shared" si="755"/>
        <v>0</v>
      </c>
      <c r="CV1140">
        <f t="shared" si="756"/>
        <v>0</v>
      </c>
      <c r="CW1140">
        <f t="shared" si="757"/>
        <v>0</v>
      </c>
      <c r="CX1140">
        <f t="shared" si="758"/>
        <v>0</v>
      </c>
      <c r="CY1140">
        <f t="shared" si="759"/>
        <v>0</v>
      </c>
      <c r="CZ1140">
        <f t="shared" si="760"/>
        <v>0</v>
      </c>
      <c r="DC1140" t="s">
        <v>45</v>
      </c>
      <c r="DD1140" t="s">
        <v>45</v>
      </c>
      <c r="DE1140" t="s">
        <v>45</v>
      </c>
      <c r="DF1140" t="s">
        <v>45</v>
      </c>
      <c r="DG1140" t="s">
        <v>45</v>
      </c>
      <c r="DH1140" t="s">
        <v>45</v>
      </c>
      <c r="DI1140" t="s">
        <v>45</v>
      </c>
      <c r="DJ1140" t="s">
        <v>45</v>
      </c>
      <c r="DK1140" t="s">
        <v>45</v>
      </c>
      <c r="DL1140" t="s">
        <v>45</v>
      </c>
      <c r="DM1140" t="s">
        <v>45</v>
      </c>
      <c r="DN1140">
        <v>100</v>
      </c>
      <c r="DO1140">
        <v>64</v>
      </c>
      <c r="DP1140">
        <v>1.0249999999999999</v>
      </c>
      <c r="DQ1140">
        <v>1</v>
      </c>
      <c r="DU1140">
        <v>1009</v>
      </c>
      <c r="DV1140" t="s">
        <v>138</v>
      </c>
      <c r="DW1140" t="s">
        <v>138</v>
      </c>
      <c r="DX1140">
        <v>1000</v>
      </c>
      <c r="EE1140">
        <v>21378193</v>
      </c>
      <c r="EF1140">
        <v>60</v>
      </c>
      <c r="EG1140" t="s">
        <v>87</v>
      </c>
      <c r="EH1140">
        <v>0</v>
      </c>
      <c r="EI1140" t="s">
        <v>45</v>
      </c>
      <c r="EJ1140">
        <v>1</v>
      </c>
      <c r="EK1140">
        <v>478</v>
      </c>
      <c r="EL1140" t="s">
        <v>400</v>
      </c>
      <c r="EM1140" t="s">
        <v>401</v>
      </c>
      <c r="EO1140" t="s">
        <v>45</v>
      </c>
      <c r="EQ1140">
        <v>0</v>
      </c>
      <c r="ER1140">
        <v>33030.400000000001</v>
      </c>
      <c r="ES1140">
        <v>33030.400000000001</v>
      </c>
      <c r="ET1140">
        <v>0</v>
      </c>
      <c r="EU1140">
        <v>0</v>
      </c>
      <c r="EV1140">
        <v>0</v>
      </c>
      <c r="EW1140">
        <v>0</v>
      </c>
      <c r="EX1140">
        <v>0</v>
      </c>
      <c r="EZ1140">
        <v>0</v>
      </c>
      <c r="FQ1140">
        <v>0</v>
      </c>
      <c r="FR1140">
        <f t="shared" si="761"/>
        <v>0</v>
      </c>
      <c r="FS1140">
        <v>0</v>
      </c>
      <c r="FX1140">
        <v>0</v>
      </c>
      <c r="FY1140">
        <v>0</v>
      </c>
      <c r="GA1140" t="s">
        <v>45</v>
      </c>
      <c r="GG1140">
        <v>2</v>
      </c>
      <c r="GH1140">
        <v>1</v>
      </c>
      <c r="GI1140">
        <v>2</v>
      </c>
      <c r="GJ1140">
        <v>0</v>
      </c>
      <c r="GK1140">
        <f>ROUND(R1140*(R12)/100,2)</f>
        <v>0</v>
      </c>
      <c r="GL1140">
        <f t="shared" si="762"/>
        <v>0</v>
      </c>
      <c r="GM1140">
        <f t="shared" si="763"/>
        <v>164.51</v>
      </c>
      <c r="GN1140">
        <f t="shared" si="764"/>
        <v>164.51</v>
      </c>
      <c r="GO1140">
        <f t="shared" si="765"/>
        <v>0</v>
      </c>
      <c r="GP1140">
        <f t="shared" si="766"/>
        <v>0</v>
      </c>
      <c r="GR1140">
        <v>0</v>
      </c>
    </row>
    <row r="1141" spans="1:200">
      <c r="A1141">
        <v>17</v>
      </c>
      <c r="B1141">
        <v>0</v>
      </c>
      <c r="C1141">
        <f>ROW(SmtRes!A556)</f>
        <v>556</v>
      </c>
      <c r="D1141">
        <f>ROW(EtalonRes!A532)</f>
        <v>532</v>
      </c>
      <c r="E1141" t="s">
        <v>83</v>
      </c>
      <c r="F1141" t="s">
        <v>840</v>
      </c>
      <c r="G1141" t="s">
        <v>841</v>
      </c>
      <c r="H1141" t="s">
        <v>73</v>
      </c>
      <c r="I1141">
        <f>0.0352</f>
        <v>3.5200000000000002E-2</v>
      </c>
      <c r="J1141">
        <v>0</v>
      </c>
      <c r="O1141">
        <f t="shared" si="730"/>
        <v>467.54</v>
      </c>
      <c r="P1141">
        <f t="shared" si="731"/>
        <v>0</v>
      </c>
      <c r="Q1141">
        <f t="shared" si="732"/>
        <v>0</v>
      </c>
      <c r="R1141">
        <f t="shared" si="733"/>
        <v>0</v>
      </c>
      <c r="S1141">
        <f t="shared" si="734"/>
        <v>467.54</v>
      </c>
      <c r="T1141">
        <f t="shared" si="735"/>
        <v>0</v>
      </c>
      <c r="U1141">
        <f t="shared" si="736"/>
        <v>2.7382819199999999</v>
      </c>
      <c r="V1141">
        <f t="shared" si="737"/>
        <v>0</v>
      </c>
      <c r="W1141">
        <f t="shared" si="738"/>
        <v>0</v>
      </c>
      <c r="X1141">
        <f t="shared" si="739"/>
        <v>331.95</v>
      </c>
      <c r="Y1141">
        <f t="shared" si="740"/>
        <v>205.72</v>
      </c>
      <c r="AA1141">
        <v>22950688</v>
      </c>
      <c r="AB1141">
        <f t="shared" si="741"/>
        <v>781.64</v>
      </c>
      <c r="AC1141">
        <f t="shared" si="742"/>
        <v>0</v>
      </c>
      <c r="AD1141">
        <f t="shared" si="743"/>
        <v>0</v>
      </c>
      <c r="AE1141">
        <f t="shared" si="744"/>
        <v>0</v>
      </c>
      <c r="AF1141">
        <f t="shared" si="745"/>
        <v>781.64</v>
      </c>
      <c r="AG1141">
        <f t="shared" si="746"/>
        <v>0</v>
      </c>
      <c r="AH1141">
        <f t="shared" si="747"/>
        <v>74.3</v>
      </c>
      <c r="AI1141">
        <f t="shared" si="748"/>
        <v>0</v>
      </c>
      <c r="AJ1141">
        <f t="shared" si="749"/>
        <v>0</v>
      </c>
      <c r="AK1141">
        <v>781.64</v>
      </c>
      <c r="AL1141">
        <v>0</v>
      </c>
      <c r="AM1141">
        <v>0</v>
      </c>
      <c r="AN1141">
        <v>0</v>
      </c>
      <c r="AO1141">
        <v>781.64</v>
      </c>
      <c r="AP1141">
        <v>0</v>
      </c>
      <c r="AQ1141">
        <v>74.3</v>
      </c>
      <c r="AR1141">
        <v>0</v>
      </c>
      <c r="AS1141">
        <v>0</v>
      </c>
      <c r="AT1141">
        <v>71</v>
      </c>
      <c r="AU1141">
        <v>44</v>
      </c>
      <c r="AV1141">
        <v>1.0469999999999999</v>
      </c>
      <c r="AW1141">
        <v>1</v>
      </c>
      <c r="AZ1141">
        <v>1</v>
      </c>
      <c r="BA1141">
        <v>16.23</v>
      </c>
      <c r="BB1141">
        <v>1</v>
      </c>
      <c r="BC1141">
        <v>1</v>
      </c>
      <c r="BD1141" t="s">
        <v>45</v>
      </c>
      <c r="BE1141" t="s">
        <v>45</v>
      </c>
      <c r="BF1141" t="s">
        <v>45</v>
      </c>
      <c r="BG1141" t="s">
        <v>45</v>
      </c>
      <c r="BH1141">
        <v>0</v>
      </c>
      <c r="BI1141">
        <v>1</v>
      </c>
      <c r="BJ1141" t="s">
        <v>842</v>
      </c>
      <c r="BM1141">
        <v>483</v>
      </c>
      <c r="BN1141">
        <v>0</v>
      </c>
      <c r="BO1141" t="s">
        <v>840</v>
      </c>
      <c r="BP1141">
        <v>1</v>
      </c>
      <c r="BQ1141">
        <v>60</v>
      </c>
      <c r="BS1141">
        <v>16.23</v>
      </c>
      <c r="BT1141">
        <v>1</v>
      </c>
      <c r="BU1141">
        <v>1</v>
      </c>
      <c r="BV1141">
        <v>1</v>
      </c>
      <c r="BW1141">
        <v>1</v>
      </c>
      <c r="BX1141">
        <v>1</v>
      </c>
      <c r="BY1141" t="s">
        <v>45</v>
      </c>
      <c r="BZ1141">
        <v>71</v>
      </c>
      <c r="CA1141">
        <v>44</v>
      </c>
      <c r="CF1141">
        <v>0</v>
      </c>
      <c r="CG1141">
        <v>0</v>
      </c>
      <c r="CM1141">
        <v>0</v>
      </c>
      <c r="CN1141" t="s">
        <v>45</v>
      </c>
      <c r="CO1141">
        <v>0</v>
      </c>
      <c r="CP1141">
        <f t="shared" si="750"/>
        <v>467.54</v>
      </c>
      <c r="CQ1141">
        <f t="shared" si="751"/>
        <v>0</v>
      </c>
      <c r="CR1141">
        <f t="shared" si="752"/>
        <v>0</v>
      </c>
      <c r="CS1141">
        <f t="shared" si="753"/>
        <v>0</v>
      </c>
      <c r="CT1141">
        <f t="shared" si="754"/>
        <v>13282.260008399999</v>
      </c>
      <c r="CU1141">
        <f t="shared" si="755"/>
        <v>0</v>
      </c>
      <c r="CV1141">
        <f t="shared" si="756"/>
        <v>77.792099999999991</v>
      </c>
      <c r="CW1141">
        <f t="shared" si="757"/>
        <v>0</v>
      </c>
      <c r="CX1141">
        <f t="shared" si="758"/>
        <v>0</v>
      </c>
      <c r="CY1141">
        <f t="shared" si="759"/>
        <v>331.95339999999999</v>
      </c>
      <c r="CZ1141">
        <f t="shared" si="760"/>
        <v>205.7176</v>
      </c>
      <c r="DC1141" t="s">
        <v>45</v>
      </c>
      <c r="DD1141" t="s">
        <v>45</v>
      </c>
      <c r="DE1141" t="s">
        <v>45</v>
      </c>
      <c r="DF1141" t="s">
        <v>45</v>
      </c>
      <c r="DG1141" t="s">
        <v>45</v>
      </c>
      <c r="DH1141" t="s">
        <v>45</v>
      </c>
      <c r="DI1141" t="s">
        <v>45</v>
      </c>
      <c r="DJ1141" t="s">
        <v>45</v>
      </c>
      <c r="DK1141" t="s">
        <v>45</v>
      </c>
      <c r="DL1141" t="s">
        <v>45</v>
      </c>
      <c r="DM1141" t="s">
        <v>45</v>
      </c>
      <c r="DN1141">
        <v>80</v>
      </c>
      <c r="DO1141">
        <v>55</v>
      </c>
      <c r="DP1141">
        <v>1.0469999999999999</v>
      </c>
      <c r="DQ1141">
        <v>1</v>
      </c>
      <c r="DU1141">
        <v>1005</v>
      </c>
      <c r="DV1141" t="s">
        <v>73</v>
      </c>
      <c r="DW1141" t="s">
        <v>73</v>
      </c>
      <c r="DX1141">
        <v>100</v>
      </c>
      <c r="EE1141">
        <v>21378198</v>
      </c>
      <c r="EF1141">
        <v>60</v>
      </c>
      <c r="EG1141" t="s">
        <v>87</v>
      </c>
      <c r="EH1141">
        <v>0</v>
      </c>
      <c r="EI1141" t="s">
        <v>45</v>
      </c>
      <c r="EJ1141">
        <v>1</v>
      </c>
      <c r="EK1141">
        <v>483</v>
      </c>
      <c r="EL1141" t="s">
        <v>843</v>
      </c>
      <c r="EM1141" t="s">
        <v>844</v>
      </c>
      <c r="EO1141" t="s">
        <v>45</v>
      </c>
      <c r="EQ1141">
        <v>0</v>
      </c>
      <c r="ER1141">
        <v>781.64</v>
      </c>
      <c r="ES1141">
        <v>0</v>
      </c>
      <c r="ET1141">
        <v>0</v>
      </c>
      <c r="EU1141">
        <v>0</v>
      </c>
      <c r="EV1141">
        <v>781.64</v>
      </c>
      <c r="EW1141">
        <v>74.3</v>
      </c>
      <c r="EX1141">
        <v>0</v>
      </c>
      <c r="EY1141">
        <v>0</v>
      </c>
      <c r="EZ1141">
        <v>0</v>
      </c>
      <c r="FQ1141">
        <v>0</v>
      </c>
      <c r="FR1141">
        <f t="shared" si="761"/>
        <v>0</v>
      </c>
      <c r="FS1141">
        <v>0</v>
      </c>
      <c r="FX1141">
        <v>71</v>
      </c>
      <c r="FY1141">
        <v>44</v>
      </c>
      <c r="GA1141" t="s">
        <v>45</v>
      </c>
      <c r="GG1141">
        <v>2</v>
      </c>
      <c r="GH1141">
        <v>1</v>
      </c>
      <c r="GI1141">
        <v>2</v>
      </c>
      <c r="GJ1141">
        <v>0</v>
      </c>
      <c r="GK1141">
        <f>ROUND(R1141*(R12)/100,2)</f>
        <v>0</v>
      </c>
      <c r="GL1141">
        <f t="shared" si="762"/>
        <v>0</v>
      </c>
      <c r="GM1141">
        <f t="shared" si="763"/>
        <v>1005.21</v>
      </c>
      <c r="GN1141">
        <f t="shared" si="764"/>
        <v>1005.21</v>
      </c>
      <c r="GO1141">
        <f t="shared" si="765"/>
        <v>0</v>
      </c>
      <c r="GP1141">
        <f t="shared" si="766"/>
        <v>0</v>
      </c>
      <c r="GR1141">
        <v>0</v>
      </c>
    </row>
    <row r="1142" spans="1:200">
      <c r="A1142">
        <v>17</v>
      </c>
      <c r="B1142">
        <v>0</v>
      </c>
      <c r="C1142">
        <f>ROW(SmtRes!A563)</f>
        <v>563</v>
      </c>
      <c r="D1142">
        <f>ROW(EtalonRes!A539)</f>
        <v>539</v>
      </c>
      <c r="E1142" t="s">
        <v>90</v>
      </c>
      <c r="F1142" t="s">
        <v>845</v>
      </c>
      <c r="G1142" t="s">
        <v>846</v>
      </c>
      <c r="H1142" t="s">
        <v>73</v>
      </c>
      <c r="I1142">
        <f>0.0352</f>
        <v>3.5200000000000002E-2</v>
      </c>
      <c r="J1142">
        <v>0</v>
      </c>
      <c r="O1142">
        <f t="shared" si="730"/>
        <v>1529.8</v>
      </c>
      <c r="P1142">
        <f t="shared" si="731"/>
        <v>140.79</v>
      </c>
      <c r="Q1142">
        <f t="shared" si="732"/>
        <v>9.2200000000000006</v>
      </c>
      <c r="R1142">
        <f t="shared" si="733"/>
        <v>4.0199999999999996</v>
      </c>
      <c r="S1142">
        <f t="shared" si="734"/>
        <v>1379.79</v>
      </c>
      <c r="T1142">
        <f t="shared" si="735"/>
        <v>0</v>
      </c>
      <c r="U1142">
        <f t="shared" si="736"/>
        <v>7.231153599999999</v>
      </c>
      <c r="V1142">
        <f t="shared" si="737"/>
        <v>0</v>
      </c>
      <c r="W1142">
        <f t="shared" si="738"/>
        <v>0</v>
      </c>
      <c r="X1142">
        <f t="shared" si="739"/>
        <v>1159.02</v>
      </c>
      <c r="Y1142">
        <f t="shared" si="740"/>
        <v>607.11</v>
      </c>
      <c r="AA1142">
        <v>22950688</v>
      </c>
      <c r="AB1142">
        <f t="shared" si="741"/>
        <v>3076.1</v>
      </c>
      <c r="AC1142">
        <f t="shared" si="742"/>
        <v>690.78</v>
      </c>
      <c r="AD1142">
        <f t="shared" si="743"/>
        <v>29.03</v>
      </c>
      <c r="AE1142">
        <f t="shared" si="744"/>
        <v>6.86</v>
      </c>
      <c r="AF1142">
        <f t="shared" si="745"/>
        <v>2356.29</v>
      </c>
      <c r="AG1142">
        <f t="shared" si="746"/>
        <v>0</v>
      </c>
      <c r="AH1142">
        <f t="shared" si="747"/>
        <v>200.42</v>
      </c>
      <c r="AI1142">
        <f t="shared" si="748"/>
        <v>0</v>
      </c>
      <c r="AJ1142">
        <f t="shared" si="749"/>
        <v>0</v>
      </c>
      <c r="AK1142">
        <v>3076.1</v>
      </c>
      <c r="AL1142">
        <v>690.78</v>
      </c>
      <c r="AM1142">
        <v>29.03</v>
      </c>
      <c r="AN1142">
        <v>6.86</v>
      </c>
      <c r="AO1142">
        <v>2356.29</v>
      </c>
      <c r="AP1142">
        <v>0</v>
      </c>
      <c r="AQ1142">
        <v>200.42</v>
      </c>
      <c r="AR1142">
        <v>0</v>
      </c>
      <c r="AS1142">
        <v>0</v>
      </c>
      <c r="AT1142">
        <v>84</v>
      </c>
      <c r="AU1142">
        <v>44</v>
      </c>
      <c r="AV1142">
        <v>1.0249999999999999</v>
      </c>
      <c r="AW1142">
        <v>1</v>
      </c>
      <c r="AZ1142">
        <v>1</v>
      </c>
      <c r="BA1142">
        <v>16.23</v>
      </c>
      <c r="BB1142">
        <v>8.8000000000000007</v>
      </c>
      <c r="BC1142">
        <v>5.79</v>
      </c>
      <c r="BD1142" t="s">
        <v>45</v>
      </c>
      <c r="BE1142" t="s">
        <v>45</v>
      </c>
      <c r="BF1142" t="s">
        <v>45</v>
      </c>
      <c r="BG1142" t="s">
        <v>45</v>
      </c>
      <c r="BH1142">
        <v>0</v>
      </c>
      <c r="BI1142">
        <v>1</v>
      </c>
      <c r="BJ1142" t="s">
        <v>847</v>
      </c>
      <c r="BM1142">
        <v>123</v>
      </c>
      <c r="BN1142">
        <v>0</v>
      </c>
      <c r="BO1142" t="s">
        <v>845</v>
      </c>
      <c r="BP1142">
        <v>1</v>
      </c>
      <c r="BQ1142">
        <v>30</v>
      </c>
      <c r="BS1142">
        <v>16.23</v>
      </c>
      <c r="BT1142">
        <v>1</v>
      </c>
      <c r="BU1142">
        <v>1</v>
      </c>
      <c r="BV1142">
        <v>1</v>
      </c>
      <c r="BW1142">
        <v>1</v>
      </c>
      <c r="BX1142">
        <v>1</v>
      </c>
      <c r="BY1142" t="s">
        <v>45</v>
      </c>
      <c r="BZ1142">
        <v>84</v>
      </c>
      <c r="CA1142">
        <v>44</v>
      </c>
      <c r="CF1142">
        <v>0</v>
      </c>
      <c r="CG1142">
        <v>0</v>
      </c>
      <c r="CM1142">
        <v>0</v>
      </c>
      <c r="CN1142" t="s">
        <v>45</v>
      </c>
      <c r="CO1142">
        <v>0</v>
      </c>
      <c r="CP1142">
        <f t="shared" si="750"/>
        <v>1529.8</v>
      </c>
      <c r="CQ1142">
        <f t="shared" si="751"/>
        <v>3999.6161999999999</v>
      </c>
      <c r="CR1142">
        <f t="shared" si="752"/>
        <v>261.85059999999999</v>
      </c>
      <c r="CS1142">
        <f t="shared" si="753"/>
        <v>114.12124499999999</v>
      </c>
      <c r="CT1142">
        <f t="shared" si="754"/>
        <v>39198.651367499995</v>
      </c>
      <c r="CU1142">
        <f t="shared" si="755"/>
        <v>0</v>
      </c>
      <c r="CV1142">
        <f t="shared" si="756"/>
        <v>205.43049999999997</v>
      </c>
      <c r="CW1142">
        <f t="shared" si="757"/>
        <v>0</v>
      </c>
      <c r="CX1142">
        <f t="shared" si="758"/>
        <v>0</v>
      </c>
      <c r="CY1142">
        <f t="shared" si="759"/>
        <v>1159.0236</v>
      </c>
      <c r="CZ1142">
        <f t="shared" si="760"/>
        <v>607.10759999999993</v>
      </c>
      <c r="DC1142" t="s">
        <v>45</v>
      </c>
      <c r="DD1142" t="s">
        <v>45</v>
      </c>
      <c r="DE1142" t="s">
        <v>45</v>
      </c>
      <c r="DF1142" t="s">
        <v>45</v>
      </c>
      <c r="DG1142" t="s">
        <v>45</v>
      </c>
      <c r="DH1142" t="s">
        <v>45</v>
      </c>
      <c r="DI1142" t="s">
        <v>45</v>
      </c>
      <c r="DJ1142" t="s">
        <v>45</v>
      </c>
      <c r="DK1142" t="s">
        <v>45</v>
      </c>
      <c r="DL1142" t="s">
        <v>45</v>
      </c>
      <c r="DM1142" t="s">
        <v>45</v>
      </c>
      <c r="DN1142">
        <v>100</v>
      </c>
      <c r="DO1142">
        <v>64</v>
      </c>
      <c r="DP1142">
        <v>1.0249999999999999</v>
      </c>
      <c r="DQ1142">
        <v>1</v>
      </c>
      <c r="DU1142">
        <v>1005</v>
      </c>
      <c r="DV1142" t="s">
        <v>73</v>
      </c>
      <c r="DW1142" t="s">
        <v>73</v>
      </c>
      <c r="DX1142">
        <v>100</v>
      </c>
      <c r="EE1142">
        <v>21377838</v>
      </c>
      <c r="EF1142">
        <v>30</v>
      </c>
      <c r="EG1142" t="s">
        <v>20</v>
      </c>
      <c r="EH1142">
        <v>0</v>
      </c>
      <c r="EI1142" t="s">
        <v>45</v>
      </c>
      <c r="EJ1142">
        <v>1</v>
      </c>
      <c r="EK1142">
        <v>123</v>
      </c>
      <c r="EL1142" t="s">
        <v>848</v>
      </c>
      <c r="EM1142" t="s">
        <v>849</v>
      </c>
      <c r="EO1142" t="s">
        <v>45</v>
      </c>
      <c r="EQ1142">
        <v>0</v>
      </c>
      <c r="ER1142">
        <v>3076.1</v>
      </c>
      <c r="ES1142">
        <v>690.78</v>
      </c>
      <c r="ET1142">
        <v>29.03</v>
      </c>
      <c r="EU1142">
        <v>6.86</v>
      </c>
      <c r="EV1142">
        <v>2356.29</v>
      </c>
      <c r="EW1142">
        <v>200.42</v>
      </c>
      <c r="EX1142">
        <v>0</v>
      </c>
      <c r="EY1142">
        <v>0</v>
      </c>
      <c r="EZ1142">
        <v>0</v>
      </c>
      <c r="FQ1142">
        <v>0</v>
      </c>
      <c r="FR1142">
        <f t="shared" si="761"/>
        <v>0</v>
      </c>
      <c r="FS1142">
        <v>0</v>
      </c>
      <c r="FX1142">
        <v>84</v>
      </c>
      <c r="FY1142">
        <v>44</v>
      </c>
      <c r="GA1142" t="s">
        <v>45</v>
      </c>
      <c r="GG1142">
        <v>2</v>
      </c>
      <c r="GH1142">
        <v>1</v>
      </c>
      <c r="GI1142">
        <v>2</v>
      </c>
      <c r="GJ1142">
        <v>0</v>
      </c>
      <c r="GK1142">
        <f>ROUND(R1142*(R12)/100,2)</f>
        <v>6.71</v>
      </c>
      <c r="GL1142">
        <f t="shared" si="762"/>
        <v>0</v>
      </c>
      <c r="GM1142">
        <f t="shared" si="763"/>
        <v>3302.64</v>
      </c>
      <c r="GN1142">
        <f t="shared" si="764"/>
        <v>3302.64</v>
      </c>
      <c r="GO1142">
        <f t="shared" si="765"/>
        <v>0</v>
      </c>
      <c r="GP1142">
        <f t="shared" si="766"/>
        <v>0</v>
      </c>
      <c r="GR1142">
        <v>0</v>
      </c>
    </row>
    <row r="1143" spans="1:200">
      <c r="A1143">
        <v>18</v>
      </c>
      <c r="B1143">
        <v>0</v>
      </c>
      <c r="C1143">
        <v>562</v>
      </c>
      <c r="E1143" t="s">
        <v>267</v>
      </c>
      <c r="F1143" t="s">
        <v>850</v>
      </c>
      <c r="G1143" t="s">
        <v>851</v>
      </c>
      <c r="H1143" t="s">
        <v>138</v>
      </c>
      <c r="I1143">
        <f>I1142*J1143</f>
        <v>0</v>
      </c>
      <c r="J1143">
        <v>0</v>
      </c>
      <c r="O1143">
        <f t="shared" si="730"/>
        <v>0</v>
      </c>
      <c r="P1143">
        <f t="shared" si="731"/>
        <v>0</v>
      </c>
      <c r="Q1143">
        <f t="shared" si="732"/>
        <v>0</v>
      </c>
      <c r="R1143">
        <f t="shared" si="733"/>
        <v>0</v>
      </c>
      <c r="S1143">
        <f t="shared" si="734"/>
        <v>0</v>
      </c>
      <c r="T1143">
        <f t="shared" si="735"/>
        <v>0</v>
      </c>
      <c r="U1143">
        <f t="shared" si="736"/>
        <v>0</v>
      </c>
      <c r="V1143">
        <f t="shared" si="737"/>
        <v>0</v>
      </c>
      <c r="W1143">
        <f t="shared" si="738"/>
        <v>0</v>
      </c>
      <c r="X1143">
        <f t="shared" si="739"/>
        <v>0</v>
      </c>
      <c r="Y1143">
        <f t="shared" si="740"/>
        <v>0</v>
      </c>
      <c r="AA1143">
        <v>22950688</v>
      </c>
      <c r="AB1143">
        <f t="shared" si="741"/>
        <v>5986.03</v>
      </c>
      <c r="AC1143">
        <f t="shared" si="742"/>
        <v>5986.03</v>
      </c>
      <c r="AD1143">
        <f t="shared" si="743"/>
        <v>0</v>
      </c>
      <c r="AE1143">
        <f t="shared" si="744"/>
        <v>0</v>
      </c>
      <c r="AF1143">
        <f t="shared" si="745"/>
        <v>0</v>
      </c>
      <c r="AG1143">
        <f t="shared" si="746"/>
        <v>0</v>
      </c>
      <c r="AH1143">
        <f t="shared" si="747"/>
        <v>0</v>
      </c>
      <c r="AI1143">
        <f t="shared" si="748"/>
        <v>0</v>
      </c>
      <c r="AJ1143">
        <f t="shared" si="749"/>
        <v>0</v>
      </c>
      <c r="AK1143">
        <v>5986.03</v>
      </c>
      <c r="AL1143">
        <v>5986.03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1</v>
      </c>
      <c r="AW1143">
        <v>1</v>
      </c>
      <c r="AZ1143">
        <v>1</v>
      </c>
      <c r="BA1143">
        <v>1</v>
      </c>
      <c r="BB1143">
        <v>1</v>
      </c>
      <c r="BC1143">
        <v>3.33</v>
      </c>
      <c r="BD1143" t="s">
        <v>45</v>
      </c>
      <c r="BE1143" t="s">
        <v>45</v>
      </c>
      <c r="BF1143" t="s">
        <v>45</v>
      </c>
      <c r="BG1143" t="s">
        <v>45</v>
      </c>
      <c r="BH1143">
        <v>3</v>
      </c>
      <c r="BI1143">
        <v>1</v>
      </c>
      <c r="BJ1143" t="s">
        <v>852</v>
      </c>
      <c r="BM1143">
        <v>123</v>
      </c>
      <c r="BN1143">
        <v>0</v>
      </c>
      <c r="BO1143" t="s">
        <v>850</v>
      </c>
      <c r="BP1143">
        <v>1</v>
      </c>
      <c r="BQ1143">
        <v>30</v>
      </c>
      <c r="BS1143">
        <v>1</v>
      </c>
      <c r="BT1143">
        <v>1</v>
      </c>
      <c r="BU1143">
        <v>1</v>
      </c>
      <c r="BV1143">
        <v>1</v>
      </c>
      <c r="BW1143">
        <v>1</v>
      </c>
      <c r="BX1143">
        <v>1</v>
      </c>
      <c r="BY1143" t="s">
        <v>45</v>
      </c>
      <c r="BZ1143">
        <v>0</v>
      </c>
      <c r="CA1143">
        <v>0</v>
      </c>
      <c r="CF1143">
        <v>0</v>
      </c>
      <c r="CG1143">
        <v>0</v>
      </c>
      <c r="CM1143">
        <v>0</v>
      </c>
      <c r="CN1143" t="s">
        <v>45</v>
      </c>
      <c r="CO1143">
        <v>0</v>
      </c>
      <c r="CP1143">
        <f t="shared" si="750"/>
        <v>0</v>
      </c>
      <c r="CQ1143">
        <f t="shared" si="751"/>
        <v>19933.479899999998</v>
      </c>
      <c r="CR1143">
        <f t="shared" si="752"/>
        <v>0</v>
      </c>
      <c r="CS1143">
        <f t="shared" si="753"/>
        <v>0</v>
      </c>
      <c r="CT1143">
        <f t="shared" si="754"/>
        <v>0</v>
      </c>
      <c r="CU1143">
        <f t="shared" si="755"/>
        <v>0</v>
      </c>
      <c r="CV1143">
        <f t="shared" si="756"/>
        <v>0</v>
      </c>
      <c r="CW1143">
        <f t="shared" si="757"/>
        <v>0</v>
      </c>
      <c r="CX1143">
        <f t="shared" si="758"/>
        <v>0</v>
      </c>
      <c r="CY1143">
        <f t="shared" si="759"/>
        <v>0</v>
      </c>
      <c r="CZ1143">
        <f t="shared" si="760"/>
        <v>0</v>
      </c>
      <c r="DC1143" t="s">
        <v>45</v>
      </c>
      <c r="DD1143" t="s">
        <v>45</v>
      </c>
      <c r="DE1143" t="s">
        <v>45</v>
      </c>
      <c r="DF1143" t="s">
        <v>45</v>
      </c>
      <c r="DG1143" t="s">
        <v>45</v>
      </c>
      <c r="DH1143" t="s">
        <v>45</v>
      </c>
      <c r="DI1143" t="s">
        <v>45</v>
      </c>
      <c r="DJ1143" t="s">
        <v>45</v>
      </c>
      <c r="DK1143" t="s">
        <v>45</v>
      </c>
      <c r="DL1143" t="s">
        <v>45</v>
      </c>
      <c r="DM1143" t="s">
        <v>45</v>
      </c>
      <c r="DN1143">
        <v>100</v>
      </c>
      <c r="DO1143">
        <v>64</v>
      </c>
      <c r="DP1143">
        <v>1.0249999999999999</v>
      </c>
      <c r="DQ1143">
        <v>1</v>
      </c>
      <c r="DU1143">
        <v>1009</v>
      </c>
      <c r="DV1143" t="s">
        <v>138</v>
      </c>
      <c r="DW1143" t="s">
        <v>138</v>
      </c>
      <c r="DX1143">
        <v>1000</v>
      </c>
      <c r="EE1143">
        <v>21377838</v>
      </c>
      <c r="EF1143">
        <v>30</v>
      </c>
      <c r="EG1143" t="s">
        <v>20</v>
      </c>
      <c r="EH1143">
        <v>0</v>
      </c>
      <c r="EI1143" t="s">
        <v>45</v>
      </c>
      <c r="EJ1143">
        <v>1</v>
      </c>
      <c r="EK1143">
        <v>123</v>
      </c>
      <c r="EL1143" t="s">
        <v>848</v>
      </c>
      <c r="EM1143" t="s">
        <v>849</v>
      </c>
      <c r="EO1143" t="s">
        <v>45</v>
      </c>
      <c r="EQ1143">
        <v>0</v>
      </c>
      <c r="ER1143">
        <v>5986.03</v>
      </c>
      <c r="ES1143">
        <v>5986.03</v>
      </c>
      <c r="ET1143">
        <v>0</v>
      </c>
      <c r="EU1143">
        <v>0</v>
      </c>
      <c r="EV1143">
        <v>0</v>
      </c>
      <c r="EW1143">
        <v>0</v>
      </c>
      <c r="EX1143">
        <v>0</v>
      </c>
      <c r="EZ1143">
        <v>0</v>
      </c>
      <c r="FQ1143">
        <v>0</v>
      </c>
      <c r="FR1143">
        <f t="shared" si="761"/>
        <v>0</v>
      </c>
      <c r="FS1143">
        <v>0</v>
      </c>
      <c r="FX1143">
        <v>0</v>
      </c>
      <c r="FY1143">
        <v>0</v>
      </c>
      <c r="GA1143" t="s">
        <v>45</v>
      </c>
      <c r="GG1143">
        <v>2</v>
      </c>
      <c r="GH1143">
        <v>1</v>
      </c>
      <c r="GI1143">
        <v>2</v>
      </c>
      <c r="GJ1143">
        <v>0</v>
      </c>
      <c r="GK1143">
        <f>ROUND(R1143*(R12)/100,2)</f>
        <v>0</v>
      </c>
      <c r="GL1143">
        <f t="shared" si="762"/>
        <v>0</v>
      </c>
      <c r="GM1143">
        <f t="shared" si="763"/>
        <v>0</v>
      </c>
      <c r="GN1143">
        <f t="shared" si="764"/>
        <v>0</v>
      </c>
      <c r="GO1143">
        <f t="shared" si="765"/>
        <v>0</v>
      </c>
      <c r="GP1143">
        <f t="shared" si="766"/>
        <v>0</v>
      </c>
      <c r="GR1143">
        <v>0</v>
      </c>
    </row>
    <row r="1144" spans="1:200">
      <c r="A1144">
        <v>18</v>
      </c>
      <c r="B1144">
        <v>0</v>
      </c>
      <c r="C1144">
        <v>561</v>
      </c>
      <c r="E1144" t="s">
        <v>272</v>
      </c>
      <c r="F1144" t="s">
        <v>853</v>
      </c>
      <c r="G1144" t="s">
        <v>854</v>
      </c>
      <c r="H1144" t="s">
        <v>462</v>
      </c>
      <c r="I1144">
        <f>I1142*J1144</f>
        <v>3.52</v>
      </c>
      <c r="J1144">
        <v>100</v>
      </c>
      <c r="O1144">
        <f t="shared" si="730"/>
        <v>920.83</v>
      </c>
      <c r="P1144">
        <f t="shared" si="731"/>
        <v>920.83</v>
      </c>
      <c r="Q1144">
        <f t="shared" si="732"/>
        <v>0</v>
      </c>
      <c r="R1144">
        <f t="shared" si="733"/>
        <v>0</v>
      </c>
      <c r="S1144">
        <f t="shared" si="734"/>
        <v>0</v>
      </c>
      <c r="T1144">
        <f t="shared" si="735"/>
        <v>0</v>
      </c>
      <c r="U1144">
        <f t="shared" si="736"/>
        <v>0</v>
      </c>
      <c r="V1144">
        <f t="shared" si="737"/>
        <v>0</v>
      </c>
      <c r="W1144">
        <f t="shared" si="738"/>
        <v>0</v>
      </c>
      <c r="X1144">
        <f t="shared" si="739"/>
        <v>0</v>
      </c>
      <c r="Y1144">
        <f t="shared" si="740"/>
        <v>0</v>
      </c>
      <c r="AA1144">
        <v>22950688</v>
      </c>
      <c r="AB1144">
        <f t="shared" si="741"/>
        <v>52.32</v>
      </c>
      <c r="AC1144">
        <f t="shared" si="742"/>
        <v>52.32</v>
      </c>
      <c r="AD1144">
        <f t="shared" si="743"/>
        <v>0</v>
      </c>
      <c r="AE1144">
        <f t="shared" si="744"/>
        <v>0</v>
      </c>
      <c r="AF1144">
        <f t="shared" si="745"/>
        <v>0</v>
      </c>
      <c r="AG1144">
        <f t="shared" si="746"/>
        <v>0</v>
      </c>
      <c r="AH1144">
        <f t="shared" si="747"/>
        <v>0</v>
      </c>
      <c r="AI1144">
        <f t="shared" si="748"/>
        <v>0</v>
      </c>
      <c r="AJ1144">
        <f t="shared" si="749"/>
        <v>0</v>
      </c>
      <c r="AK1144">
        <v>52.32</v>
      </c>
      <c r="AL1144">
        <v>52.32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1</v>
      </c>
      <c r="AW1144">
        <v>1</v>
      </c>
      <c r="AZ1144">
        <v>1</v>
      </c>
      <c r="BA1144">
        <v>1</v>
      </c>
      <c r="BB1144">
        <v>1</v>
      </c>
      <c r="BC1144">
        <v>5</v>
      </c>
      <c r="BD1144" t="s">
        <v>45</v>
      </c>
      <c r="BE1144" t="s">
        <v>45</v>
      </c>
      <c r="BF1144" t="s">
        <v>45</v>
      </c>
      <c r="BG1144" t="s">
        <v>45</v>
      </c>
      <c r="BH1144">
        <v>3</v>
      </c>
      <c r="BI1144">
        <v>1</v>
      </c>
      <c r="BJ1144" t="s">
        <v>855</v>
      </c>
      <c r="BM1144">
        <v>123</v>
      </c>
      <c r="BN1144">
        <v>0</v>
      </c>
      <c r="BO1144" t="s">
        <v>853</v>
      </c>
      <c r="BP1144">
        <v>1</v>
      </c>
      <c r="BQ1144">
        <v>30</v>
      </c>
      <c r="BS1144">
        <v>1</v>
      </c>
      <c r="BT1144">
        <v>1</v>
      </c>
      <c r="BU1144">
        <v>1</v>
      </c>
      <c r="BV1144">
        <v>1</v>
      </c>
      <c r="BW1144">
        <v>1</v>
      </c>
      <c r="BX1144">
        <v>1</v>
      </c>
      <c r="BY1144" t="s">
        <v>45</v>
      </c>
      <c r="BZ1144">
        <v>0</v>
      </c>
      <c r="CA1144">
        <v>0</v>
      </c>
      <c r="CF1144">
        <v>0</v>
      </c>
      <c r="CG1144">
        <v>0</v>
      </c>
      <c r="CM1144">
        <v>0</v>
      </c>
      <c r="CN1144" t="s">
        <v>45</v>
      </c>
      <c r="CO1144">
        <v>0</v>
      </c>
      <c r="CP1144">
        <f t="shared" si="750"/>
        <v>920.83</v>
      </c>
      <c r="CQ1144">
        <f t="shared" si="751"/>
        <v>261.60000000000002</v>
      </c>
      <c r="CR1144">
        <f t="shared" si="752"/>
        <v>0</v>
      </c>
      <c r="CS1144">
        <f t="shared" si="753"/>
        <v>0</v>
      </c>
      <c r="CT1144">
        <f t="shared" si="754"/>
        <v>0</v>
      </c>
      <c r="CU1144">
        <f t="shared" si="755"/>
        <v>0</v>
      </c>
      <c r="CV1144">
        <f t="shared" si="756"/>
        <v>0</v>
      </c>
      <c r="CW1144">
        <f t="shared" si="757"/>
        <v>0</v>
      </c>
      <c r="CX1144">
        <f t="shared" si="758"/>
        <v>0</v>
      </c>
      <c r="CY1144">
        <f t="shared" si="759"/>
        <v>0</v>
      </c>
      <c r="CZ1144">
        <f t="shared" si="760"/>
        <v>0</v>
      </c>
      <c r="DC1144" t="s">
        <v>45</v>
      </c>
      <c r="DD1144" t="s">
        <v>45</v>
      </c>
      <c r="DE1144" t="s">
        <v>45</v>
      </c>
      <c r="DF1144" t="s">
        <v>45</v>
      </c>
      <c r="DG1144" t="s">
        <v>45</v>
      </c>
      <c r="DH1144" t="s">
        <v>45</v>
      </c>
      <c r="DI1144" t="s">
        <v>45</v>
      </c>
      <c r="DJ1144" t="s">
        <v>45</v>
      </c>
      <c r="DK1144" t="s">
        <v>45</v>
      </c>
      <c r="DL1144" t="s">
        <v>45</v>
      </c>
      <c r="DM1144" t="s">
        <v>45</v>
      </c>
      <c r="DN1144">
        <v>100</v>
      </c>
      <c r="DO1144">
        <v>64</v>
      </c>
      <c r="DP1144">
        <v>1.0249999999999999</v>
      </c>
      <c r="DQ1144">
        <v>1</v>
      </c>
      <c r="DU1144">
        <v>1005</v>
      </c>
      <c r="DV1144" t="s">
        <v>462</v>
      </c>
      <c r="DW1144" t="s">
        <v>462</v>
      </c>
      <c r="DX1144">
        <v>1</v>
      </c>
      <c r="EE1144">
        <v>21377838</v>
      </c>
      <c r="EF1144">
        <v>30</v>
      </c>
      <c r="EG1144" t="s">
        <v>20</v>
      </c>
      <c r="EH1144">
        <v>0</v>
      </c>
      <c r="EI1144" t="s">
        <v>45</v>
      </c>
      <c r="EJ1144">
        <v>1</v>
      </c>
      <c r="EK1144">
        <v>123</v>
      </c>
      <c r="EL1144" t="s">
        <v>848</v>
      </c>
      <c r="EM1144" t="s">
        <v>849</v>
      </c>
      <c r="EO1144" t="s">
        <v>45</v>
      </c>
      <c r="EQ1144">
        <v>0</v>
      </c>
      <c r="ER1144">
        <v>52.32</v>
      </c>
      <c r="ES1144">
        <v>52.32</v>
      </c>
      <c r="ET1144">
        <v>0</v>
      </c>
      <c r="EU1144">
        <v>0</v>
      </c>
      <c r="EV1144">
        <v>0</v>
      </c>
      <c r="EW1144">
        <v>0</v>
      </c>
      <c r="EX1144">
        <v>0</v>
      </c>
      <c r="EZ1144">
        <v>0</v>
      </c>
      <c r="FQ1144">
        <v>0</v>
      </c>
      <c r="FR1144">
        <f t="shared" si="761"/>
        <v>0</v>
      </c>
      <c r="FS1144">
        <v>0</v>
      </c>
      <c r="FX1144">
        <v>0</v>
      </c>
      <c r="FY1144">
        <v>0</v>
      </c>
      <c r="GA1144" t="s">
        <v>45</v>
      </c>
      <c r="GG1144">
        <v>2</v>
      </c>
      <c r="GH1144">
        <v>1</v>
      </c>
      <c r="GI1144">
        <v>2</v>
      </c>
      <c r="GJ1144">
        <v>0</v>
      </c>
      <c r="GK1144">
        <f>ROUND(R1144*(R12)/100,2)</f>
        <v>0</v>
      </c>
      <c r="GL1144">
        <f t="shared" si="762"/>
        <v>0</v>
      </c>
      <c r="GM1144">
        <f t="shared" si="763"/>
        <v>920.83</v>
      </c>
      <c r="GN1144">
        <f t="shared" si="764"/>
        <v>920.83</v>
      </c>
      <c r="GO1144">
        <f t="shared" si="765"/>
        <v>0</v>
      </c>
      <c r="GP1144">
        <f t="shared" si="766"/>
        <v>0</v>
      </c>
      <c r="GR1144">
        <v>0</v>
      </c>
    </row>
    <row r="1146" spans="1:200">
      <c r="A1146" s="2">
        <v>51</v>
      </c>
      <c r="B1146" s="2">
        <f>B1130</f>
        <v>0</v>
      </c>
      <c r="C1146" s="2">
        <f>A1130</f>
        <v>5</v>
      </c>
      <c r="D1146" s="2">
        <f>ROW(A1130)</f>
        <v>1130</v>
      </c>
      <c r="E1146" s="2"/>
      <c r="F1146" s="2" t="str">
        <f>IF(F1130&lt;&gt;"",F1130,"")</f>
        <v>Новый подраздел</v>
      </c>
      <c r="G1146" s="2" t="str">
        <f>IF(G1130&lt;&gt;"",G1130,"")</f>
        <v>САНУЗЕЛ (служебный)</v>
      </c>
      <c r="H1146" s="2"/>
      <c r="I1146" s="2"/>
      <c r="J1146" s="2"/>
      <c r="K1146" s="2"/>
      <c r="L1146" s="2"/>
      <c r="M1146" s="2"/>
      <c r="N1146" s="2"/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>
        <f t="shared" ref="AO1146:AU1146" si="767">ROUND(BB1146,2)</f>
        <v>0</v>
      </c>
      <c r="AP1146" s="2">
        <f t="shared" si="767"/>
        <v>0</v>
      </c>
      <c r="AQ1146" s="2">
        <f t="shared" si="767"/>
        <v>0</v>
      </c>
      <c r="AR1146" s="2">
        <f t="shared" si="767"/>
        <v>0</v>
      </c>
      <c r="AS1146" s="2">
        <f t="shared" si="767"/>
        <v>0</v>
      </c>
      <c r="AT1146" s="2">
        <f t="shared" si="767"/>
        <v>0</v>
      </c>
      <c r="AU1146" s="2">
        <f t="shared" si="767"/>
        <v>0</v>
      </c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>
        <v>0</v>
      </c>
    </row>
    <row r="1148" spans="1:200">
      <c r="A1148" s="4">
        <v>50</v>
      </c>
      <c r="B1148" s="4">
        <v>0</v>
      </c>
      <c r="C1148" s="4">
        <v>0</v>
      </c>
      <c r="D1148" s="4">
        <v>1</v>
      </c>
      <c r="E1148" s="4">
        <v>201</v>
      </c>
      <c r="F1148" s="4">
        <f>ROUND(Source!O1146,O1148)</f>
        <v>0</v>
      </c>
      <c r="G1148" s="4" t="s">
        <v>172</v>
      </c>
      <c r="H1148" s="4" t="s">
        <v>173</v>
      </c>
      <c r="I1148" s="4"/>
      <c r="J1148" s="4"/>
      <c r="K1148" s="4">
        <v>201</v>
      </c>
      <c r="L1148" s="4">
        <v>1</v>
      </c>
      <c r="M1148" s="4">
        <v>3</v>
      </c>
      <c r="N1148" s="4" t="s">
        <v>45</v>
      </c>
      <c r="O1148" s="4">
        <v>2</v>
      </c>
      <c r="P1148" s="4"/>
    </row>
    <row r="1149" spans="1:200">
      <c r="A1149" s="4">
        <v>50</v>
      </c>
      <c r="B1149" s="4">
        <v>0</v>
      </c>
      <c r="C1149" s="4">
        <v>0</v>
      </c>
      <c r="D1149" s="4">
        <v>1</v>
      </c>
      <c r="E1149" s="4">
        <v>202</v>
      </c>
      <c r="F1149" s="4">
        <f>ROUND(Source!P1146,O1149)</f>
        <v>0</v>
      </c>
      <c r="G1149" s="4" t="s">
        <v>174</v>
      </c>
      <c r="H1149" s="4" t="s">
        <v>175</v>
      </c>
      <c r="I1149" s="4"/>
      <c r="J1149" s="4"/>
      <c r="K1149" s="4">
        <v>202</v>
      </c>
      <c r="L1149" s="4">
        <v>2</v>
      </c>
      <c r="M1149" s="4">
        <v>3</v>
      </c>
      <c r="N1149" s="4" t="s">
        <v>45</v>
      </c>
      <c r="O1149" s="4">
        <v>2</v>
      </c>
      <c r="P1149" s="4"/>
    </row>
    <row r="1150" spans="1:200">
      <c r="A1150" s="4">
        <v>50</v>
      </c>
      <c r="B1150" s="4">
        <v>0</v>
      </c>
      <c r="C1150" s="4">
        <v>0</v>
      </c>
      <c r="D1150" s="4">
        <v>1</v>
      </c>
      <c r="E1150" s="4">
        <v>222</v>
      </c>
      <c r="F1150" s="4">
        <f>ROUND(Source!AO1146,O1150)</f>
        <v>0</v>
      </c>
      <c r="G1150" s="4" t="s">
        <v>176</v>
      </c>
      <c r="H1150" s="4" t="s">
        <v>177</v>
      </c>
      <c r="I1150" s="4"/>
      <c r="J1150" s="4"/>
      <c r="K1150" s="4">
        <v>222</v>
      </c>
      <c r="L1150" s="4">
        <v>3</v>
      </c>
      <c r="M1150" s="4">
        <v>3</v>
      </c>
      <c r="N1150" s="4" t="s">
        <v>45</v>
      </c>
      <c r="O1150" s="4">
        <v>2</v>
      </c>
      <c r="P1150" s="4"/>
    </row>
    <row r="1151" spans="1:200">
      <c r="A1151" s="4">
        <v>50</v>
      </c>
      <c r="B1151" s="4">
        <v>0</v>
      </c>
      <c r="C1151" s="4">
        <v>0</v>
      </c>
      <c r="D1151" s="4">
        <v>1</v>
      </c>
      <c r="E1151" s="4">
        <v>216</v>
      </c>
      <c r="F1151" s="4">
        <f>ROUND(Source!AP1146,O1151)</f>
        <v>0</v>
      </c>
      <c r="G1151" s="4" t="s">
        <v>178</v>
      </c>
      <c r="H1151" s="4" t="s">
        <v>179</v>
      </c>
      <c r="I1151" s="4"/>
      <c r="J1151" s="4"/>
      <c r="K1151" s="4">
        <v>216</v>
      </c>
      <c r="L1151" s="4">
        <v>4</v>
      </c>
      <c r="M1151" s="4">
        <v>3</v>
      </c>
      <c r="N1151" s="4" t="s">
        <v>45</v>
      </c>
      <c r="O1151" s="4">
        <v>2</v>
      </c>
      <c r="P1151" s="4"/>
    </row>
    <row r="1152" spans="1:200">
      <c r="A1152" s="4">
        <v>50</v>
      </c>
      <c r="B1152" s="4">
        <v>0</v>
      </c>
      <c r="C1152" s="4">
        <v>0</v>
      </c>
      <c r="D1152" s="4">
        <v>1</v>
      </c>
      <c r="E1152" s="4">
        <v>223</v>
      </c>
      <c r="F1152" s="4">
        <f>ROUND(Source!AQ1146,O1152)</f>
        <v>0</v>
      </c>
      <c r="G1152" s="4" t="s">
        <v>180</v>
      </c>
      <c r="H1152" s="4" t="s">
        <v>181</v>
      </c>
      <c r="I1152" s="4"/>
      <c r="J1152" s="4"/>
      <c r="K1152" s="4">
        <v>223</v>
      </c>
      <c r="L1152" s="4">
        <v>5</v>
      </c>
      <c r="M1152" s="4">
        <v>3</v>
      </c>
      <c r="N1152" s="4" t="s">
        <v>45</v>
      </c>
      <c r="O1152" s="4">
        <v>2</v>
      </c>
      <c r="P1152" s="4"/>
    </row>
    <row r="1153" spans="1:88">
      <c r="A1153" s="4">
        <v>50</v>
      </c>
      <c r="B1153" s="4">
        <v>0</v>
      </c>
      <c r="C1153" s="4">
        <v>0</v>
      </c>
      <c r="D1153" s="4">
        <v>1</v>
      </c>
      <c r="E1153" s="4">
        <v>203</v>
      </c>
      <c r="F1153" s="4">
        <f>ROUND(Source!Q1146,O1153)</f>
        <v>0</v>
      </c>
      <c r="G1153" s="4" t="s">
        <v>182</v>
      </c>
      <c r="H1153" s="4" t="s">
        <v>183</v>
      </c>
      <c r="I1153" s="4"/>
      <c r="J1153" s="4"/>
      <c r="K1153" s="4">
        <v>203</v>
      </c>
      <c r="L1153" s="4">
        <v>6</v>
      </c>
      <c r="M1153" s="4">
        <v>3</v>
      </c>
      <c r="N1153" s="4" t="s">
        <v>45</v>
      </c>
      <c r="O1153" s="4">
        <v>2</v>
      </c>
      <c r="P1153" s="4"/>
    </row>
    <row r="1154" spans="1:88">
      <c r="A1154" s="4">
        <v>50</v>
      </c>
      <c r="B1154" s="4">
        <v>0</v>
      </c>
      <c r="C1154" s="4">
        <v>0</v>
      </c>
      <c r="D1154" s="4">
        <v>1</v>
      </c>
      <c r="E1154" s="4">
        <v>204</v>
      </c>
      <c r="F1154" s="4">
        <f>ROUND(Source!R1146,O1154)</f>
        <v>0</v>
      </c>
      <c r="G1154" s="4" t="s">
        <v>184</v>
      </c>
      <c r="H1154" s="4" t="s">
        <v>185</v>
      </c>
      <c r="I1154" s="4"/>
      <c r="J1154" s="4"/>
      <c r="K1154" s="4">
        <v>204</v>
      </c>
      <c r="L1154" s="4">
        <v>7</v>
      </c>
      <c r="M1154" s="4">
        <v>3</v>
      </c>
      <c r="N1154" s="4" t="s">
        <v>45</v>
      </c>
      <c r="O1154" s="4">
        <v>2</v>
      </c>
      <c r="P1154" s="4"/>
    </row>
    <row r="1155" spans="1:88">
      <c r="A1155" s="4">
        <v>50</v>
      </c>
      <c r="B1155" s="4">
        <v>0</v>
      </c>
      <c r="C1155" s="4">
        <v>0</v>
      </c>
      <c r="D1155" s="4">
        <v>1</v>
      </c>
      <c r="E1155" s="4">
        <v>205</v>
      </c>
      <c r="F1155" s="4">
        <f>ROUND(Source!S1146,O1155)</f>
        <v>0</v>
      </c>
      <c r="G1155" s="4" t="s">
        <v>186</v>
      </c>
      <c r="H1155" s="4" t="s">
        <v>187</v>
      </c>
      <c r="I1155" s="4"/>
      <c r="J1155" s="4"/>
      <c r="K1155" s="4">
        <v>205</v>
      </c>
      <c r="L1155" s="4">
        <v>8</v>
      </c>
      <c r="M1155" s="4">
        <v>3</v>
      </c>
      <c r="N1155" s="4" t="s">
        <v>45</v>
      </c>
      <c r="O1155" s="4">
        <v>2</v>
      </c>
      <c r="P1155" s="4"/>
    </row>
    <row r="1156" spans="1:88">
      <c r="A1156" s="4">
        <v>50</v>
      </c>
      <c r="B1156" s="4">
        <v>0</v>
      </c>
      <c r="C1156" s="4">
        <v>0</v>
      </c>
      <c r="D1156" s="4">
        <v>1</v>
      </c>
      <c r="E1156" s="4">
        <v>214</v>
      </c>
      <c r="F1156" s="4">
        <f>ROUND(Source!AS1146,O1156)</f>
        <v>0</v>
      </c>
      <c r="G1156" s="4" t="s">
        <v>188</v>
      </c>
      <c r="H1156" s="4" t="s">
        <v>189</v>
      </c>
      <c r="I1156" s="4"/>
      <c r="J1156" s="4"/>
      <c r="K1156" s="4">
        <v>214</v>
      </c>
      <c r="L1156" s="4">
        <v>9</v>
      </c>
      <c r="M1156" s="4">
        <v>3</v>
      </c>
      <c r="N1156" s="4" t="s">
        <v>45</v>
      </c>
      <c r="O1156" s="4">
        <v>2</v>
      </c>
      <c r="P1156" s="4"/>
    </row>
    <row r="1157" spans="1:88">
      <c r="A1157" s="4">
        <v>50</v>
      </c>
      <c r="B1157" s="4">
        <v>0</v>
      </c>
      <c r="C1157" s="4">
        <v>0</v>
      </c>
      <c r="D1157" s="4">
        <v>1</v>
      </c>
      <c r="E1157" s="4">
        <v>215</v>
      </c>
      <c r="F1157" s="4">
        <f>ROUND(Source!AT1146,O1157)</f>
        <v>0</v>
      </c>
      <c r="G1157" s="4" t="s">
        <v>190</v>
      </c>
      <c r="H1157" s="4" t="s">
        <v>191</v>
      </c>
      <c r="I1157" s="4"/>
      <c r="J1157" s="4"/>
      <c r="K1157" s="4">
        <v>215</v>
      </c>
      <c r="L1157" s="4">
        <v>10</v>
      </c>
      <c r="M1157" s="4">
        <v>3</v>
      </c>
      <c r="N1157" s="4" t="s">
        <v>45</v>
      </c>
      <c r="O1157" s="4">
        <v>2</v>
      </c>
      <c r="P1157" s="4"/>
    </row>
    <row r="1158" spans="1:88">
      <c r="A1158" s="4">
        <v>50</v>
      </c>
      <c r="B1158" s="4">
        <v>0</v>
      </c>
      <c r="C1158" s="4">
        <v>0</v>
      </c>
      <c r="D1158" s="4">
        <v>1</v>
      </c>
      <c r="E1158" s="4">
        <v>217</v>
      </c>
      <c r="F1158" s="4">
        <f>ROUND(Source!AU1146,O1158)</f>
        <v>0</v>
      </c>
      <c r="G1158" s="4" t="s">
        <v>192</v>
      </c>
      <c r="H1158" s="4" t="s">
        <v>193</v>
      </c>
      <c r="I1158" s="4"/>
      <c r="J1158" s="4"/>
      <c r="K1158" s="4">
        <v>217</v>
      </c>
      <c r="L1158" s="4">
        <v>11</v>
      </c>
      <c r="M1158" s="4">
        <v>3</v>
      </c>
      <c r="N1158" s="4" t="s">
        <v>45</v>
      </c>
      <c r="O1158" s="4">
        <v>2</v>
      </c>
      <c r="P1158" s="4"/>
    </row>
    <row r="1159" spans="1:88">
      <c r="A1159" s="4">
        <v>50</v>
      </c>
      <c r="B1159" s="4">
        <v>0</v>
      </c>
      <c r="C1159" s="4">
        <v>0</v>
      </c>
      <c r="D1159" s="4">
        <v>1</v>
      </c>
      <c r="E1159" s="4">
        <v>206</v>
      </c>
      <c r="F1159" s="4">
        <f>ROUND(Source!T1146,O1159)</f>
        <v>0</v>
      </c>
      <c r="G1159" s="4" t="s">
        <v>194</v>
      </c>
      <c r="H1159" s="4" t="s">
        <v>195</v>
      </c>
      <c r="I1159" s="4"/>
      <c r="J1159" s="4"/>
      <c r="K1159" s="4">
        <v>206</v>
      </c>
      <c r="L1159" s="4">
        <v>12</v>
      </c>
      <c r="M1159" s="4">
        <v>3</v>
      </c>
      <c r="N1159" s="4" t="s">
        <v>45</v>
      </c>
      <c r="O1159" s="4">
        <v>2</v>
      </c>
      <c r="P1159" s="4"/>
    </row>
    <row r="1160" spans="1:88">
      <c r="A1160" s="4">
        <v>50</v>
      </c>
      <c r="B1160" s="4">
        <v>0</v>
      </c>
      <c r="C1160" s="4">
        <v>0</v>
      </c>
      <c r="D1160" s="4">
        <v>1</v>
      </c>
      <c r="E1160" s="4">
        <v>207</v>
      </c>
      <c r="F1160" s="4">
        <f>Source!U1146</f>
        <v>0</v>
      </c>
      <c r="G1160" s="4" t="s">
        <v>196</v>
      </c>
      <c r="H1160" s="4" t="s">
        <v>197</v>
      </c>
      <c r="I1160" s="4"/>
      <c r="J1160" s="4"/>
      <c r="K1160" s="4">
        <v>207</v>
      </c>
      <c r="L1160" s="4">
        <v>13</v>
      </c>
      <c r="M1160" s="4">
        <v>3</v>
      </c>
      <c r="N1160" s="4" t="s">
        <v>45</v>
      </c>
      <c r="O1160" s="4">
        <v>-1</v>
      </c>
      <c r="P1160" s="4"/>
    </row>
    <row r="1161" spans="1:88">
      <c r="A1161" s="4">
        <v>50</v>
      </c>
      <c r="B1161" s="4">
        <v>0</v>
      </c>
      <c r="C1161" s="4">
        <v>0</v>
      </c>
      <c r="D1161" s="4">
        <v>1</v>
      </c>
      <c r="E1161" s="4">
        <v>208</v>
      </c>
      <c r="F1161" s="4">
        <f>Source!V1146</f>
        <v>0</v>
      </c>
      <c r="G1161" s="4" t="s">
        <v>198</v>
      </c>
      <c r="H1161" s="4" t="s">
        <v>199</v>
      </c>
      <c r="I1161" s="4"/>
      <c r="J1161" s="4"/>
      <c r="K1161" s="4">
        <v>208</v>
      </c>
      <c r="L1161" s="4">
        <v>14</v>
      </c>
      <c r="M1161" s="4">
        <v>3</v>
      </c>
      <c r="N1161" s="4" t="s">
        <v>45</v>
      </c>
      <c r="O1161" s="4">
        <v>-1</v>
      </c>
      <c r="P1161" s="4"/>
    </row>
    <row r="1162" spans="1:88">
      <c r="A1162" s="4">
        <v>50</v>
      </c>
      <c r="B1162" s="4">
        <v>0</v>
      </c>
      <c r="C1162" s="4">
        <v>0</v>
      </c>
      <c r="D1162" s="4">
        <v>1</v>
      </c>
      <c r="E1162" s="4">
        <v>209</v>
      </c>
      <c r="F1162" s="4">
        <f>ROUND(Source!W1146,O1162)</f>
        <v>0</v>
      </c>
      <c r="G1162" s="4" t="s">
        <v>200</v>
      </c>
      <c r="H1162" s="4" t="s">
        <v>201</v>
      </c>
      <c r="I1162" s="4"/>
      <c r="J1162" s="4"/>
      <c r="K1162" s="4">
        <v>209</v>
      </c>
      <c r="L1162" s="4">
        <v>15</v>
      </c>
      <c r="M1162" s="4">
        <v>3</v>
      </c>
      <c r="N1162" s="4" t="s">
        <v>45</v>
      </c>
      <c r="O1162" s="4">
        <v>2</v>
      </c>
      <c r="P1162" s="4"/>
    </row>
    <row r="1163" spans="1:88">
      <c r="A1163" s="4">
        <v>50</v>
      </c>
      <c r="B1163" s="4">
        <v>0</v>
      </c>
      <c r="C1163" s="4">
        <v>0</v>
      </c>
      <c r="D1163" s="4">
        <v>1</v>
      </c>
      <c r="E1163" s="4">
        <v>210</v>
      </c>
      <c r="F1163" s="4">
        <f>ROUND(Source!X1146,O1163)</f>
        <v>0</v>
      </c>
      <c r="G1163" s="4" t="s">
        <v>202</v>
      </c>
      <c r="H1163" s="4" t="s">
        <v>203</v>
      </c>
      <c r="I1163" s="4"/>
      <c r="J1163" s="4"/>
      <c r="K1163" s="4">
        <v>210</v>
      </c>
      <c r="L1163" s="4">
        <v>16</v>
      </c>
      <c r="M1163" s="4">
        <v>3</v>
      </c>
      <c r="N1163" s="4" t="s">
        <v>45</v>
      </c>
      <c r="O1163" s="4">
        <v>2</v>
      </c>
      <c r="P1163" s="4"/>
    </row>
    <row r="1164" spans="1:88">
      <c r="A1164" s="4">
        <v>50</v>
      </c>
      <c r="B1164" s="4">
        <v>0</v>
      </c>
      <c r="C1164" s="4">
        <v>0</v>
      </c>
      <c r="D1164" s="4">
        <v>1</v>
      </c>
      <c r="E1164" s="4">
        <v>211</v>
      </c>
      <c r="F1164" s="4">
        <f>ROUND(Source!Y1146,O1164)</f>
        <v>0</v>
      </c>
      <c r="G1164" s="4" t="s">
        <v>204</v>
      </c>
      <c r="H1164" s="4" t="s">
        <v>205</v>
      </c>
      <c r="I1164" s="4"/>
      <c r="J1164" s="4"/>
      <c r="K1164" s="4">
        <v>211</v>
      </c>
      <c r="L1164" s="4">
        <v>17</v>
      </c>
      <c r="M1164" s="4">
        <v>3</v>
      </c>
      <c r="N1164" s="4" t="s">
        <v>45</v>
      </c>
      <c r="O1164" s="4">
        <v>2</v>
      </c>
      <c r="P1164" s="4"/>
    </row>
    <row r="1165" spans="1:88">
      <c r="A1165" s="4">
        <v>50</v>
      </c>
      <c r="B1165" s="4">
        <v>0</v>
      </c>
      <c r="C1165" s="4">
        <v>0</v>
      </c>
      <c r="D1165" s="4">
        <v>1</v>
      </c>
      <c r="E1165" s="4">
        <v>224</v>
      </c>
      <c r="F1165" s="4">
        <f>ROUND(Source!AR1146,O1165)</f>
        <v>0</v>
      </c>
      <c r="G1165" s="4" t="s">
        <v>206</v>
      </c>
      <c r="H1165" s="4" t="s">
        <v>207</v>
      </c>
      <c r="I1165" s="4"/>
      <c r="J1165" s="4"/>
      <c r="K1165" s="4">
        <v>224</v>
      </c>
      <c r="L1165" s="4">
        <v>18</v>
      </c>
      <c r="M1165" s="4">
        <v>3</v>
      </c>
      <c r="N1165" s="4" t="s">
        <v>45</v>
      </c>
      <c r="O1165" s="4">
        <v>2</v>
      </c>
      <c r="P1165" s="4"/>
    </row>
    <row r="1167" spans="1:88">
      <c r="A1167" s="1">
        <v>5</v>
      </c>
      <c r="B1167" s="1">
        <v>0</v>
      </c>
      <c r="C1167" s="1"/>
      <c r="D1167" s="1">
        <f>ROW(A1179)</f>
        <v>1179</v>
      </c>
      <c r="E1167" s="1"/>
      <c r="F1167" s="1" t="s">
        <v>564</v>
      </c>
      <c r="G1167" s="1" t="s">
        <v>857</v>
      </c>
      <c r="H1167" s="1" t="s">
        <v>45</v>
      </c>
      <c r="I1167" s="1">
        <v>0</v>
      </c>
      <c r="J1167" s="1"/>
      <c r="K1167" s="1">
        <v>-1</v>
      </c>
      <c r="L1167" s="1"/>
      <c r="M1167" s="1"/>
      <c r="N1167" s="1"/>
      <c r="O1167" s="1"/>
      <c r="P1167" s="1"/>
      <c r="Q1167" s="1"/>
      <c r="R1167" s="1"/>
      <c r="S1167" s="1"/>
      <c r="T1167" s="1"/>
      <c r="U1167" s="1" t="s">
        <v>45</v>
      </c>
      <c r="V1167" s="1">
        <v>0</v>
      </c>
      <c r="W1167" s="1"/>
      <c r="X1167" s="1"/>
      <c r="Y1167" s="1"/>
      <c r="Z1167" s="1"/>
      <c r="AA1167" s="1"/>
      <c r="AB1167" s="1" t="s">
        <v>45</v>
      </c>
      <c r="AC1167" s="1" t="s">
        <v>45</v>
      </c>
      <c r="AD1167" s="1" t="s">
        <v>45</v>
      </c>
      <c r="AE1167" s="1" t="s">
        <v>45</v>
      </c>
      <c r="AF1167" s="1" t="s">
        <v>45</v>
      </c>
      <c r="AG1167" s="1" t="s">
        <v>45</v>
      </c>
      <c r="AH1167" s="1"/>
      <c r="AI1167" s="1"/>
      <c r="AJ1167" s="1"/>
      <c r="AK1167" s="1"/>
      <c r="AL1167" s="1"/>
      <c r="AM1167" s="1"/>
      <c r="AN1167" s="1"/>
      <c r="AO1167" s="1"/>
      <c r="AP1167" s="1" t="s">
        <v>45</v>
      </c>
      <c r="AQ1167" s="1" t="s">
        <v>45</v>
      </c>
      <c r="AR1167" s="1" t="s">
        <v>45</v>
      </c>
      <c r="AS1167" s="1"/>
      <c r="AT1167" s="1"/>
      <c r="AU1167" s="1"/>
      <c r="AV1167" s="1"/>
      <c r="AW1167" s="1"/>
      <c r="AX1167" s="1"/>
      <c r="AY1167" s="1"/>
      <c r="AZ1167" s="1" t="s">
        <v>45</v>
      </c>
      <c r="BA1167" s="1"/>
      <c r="BB1167" s="1" t="s">
        <v>45</v>
      </c>
      <c r="BC1167" s="1" t="s">
        <v>45</v>
      </c>
      <c r="BD1167" s="1" t="s">
        <v>45</v>
      </c>
      <c r="BE1167" s="1" t="s">
        <v>45</v>
      </c>
      <c r="BF1167" s="1" t="s">
        <v>45</v>
      </c>
      <c r="BG1167" s="1" t="s">
        <v>45</v>
      </c>
      <c r="BH1167" s="1" t="s">
        <v>45</v>
      </c>
      <c r="BI1167" s="1" t="s">
        <v>45</v>
      </c>
      <c r="BJ1167" s="1" t="s">
        <v>45</v>
      </c>
      <c r="BK1167" s="1" t="s">
        <v>45</v>
      </c>
      <c r="BL1167" s="1" t="s">
        <v>45</v>
      </c>
      <c r="BM1167" s="1" t="s">
        <v>45</v>
      </c>
      <c r="BN1167" s="1" t="s">
        <v>45</v>
      </c>
      <c r="BO1167" s="1" t="s">
        <v>45</v>
      </c>
      <c r="BP1167" s="1" t="s">
        <v>45</v>
      </c>
      <c r="BQ1167" s="1"/>
      <c r="BR1167" s="1"/>
      <c r="BS1167" s="1"/>
      <c r="BT1167" s="1"/>
      <c r="BU1167" s="1"/>
      <c r="BV1167" s="1"/>
      <c r="BW1167" s="1"/>
      <c r="BX1167" s="1">
        <v>0</v>
      </c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>
        <v>0</v>
      </c>
    </row>
    <row r="1169" spans="1:200">
      <c r="A1169" s="2">
        <v>52</v>
      </c>
      <c r="B1169" s="2">
        <f t="shared" ref="B1169:G1169" si="768">B1179</f>
        <v>0</v>
      </c>
      <c r="C1169" s="2">
        <f t="shared" si="768"/>
        <v>5</v>
      </c>
      <c r="D1169" s="2">
        <f t="shared" si="768"/>
        <v>1167</v>
      </c>
      <c r="E1169" s="2">
        <f t="shared" si="768"/>
        <v>0</v>
      </c>
      <c r="F1169" s="2" t="str">
        <f t="shared" si="768"/>
        <v>Новый подраздел</v>
      </c>
      <c r="G1169" s="2" t="str">
        <f t="shared" si="768"/>
        <v>ТАМБУР (вход в комнату)</v>
      </c>
      <c r="H1169" s="2"/>
      <c r="I1169" s="2"/>
      <c r="J1169" s="2"/>
      <c r="K1169" s="2"/>
      <c r="L1169" s="2"/>
      <c r="M1169" s="2"/>
      <c r="N1169" s="2"/>
      <c r="O1169" s="2">
        <f t="shared" ref="O1169:AT1169" si="769">O1179</f>
        <v>0</v>
      </c>
      <c r="P1169" s="2">
        <f t="shared" si="769"/>
        <v>0</v>
      </c>
      <c r="Q1169" s="2">
        <f t="shared" si="769"/>
        <v>0</v>
      </c>
      <c r="R1169" s="2">
        <f t="shared" si="769"/>
        <v>0</v>
      </c>
      <c r="S1169" s="2">
        <f t="shared" si="769"/>
        <v>0</v>
      </c>
      <c r="T1169" s="2">
        <f t="shared" si="769"/>
        <v>0</v>
      </c>
      <c r="U1169" s="2">
        <f t="shared" si="769"/>
        <v>0</v>
      </c>
      <c r="V1169" s="2">
        <f t="shared" si="769"/>
        <v>0</v>
      </c>
      <c r="W1169" s="2">
        <f t="shared" si="769"/>
        <v>0</v>
      </c>
      <c r="X1169" s="2">
        <f t="shared" si="769"/>
        <v>0</v>
      </c>
      <c r="Y1169" s="2">
        <f t="shared" si="769"/>
        <v>0</v>
      </c>
      <c r="Z1169" s="2">
        <f t="shared" si="769"/>
        <v>0</v>
      </c>
      <c r="AA1169" s="2">
        <f t="shared" si="769"/>
        <v>0</v>
      </c>
      <c r="AB1169" s="2">
        <f t="shared" si="769"/>
        <v>0</v>
      </c>
      <c r="AC1169" s="2">
        <f t="shared" si="769"/>
        <v>0</v>
      </c>
      <c r="AD1169" s="2">
        <f t="shared" si="769"/>
        <v>0</v>
      </c>
      <c r="AE1169" s="2">
        <f t="shared" si="769"/>
        <v>0</v>
      </c>
      <c r="AF1169" s="2">
        <f t="shared" si="769"/>
        <v>0</v>
      </c>
      <c r="AG1169" s="2">
        <f t="shared" si="769"/>
        <v>0</v>
      </c>
      <c r="AH1169" s="2">
        <f t="shared" si="769"/>
        <v>0</v>
      </c>
      <c r="AI1169" s="2">
        <f t="shared" si="769"/>
        <v>0</v>
      </c>
      <c r="AJ1169" s="2">
        <f t="shared" si="769"/>
        <v>0</v>
      </c>
      <c r="AK1169" s="2">
        <f t="shared" si="769"/>
        <v>0</v>
      </c>
      <c r="AL1169" s="2">
        <f t="shared" si="769"/>
        <v>0</v>
      </c>
      <c r="AM1169" s="2">
        <f t="shared" si="769"/>
        <v>0</v>
      </c>
      <c r="AN1169" s="2">
        <f t="shared" si="769"/>
        <v>0</v>
      </c>
      <c r="AO1169" s="2">
        <f t="shared" si="769"/>
        <v>0</v>
      </c>
      <c r="AP1169" s="2">
        <f t="shared" si="769"/>
        <v>0</v>
      </c>
      <c r="AQ1169" s="2">
        <f t="shared" si="769"/>
        <v>0</v>
      </c>
      <c r="AR1169" s="2">
        <f t="shared" si="769"/>
        <v>0</v>
      </c>
      <c r="AS1169" s="2">
        <f t="shared" si="769"/>
        <v>0</v>
      </c>
      <c r="AT1169" s="2">
        <f t="shared" si="769"/>
        <v>0</v>
      </c>
      <c r="AU1169" s="2">
        <f t="shared" ref="AU1169:BZ1169" si="770">AU1179</f>
        <v>0</v>
      </c>
      <c r="AV1169" s="2">
        <f t="shared" si="770"/>
        <v>0</v>
      </c>
      <c r="AW1169" s="2">
        <f t="shared" si="770"/>
        <v>0</v>
      </c>
      <c r="AX1169" s="2">
        <f t="shared" si="770"/>
        <v>0</v>
      </c>
      <c r="AY1169" s="2">
        <f t="shared" si="770"/>
        <v>0</v>
      </c>
      <c r="AZ1169" s="2">
        <f t="shared" si="770"/>
        <v>0</v>
      </c>
      <c r="BA1169" s="2">
        <f t="shared" si="770"/>
        <v>0</v>
      </c>
      <c r="BB1169" s="2">
        <f t="shared" si="770"/>
        <v>0</v>
      </c>
      <c r="BC1169" s="2">
        <f t="shared" si="770"/>
        <v>0</v>
      </c>
      <c r="BD1169" s="2">
        <f t="shared" si="770"/>
        <v>0</v>
      </c>
      <c r="BE1169" s="2">
        <f t="shared" si="770"/>
        <v>0</v>
      </c>
      <c r="BF1169" s="2">
        <f t="shared" si="770"/>
        <v>0</v>
      </c>
      <c r="BG1169" s="2">
        <f t="shared" si="770"/>
        <v>0</v>
      </c>
      <c r="BH1169" s="2">
        <f t="shared" si="770"/>
        <v>0</v>
      </c>
      <c r="BI1169" s="2">
        <f t="shared" si="770"/>
        <v>0</v>
      </c>
      <c r="BJ1169" s="2">
        <f t="shared" si="770"/>
        <v>0</v>
      </c>
      <c r="BK1169" s="2">
        <f t="shared" si="770"/>
        <v>0</v>
      </c>
      <c r="BL1169" s="2">
        <f t="shared" si="770"/>
        <v>0</v>
      </c>
      <c r="BM1169" s="2">
        <f t="shared" si="770"/>
        <v>0</v>
      </c>
      <c r="BN1169" s="2">
        <f t="shared" si="770"/>
        <v>0</v>
      </c>
      <c r="BO1169" s="3">
        <f t="shared" si="770"/>
        <v>0</v>
      </c>
      <c r="BP1169" s="3">
        <f t="shared" si="770"/>
        <v>0</v>
      </c>
      <c r="BQ1169" s="3">
        <f t="shared" si="770"/>
        <v>0</v>
      </c>
      <c r="BR1169" s="3">
        <f t="shared" si="770"/>
        <v>0</v>
      </c>
      <c r="BS1169" s="3">
        <f t="shared" si="770"/>
        <v>0</v>
      </c>
      <c r="BT1169" s="3">
        <f t="shared" si="770"/>
        <v>0</v>
      </c>
      <c r="BU1169" s="3">
        <f t="shared" si="770"/>
        <v>0</v>
      </c>
      <c r="BV1169" s="3">
        <f t="shared" si="770"/>
        <v>0</v>
      </c>
      <c r="BW1169" s="3">
        <f t="shared" si="770"/>
        <v>0</v>
      </c>
      <c r="BX1169" s="3">
        <f t="shared" si="770"/>
        <v>0</v>
      </c>
      <c r="BY1169" s="3">
        <f t="shared" si="770"/>
        <v>0</v>
      </c>
      <c r="BZ1169" s="3">
        <f t="shared" si="770"/>
        <v>0</v>
      </c>
      <c r="CA1169" s="3">
        <f t="shared" ref="CA1169:DF1169" si="771">CA1179</f>
        <v>0</v>
      </c>
      <c r="CB1169" s="3">
        <f t="shared" si="771"/>
        <v>0</v>
      </c>
      <c r="CC1169" s="3">
        <f t="shared" si="771"/>
        <v>0</v>
      </c>
      <c r="CD1169" s="3">
        <f t="shared" si="771"/>
        <v>0</v>
      </c>
      <c r="CE1169" s="3">
        <f t="shared" si="771"/>
        <v>0</v>
      </c>
      <c r="CF1169" s="3">
        <f t="shared" si="771"/>
        <v>0</v>
      </c>
      <c r="CG1169" s="3">
        <f t="shared" si="771"/>
        <v>0</v>
      </c>
      <c r="CH1169" s="3">
        <f t="shared" si="771"/>
        <v>0</v>
      </c>
      <c r="CI1169" s="3">
        <f t="shared" si="771"/>
        <v>0</v>
      </c>
      <c r="CJ1169" s="3">
        <f t="shared" si="771"/>
        <v>0</v>
      </c>
      <c r="CK1169" s="3">
        <f t="shared" si="771"/>
        <v>0</v>
      </c>
      <c r="CL1169" s="3">
        <f t="shared" si="771"/>
        <v>0</v>
      </c>
      <c r="CM1169" s="3">
        <f t="shared" si="771"/>
        <v>0</v>
      </c>
      <c r="CN1169" s="3">
        <f t="shared" si="771"/>
        <v>0</v>
      </c>
      <c r="CO1169" s="3">
        <f t="shared" si="771"/>
        <v>0</v>
      </c>
      <c r="CP1169" s="3">
        <f t="shared" si="771"/>
        <v>0</v>
      </c>
      <c r="CQ1169" s="3">
        <f t="shared" si="771"/>
        <v>0</v>
      </c>
      <c r="CR1169" s="3">
        <f t="shared" si="771"/>
        <v>0</v>
      </c>
      <c r="CS1169" s="3">
        <f t="shared" si="771"/>
        <v>0</v>
      </c>
      <c r="CT1169" s="3">
        <f t="shared" si="771"/>
        <v>0</v>
      </c>
      <c r="CU1169" s="3">
        <f t="shared" si="771"/>
        <v>0</v>
      </c>
      <c r="CV1169" s="3">
        <f t="shared" si="771"/>
        <v>0</v>
      </c>
      <c r="CW1169" s="3">
        <f t="shared" si="771"/>
        <v>0</v>
      </c>
      <c r="CX1169" s="3">
        <f t="shared" si="771"/>
        <v>0</v>
      </c>
      <c r="CY1169" s="3">
        <f t="shared" si="771"/>
        <v>0</v>
      </c>
      <c r="CZ1169" s="3">
        <f t="shared" si="771"/>
        <v>0</v>
      </c>
      <c r="DA1169" s="3">
        <f t="shared" si="771"/>
        <v>0</v>
      </c>
      <c r="DB1169" s="3">
        <f t="shared" si="771"/>
        <v>0</v>
      </c>
      <c r="DC1169" s="3">
        <f t="shared" si="771"/>
        <v>0</v>
      </c>
      <c r="DD1169" s="3">
        <f t="shared" si="771"/>
        <v>0</v>
      </c>
      <c r="DE1169" s="3">
        <f t="shared" si="771"/>
        <v>0</v>
      </c>
      <c r="DF1169" s="3">
        <f t="shared" si="771"/>
        <v>0</v>
      </c>
      <c r="DG1169" s="3">
        <f t="shared" ref="DG1169:DN1169" si="772">DG1179</f>
        <v>0</v>
      </c>
      <c r="DH1169" s="3">
        <f t="shared" si="772"/>
        <v>0</v>
      </c>
      <c r="DI1169" s="3">
        <f t="shared" si="772"/>
        <v>0</v>
      </c>
      <c r="DJ1169" s="3">
        <f t="shared" si="772"/>
        <v>0</v>
      </c>
      <c r="DK1169" s="3">
        <f t="shared" si="772"/>
        <v>0</v>
      </c>
      <c r="DL1169" s="3">
        <f t="shared" si="772"/>
        <v>0</v>
      </c>
      <c r="DM1169" s="3">
        <f t="shared" si="772"/>
        <v>0</v>
      </c>
      <c r="DN1169" s="3">
        <f t="shared" si="772"/>
        <v>0</v>
      </c>
    </row>
    <row r="1171" spans="1:200">
      <c r="A1171">
        <v>17</v>
      </c>
      <c r="B1171">
        <v>0</v>
      </c>
      <c r="C1171">
        <f>ROW(SmtRes!A566)</f>
        <v>566</v>
      </c>
      <c r="D1171">
        <f>ROW(EtalonRes!A542)</f>
        <v>542</v>
      </c>
      <c r="E1171" t="s">
        <v>63</v>
      </c>
      <c r="F1171" t="s">
        <v>381</v>
      </c>
      <c r="G1171" t="s">
        <v>382</v>
      </c>
      <c r="H1171" t="s">
        <v>73</v>
      </c>
      <c r="I1171">
        <f>1.45*0.3</f>
        <v>0.435</v>
      </c>
      <c r="J1171">
        <v>0</v>
      </c>
      <c r="O1171">
        <f t="shared" ref="O1171:O1177" si="773">ROUND(CP1171,2)</f>
        <v>12492.96</v>
      </c>
      <c r="P1171">
        <f t="shared" ref="P1171:P1177" si="774">ROUND(CQ1171*I1171,2)</f>
        <v>0</v>
      </c>
      <c r="Q1171">
        <f t="shared" ref="Q1171:Q1177" si="775">ROUND(CR1171*I1171,2)</f>
        <v>0</v>
      </c>
      <c r="R1171">
        <f t="shared" ref="R1171:R1177" si="776">ROUND(CS1171*I1171,2)</f>
        <v>0</v>
      </c>
      <c r="S1171">
        <f t="shared" ref="S1171:S1177" si="777">ROUND(CT1171*I1171,2)</f>
        <v>12492.96</v>
      </c>
      <c r="T1171">
        <f t="shared" ref="T1171:T1177" si="778">ROUND(CU1171*I1171,2)</f>
        <v>0</v>
      </c>
      <c r="U1171">
        <f t="shared" ref="U1171:U1177" si="779">CV1171*I1171</f>
        <v>65.454449999999994</v>
      </c>
      <c r="V1171">
        <f t="shared" ref="V1171:V1177" si="780">CW1171*I1171</f>
        <v>0</v>
      </c>
      <c r="W1171">
        <f t="shared" ref="W1171:W1177" si="781">ROUND(CX1171*I1171,2)</f>
        <v>0</v>
      </c>
      <c r="X1171">
        <f t="shared" ref="X1171:Y1177" si="782">ROUND(CY1171,2)</f>
        <v>10494.09</v>
      </c>
      <c r="Y1171">
        <f t="shared" si="782"/>
        <v>5496.9</v>
      </c>
      <c r="AA1171">
        <v>22950688</v>
      </c>
      <c r="AB1171">
        <f t="shared" ref="AB1171:AB1177" si="783">ROUND((AC1171+AD1171+AF1171),6)</f>
        <v>1726.37</v>
      </c>
      <c r="AC1171">
        <f t="shared" ref="AC1171:AC1177" si="784">ROUND((ES1171),6)</f>
        <v>0</v>
      </c>
      <c r="AD1171">
        <f t="shared" ref="AD1171:AD1177" si="785">ROUND((((ET1171)-(EU1171))+AE1171),6)</f>
        <v>0</v>
      </c>
      <c r="AE1171">
        <f t="shared" ref="AE1171:AF1177" si="786">ROUND((EU1171),6)</f>
        <v>0</v>
      </c>
      <c r="AF1171">
        <f t="shared" si="786"/>
        <v>1726.37</v>
      </c>
      <c r="AG1171">
        <f t="shared" ref="AG1171:AG1177" si="787">ROUND((AP1171),6)</f>
        <v>0</v>
      </c>
      <c r="AH1171">
        <f t="shared" ref="AH1171:AI1177" si="788">(EW1171)</f>
        <v>146.80000000000001</v>
      </c>
      <c r="AI1171">
        <f t="shared" si="788"/>
        <v>0</v>
      </c>
      <c r="AJ1171">
        <f t="shared" ref="AJ1171:AJ1177" si="789">ROUND((AS1171),6)</f>
        <v>0</v>
      </c>
      <c r="AK1171">
        <v>1726.37</v>
      </c>
      <c r="AL1171">
        <v>0</v>
      </c>
      <c r="AM1171">
        <v>0</v>
      </c>
      <c r="AN1171">
        <v>0</v>
      </c>
      <c r="AO1171">
        <v>1726.37</v>
      </c>
      <c r="AP1171">
        <v>0</v>
      </c>
      <c r="AQ1171">
        <v>146.80000000000001</v>
      </c>
      <c r="AR1171">
        <v>0</v>
      </c>
      <c r="AS1171">
        <v>0</v>
      </c>
      <c r="AT1171">
        <v>84</v>
      </c>
      <c r="AU1171">
        <v>44</v>
      </c>
      <c r="AV1171">
        <v>1.0249999999999999</v>
      </c>
      <c r="AW1171">
        <v>1</v>
      </c>
      <c r="AZ1171">
        <v>1</v>
      </c>
      <c r="BA1171">
        <v>16.23</v>
      </c>
      <c r="BB1171">
        <v>1</v>
      </c>
      <c r="BC1171">
        <v>1</v>
      </c>
      <c r="BD1171" t="s">
        <v>45</v>
      </c>
      <c r="BE1171" t="s">
        <v>45</v>
      </c>
      <c r="BF1171" t="s">
        <v>45</v>
      </c>
      <c r="BG1171" t="s">
        <v>45</v>
      </c>
      <c r="BH1171">
        <v>0</v>
      </c>
      <c r="BI1171">
        <v>1</v>
      </c>
      <c r="BJ1171" t="s">
        <v>383</v>
      </c>
      <c r="BM1171">
        <v>454</v>
      </c>
      <c r="BN1171">
        <v>0</v>
      </c>
      <c r="BO1171" t="s">
        <v>381</v>
      </c>
      <c r="BP1171">
        <v>1</v>
      </c>
      <c r="BQ1171">
        <v>60</v>
      </c>
      <c r="BS1171">
        <v>16.23</v>
      </c>
      <c r="BT1171">
        <v>1</v>
      </c>
      <c r="BU1171">
        <v>1</v>
      </c>
      <c r="BV1171">
        <v>1</v>
      </c>
      <c r="BW1171">
        <v>1</v>
      </c>
      <c r="BX1171">
        <v>1</v>
      </c>
      <c r="BY1171" t="s">
        <v>45</v>
      </c>
      <c r="BZ1171">
        <v>84</v>
      </c>
      <c r="CA1171">
        <v>44</v>
      </c>
      <c r="CF1171">
        <v>0</v>
      </c>
      <c r="CG1171">
        <v>0</v>
      </c>
      <c r="CM1171">
        <v>0</v>
      </c>
      <c r="CN1171" t="s">
        <v>45</v>
      </c>
      <c r="CO1171">
        <v>0</v>
      </c>
      <c r="CP1171">
        <f t="shared" ref="CP1171:CP1177" si="790">(P1171+Q1171+S1171)</f>
        <v>12492.96</v>
      </c>
      <c r="CQ1171">
        <f t="shared" ref="CQ1171:CQ1177" si="791">(AC1171*BC1171*AW1171)</f>
        <v>0</v>
      </c>
      <c r="CR1171">
        <f t="shared" ref="CR1171:CR1177" si="792">(AD1171*BB1171*AV1171)</f>
        <v>0</v>
      </c>
      <c r="CS1171">
        <f t="shared" ref="CS1171:CS1177" si="793">(AE1171*BS1171*AV1171)</f>
        <v>0</v>
      </c>
      <c r="CT1171">
        <f t="shared" ref="CT1171:CT1177" si="794">(AF1171*BA1171*AV1171)</f>
        <v>28719.459727499994</v>
      </c>
      <c r="CU1171">
        <f t="shared" ref="CU1171:CU1177" si="795">AG1171</f>
        <v>0</v>
      </c>
      <c r="CV1171">
        <f t="shared" ref="CV1171:CV1177" si="796">(AH1171*AV1171)</f>
        <v>150.47</v>
      </c>
      <c r="CW1171">
        <f t="shared" ref="CW1171:CX1177" si="797">AI1171</f>
        <v>0</v>
      </c>
      <c r="CX1171">
        <f t="shared" si="797"/>
        <v>0</v>
      </c>
      <c r="CY1171">
        <f t="shared" ref="CY1171:CY1177" si="798">S1171*(BZ1171/100)</f>
        <v>10494.086399999998</v>
      </c>
      <c r="CZ1171">
        <f t="shared" ref="CZ1171:CZ1177" si="799">S1171*(CA1171/100)</f>
        <v>5496.9023999999999</v>
      </c>
      <c r="DC1171" t="s">
        <v>45</v>
      </c>
      <c r="DD1171" t="s">
        <v>45</v>
      </c>
      <c r="DE1171" t="s">
        <v>45</v>
      </c>
      <c r="DF1171" t="s">
        <v>45</v>
      </c>
      <c r="DG1171" t="s">
        <v>45</v>
      </c>
      <c r="DH1171" t="s">
        <v>45</v>
      </c>
      <c r="DI1171" t="s">
        <v>45</v>
      </c>
      <c r="DJ1171" t="s">
        <v>45</v>
      </c>
      <c r="DK1171" t="s">
        <v>45</v>
      </c>
      <c r="DL1171" t="s">
        <v>45</v>
      </c>
      <c r="DM1171" t="s">
        <v>45</v>
      </c>
      <c r="DN1171">
        <v>100</v>
      </c>
      <c r="DO1171">
        <v>64</v>
      </c>
      <c r="DP1171">
        <v>1.0249999999999999</v>
      </c>
      <c r="DQ1171">
        <v>1</v>
      </c>
      <c r="DU1171">
        <v>1005</v>
      </c>
      <c r="DV1171" t="s">
        <v>73</v>
      </c>
      <c r="DW1171" t="s">
        <v>73</v>
      </c>
      <c r="DX1171">
        <v>100</v>
      </c>
      <c r="EE1171">
        <v>21378169</v>
      </c>
      <c r="EF1171">
        <v>60</v>
      </c>
      <c r="EG1171" t="s">
        <v>87</v>
      </c>
      <c r="EH1171">
        <v>0</v>
      </c>
      <c r="EI1171" t="s">
        <v>45</v>
      </c>
      <c r="EJ1171">
        <v>1</v>
      </c>
      <c r="EK1171">
        <v>454</v>
      </c>
      <c r="EL1171" t="s">
        <v>384</v>
      </c>
      <c r="EM1171" t="s">
        <v>385</v>
      </c>
      <c r="EO1171" t="s">
        <v>45</v>
      </c>
      <c r="EQ1171">
        <v>0</v>
      </c>
      <c r="ER1171">
        <v>1726.37</v>
      </c>
      <c r="ES1171">
        <v>0</v>
      </c>
      <c r="ET1171">
        <v>0</v>
      </c>
      <c r="EU1171">
        <v>0</v>
      </c>
      <c r="EV1171">
        <v>1726.37</v>
      </c>
      <c r="EW1171">
        <v>146.80000000000001</v>
      </c>
      <c r="EX1171">
        <v>0</v>
      </c>
      <c r="EY1171">
        <v>0</v>
      </c>
      <c r="EZ1171">
        <v>0</v>
      </c>
      <c r="FQ1171">
        <v>0</v>
      </c>
      <c r="FR1171">
        <f t="shared" ref="FR1171:FR1177" si="800">ROUND(IF(AND(BH1171=3,BI1171=3),P1171,0),2)</f>
        <v>0</v>
      </c>
      <c r="FS1171">
        <v>0</v>
      </c>
      <c r="FX1171">
        <v>84</v>
      </c>
      <c r="FY1171">
        <v>44</v>
      </c>
      <c r="GA1171" t="s">
        <v>45</v>
      </c>
      <c r="GG1171">
        <v>2</v>
      </c>
      <c r="GH1171">
        <v>1</v>
      </c>
      <c r="GI1171">
        <v>2</v>
      </c>
      <c r="GJ1171">
        <v>0</v>
      </c>
      <c r="GK1171">
        <f>ROUND(R1171*(R12)/100,2)</f>
        <v>0</v>
      </c>
      <c r="GL1171">
        <f t="shared" ref="GL1171:GL1177" si="801">ROUND(IF(AND(BH1171=3,BI1171=3,FS1171&lt;&gt;0),P1171,0),2)</f>
        <v>0</v>
      </c>
      <c r="GM1171">
        <f t="shared" ref="GM1171:GM1177" si="802">O1171+X1171+Y1171+GK1171</f>
        <v>28483.949999999997</v>
      </c>
      <c r="GN1171">
        <f t="shared" ref="GN1171:GN1177" si="803">ROUND(IF(OR(BI1171=0,BI1171=1),O1171+X1171+Y1171+GK1171,0),2)</f>
        <v>28483.95</v>
      </c>
      <c r="GO1171">
        <f t="shared" ref="GO1171:GO1177" si="804">ROUND(IF(BI1171=2,O1171+X1171+Y1171+GK1171,0),2)</f>
        <v>0</v>
      </c>
      <c r="GP1171">
        <f t="shared" ref="GP1171:GP1177" si="805">ROUND(IF(BI1171=4,O1171+X1171+Y1171+GK1171,0),2)</f>
        <v>0</v>
      </c>
      <c r="GR1171">
        <v>0</v>
      </c>
    </row>
    <row r="1172" spans="1:200">
      <c r="A1172">
        <v>18</v>
      </c>
      <c r="B1172">
        <v>0</v>
      </c>
      <c r="C1172">
        <v>566</v>
      </c>
      <c r="E1172" t="s">
        <v>386</v>
      </c>
      <c r="F1172" t="s">
        <v>387</v>
      </c>
      <c r="G1172" t="s">
        <v>388</v>
      </c>
      <c r="H1172" t="s">
        <v>102</v>
      </c>
      <c r="I1172">
        <f>I1171*J1172</f>
        <v>0.95699999999999985</v>
      </c>
      <c r="J1172">
        <v>2.1999999999999997</v>
      </c>
      <c r="O1172">
        <f t="shared" si="773"/>
        <v>3148.48</v>
      </c>
      <c r="P1172">
        <f t="shared" si="774"/>
        <v>3148.48</v>
      </c>
      <c r="Q1172">
        <f t="shared" si="775"/>
        <v>0</v>
      </c>
      <c r="R1172">
        <f t="shared" si="776"/>
        <v>0</v>
      </c>
      <c r="S1172">
        <f t="shared" si="777"/>
        <v>0</v>
      </c>
      <c r="T1172">
        <f t="shared" si="778"/>
        <v>0</v>
      </c>
      <c r="U1172">
        <f t="shared" si="779"/>
        <v>0</v>
      </c>
      <c r="V1172">
        <f t="shared" si="780"/>
        <v>0</v>
      </c>
      <c r="W1172">
        <f t="shared" si="781"/>
        <v>0</v>
      </c>
      <c r="X1172">
        <f t="shared" si="782"/>
        <v>0</v>
      </c>
      <c r="Y1172">
        <f t="shared" si="782"/>
        <v>0</v>
      </c>
      <c r="AA1172">
        <v>22950688</v>
      </c>
      <c r="AB1172">
        <f t="shared" si="783"/>
        <v>481.69</v>
      </c>
      <c r="AC1172">
        <f t="shared" si="784"/>
        <v>481.69</v>
      </c>
      <c r="AD1172">
        <f t="shared" si="785"/>
        <v>0</v>
      </c>
      <c r="AE1172">
        <f t="shared" si="786"/>
        <v>0</v>
      </c>
      <c r="AF1172">
        <f t="shared" si="786"/>
        <v>0</v>
      </c>
      <c r="AG1172">
        <f t="shared" si="787"/>
        <v>0</v>
      </c>
      <c r="AH1172">
        <f t="shared" si="788"/>
        <v>0</v>
      </c>
      <c r="AI1172">
        <f t="shared" si="788"/>
        <v>0</v>
      </c>
      <c r="AJ1172">
        <f t="shared" si="789"/>
        <v>0</v>
      </c>
      <c r="AK1172">
        <v>481.69</v>
      </c>
      <c r="AL1172">
        <v>481.69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1</v>
      </c>
      <c r="AW1172">
        <v>1</v>
      </c>
      <c r="AZ1172">
        <v>1</v>
      </c>
      <c r="BA1172">
        <v>1</v>
      </c>
      <c r="BB1172">
        <v>1</v>
      </c>
      <c r="BC1172">
        <v>6.83</v>
      </c>
      <c r="BD1172" t="s">
        <v>45</v>
      </c>
      <c r="BE1172" t="s">
        <v>45</v>
      </c>
      <c r="BF1172" t="s">
        <v>45</v>
      </c>
      <c r="BG1172" t="s">
        <v>45</v>
      </c>
      <c r="BH1172">
        <v>3</v>
      </c>
      <c r="BI1172">
        <v>1</v>
      </c>
      <c r="BJ1172" t="s">
        <v>389</v>
      </c>
      <c r="BM1172">
        <v>454</v>
      </c>
      <c r="BN1172">
        <v>0</v>
      </c>
      <c r="BO1172" t="s">
        <v>387</v>
      </c>
      <c r="BP1172">
        <v>1</v>
      </c>
      <c r="BQ1172">
        <v>60</v>
      </c>
      <c r="BS1172">
        <v>1</v>
      </c>
      <c r="BT1172">
        <v>1</v>
      </c>
      <c r="BU1172">
        <v>1</v>
      </c>
      <c r="BV1172">
        <v>1</v>
      </c>
      <c r="BW1172">
        <v>1</v>
      </c>
      <c r="BX1172">
        <v>1</v>
      </c>
      <c r="BY1172" t="s">
        <v>45</v>
      </c>
      <c r="BZ1172">
        <v>0</v>
      </c>
      <c r="CA1172">
        <v>0</v>
      </c>
      <c r="CF1172">
        <v>0</v>
      </c>
      <c r="CG1172">
        <v>0</v>
      </c>
      <c r="CM1172">
        <v>0</v>
      </c>
      <c r="CN1172" t="s">
        <v>45</v>
      </c>
      <c r="CO1172">
        <v>0</v>
      </c>
      <c r="CP1172">
        <f t="shared" si="790"/>
        <v>3148.48</v>
      </c>
      <c r="CQ1172">
        <f t="shared" si="791"/>
        <v>3289.9427000000001</v>
      </c>
      <c r="CR1172">
        <f t="shared" si="792"/>
        <v>0</v>
      </c>
      <c r="CS1172">
        <f t="shared" si="793"/>
        <v>0</v>
      </c>
      <c r="CT1172">
        <f t="shared" si="794"/>
        <v>0</v>
      </c>
      <c r="CU1172">
        <f t="shared" si="795"/>
        <v>0</v>
      </c>
      <c r="CV1172">
        <f t="shared" si="796"/>
        <v>0</v>
      </c>
      <c r="CW1172">
        <f t="shared" si="797"/>
        <v>0</v>
      </c>
      <c r="CX1172">
        <f t="shared" si="797"/>
        <v>0</v>
      </c>
      <c r="CY1172">
        <f t="shared" si="798"/>
        <v>0</v>
      </c>
      <c r="CZ1172">
        <f t="shared" si="799"/>
        <v>0</v>
      </c>
      <c r="DC1172" t="s">
        <v>45</v>
      </c>
      <c r="DD1172" t="s">
        <v>45</v>
      </c>
      <c r="DE1172" t="s">
        <v>45</v>
      </c>
      <c r="DF1172" t="s">
        <v>45</v>
      </c>
      <c r="DG1172" t="s">
        <v>45</v>
      </c>
      <c r="DH1172" t="s">
        <v>45</v>
      </c>
      <c r="DI1172" t="s">
        <v>45</v>
      </c>
      <c r="DJ1172" t="s">
        <v>45</v>
      </c>
      <c r="DK1172" t="s">
        <v>45</v>
      </c>
      <c r="DL1172" t="s">
        <v>45</v>
      </c>
      <c r="DM1172" t="s">
        <v>45</v>
      </c>
      <c r="DN1172">
        <v>100</v>
      </c>
      <c r="DO1172">
        <v>64</v>
      </c>
      <c r="DP1172">
        <v>1.0249999999999999</v>
      </c>
      <c r="DQ1172">
        <v>1</v>
      </c>
      <c r="DU1172">
        <v>1007</v>
      </c>
      <c r="DV1172" t="s">
        <v>102</v>
      </c>
      <c r="DW1172" t="s">
        <v>102</v>
      </c>
      <c r="DX1172">
        <v>1</v>
      </c>
      <c r="EE1172">
        <v>21378169</v>
      </c>
      <c r="EF1172">
        <v>60</v>
      </c>
      <c r="EG1172" t="s">
        <v>87</v>
      </c>
      <c r="EH1172">
        <v>0</v>
      </c>
      <c r="EI1172" t="s">
        <v>45</v>
      </c>
      <c r="EJ1172">
        <v>1</v>
      </c>
      <c r="EK1172">
        <v>454</v>
      </c>
      <c r="EL1172" t="s">
        <v>384</v>
      </c>
      <c r="EM1172" t="s">
        <v>385</v>
      </c>
      <c r="EO1172" t="s">
        <v>45</v>
      </c>
      <c r="EQ1172">
        <v>0</v>
      </c>
      <c r="ER1172">
        <v>481.69</v>
      </c>
      <c r="ES1172">
        <v>481.69</v>
      </c>
      <c r="ET1172">
        <v>0</v>
      </c>
      <c r="EU1172">
        <v>0</v>
      </c>
      <c r="EV1172">
        <v>0</v>
      </c>
      <c r="EW1172">
        <v>0</v>
      </c>
      <c r="EX1172">
        <v>0</v>
      </c>
      <c r="EZ1172">
        <v>0</v>
      </c>
      <c r="FQ1172">
        <v>0</v>
      </c>
      <c r="FR1172">
        <f t="shared" si="800"/>
        <v>0</v>
      </c>
      <c r="FS1172">
        <v>0</v>
      </c>
      <c r="FX1172">
        <v>0</v>
      </c>
      <c r="FY1172">
        <v>0</v>
      </c>
      <c r="GA1172" t="s">
        <v>45</v>
      </c>
      <c r="GG1172">
        <v>2</v>
      </c>
      <c r="GH1172">
        <v>1</v>
      </c>
      <c r="GI1172">
        <v>2</v>
      </c>
      <c r="GJ1172">
        <v>0</v>
      </c>
      <c r="GK1172">
        <f>ROUND(R1172*(R12)/100,2)</f>
        <v>0</v>
      </c>
      <c r="GL1172">
        <f t="shared" si="801"/>
        <v>0</v>
      </c>
      <c r="GM1172">
        <f t="shared" si="802"/>
        <v>3148.48</v>
      </c>
      <c r="GN1172">
        <f t="shared" si="803"/>
        <v>3148.48</v>
      </c>
      <c r="GO1172">
        <f t="shared" si="804"/>
        <v>0</v>
      </c>
      <c r="GP1172">
        <f t="shared" si="805"/>
        <v>0</v>
      </c>
      <c r="GR1172">
        <v>0</v>
      </c>
    </row>
    <row r="1173" spans="1:200">
      <c r="A1173">
        <v>17</v>
      </c>
      <c r="B1173">
        <v>0</v>
      </c>
      <c r="C1173">
        <f>ROW(SmtRes!A570)</f>
        <v>570</v>
      </c>
      <c r="D1173">
        <f>ROW(EtalonRes!A546)</f>
        <v>546</v>
      </c>
      <c r="E1173" t="s">
        <v>70</v>
      </c>
      <c r="F1173" t="s">
        <v>824</v>
      </c>
      <c r="G1173" t="s">
        <v>825</v>
      </c>
      <c r="H1173" t="s">
        <v>73</v>
      </c>
      <c r="I1173">
        <f>1.458</f>
        <v>1.458</v>
      </c>
      <c r="J1173">
        <v>0</v>
      </c>
      <c r="O1173">
        <f t="shared" si="773"/>
        <v>1270.9000000000001</v>
      </c>
      <c r="P1173">
        <f t="shared" si="774"/>
        <v>0</v>
      </c>
      <c r="Q1173">
        <f t="shared" si="775"/>
        <v>10.130000000000001</v>
      </c>
      <c r="R1173">
        <f t="shared" si="776"/>
        <v>4.37</v>
      </c>
      <c r="S1173">
        <f t="shared" si="777"/>
        <v>1260.77</v>
      </c>
      <c r="T1173">
        <f t="shared" si="778"/>
        <v>0</v>
      </c>
      <c r="U1173">
        <f t="shared" si="779"/>
        <v>6.9491925000000005</v>
      </c>
      <c r="V1173">
        <f t="shared" si="780"/>
        <v>0</v>
      </c>
      <c r="W1173">
        <f t="shared" si="781"/>
        <v>0</v>
      </c>
      <c r="X1173">
        <f t="shared" si="782"/>
        <v>1059.05</v>
      </c>
      <c r="Y1173">
        <f t="shared" si="782"/>
        <v>554.74</v>
      </c>
      <c r="AA1173">
        <v>22950688</v>
      </c>
      <c r="AB1173">
        <f t="shared" si="783"/>
        <v>52.78</v>
      </c>
      <c r="AC1173">
        <f t="shared" si="784"/>
        <v>0</v>
      </c>
      <c r="AD1173">
        <f t="shared" si="785"/>
        <v>0.8</v>
      </c>
      <c r="AE1173">
        <f t="shared" si="786"/>
        <v>0.18</v>
      </c>
      <c r="AF1173">
        <f t="shared" si="786"/>
        <v>51.98</v>
      </c>
      <c r="AG1173">
        <f t="shared" si="787"/>
        <v>0</v>
      </c>
      <c r="AH1173">
        <f t="shared" si="788"/>
        <v>4.6500000000000004</v>
      </c>
      <c r="AI1173">
        <f t="shared" si="788"/>
        <v>0</v>
      </c>
      <c r="AJ1173">
        <f t="shared" si="789"/>
        <v>0</v>
      </c>
      <c r="AK1173">
        <v>52.78</v>
      </c>
      <c r="AL1173">
        <v>0</v>
      </c>
      <c r="AM1173">
        <v>0.8</v>
      </c>
      <c r="AN1173">
        <v>0.18</v>
      </c>
      <c r="AO1173">
        <v>51.98</v>
      </c>
      <c r="AP1173">
        <v>0</v>
      </c>
      <c r="AQ1173">
        <v>4.6500000000000004</v>
      </c>
      <c r="AR1173">
        <v>0</v>
      </c>
      <c r="AS1173">
        <v>0</v>
      </c>
      <c r="AT1173">
        <v>84</v>
      </c>
      <c r="AU1173">
        <v>44</v>
      </c>
      <c r="AV1173">
        <v>1.0249999999999999</v>
      </c>
      <c r="AW1173">
        <v>1</v>
      </c>
      <c r="AZ1173">
        <v>1</v>
      </c>
      <c r="BA1173">
        <v>16.23</v>
      </c>
      <c r="BB1173">
        <v>8.4700000000000006</v>
      </c>
      <c r="BC1173">
        <v>1</v>
      </c>
      <c r="BD1173" t="s">
        <v>45</v>
      </c>
      <c r="BE1173" t="s">
        <v>45</v>
      </c>
      <c r="BF1173" t="s">
        <v>45</v>
      </c>
      <c r="BG1173" t="s">
        <v>45</v>
      </c>
      <c r="BH1173">
        <v>0</v>
      </c>
      <c r="BI1173">
        <v>1</v>
      </c>
      <c r="BJ1173" t="s">
        <v>826</v>
      </c>
      <c r="BM1173">
        <v>1523</v>
      </c>
      <c r="BN1173">
        <v>0</v>
      </c>
      <c r="BO1173" t="s">
        <v>824</v>
      </c>
      <c r="BP1173">
        <v>1</v>
      </c>
      <c r="BQ1173">
        <v>30</v>
      </c>
      <c r="BS1173">
        <v>16.23</v>
      </c>
      <c r="BT1173">
        <v>1</v>
      </c>
      <c r="BU1173">
        <v>1</v>
      </c>
      <c r="BV1173">
        <v>1</v>
      </c>
      <c r="BW1173">
        <v>1</v>
      </c>
      <c r="BX1173">
        <v>1</v>
      </c>
      <c r="BY1173" t="s">
        <v>45</v>
      </c>
      <c r="BZ1173">
        <v>84</v>
      </c>
      <c r="CA1173">
        <v>44</v>
      </c>
      <c r="CF1173">
        <v>0</v>
      </c>
      <c r="CG1173">
        <v>0</v>
      </c>
      <c r="CM1173">
        <v>0</v>
      </c>
      <c r="CN1173" t="s">
        <v>45</v>
      </c>
      <c r="CO1173">
        <v>0</v>
      </c>
      <c r="CP1173">
        <f t="shared" si="790"/>
        <v>1270.9000000000001</v>
      </c>
      <c r="CQ1173">
        <f t="shared" si="791"/>
        <v>0</v>
      </c>
      <c r="CR1173">
        <f t="shared" si="792"/>
        <v>6.9454000000000002</v>
      </c>
      <c r="CS1173">
        <f t="shared" si="793"/>
        <v>2.9944349999999993</v>
      </c>
      <c r="CT1173">
        <f t="shared" si="794"/>
        <v>864.72628499999996</v>
      </c>
      <c r="CU1173">
        <f t="shared" si="795"/>
        <v>0</v>
      </c>
      <c r="CV1173">
        <f t="shared" si="796"/>
        <v>4.7662500000000003</v>
      </c>
      <c r="CW1173">
        <f t="shared" si="797"/>
        <v>0</v>
      </c>
      <c r="CX1173">
        <f t="shared" si="797"/>
        <v>0</v>
      </c>
      <c r="CY1173">
        <f t="shared" si="798"/>
        <v>1059.0467999999998</v>
      </c>
      <c r="CZ1173">
        <f t="shared" si="799"/>
        <v>554.73879999999997</v>
      </c>
      <c r="DC1173" t="s">
        <v>45</v>
      </c>
      <c r="DD1173" t="s">
        <v>45</v>
      </c>
      <c r="DE1173" t="s">
        <v>45</v>
      </c>
      <c r="DF1173" t="s">
        <v>45</v>
      </c>
      <c r="DG1173" t="s">
        <v>45</v>
      </c>
      <c r="DH1173" t="s">
        <v>45</v>
      </c>
      <c r="DI1173" t="s">
        <v>45</v>
      </c>
      <c r="DJ1173" t="s">
        <v>45</v>
      </c>
      <c r="DK1173" t="s">
        <v>45</v>
      </c>
      <c r="DL1173" t="s">
        <v>45</v>
      </c>
      <c r="DM1173" t="s">
        <v>45</v>
      </c>
      <c r="DN1173">
        <v>100</v>
      </c>
      <c r="DO1173">
        <v>64</v>
      </c>
      <c r="DP1173">
        <v>1.0249999999999999</v>
      </c>
      <c r="DQ1173">
        <v>1</v>
      </c>
      <c r="DU1173">
        <v>1005</v>
      </c>
      <c r="DV1173" t="s">
        <v>73</v>
      </c>
      <c r="DW1173" t="s">
        <v>73</v>
      </c>
      <c r="DX1173">
        <v>100</v>
      </c>
      <c r="EE1173">
        <v>21379238</v>
      </c>
      <c r="EF1173">
        <v>30</v>
      </c>
      <c r="EG1173" t="s">
        <v>20</v>
      </c>
      <c r="EH1173">
        <v>0</v>
      </c>
      <c r="EI1173" t="s">
        <v>45</v>
      </c>
      <c r="EJ1173">
        <v>1</v>
      </c>
      <c r="EK1173">
        <v>1523</v>
      </c>
      <c r="EL1173" t="s">
        <v>827</v>
      </c>
      <c r="EM1173" t="s">
        <v>828</v>
      </c>
      <c r="EO1173" t="s">
        <v>45</v>
      </c>
      <c r="EQ1173">
        <v>0</v>
      </c>
      <c r="ER1173">
        <v>52.78</v>
      </c>
      <c r="ES1173">
        <v>0</v>
      </c>
      <c r="ET1173">
        <v>0.8</v>
      </c>
      <c r="EU1173">
        <v>0.18</v>
      </c>
      <c r="EV1173">
        <v>51.98</v>
      </c>
      <c r="EW1173">
        <v>4.6500000000000004</v>
      </c>
      <c r="EX1173">
        <v>0</v>
      </c>
      <c r="EY1173">
        <v>0</v>
      </c>
      <c r="EZ1173">
        <v>0</v>
      </c>
      <c r="FQ1173">
        <v>0</v>
      </c>
      <c r="FR1173">
        <f t="shared" si="800"/>
        <v>0</v>
      </c>
      <c r="FS1173">
        <v>0</v>
      </c>
      <c r="FX1173">
        <v>84</v>
      </c>
      <c r="FY1173">
        <v>44</v>
      </c>
      <c r="GA1173" t="s">
        <v>45</v>
      </c>
      <c r="GG1173">
        <v>2</v>
      </c>
      <c r="GH1173">
        <v>1</v>
      </c>
      <c r="GI1173">
        <v>2</v>
      </c>
      <c r="GJ1173">
        <v>0</v>
      </c>
      <c r="GK1173">
        <f>ROUND(R1173*(R12)/100,2)</f>
        <v>7.3</v>
      </c>
      <c r="GL1173">
        <f t="shared" si="801"/>
        <v>0</v>
      </c>
      <c r="GM1173">
        <f t="shared" si="802"/>
        <v>2891.99</v>
      </c>
      <c r="GN1173">
        <f t="shared" si="803"/>
        <v>2891.99</v>
      </c>
      <c r="GO1173">
        <f t="shared" si="804"/>
        <v>0</v>
      </c>
      <c r="GP1173">
        <f t="shared" si="805"/>
        <v>0</v>
      </c>
      <c r="GR1173">
        <v>0</v>
      </c>
    </row>
    <row r="1174" spans="1:200">
      <c r="A1174">
        <v>18</v>
      </c>
      <c r="B1174">
        <v>0</v>
      </c>
      <c r="C1174">
        <v>570</v>
      </c>
      <c r="E1174" t="s">
        <v>215</v>
      </c>
      <c r="F1174" t="s">
        <v>829</v>
      </c>
      <c r="G1174" t="s">
        <v>830</v>
      </c>
      <c r="H1174" t="s">
        <v>163</v>
      </c>
      <c r="I1174">
        <f>I1173*J1174</f>
        <v>15.0174</v>
      </c>
      <c r="J1174">
        <v>10.3</v>
      </c>
      <c r="O1174">
        <f t="shared" si="773"/>
        <v>7324.26</v>
      </c>
      <c r="P1174">
        <f t="shared" si="774"/>
        <v>7324.26</v>
      </c>
      <c r="Q1174">
        <f t="shared" si="775"/>
        <v>0</v>
      </c>
      <c r="R1174">
        <f t="shared" si="776"/>
        <v>0</v>
      </c>
      <c r="S1174">
        <f t="shared" si="777"/>
        <v>0</v>
      </c>
      <c r="T1174">
        <f t="shared" si="778"/>
        <v>0</v>
      </c>
      <c r="U1174">
        <f t="shared" si="779"/>
        <v>0</v>
      </c>
      <c r="V1174">
        <f t="shared" si="780"/>
        <v>0</v>
      </c>
      <c r="W1174">
        <f t="shared" si="781"/>
        <v>0</v>
      </c>
      <c r="X1174">
        <f t="shared" si="782"/>
        <v>0</v>
      </c>
      <c r="Y1174">
        <f t="shared" si="782"/>
        <v>0</v>
      </c>
      <c r="AA1174">
        <v>22950688</v>
      </c>
      <c r="AB1174">
        <f t="shared" si="783"/>
        <v>117.24</v>
      </c>
      <c r="AC1174">
        <f t="shared" si="784"/>
        <v>117.24</v>
      </c>
      <c r="AD1174">
        <f t="shared" si="785"/>
        <v>0</v>
      </c>
      <c r="AE1174">
        <f t="shared" si="786"/>
        <v>0</v>
      </c>
      <c r="AF1174">
        <f t="shared" si="786"/>
        <v>0</v>
      </c>
      <c r="AG1174">
        <f t="shared" si="787"/>
        <v>0</v>
      </c>
      <c r="AH1174">
        <f t="shared" si="788"/>
        <v>0</v>
      </c>
      <c r="AI1174">
        <f t="shared" si="788"/>
        <v>0</v>
      </c>
      <c r="AJ1174">
        <f t="shared" si="789"/>
        <v>0</v>
      </c>
      <c r="AK1174">
        <v>117.24</v>
      </c>
      <c r="AL1174">
        <v>117.24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1</v>
      </c>
      <c r="AW1174">
        <v>1</v>
      </c>
      <c r="AZ1174">
        <v>1</v>
      </c>
      <c r="BA1174">
        <v>1</v>
      </c>
      <c r="BB1174">
        <v>1</v>
      </c>
      <c r="BC1174">
        <v>4.16</v>
      </c>
      <c r="BD1174" t="s">
        <v>45</v>
      </c>
      <c r="BE1174" t="s">
        <v>45</v>
      </c>
      <c r="BF1174" t="s">
        <v>45</v>
      </c>
      <c r="BG1174" t="s">
        <v>45</v>
      </c>
      <c r="BH1174">
        <v>3</v>
      </c>
      <c r="BI1174">
        <v>1</v>
      </c>
      <c r="BJ1174" t="s">
        <v>831</v>
      </c>
      <c r="BM1174">
        <v>1523</v>
      </c>
      <c r="BN1174">
        <v>0</v>
      </c>
      <c r="BO1174" t="s">
        <v>829</v>
      </c>
      <c r="BP1174">
        <v>1</v>
      </c>
      <c r="BQ1174">
        <v>30</v>
      </c>
      <c r="BS1174">
        <v>1</v>
      </c>
      <c r="BT1174">
        <v>1</v>
      </c>
      <c r="BU1174">
        <v>1</v>
      </c>
      <c r="BV1174">
        <v>1</v>
      </c>
      <c r="BW1174">
        <v>1</v>
      </c>
      <c r="BX1174">
        <v>1</v>
      </c>
      <c r="BY1174" t="s">
        <v>45</v>
      </c>
      <c r="BZ1174">
        <v>0</v>
      </c>
      <c r="CA1174">
        <v>0</v>
      </c>
      <c r="CF1174">
        <v>0</v>
      </c>
      <c r="CG1174">
        <v>0</v>
      </c>
      <c r="CM1174">
        <v>0</v>
      </c>
      <c r="CN1174" t="s">
        <v>45</v>
      </c>
      <c r="CO1174">
        <v>0</v>
      </c>
      <c r="CP1174">
        <f t="shared" si="790"/>
        <v>7324.26</v>
      </c>
      <c r="CQ1174">
        <f t="shared" si="791"/>
        <v>487.71839999999997</v>
      </c>
      <c r="CR1174">
        <f t="shared" si="792"/>
        <v>0</v>
      </c>
      <c r="CS1174">
        <f t="shared" si="793"/>
        <v>0</v>
      </c>
      <c r="CT1174">
        <f t="shared" si="794"/>
        <v>0</v>
      </c>
      <c r="CU1174">
        <f t="shared" si="795"/>
        <v>0</v>
      </c>
      <c r="CV1174">
        <f t="shared" si="796"/>
        <v>0</v>
      </c>
      <c r="CW1174">
        <f t="shared" si="797"/>
        <v>0</v>
      </c>
      <c r="CX1174">
        <f t="shared" si="797"/>
        <v>0</v>
      </c>
      <c r="CY1174">
        <f t="shared" si="798"/>
        <v>0</v>
      </c>
      <c r="CZ1174">
        <f t="shared" si="799"/>
        <v>0</v>
      </c>
      <c r="DC1174" t="s">
        <v>45</v>
      </c>
      <c r="DD1174" t="s">
        <v>45</v>
      </c>
      <c r="DE1174" t="s">
        <v>45</v>
      </c>
      <c r="DF1174" t="s">
        <v>45</v>
      </c>
      <c r="DG1174" t="s">
        <v>45</v>
      </c>
      <c r="DH1174" t="s">
        <v>45</v>
      </c>
      <c r="DI1174" t="s">
        <v>45</v>
      </c>
      <c r="DJ1174" t="s">
        <v>45</v>
      </c>
      <c r="DK1174" t="s">
        <v>45</v>
      </c>
      <c r="DL1174" t="s">
        <v>45</v>
      </c>
      <c r="DM1174" t="s">
        <v>45</v>
      </c>
      <c r="DN1174">
        <v>100</v>
      </c>
      <c r="DO1174">
        <v>64</v>
      </c>
      <c r="DP1174">
        <v>1.0249999999999999</v>
      </c>
      <c r="DQ1174">
        <v>1</v>
      </c>
      <c r="DU1174">
        <v>1009</v>
      </c>
      <c r="DV1174" t="s">
        <v>163</v>
      </c>
      <c r="DW1174" t="s">
        <v>163</v>
      </c>
      <c r="DX1174">
        <v>1</v>
      </c>
      <c r="EE1174">
        <v>21379238</v>
      </c>
      <c r="EF1174">
        <v>30</v>
      </c>
      <c r="EG1174" t="s">
        <v>20</v>
      </c>
      <c r="EH1174">
        <v>0</v>
      </c>
      <c r="EI1174" t="s">
        <v>45</v>
      </c>
      <c r="EJ1174">
        <v>1</v>
      </c>
      <c r="EK1174">
        <v>1523</v>
      </c>
      <c r="EL1174" t="s">
        <v>827</v>
      </c>
      <c r="EM1174" t="s">
        <v>828</v>
      </c>
      <c r="EO1174" t="s">
        <v>45</v>
      </c>
      <c r="EQ1174">
        <v>0</v>
      </c>
      <c r="ER1174">
        <v>117.24</v>
      </c>
      <c r="ES1174">
        <v>117.24</v>
      </c>
      <c r="ET1174">
        <v>0</v>
      </c>
      <c r="EU1174">
        <v>0</v>
      </c>
      <c r="EV1174">
        <v>0</v>
      </c>
      <c r="EW1174">
        <v>0</v>
      </c>
      <c r="EX1174">
        <v>0</v>
      </c>
      <c r="EZ1174">
        <v>0</v>
      </c>
      <c r="FQ1174">
        <v>0</v>
      </c>
      <c r="FR1174">
        <f t="shared" si="800"/>
        <v>0</v>
      </c>
      <c r="FS1174">
        <v>0</v>
      </c>
      <c r="FX1174">
        <v>0</v>
      </c>
      <c r="FY1174">
        <v>0</v>
      </c>
      <c r="GA1174" t="s">
        <v>45</v>
      </c>
      <c r="GG1174">
        <v>2</v>
      </c>
      <c r="GH1174">
        <v>1</v>
      </c>
      <c r="GI1174">
        <v>2</v>
      </c>
      <c r="GJ1174">
        <v>0</v>
      </c>
      <c r="GK1174">
        <f>ROUND(R1174*(R12)/100,2)</f>
        <v>0</v>
      </c>
      <c r="GL1174">
        <f t="shared" si="801"/>
        <v>0</v>
      </c>
      <c r="GM1174">
        <f t="shared" si="802"/>
        <v>7324.26</v>
      </c>
      <c r="GN1174">
        <f t="shared" si="803"/>
        <v>7324.26</v>
      </c>
      <c r="GO1174">
        <f t="shared" si="804"/>
        <v>0</v>
      </c>
      <c r="GP1174">
        <f t="shared" si="805"/>
        <v>0</v>
      </c>
      <c r="GR1174">
        <v>0</v>
      </c>
    </row>
    <row r="1175" spans="1:200">
      <c r="A1175">
        <v>17</v>
      </c>
      <c r="B1175">
        <v>0</v>
      </c>
      <c r="C1175">
        <f>ROW(SmtRes!A579)</f>
        <v>579</v>
      </c>
      <c r="D1175">
        <f>ROW(EtalonRes!A555)</f>
        <v>555</v>
      </c>
      <c r="E1175" t="s">
        <v>77</v>
      </c>
      <c r="F1175" t="s">
        <v>397</v>
      </c>
      <c r="G1175" t="s">
        <v>398</v>
      </c>
      <c r="H1175" t="s">
        <v>73</v>
      </c>
      <c r="I1175">
        <f>1.458</f>
        <v>1.458</v>
      </c>
      <c r="J1175">
        <v>0</v>
      </c>
      <c r="O1175">
        <f t="shared" si="773"/>
        <v>9658.23</v>
      </c>
      <c r="P1175">
        <f t="shared" si="774"/>
        <v>1966.49</v>
      </c>
      <c r="Q1175">
        <f t="shared" si="775"/>
        <v>58.72</v>
      </c>
      <c r="R1175">
        <f t="shared" si="776"/>
        <v>25.71</v>
      </c>
      <c r="S1175">
        <f t="shared" si="777"/>
        <v>7633.02</v>
      </c>
      <c r="T1175">
        <f t="shared" si="778"/>
        <v>0</v>
      </c>
      <c r="U1175">
        <f t="shared" si="779"/>
        <v>41.545709999999993</v>
      </c>
      <c r="V1175">
        <f t="shared" si="780"/>
        <v>0</v>
      </c>
      <c r="W1175">
        <f t="shared" si="781"/>
        <v>0</v>
      </c>
      <c r="X1175">
        <f t="shared" si="782"/>
        <v>6411.74</v>
      </c>
      <c r="Y1175">
        <f t="shared" si="782"/>
        <v>3358.53</v>
      </c>
      <c r="AA1175">
        <v>22950688</v>
      </c>
      <c r="AB1175">
        <f t="shared" si="783"/>
        <v>480.12</v>
      </c>
      <c r="AC1175">
        <f t="shared" si="784"/>
        <v>160.94999999999999</v>
      </c>
      <c r="AD1175">
        <f t="shared" si="785"/>
        <v>4.47</v>
      </c>
      <c r="AE1175">
        <f t="shared" si="786"/>
        <v>1.06</v>
      </c>
      <c r="AF1175">
        <f t="shared" si="786"/>
        <v>314.7</v>
      </c>
      <c r="AG1175">
        <f t="shared" si="787"/>
        <v>0</v>
      </c>
      <c r="AH1175">
        <f t="shared" si="788"/>
        <v>27.8</v>
      </c>
      <c r="AI1175">
        <f t="shared" si="788"/>
        <v>0</v>
      </c>
      <c r="AJ1175">
        <f t="shared" si="789"/>
        <v>0</v>
      </c>
      <c r="AK1175">
        <v>480.12</v>
      </c>
      <c r="AL1175">
        <v>160.94999999999999</v>
      </c>
      <c r="AM1175">
        <v>4.47</v>
      </c>
      <c r="AN1175">
        <v>1.06</v>
      </c>
      <c r="AO1175">
        <v>314.7</v>
      </c>
      <c r="AP1175">
        <v>0</v>
      </c>
      <c r="AQ1175">
        <v>27.8</v>
      </c>
      <c r="AR1175">
        <v>0</v>
      </c>
      <c r="AS1175">
        <v>0</v>
      </c>
      <c r="AT1175">
        <v>84</v>
      </c>
      <c r="AU1175">
        <v>44</v>
      </c>
      <c r="AV1175">
        <v>1.0249999999999999</v>
      </c>
      <c r="AW1175">
        <v>1</v>
      </c>
      <c r="AZ1175">
        <v>1</v>
      </c>
      <c r="BA1175">
        <v>16.23</v>
      </c>
      <c r="BB1175">
        <v>8.7899999999999991</v>
      </c>
      <c r="BC1175">
        <v>8.3800000000000008</v>
      </c>
      <c r="BD1175" t="s">
        <v>45</v>
      </c>
      <c r="BE1175" t="s">
        <v>45</v>
      </c>
      <c r="BF1175" t="s">
        <v>45</v>
      </c>
      <c r="BG1175" t="s">
        <v>45</v>
      </c>
      <c r="BH1175">
        <v>0</v>
      </c>
      <c r="BI1175">
        <v>1</v>
      </c>
      <c r="BJ1175" t="s">
        <v>399</v>
      </c>
      <c r="BM1175">
        <v>478</v>
      </c>
      <c r="BN1175">
        <v>0</v>
      </c>
      <c r="BO1175" t="s">
        <v>397</v>
      </c>
      <c r="BP1175">
        <v>1</v>
      </c>
      <c r="BQ1175">
        <v>60</v>
      </c>
      <c r="BS1175">
        <v>16.23</v>
      </c>
      <c r="BT1175">
        <v>1</v>
      </c>
      <c r="BU1175">
        <v>1</v>
      </c>
      <c r="BV1175">
        <v>1</v>
      </c>
      <c r="BW1175">
        <v>1</v>
      </c>
      <c r="BX1175">
        <v>1</v>
      </c>
      <c r="BY1175" t="s">
        <v>45</v>
      </c>
      <c r="BZ1175">
        <v>84</v>
      </c>
      <c r="CA1175">
        <v>44</v>
      </c>
      <c r="CF1175">
        <v>0</v>
      </c>
      <c r="CG1175">
        <v>0</v>
      </c>
      <c r="CM1175">
        <v>0</v>
      </c>
      <c r="CN1175" t="s">
        <v>45</v>
      </c>
      <c r="CO1175">
        <v>0</v>
      </c>
      <c r="CP1175">
        <f t="shared" si="790"/>
        <v>9658.23</v>
      </c>
      <c r="CQ1175">
        <f t="shared" si="791"/>
        <v>1348.761</v>
      </c>
      <c r="CR1175">
        <f t="shared" si="792"/>
        <v>40.273582499999989</v>
      </c>
      <c r="CS1175">
        <f t="shared" si="793"/>
        <v>17.633894999999999</v>
      </c>
      <c r="CT1175">
        <f t="shared" si="794"/>
        <v>5235.2705249999999</v>
      </c>
      <c r="CU1175">
        <f t="shared" si="795"/>
        <v>0</v>
      </c>
      <c r="CV1175">
        <f t="shared" si="796"/>
        <v>28.494999999999997</v>
      </c>
      <c r="CW1175">
        <f t="shared" si="797"/>
        <v>0</v>
      </c>
      <c r="CX1175">
        <f t="shared" si="797"/>
        <v>0</v>
      </c>
      <c r="CY1175">
        <f t="shared" si="798"/>
        <v>6411.7367999999997</v>
      </c>
      <c r="CZ1175">
        <f t="shared" si="799"/>
        <v>3358.5288</v>
      </c>
      <c r="DC1175" t="s">
        <v>45</v>
      </c>
      <c r="DD1175" t="s">
        <v>45</v>
      </c>
      <c r="DE1175" t="s">
        <v>45</v>
      </c>
      <c r="DF1175" t="s">
        <v>45</v>
      </c>
      <c r="DG1175" t="s">
        <v>45</v>
      </c>
      <c r="DH1175" t="s">
        <v>45</v>
      </c>
      <c r="DI1175" t="s">
        <v>45</v>
      </c>
      <c r="DJ1175" t="s">
        <v>45</v>
      </c>
      <c r="DK1175" t="s">
        <v>45</v>
      </c>
      <c r="DL1175" t="s">
        <v>45</v>
      </c>
      <c r="DM1175" t="s">
        <v>45</v>
      </c>
      <c r="DN1175">
        <v>100</v>
      </c>
      <c r="DO1175">
        <v>64</v>
      </c>
      <c r="DP1175">
        <v>1.0249999999999999</v>
      </c>
      <c r="DQ1175">
        <v>1</v>
      </c>
      <c r="DU1175">
        <v>1005</v>
      </c>
      <c r="DV1175" t="s">
        <v>73</v>
      </c>
      <c r="DW1175" t="s">
        <v>73</v>
      </c>
      <c r="DX1175">
        <v>100</v>
      </c>
      <c r="EE1175">
        <v>21378193</v>
      </c>
      <c r="EF1175">
        <v>60</v>
      </c>
      <c r="EG1175" t="s">
        <v>87</v>
      </c>
      <c r="EH1175">
        <v>0</v>
      </c>
      <c r="EI1175" t="s">
        <v>45</v>
      </c>
      <c r="EJ1175">
        <v>1</v>
      </c>
      <c r="EK1175">
        <v>478</v>
      </c>
      <c r="EL1175" t="s">
        <v>400</v>
      </c>
      <c r="EM1175" t="s">
        <v>401</v>
      </c>
      <c r="EO1175" t="s">
        <v>45</v>
      </c>
      <c r="EQ1175">
        <v>0</v>
      </c>
      <c r="ER1175">
        <v>480.12</v>
      </c>
      <c r="ES1175">
        <v>160.94999999999999</v>
      </c>
      <c r="ET1175">
        <v>4.47</v>
      </c>
      <c r="EU1175">
        <v>1.06</v>
      </c>
      <c r="EV1175">
        <v>314.7</v>
      </c>
      <c r="EW1175">
        <v>27.8</v>
      </c>
      <c r="EX1175">
        <v>0</v>
      </c>
      <c r="EY1175">
        <v>0</v>
      </c>
      <c r="EZ1175">
        <v>0</v>
      </c>
      <c r="FQ1175">
        <v>0</v>
      </c>
      <c r="FR1175">
        <f t="shared" si="800"/>
        <v>0</v>
      </c>
      <c r="FS1175">
        <v>0</v>
      </c>
      <c r="FX1175">
        <v>84</v>
      </c>
      <c r="FY1175">
        <v>44</v>
      </c>
      <c r="GA1175" t="s">
        <v>45</v>
      </c>
      <c r="GG1175">
        <v>2</v>
      </c>
      <c r="GH1175">
        <v>1</v>
      </c>
      <c r="GI1175">
        <v>2</v>
      </c>
      <c r="GJ1175">
        <v>0</v>
      </c>
      <c r="GK1175">
        <f>ROUND(R1175*(R12)/100,2)</f>
        <v>42.94</v>
      </c>
      <c r="GL1175">
        <f t="shared" si="801"/>
        <v>0</v>
      </c>
      <c r="GM1175">
        <f t="shared" si="802"/>
        <v>19471.439999999999</v>
      </c>
      <c r="GN1175">
        <f t="shared" si="803"/>
        <v>19471.439999999999</v>
      </c>
      <c r="GO1175">
        <f t="shared" si="804"/>
        <v>0</v>
      </c>
      <c r="GP1175">
        <f t="shared" si="805"/>
        <v>0</v>
      </c>
      <c r="GR1175">
        <v>0</v>
      </c>
    </row>
    <row r="1176" spans="1:200">
      <c r="A1176">
        <v>18</v>
      </c>
      <c r="B1176">
        <v>0</v>
      </c>
      <c r="C1176">
        <v>575</v>
      </c>
      <c r="E1176" t="s">
        <v>402</v>
      </c>
      <c r="F1176" t="s">
        <v>832</v>
      </c>
      <c r="G1176" t="s">
        <v>833</v>
      </c>
      <c r="H1176" t="s">
        <v>138</v>
      </c>
      <c r="I1176">
        <f>I1175*J1176</f>
        <v>1.0497599999999999E-2</v>
      </c>
      <c r="J1176">
        <v>7.1999999999999998E-3</v>
      </c>
      <c r="O1176">
        <f t="shared" si="773"/>
        <v>383.78</v>
      </c>
      <c r="P1176">
        <f t="shared" si="774"/>
        <v>383.78</v>
      </c>
      <c r="Q1176">
        <f t="shared" si="775"/>
        <v>0</v>
      </c>
      <c r="R1176">
        <f t="shared" si="776"/>
        <v>0</v>
      </c>
      <c r="S1176">
        <f t="shared" si="777"/>
        <v>0</v>
      </c>
      <c r="T1176">
        <f t="shared" si="778"/>
        <v>0</v>
      </c>
      <c r="U1176">
        <f t="shared" si="779"/>
        <v>0</v>
      </c>
      <c r="V1176">
        <f t="shared" si="780"/>
        <v>0</v>
      </c>
      <c r="W1176">
        <f t="shared" si="781"/>
        <v>0</v>
      </c>
      <c r="X1176">
        <f t="shared" si="782"/>
        <v>0</v>
      </c>
      <c r="Y1176">
        <f t="shared" si="782"/>
        <v>0</v>
      </c>
      <c r="AA1176">
        <v>22950688</v>
      </c>
      <c r="AB1176">
        <f t="shared" si="783"/>
        <v>6976.8</v>
      </c>
      <c r="AC1176">
        <f t="shared" si="784"/>
        <v>6976.8</v>
      </c>
      <c r="AD1176">
        <f t="shared" si="785"/>
        <v>0</v>
      </c>
      <c r="AE1176">
        <f t="shared" si="786"/>
        <v>0</v>
      </c>
      <c r="AF1176">
        <f t="shared" si="786"/>
        <v>0</v>
      </c>
      <c r="AG1176">
        <f t="shared" si="787"/>
        <v>0</v>
      </c>
      <c r="AH1176">
        <f t="shared" si="788"/>
        <v>0</v>
      </c>
      <c r="AI1176">
        <f t="shared" si="788"/>
        <v>0</v>
      </c>
      <c r="AJ1176">
        <f t="shared" si="789"/>
        <v>0</v>
      </c>
      <c r="AK1176">
        <v>6976.8</v>
      </c>
      <c r="AL1176">
        <v>6976.8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1</v>
      </c>
      <c r="AW1176">
        <v>1</v>
      </c>
      <c r="AZ1176">
        <v>1</v>
      </c>
      <c r="BA1176">
        <v>1</v>
      </c>
      <c r="BB1176">
        <v>1</v>
      </c>
      <c r="BC1176">
        <v>5.24</v>
      </c>
      <c r="BD1176" t="s">
        <v>45</v>
      </c>
      <c r="BE1176" t="s">
        <v>45</v>
      </c>
      <c r="BF1176" t="s">
        <v>45</v>
      </c>
      <c r="BG1176" t="s">
        <v>45</v>
      </c>
      <c r="BH1176">
        <v>3</v>
      </c>
      <c r="BI1176">
        <v>1</v>
      </c>
      <c r="BJ1176" t="s">
        <v>834</v>
      </c>
      <c r="BM1176">
        <v>478</v>
      </c>
      <c r="BN1176">
        <v>0</v>
      </c>
      <c r="BO1176" t="s">
        <v>832</v>
      </c>
      <c r="BP1176">
        <v>1</v>
      </c>
      <c r="BQ1176">
        <v>60</v>
      </c>
      <c r="BS1176">
        <v>1</v>
      </c>
      <c r="BT1176">
        <v>1</v>
      </c>
      <c r="BU1176">
        <v>1</v>
      </c>
      <c r="BV1176">
        <v>1</v>
      </c>
      <c r="BW1176">
        <v>1</v>
      </c>
      <c r="BX1176">
        <v>1</v>
      </c>
      <c r="BY1176" t="s">
        <v>45</v>
      </c>
      <c r="BZ1176">
        <v>0</v>
      </c>
      <c r="CA1176">
        <v>0</v>
      </c>
      <c r="CF1176">
        <v>0</v>
      </c>
      <c r="CG1176">
        <v>0</v>
      </c>
      <c r="CM1176">
        <v>0</v>
      </c>
      <c r="CN1176" t="s">
        <v>45</v>
      </c>
      <c r="CO1176">
        <v>0</v>
      </c>
      <c r="CP1176">
        <f t="shared" si="790"/>
        <v>383.78</v>
      </c>
      <c r="CQ1176">
        <f t="shared" si="791"/>
        <v>36558.432000000001</v>
      </c>
      <c r="CR1176">
        <f t="shared" si="792"/>
        <v>0</v>
      </c>
      <c r="CS1176">
        <f t="shared" si="793"/>
        <v>0</v>
      </c>
      <c r="CT1176">
        <f t="shared" si="794"/>
        <v>0</v>
      </c>
      <c r="CU1176">
        <f t="shared" si="795"/>
        <v>0</v>
      </c>
      <c r="CV1176">
        <f t="shared" si="796"/>
        <v>0</v>
      </c>
      <c r="CW1176">
        <f t="shared" si="797"/>
        <v>0</v>
      </c>
      <c r="CX1176">
        <f t="shared" si="797"/>
        <v>0</v>
      </c>
      <c r="CY1176">
        <f t="shared" si="798"/>
        <v>0</v>
      </c>
      <c r="CZ1176">
        <f t="shared" si="799"/>
        <v>0</v>
      </c>
      <c r="DC1176" t="s">
        <v>45</v>
      </c>
      <c r="DD1176" t="s">
        <v>45</v>
      </c>
      <c r="DE1176" t="s">
        <v>45</v>
      </c>
      <c r="DF1176" t="s">
        <v>45</v>
      </c>
      <c r="DG1176" t="s">
        <v>45</v>
      </c>
      <c r="DH1176" t="s">
        <v>45</v>
      </c>
      <c r="DI1176" t="s">
        <v>45</v>
      </c>
      <c r="DJ1176" t="s">
        <v>45</v>
      </c>
      <c r="DK1176" t="s">
        <v>45</v>
      </c>
      <c r="DL1176" t="s">
        <v>45</v>
      </c>
      <c r="DM1176" t="s">
        <v>45</v>
      </c>
      <c r="DN1176">
        <v>100</v>
      </c>
      <c r="DO1176">
        <v>64</v>
      </c>
      <c r="DP1176">
        <v>1.0249999999999999</v>
      </c>
      <c r="DQ1176">
        <v>1</v>
      </c>
      <c r="DU1176">
        <v>1009</v>
      </c>
      <c r="DV1176" t="s">
        <v>138</v>
      </c>
      <c r="DW1176" t="s">
        <v>138</v>
      </c>
      <c r="DX1176">
        <v>1000</v>
      </c>
      <c r="EE1176">
        <v>21378193</v>
      </c>
      <c r="EF1176">
        <v>60</v>
      </c>
      <c r="EG1176" t="s">
        <v>87</v>
      </c>
      <c r="EH1176">
        <v>0</v>
      </c>
      <c r="EI1176" t="s">
        <v>45</v>
      </c>
      <c r="EJ1176">
        <v>1</v>
      </c>
      <c r="EK1176">
        <v>478</v>
      </c>
      <c r="EL1176" t="s">
        <v>400</v>
      </c>
      <c r="EM1176" t="s">
        <v>401</v>
      </c>
      <c r="EO1176" t="s">
        <v>45</v>
      </c>
      <c r="EQ1176">
        <v>0</v>
      </c>
      <c r="ER1176">
        <v>6976.8</v>
      </c>
      <c r="ES1176">
        <v>6976.8</v>
      </c>
      <c r="ET1176">
        <v>0</v>
      </c>
      <c r="EU1176">
        <v>0</v>
      </c>
      <c r="EV1176">
        <v>0</v>
      </c>
      <c r="EW1176">
        <v>0</v>
      </c>
      <c r="EX1176">
        <v>0</v>
      </c>
      <c r="EZ1176">
        <v>0</v>
      </c>
      <c r="FQ1176">
        <v>0</v>
      </c>
      <c r="FR1176">
        <f t="shared" si="800"/>
        <v>0</v>
      </c>
      <c r="FS1176">
        <v>0</v>
      </c>
      <c r="FX1176">
        <v>0</v>
      </c>
      <c r="FY1176">
        <v>0</v>
      </c>
      <c r="GA1176" t="s">
        <v>45</v>
      </c>
      <c r="GG1176">
        <v>2</v>
      </c>
      <c r="GH1176">
        <v>1</v>
      </c>
      <c r="GI1176">
        <v>2</v>
      </c>
      <c r="GJ1176">
        <v>0</v>
      </c>
      <c r="GK1176">
        <f>ROUND(R1176*(R12)/100,2)</f>
        <v>0</v>
      </c>
      <c r="GL1176">
        <f t="shared" si="801"/>
        <v>0</v>
      </c>
      <c r="GM1176">
        <f t="shared" si="802"/>
        <v>383.78</v>
      </c>
      <c r="GN1176">
        <f t="shared" si="803"/>
        <v>383.78</v>
      </c>
      <c r="GO1176">
        <f t="shared" si="804"/>
        <v>0</v>
      </c>
      <c r="GP1176">
        <f t="shared" si="805"/>
        <v>0</v>
      </c>
      <c r="GR1176">
        <v>0</v>
      </c>
    </row>
    <row r="1177" spans="1:200">
      <c r="A1177">
        <v>18</v>
      </c>
      <c r="B1177">
        <v>0</v>
      </c>
      <c r="C1177">
        <v>576</v>
      </c>
      <c r="E1177" t="s">
        <v>406</v>
      </c>
      <c r="F1177" t="s">
        <v>835</v>
      </c>
      <c r="G1177" t="s">
        <v>836</v>
      </c>
      <c r="H1177" t="s">
        <v>138</v>
      </c>
      <c r="I1177">
        <f>I1175*J1177</f>
        <v>0.10351800000000001</v>
      </c>
      <c r="J1177">
        <v>7.1000000000000008E-2</v>
      </c>
      <c r="O1177">
        <f t="shared" si="773"/>
        <v>10428.68</v>
      </c>
      <c r="P1177">
        <f t="shared" si="774"/>
        <v>10428.68</v>
      </c>
      <c r="Q1177">
        <f t="shared" si="775"/>
        <v>0</v>
      </c>
      <c r="R1177">
        <f t="shared" si="776"/>
        <v>0</v>
      </c>
      <c r="S1177">
        <f t="shared" si="777"/>
        <v>0</v>
      </c>
      <c r="T1177">
        <f t="shared" si="778"/>
        <v>0</v>
      </c>
      <c r="U1177">
        <f t="shared" si="779"/>
        <v>0</v>
      </c>
      <c r="V1177">
        <f t="shared" si="780"/>
        <v>0</v>
      </c>
      <c r="W1177">
        <f t="shared" si="781"/>
        <v>0</v>
      </c>
      <c r="X1177">
        <f t="shared" si="782"/>
        <v>0</v>
      </c>
      <c r="Y1177">
        <f t="shared" si="782"/>
        <v>0</v>
      </c>
      <c r="AA1177">
        <v>22950688</v>
      </c>
      <c r="AB1177">
        <f t="shared" si="783"/>
        <v>33030.400000000001</v>
      </c>
      <c r="AC1177">
        <f t="shared" si="784"/>
        <v>33030.400000000001</v>
      </c>
      <c r="AD1177">
        <f t="shared" si="785"/>
        <v>0</v>
      </c>
      <c r="AE1177">
        <f t="shared" si="786"/>
        <v>0</v>
      </c>
      <c r="AF1177">
        <f t="shared" si="786"/>
        <v>0</v>
      </c>
      <c r="AG1177">
        <f t="shared" si="787"/>
        <v>0</v>
      </c>
      <c r="AH1177">
        <f t="shared" si="788"/>
        <v>0</v>
      </c>
      <c r="AI1177">
        <f t="shared" si="788"/>
        <v>0</v>
      </c>
      <c r="AJ1177">
        <f t="shared" si="789"/>
        <v>0</v>
      </c>
      <c r="AK1177">
        <v>33030.400000000001</v>
      </c>
      <c r="AL1177">
        <v>33030.400000000001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1</v>
      </c>
      <c r="AW1177">
        <v>1</v>
      </c>
      <c r="AZ1177">
        <v>1</v>
      </c>
      <c r="BA1177">
        <v>1</v>
      </c>
      <c r="BB1177">
        <v>1</v>
      </c>
      <c r="BC1177">
        <v>3.05</v>
      </c>
      <c r="BD1177" t="s">
        <v>45</v>
      </c>
      <c r="BE1177" t="s">
        <v>45</v>
      </c>
      <c r="BF1177" t="s">
        <v>45</v>
      </c>
      <c r="BG1177" t="s">
        <v>45</v>
      </c>
      <c r="BH1177">
        <v>3</v>
      </c>
      <c r="BI1177">
        <v>1</v>
      </c>
      <c r="BJ1177" t="s">
        <v>837</v>
      </c>
      <c r="BM1177">
        <v>478</v>
      </c>
      <c r="BN1177">
        <v>0</v>
      </c>
      <c r="BO1177" t="s">
        <v>835</v>
      </c>
      <c r="BP1177">
        <v>1</v>
      </c>
      <c r="BQ1177">
        <v>60</v>
      </c>
      <c r="BS1177">
        <v>1</v>
      </c>
      <c r="BT1177">
        <v>1</v>
      </c>
      <c r="BU1177">
        <v>1</v>
      </c>
      <c r="BV1177">
        <v>1</v>
      </c>
      <c r="BW1177">
        <v>1</v>
      </c>
      <c r="BX1177">
        <v>1</v>
      </c>
      <c r="BY1177" t="s">
        <v>45</v>
      </c>
      <c r="BZ1177">
        <v>0</v>
      </c>
      <c r="CA1177">
        <v>0</v>
      </c>
      <c r="CF1177">
        <v>0</v>
      </c>
      <c r="CG1177">
        <v>0</v>
      </c>
      <c r="CM1177">
        <v>0</v>
      </c>
      <c r="CN1177" t="s">
        <v>45</v>
      </c>
      <c r="CO1177">
        <v>0</v>
      </c>
      <c r="CP1177">
        <f t="shared" si="790"/>
        <v>10428.68</v>
      </c>
      <c r="CQ1177">
        <f t="shared" si="791"/>
        <v>100742.72</v>
      </c>
      <c r="CR1177">
        <f t="shared" si="792"/>
        <v>0</v>
      </c>
      <c r="CS1177">
        <f t="shared" si="793"/>
        <v>0</v>
      </c>
      <c r="CT1177">
        <f t="shared" si="794"/>
        <v>0</v>
      </c>
      <c r="CU1177">
        <f t="shared" si="795"/>
        <v>0</v>
      </c>
      <c r="CV1177">
        <f t="shared" si="796"/>
        <v>0</v>
      </c>
      <c r="CW1177">
        <f t="shared" si="797"/>
        <v>0</v>
      </c>
      <c r="CX1177">
        <f t="shared" si="797"/>
        <v>0</v>
      </c>
      <c r="CY1177">
        <f t="shared" si="798"/>
        <v>0</v>
      </c>
      <c r="CZ1177">
        <f t="shared" si="799"/>
        <v>0</v>
      </c>
      <c r="DC1177" t="s">
        <v>45</v>
      </c>
      <c r="DD1177" t="s">
        <v>45</v>
      </c>
      <c r="DE1177" t="s">
        <v>45</v>
      </c>
      <c r="DF1177" t="s">
        <v>45</v>
      </c>
      <c r="DG1177" t="s">
        <v>45</v>
      </c>
      <c r="DH1177" t="s">
        <v>45</v>
      </c>
      <c r="DI1177" t="s">
        <v>45</v>
      </c>
      <c r="DJ1177" t="s">
        <v>45</v>
      </c>
      <c r="DK1177" t="s">
        <v>45</v>
      </c>
      <c r="DL1177" t="s">
        <v>45</v>
      </c>
      <c r="DM1177" t="s">
        <v>45</v>
      </c>
      <c r="DN1177">
        <v>100</v>
      </c>
      <c r="DO1177">
        <v>64</v>
      </c>
      <c r="DP1177">
        <v>1.0249999999999999</v>
      </c>
      <c r="DQ1177">
        <v>1</v>
      </c>
      <c r="DU1177">
        <v>1009</v>
      </c>
      <c r="DV1177" t="s">
        <v>138</v>
      </c>
      <c r="DW1177" t="s">
        <v>138</v>
      </c>
      <c r="DX1177">
        <v>1000</v>
      </c>
      <c r="EE1177">
        <v>21378193</v>
      </c>
      <c r="EF1177">
        <v>60</v>
      </c>
      <c r="EG1177" t="s">
        <v>87</v>
      </c>
      <c r="EH1177">
        <v>0</v>
      </c>
      <c r="EI1177" t="s">
        <v>45</v>
      </c>
      <c r="EJ1177">
        <v>1</v>
      </c>
      <c r="EK1177">
        <v>478</v>
      </c>
      <c r="EL1177" t="s">
        <v>400</v>
      </c>
      <c r="EM1177" t="s">
        <v>401</v>
      </c>
      <c r="EO1177" t="s">
        <v>45</v>
      </c>
      <c r="EQ1177">
        <v>0</v>
      </c>
      <c r="ER1177">
        <v>33030.400000000001</v>
      </c>
      <c r="ES1177">
        <v>33030.400000000001</v>
      </c>
      <c r="ET1177">
        <v>0</v>
      </c>
      <c r="EU1177">
        <v>0</v>
      </c>
      <c r="EV1177">
        <v>0</v>
      </c>
      <c r="EW1177">
        <v>0</v>
      </c>
      <c r="EX1177">
        <v>0</v>
      </c>
      <c r="EZ1177">
        <v>0</v>
      </c>
      <c r="FQ1177">
        <v>0</v>
      </c>
      <c r="FR1177">
        <f t="shared" si="800"/>
        <v>0</v>
      </c>
      <c r="FS1177">
        <v>0</v>
      </c>
      <c r="FX1177">
        <v>0</v>
      </c>
      <c r="FY1177">
        <v>0</v>
      </c>
      <c r="GA1177" t="s">
        <v>45</v>
      </c>
      <c r="GG1177">
        <v>2</v>
      </c>
      <c r="GH1177">
        <v>1</v>
      </c>
      <c r="GI1177">
        <v>2</v>
      </c>
      <c r="GJ1177">
        <v>0</v>
      </c>
      <c r="GK1177">
        <f>ROUND(R1177*(R12)/100,2)</f>
        <v>0</v>
      </c>
      <c r="GL1177">
        <f t="shared" si="801"/>
        <v>0</v>
      </c>
      <c r="GM1177">
        <f t="shared" si="802"/>
        <v>10428.68</v>
      </c>
      <c r="GN1177">
        <f t="shared" si="803"/>
        <v>10428.68</v>
      </c>
      <c r="GO1177">
        <f t="shared" si="804"/>
        <v>0</v>
      </c>
      <c r="GP1177">
        <f t="shared" si="805"/>
        <v>0</v>
      </c>
      <c r="GR1177">
        <v>0</v>
      </c>
    </row>
    <row r="1179" spans="1:200">
      <c r="A1179" s="2">
        <v>51</v>
      </c>
      <c r="B1179" s="2">
        <f>B1167</f>
        <v>0</v>
      </c>
      <c r="C1179" s="2">
        <f>A1167</f>
        <v>5</v>
      </c>
      <c r="D1179" s="2">
        <f>ROW(A1167)</f>
        <v>1167</v>
      </c>
      <c r="E1179" s="2"/>
      <c r="F1179" s="2" t="str">
        <f>IF(F1167&lt;&gt;"",F1167,"")</f>
        <v>Новый подраздел</v>
      </c>
      <c r="G1179" s="2" t="str">
        <f>IF(G1167&lt;&gt;"",G1167,"")</f>
        <v>ТАМБУР (вход в комнату)</v>
      </c>
      <c r="H1179" s="2"/>
      <c r="I1179" s="2"/>
      <c r="J1179" s="2"/>
      <c r="K1179" s="2"/>
      <c r="L1179" s="2"/>
      <c r="M1179" s="2"/>
      <c r="N1179" s="2"/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>
        <f t="shared" ref="AO1179:AU1179" si="806">ROUND(BB1179,2)</f>
        <v>0</v>
      </c>
      <c r="AP1179" s="2">
        <f t="shared" si="806"/>
        <v>0</v>
      </c>
      <c r="AQ1179" s="2">
        <f t="shared" si="806"/>
        <v>0</v>
      </c>
      <c r="AR1179" s="2">
        <f t="shared" si="806"/>
        <v>0</v>
      </c>
      <c r="AS1179" s="2">
        <f t="shared" si="806"/>
        <v>0</v>
      </c>
      <c r="AT1179" s="2">
        <f t="shared" si="806"/>
        <v>0</v>
      </c>
      <c r="AU1179" s="2">
        <f t="shared" si="806"/>
        <v>0</v>
      </c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>
        <v>0</v>
      </c>
    </row>
    <row r="1181" spans="1:200">
      <c r="A1181" s="4">
        <v>50</v>
      </c>
      <c r="B1181" s="4">
        <v>0</v>
      </c>
      <c r="C1181" s="4">
        <v>0</v>
      </c>
      <c r="D1181" s="4">
        <v>1</v>
      </c>
      <c r="E1181" s="4">
        <v>201</v>
      </c>
      <c r="F1181" s="4">
        <f>ROUND(Source!O1179,O1181)</f>
        <v>0</v>
      </c>
      <c r="G1181" s="4" t="s">
        <v>172</v>
      </c>
      <c r="H1181" s="4" t="s">
        <v>173</v>
      </c>
      <c r="I1181" s="4"/>
      <c r="J1181" s="4"/>
      <c r="K1181" s="4">
        <v>201</v>
      </c>
      <c r="L1181" s="4">
        <v>1</v>
      </c>
      <c r="M1181" s="4">
        <v>3</v>
      </c>
      <c r="N1181" s="4" t="s">
        <v>45</v>
      </c>
      <c r="O1181" s="4">
        <v>2</v>
      </c>
      <c r="P1181" s="4"/>
    </row>
    <row r="1182" spans="1:200">
      <c r="A1182" s="4">
        <v>50</v>
      </c>
      <c r="B1182" s="4">
        <v>0</v>
      </c>
      <c r="C1182" s="4">
        <v>0</v>
      </c>
      <c r="D1182" s="4">
        <v>1</v>
      </c>
      <c r="E1182" s="4">
        <v>202</v>
      </c>
      <c r="F1182" s="4">
        <f>ROUND(Source!P1179,O1182)</f>
        <v>0</v>
      </c>
      <c r="G1182" s="4" t="s">
        <v>174</v>
      </c>
      <c r="H1182" s="4" t="s">
        <v>175</v>
      </c>
      <c r="I1182" s="4"/>
      <c r="J1182" s="4"/>
      <c r="K1182" s="4">
        <v>202</v>
      </c>
      <c r="L1182" s="4">
        <v>2</v>
      </c>
      <c r="M1182" s="4">
        <v>3</v>
      </c>
      <c r="N1182" s="4" t="s">
        <v>45</v>
      </c>
      <c r="O1182" s="4">
        <v>2</v>
      </c>
      <c r="P1182" s="4"/>
    </row>
    <row r="1183" spans="1:200">
      <c r="A1183" s="4">
        <v>50</v>
      </c>
      <c r="B1183" s="4">
        <v>0</v>
      </c>
      <c r="C1183" s="4">
        <v>0</v>
      </c>
      <c r="D1183" s="4">
        <v>1</v>
      </c>
      <c r="E1183" s="4">
        <v>222</v>
      </c>
      <c r="F1183" s="4">
        <f>ROUND(Source!AO1179,O1183)</f>
        <v>0</v>
      </c>
      <c r="G1183" s="4" t="s">
        <v>176</v>
      </c>
      <c r="H1183" s="4" t="s">
        <v>177</v>
      </c>
      <c r="I1183" s="4"/>
      <c r="J1183" s="4"/>
      <c r="K1183" s="4">
        <v>222</v>
      </c>
      <c r="L1183" s="4">
        <v>3</v>
      </c>
      <c r="M1183" s="4">
        <v>3</v>
      </c>
      <c r="N1183" s="4" t="s">
        <v>45</v>
      </c>
      <c r="O1183" s="4">
        <v>2</v>
      </c>
      <c r="P1183" s="4"/>
    </row>
    <row r="1184" spans="1:200">
      <c r="A1184" s="4">
        <v>50</v>
      </c>
      <c r="B1184" s="4">
        <v>0</v>
      </c>
      <c r="C1184" s="4">
        <v>0</v>
      </c>
      <c r="D1184" s="4">
        <v>1</v>
      </c>
      <c r="E1184" s="4">
        <v>216</v>
      </c>
      <c r="F1184" s="4">
        <f>ROUND(Source!AP1179,O1184)</f>
        <v>0</v>
      </c>
      <c r="G1184" s="4" t="s">
        <v>178</v>
      </c>
      <c r="H1184" s="4" t="s">
        <v>179</v>
      </c>
      <c r="I1184" s="4"/>
      <c r="J1184" s="4"/>
      <c r="K1184" s="4">
        <v>216</v>
      </c>
      <c r="L1184" s="4">
        <v>4</v>
      </c>
      <c r="M1184" s="4">
        <v>3</v>
      </c>
      <c r="N1184" s="4" t="s">
        <v>45</v>
      </c>
      <c r="O1184" s="4">
        <v>2</v>
      </c>
      <c r="P1184" s="4"/>
    </row>
    <row r="1185" spans="1:88">
      <c r="A1185" s="4">
        <v>50</v>
      </c>
      <c r="B1185" s="4">
        <v>0</v>
      </c>
      <c r="C1185" s="4">
        <v>0</v>
      </c>
      <c r="D1185" s="4">
        <v>1</v>
      </c>
      <c r="E1185" s="4">
        <v>223</v>
      </c>
      <c r="F1185" s="4">
        <f>ROUND(Source!AQ1179,O1185)</f>
        <v>0</v>
      </c>
      <c r="G1185" s="4" t="s">
        <v>180</v>
      </c>
      <c r="H1185" s="4" t="s">
        <v>181</v>
      </c>
      <c r="I1185" s="4"/>
      <c r="J1185" s="4"/>
      <c r="K1185" s="4">
        <v>223</v>
      </c>
      <c r="L1185" s="4">
        <v>5</v>
      </c>
      <c r="M1185" s="4">
        <v>3</v>
      </c>
      <c r="N1185" s="4" t="s">
        <v>45</v>
      </c>
      <c r="O1185" s="4">
        <v>2</v>
      </c>
      <c r="P1185" s="4"/>
    </row>
    <row r="1186" spans="1:88">
      <c r="A1186" s="4">
        <v>50</v>
      </c>
      <c r="B1186" s="4">
        <v>0</v>
      </c>
      <c r="C1186" s="4">
        <v>0</v>
      </c>
      <c r="D1186" s="4">
        <v>1</v>
      </c>
      <c r="E1186" s="4">
        <v>203</v>
      </c>
      <c r="F1186" s="4">
        <f>ROUND(Source!Q1179,O1186)</f>
        <v>0</v>
      </c>
      <c r="G1186" s="4" t="s">
        <v>182</v>
      </c>
      <c r="H1186" s="4" t="s">
        <v>183</v>
      </c>
      <c r="I1186" s="4"/>
      <c r="J1186" s="4"/>
      <c r="K1186" s="4">
        <v>203</v>
      </c>
      <c r="L1186" s="4">
        <v>6</v>
      </c>
      <c r="M1186" s="4">
        <v>3</v>
      </c>
      <c r="N1186" s="4" t="s">
        <v>45</v>
      </c>
      <c r="O1186" s="4">
        <v>2</v>
      </c>
      <c r="P1186" s="4"/>
    </row>
    <row r="1187" spans="1:88">
      <c r="A1187" s="4">
        <v>50</v>
      </c>
      <c r="B1187" s="4">
        <v>0</v>
      </c>
      <c r="C1187" s="4">
        <v>0</v>
      </c>
      <c r="D1187" s="4">
        <v>1</v>
      </c>
      <c r="E1187" s="4">
        <v>204</v>
      </c>
      <c r="F1187" s="4">
        <f>ROUND(Source!R1179,O1187)</f>
        <v>0</v>
      </c>
      <c r="G1187" s="4" t="s">
        <v>184</v>
      </c>
      <c r="H1187" s="4" t="s">
        <v>185</v>
      </c>
      <c r="I1187" s="4"/>
      <c r="J1187" s="4"/>
      <c r="K1187" s="4">
        <v>204</v>
      </c>
      <c r="L1187" s="4">
        <v>7</v>
      </c>
      <c r="M1187" s="4">
        <v>3</v>
      </c>
      <c r="N1187" s="4" t="s">
        <v>45</v>
      </c>
      <c r="O1187" s="4">
        <v>2</v>
      </c>
      <c r="P1187" s="4"/>
    </row>
    <row r="1188" spans="1:88">
      <c r="A1188" s="4">
        <v>50</v>
      </c>
      <c r="B1188" s="4">
        <v>0</v>
      </c>
      <c r="C1188" s="4">
        <v>0</v>
      </c>
      <c r="D1188" s="4">
        <v>1</v>
      </c>
      <c r="E1188" s="4">
        <v>205</v>
      </c>
      <c r="F1188" s="4">
        <f>ROUND(Source!S1179,O1188)</f>
        <v>0</v>
      </c>
      <c r="G1188" s="4" t="s">
        <v>186</v>
      </c>
      <c r="H1188" s="4" t="s">
        <v>187</v>
      </c>
      <c r="I1188" s="4"/>
      <c r="J1188" s="4"/>
      <c r="K1188" s="4">
        <v>205</v>
      </c>
      <c r="L1188" s="4">
        <v>8</v>
      </c>
      <c r="M1188" s="4">
        <v>3</v>
      </c>
      <c r="N1188" s="4" t="s">
        <v>45</v>
      </c>
      <c r="O1188" s="4">
        <v>2</v>
      </c>
      <c r="P1188" s="4"/>
    </row>
    <row r="1189" spans="1:88">
      <c r="A1189" s="4">
        <v>50</v>
      </c>
      <c r="B1189" s="4">
        <v>0</v>
      </c>
      <c r="C1189" s="4">
        <v>0</v>
      </c>
      <c r="D1189" s="4">
        <v>1</v>
      </c>
      <c r="E1189" s="4">
        <v>214</v>
      </c>
      <c r="F1189" s="4">
        <f>ROUND(Source!AS1179,O1189)</f>
        <v>0</v>
      </c>
      <c r="G1189" s="4" t="s">
        <v>188</v>
      </c>
      <c r="H1189" s="4" t="s">
        <v>189</v>
      </c>
      <c r="I1189" s="4"/>
      <c r="J1189" s="4"/>
      <c r="K1189" s="4">
        <v>214</v>
      </c>
      <c r="L1189" s="4">
        <v>9</v>
      </c>
      <c r="M1189" s="4">
        <v>3</v>
      </c>
      <c r="N1189" s="4" t="s">
        <v>45</v>
      </c>
      <c r="O1189" s="4">
        <v>2</v>
      </c>
      <c r="P1189" s="4"/>
    </row>
    <row r="1190" spans="1:88">
      <c r="A1190" s="4">
        <v>50</v>
      </c>
      <c r="B1190" s="4">
        <v>0</v>
      </c>
      <c r="C1190" s="4">
        <v>0</v>
      </c>
      <c r="D1190" s="4">
        <v>1</v>
      </c>
      <c r="E1190" s="4">
        <v>215</v>
      </c>
      <c r="F1190" s="4">
        <f>ROUND(Source!AT1179,O1190)</f>
        <v>0</v>
      </c>
      <c r="G1190" s="4" t="s">
        <v>190</v>
      </c>
      <c r="H1190" s="4" t="s">
        <v>191</v>
      </c>
      <c r="I1190" s="4"/>
      <c r="J1190" s="4"/>
      <c r="K1190" s="4">
        <v>215</v>
      </c>
      <c r="L1190" s="4">
        <v>10</v>
      </c>
      <c r="M1190" s="4">
        <v>3</v>
      </c>
      <c r="N1190" s="4" t="s">
        <v>45</v>
      </c>
      <c r="O1190" s="4">
        <v>2</v>
      </c>
      <c r="P1190" s="4"/>
    </row>
    <row r="1191" spans="1:88">
      <c r="A1191" s="4">
        <v>50</v>
      </c>
      <c r="B1191" s="4">
        <v>0</v>
      </c>
      <c r="C1191" s="4">
        <v>0</v>
      </c>
      <c r="D1191" s="4">
        <v>1</v>
      </c>
      <c r="E1191" s="4">
        <v>217</v>
      </c>
      <c r="F1191" s="4">
        <f>ROUND(Source!AU1179,O1191)</f>
        <v>0</v>
      </c>
      <c r="G1191" s="4" t="s">
        <v>192</v>
      </c>
      <c r="H1191" s="4" t="s">
        <v>193</v>
      </c>
      <c r="I1191" s="4"/>
      <c r="J1191" s="4"/>
      <c r="K1191" s="4">
        <v>217</v>
      </c>
      <c r="L1191" s="4">
        <v>11</v>
      </c>
      <c r="M1191" s="4">
        <v>3</v>
      </c>
      <c r="N1191" s="4" t="s">
        <v>45</v>
      </c>
      <c r="O1191" s="4">
        <v>2</v>
      </c>
      <c r="P1191" s="4"/>
    </row>
    <row r="1192" spans="1:88">
      <c r="A1192" s="4">
        <v>50</v>
      </c>
      <c r="B1192" s="4">
        <v>0</v>
      </c>
      <c r="C1192" s="4">
        <v>0</v>
      </c>
      <c r="D1192" s="4">
        <v>1</v>
      </c>
      <c r="E1192" s="4">
        <v>206</v>
      </c>
      <c r="F1192" s="4">
        <f>ROUND(Source!T1179,O1192)</f>
        <v>0</v>
      </c>
      <c r="G1192" s="4" t="s">
        <v>194</v>
      </c>
      <c r="H1192" s="4" t="s">
        <v>195</v>
      </c>
      <c r="I1192" s="4"/>
      <c r="J1192" s="4"/>
      <c r="K1192" s="4">
        <v>206</v>
      </c>
      <c r="L1192" s="4">
        <v>12</v>
      </c>
      <c r="M1192" s="4">
        <v>3</v>
      </c>
      <c r="N1192" s="4" t="s">
        <v>45</v>
      </c>
      <c r="O1192" s="4">
        <v>2</v>
      </c>
      <c r="P1192" s="4"/>
    </row>
    <row r="1193" spans="1:88">
      <c r="A1193" s="4">
        <v>50</v>
      </c>
      <c r="B1193" s="4">
        <v>0</v>
      </c>
      <c r="C1193" s="4">
        <v>0</v>
      </c>
      <c r="D1193" s="4">
        <v>1</v>
      </c>
      <c r="E1193" s="4">
        <v>207</v>
      </c>
      <c r="F1193" s="4">
        <f>Source!U1179</f>
        <v>0</v>
      </c>
      <c r="G1193" s="4" t="s">
        <v>196</v>
      </c>
      <c r="H1193" s="4" t="s">
        <v>197</v>
      </c>
      <c r="I1193" s="4"/>
      <c r="J1193" s="4"/>
      <c r="K1193" s="4">
        <v>207</v>
      </c>
      <c r="L1193" s="4">
        <v>13</v>
      </c>
      <c r="M1193" s="4">
        <v>3</v>
      </c>
      <c r="N1193" s="4" t="s">
        <v>45</v>
      </c>
      <c r="O1193" s="4">
        <v>-1</v>
      </c>
      <c r="P1193" s="4"/>
    </row>
    <row r="1194" spans="1:88">
      <c r="A1194" s="4">
        <v>50</v>
      </c>
      <c r="B1194" s="4">
        <v>0</v>
      </c>
      <c r="C1194" s="4">
        <v>0</v>
      </c>
      <c r="D1194" s="4">
        <v>1</v>
      </c>
      <c r="E1194" s="4">
        <v>208</v>
      </c>
      <c r="F1194" s="4">
        <f>Source!V1179</f>
        <v>0</v>
      </c>
      <c r="G1194" s="4" t="s">
        <v>198</v>
      </c>
      <c r="H1194" s="4" t="s">
        <v>199</v>
      </c>
      <c r="I1194" s="4"/>
      <c r="J1194" s="4"/>
      <c r="K1194" s="4">
        <v>208</v>
      </c>
      <c r="L1194" s="4">
        <v>14</v>
      </c>
      <c r="M1194" s="4">
        <v>3</v>
      </c>
      <c r="N1194" s="4" t="s">
        <v>45</v>
      </c>
      <c r="O1194" s="4">
        <v>-1</v>
      </c>
      <c r="P1194" s="4"/>
    </row>
    <row r="1195" spans="1:88">
      <c r="A1195" s="4">
        <v>50</v>
      </c>
      <c r="B1195" s="4">
        <v>0</v>
      </c>
      <c r="C1195" s="4">
        <v>0</v>
      </c>
      <c r="D1195" s="4">
        <v>1</v>
      </c>
      <c r="E1195" s="4">
        <v>209</v>
      </c>
      <c r="F1195" s="4">
        <f>ROUND(Source!W1179,O1195)</f>
        <v>0</v>
      </c>
      <c r="G1195" s="4" t="s">
        <v>200</v>
      </c>
      <c r="H1195" s="4" t="s">
        <v>201</v>
      </c>
      <c r="I1195" s="4"/>
      <c r="J1195" s="4"/>
      <c r="K1195" s="4">
        <v>209</v>
      </c>
      <c r="L1195" s="4">
        <v>15</v>
      </c>
      <c r="M1195" s="4">
        <v>3</v>
      </c>
      <c r="N1195" s="4" t="s">
        <v>45</v>
      </c>
      <c r="O1195" s="4">
        <v>2</v>
      </c>
      <c r="P1195" s="4"/>
    </row>
    <row r="1196" spans="1:88">
      <c r="A1196" s="4">
        <v>50</v>
      </c>
      <c r="B1196" s="4">
        <v>0</v>
      </c>
      <c r="C1196" s="4">
        <v>0</v>
      </c>
      <c r="D1196" s="4">
        <v>1</v>
      </c>
      <c r="E1196" s="4">
        <v>210</v>
      </c>
      <c r="F1196" s="4">
        <f>ROUND(Source!X1179,O1196)</f>
        <v>0</v>
      </c>
      <c r="G1196" s="4" t="s">
        <v>202</v>
      </c>
      <c r="H1196" s="4" t="s">
        <v>203</v>
      </c>
      <c r="I1196" s="4"/>
      <c r="J1196" s="4"/>
      <c r="K1196" s="4">
        <v>210</v>
      </c>
      <c r="L1196" s="4">
        <v>16</v>
      </c>
      <c r="M1196" s="4">
        <v>3</v>
      </c>
      <c r="N1196" s="4" t="s">
        <v>45</v>
      </c>
      <c r="O1196" s="4">
        <v>2</v>
      </c>
      <c r="P1196" s="4"/>
    </row>
    <row r="1197" spans="1:88">
      <c r="A1197" s="4">
        <v>50</v>
      </c>
      <c r="B1197" s="4">
        <v>0</v>
      </c>
      <c r="C1197" s="4">
        <v>0</v>
      </c>
      <c r="D1197" s="4">
        <v>1</v>
      </c>
      <c r="E1197" s="4">
        <v>211</v>
      </c>
      <c r="F1197" s="4">
        <f>ROUND(Source!Y1179,O1197)</f>
        <v>0</v>
      </c>
      <c r="G1197" s="4" t="s">
        <v>204</v>
      </c>
      <c r="H1197" s="4" t="s">
        <v>205</v>
      </c>
      <c r="I1197" s="4"/>
      <c r="J1197" s="4"/>
      <c r="K1197" s="4">
        <v>211</v>
      </c>
      <c r="L1197" s="4">
        <v>17</v>
      </c>
      <c r="M1197" s="4">
        <v>3</v>
      </c>
      <c r="N1197" s="4" t="s">
        <v>45</v>
      </c>
      <c r="O1197" s="4">
        <v>2</v>
      </c>
      <c r="P1197" s="4"/>
    </row>
    <row r="1198" spans="1:88">
      <c r="A1198" s="4">
        <v>50</v>
      </c>
      <c r="B1198" s="4">
        <v>0</v>
      </c>
      <c r="C1198" s="4">
        <v>0</v>
      </c>
      <c r="D1198" s="4">
        <v>1</v>
      </c>
      <c r="E1198" s="4">
        <v>224</v>
      </c>
      <c r="F1198" s="4">
        <f>ROUND(Source!AR1179,O1198)</f>
        <v>0</v>
      </c>
      <c r="G1198" s="4" t="s">
        <v>206</v>
      </c>
      <c r="H1198" s="4" t="s">
        <v>207</v>
      </c>
      <c r="I1198" s="4"/>
      <c r="J1198" s="4"/>
      <c r="K1198" s="4">
        <v>224</v>
      </c>
      <c r="L1198" s="4">
        <v>18</v>
      </c>
      <c r="M1198" s="4">
        <v>3</v>
      </c>
      <c r="N1198" s="4" t="s">
        <v>45</v>
      </c>
      <c r="O1198" s="4">
        <v>2</v>
      </c>
      <c r="P1198" s="4"/>
    </row>
    <row r="1200" spans="1:88">
      <c r="A1200" s="1">
        <v>5</v>
      </c>
      <c r="B1200" s="1">
        <v>0</v>
      </c>
      <c r="C1200" s="1"/>
      <c r="D1200" s="1">
        <f>ROW(A1216)</f>
        <v>1216</v>
      </c>
      <c r="E1200" s="1"/>
      <c r="F1200" s="1" t="s">
        <v>564</v>
      </c>
      <c r="G1200" s="1" t="s">
        <v>858</v>
      </c>
      <c r="H1200" s="1" t="s">
        <v>45</v>
      </c>
      <c r="I1200" s="1">
        <v>0</v>
      </c>
      <c r="J1200" s="1"/>
      <c r="K1200" s="1">
        <v>0</v>
      </c>
      <c r="L1200" s="1"/>
      <c r="M1200" s="1"/>
      <c r="N1200" s="1"/>
      <c r="O1200" s="1"/>
      <c r="P1200" s="1"/>
      <c r="Q1200" s="1"/>
      <c r="R1200" s="1"/>
      <c r="S1200" s="1"/>
      <c r="T1200" s="1"/>
      <c r="U1200" s="1" t="s">
        <v>45</v>
      </c>
      <c r="V1200" s="1">
        <v>0</v>
      </c>
      <c r="W1200" s="1"/>
      <c r="X1200" s="1"/>
      <c r="Y1200" s="1"/>
      <c r="Z1200" s="1"/>
      <c r="AA1200" s="1"/>
      <c r="AB1200" s="1" t="s">
        <v>45</v>
      </c>
      <c r="AC1200" s="1" t="s">
        <v>45</v>
      </c>
      <c r="AD1200" s="1" t="s">
        <v>45</v>
      </c>
      <c r="AE1200" s="1" t="s">
        <v>45</v>
      </c>
      <c r="AF1200" s="1" t="s">
        <v>45</v>
      </c>
      <c r="AG1200" s="1" t="s">
        <v>45</v>
      </c>
      <c r="AH1200" s="1"/>
      <c r="AI1200" s="1"/>
      <c r="AJ1200" s="1"/>
      <c r="AK1200" s="1"/>
      <c r="AL1200" s="1"/>
      <c r="AM1200" s="1"/>
      <c r="AN1200" s="1"/>
      <c r="AO1200" s="1"/>
      <c r="AP1200" s="1" t="s">
        <v>45</v>
      </c>
      <c r="AQ1200" s="1" t="s">
        <v>45</v>
      </c>
      <c r="AR1200" s="1" t="s">
        <v>45</v>
      </c>
      <c r="AS1200" s="1"/>
      <c r="AT1200" s="1"/>
      <c r="AU1200" s="1"/>
      <c r="AV1200" s="1"/>
      <c r="AW1200" s="1"/>
      <c r="AX1200" s="1"/>
      <c r="AY1200" s="1"/>
      <c r="AZ1200" s="1" t="s">
        <v>45</v>
      </c>
      <c r="BA1200" s="1"/>
      <c r="BB1200" s="1" t="s">
        <v>45</v>
      </c>
      <c r="BC1200" s="1" t="s">
        <v>45</v>
      </c>
      <c r="BD1200" s="1" t="s">
        <v>45</v>
      </c>
      <c r="BE1200" s="1" t="s">
        <v>45</v>
      </c>
      <c r="BF1200" s="1" t="s">
        <v>45</v>
      </c>
      <c r="BG1200" s="1" t="s">
        <v>45</v>
      </c>
      <c r="BH1200" s="1" t="s">
        <v>45</v>
      </c>
      <c r="BI1200" s="1" t="s">
        <v>45</v>
      </c>
      <c r="BJ1200" s="1" t="s">
        <v>45</v>
      </c>
      <c r="BK1200" s="1" t="s">
        <v>45</v>
      </c>
      <c r="BL1200" s="1" t="s">
        <v>45</v>
      </c>
      <c r="BM1200" s="1" t="s">
        <v>45</v>
      </c>
      <c r="BN1200" s="1" t="s">
        <v>45</v>
      </c>
      <c r="BO1200" s="1" t="s">
        <v>45</v>
      </c>
      <c r="BP1200" s="1" t="s">
        <v>45</v>
      </c>
      <c r="BQ1200" s="1"/>
      <c r="BR1200" s="1"/>
      <c r="BS1200" s="1"/>
      <c r="BT1200" s="1"/>
      <c r="BU1200" s="1"/>
      <c r="BV1200" s="1"/>
      <c r="BW1200" s="1"/>
      <c r="BX1200" s="1">
        <v>0</v>
      </c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>
        <v>0</v>
      </c>
    </row>
    <row r="1202" spans="1:200">
      <c r="A1202" s="2">
        <v>52</v>
      </c>
      <c r="B1202" s="2">
        <f t="shared" ref="B1202:G1202" si="807">B1216</f>
        <v>0</v>
      </c>
      <c r="C1202" s="2">
        <f t="shared" si="807"/>
        <v>5</v>
      </c>
      <c r="D1202" s="2">
        <f t="shared" si="807"/>
        <v>1200</v>
      </c>
      <c r="E1202" s="2">
        <f t="shared" si="807"/>
        <v>0</v>
      </c>
      <c r="F1202" s="2" t="str">
        <f t="shared" si="807"/>
        <v>Новый подраздел</v>
      </c>
      <c r="G1202" s="2" t="str">
        <f t="shared" si="807"/>
        <v>КУХНЯ</v>
      </c>
      <c r="H1202" s="2"/>
      <c r="I1202" s="2"/>
      <c r="J1202" s="2"/>
      <c r="K1202" s="2"/>
      <c r="L1202" s="2"/>
      <c r="M1202" s="2"/>
      <c r="N1202" s="2"/>
      <c r="O1202" s="2">
        <f t="shared" ref="O1202:AT1202" si="808">O1216</f>
        <v>0</v>
      </c>
      <c r="P1202" s="2">
        <f t="shared" si="808"/>
        <v>0</v>
      </c>
      <c r="Q1202" s="2">
        <f t="shared" si="808"/>
        <v>0</v>
      </c>
      <c r="R1202" s="2">
        <f t="shared" si="808"/>
        <v>0</v>
      </c>
      <c r="S1202" s="2">
        <f t="shared" si="808"/>
        <v>0</v>
      </c>
      <c r="T1202" s="2">
        <f t="shared" si="808"/>
        <v>0</v>
      </c>
      <c r="U1202" s="2">
        <f t="shared" si="808"/>
        <v>0</v>
      </c>
      <c r="V1202" s="2">
        <f t="shared" si="808"/>
        <v>0</v>
      </c>
      <c r="W1202" s="2">
        <f t="shared" si="808"/>
        <v>0</v>
      </c>
      <c r="X1202" s="2">
        <f t="shared" si="808"/>
        <v>0</v>
      </c>
      <c r="Y1202" s="2">
        <f t="shared" si="808"/>
        <v>0</v>
      </c>
      <c r="Z1202" s="2">
        <f t="shared" si="808"/>
        <v>0</v>
      </c>
      <c r="AA1202" s="2">
        <f t="shared" si="808"/>
        <v>0</v>
      </c>
      <c r="AB1202" s="2">
        <f t="shared" si="808"/>
        <v>0</v>
      </c>
      <c r="AC1202" s="2">
        <f t="shared" si="808"/>
        <v>0</v>
      </c>
      <c r="AD1202" s="2">
        <f t="shared" si="808"/>
        <v>0</v>
      </c>
      <c r="AE1202" s="2">
        <f t="shared" si="808"/>
        <v>0</v>
      </c>
      <c r="AF1202" s="2">
        <f t="shared" si="808"/>
        <v>0</v>
      </c>
      <c r="AG1202" s="2">
        <f t="shared" si="808"/>
        <v>0</v>
      </c>
      <c r="AH1202" s="2">
        <f t="shared" si="808"/>
        <v>0</v>
      </c>
      <c r="AI1202" s="2">
        <f t="shared" si="808"/>
        <v>0</v>
      </c>
      <c r="AJ1202" s="2">
        <f t="shared" si="808"/>
        <v>0</v>
      </c>
      <c r="AK1202" s="2">
        <f t="shared" si="808"/>
        <v>0</v>
      </c>
      <c r="AL1202" s="2">
        <f t="shared" si="808"/>
        <v>0</v>
      </c>
      <c r="AM1202" s="2">
        <f t="shared" si="808"/>
        <v>0</v>
      </c>
      <c r="AN1202" s="2">
        <f t="shared" si="808"/>
        <v>0</v>
      </c>
      <c r="AO1202" s="2">
        <f t="shared" si="808"/>
        <v>0</v>
      </c>
      <c r="AP1202" s="2">
        <f t="shared" si="808"/>
        <v>0</v>
      </c>
      <c r="AQ1202" s="2">
        <f t="shared" si="808"/>
        <v>0</v>
      </c>
      <c r="AR1202" s="2">
        <f t="shared" si="808"/>
        <v>0</v>
      </c>
      <c r="AS1202" s="2">
        <f t="shared" si="808"/>
        <v>0</v>
      </c>
      <c r="AT1202" s="2">
        <f t="shared" si="808"/>
        <v>0</v>
      </c>
      <c r="AU1202" s="2">
        <f t="shared" ref="AU1202:BZ1202" si="809">AU1216</f>
        <v>0</v>
      </c>
      <c r="AV1202" s="2">
        <f t="shared" si="809"/>
        <v>0</v>
      </c>
      <c r="AW1202" s="2">
        <f t="shared" si="809"/>
        <v>0</v>
      </c>
      <c r="AX1202" s="2">
        <f t="shared" si="809"/>
        <v>0</v>
      </c>
      <c r="AY1202" s="2">
        <f t="shared" si="809"/>
        <v>0</v>
      </c>
      <c r="AZ1202" s="2">
        <f t="shared" si="809"/>
        <v>0</v>
      </c>
      <c r="BA1202" s="2">
        <f t="shared" si="809"/>
        <v>0</v>
      </c>
      <c r="BB1202" s="2">
        <f t="shared" si="809"/>
        <v>0</v>
      </c>
      <c r="BC1202" s="2">
        <f t="shared" si="809"/>
        <v>0</v>
      </c>
      <c r="BD1202" s="2">
        <f t="shared" si="809"/>
        <v>0</v>
      </c>
      <c r="BE1202" s="2">
        <f t="shared" si="809"/>
        <v>0</v>
      </c>
      <c r="BF1202" s="2">
        <f t="shared" si="809"/>
        <v>0</v>
      </c>
      <c r="BG1202" s="2">
        <f t="shared" si="809"/>
        <v>0</v>
      </c>
      <c r="BH1202" s="2">
        <f t="shared" si="809"/>
        <v>0</v>
      </c>
      <c r="BI1202" s="2">
        <f t="shared" si="809"/>
        <v>0</v>
      </c>
      <c r="BJ1202" s="2">
        <f t="shared" si="809"/>
        <v>0</v>
      </c>
      <c r="BK1202" s="2">
        <f t="shared" si="809"/>
        <v>0</v>
      </c>
      <c r="BL1202" s="2">
        <f t="shared" si="809"/>
        <v>0</v>
      </c>
      <c r="BM1202" s="2">
        <f t="shared" si="809"/>
        <v>0</v>
      </c>
      <c r="BN1202" s="2">
        <f t="shared" si="809"/>
        <v>0</v>
      </c>
      <c r="BO1202" s="3">
        <f t="shared" si="809"/>
        <v>0</v>
      </c>
      <c r="BP1202" s="3">
        <f t="shared" si="809"/>
        <v>0</v>
      </c>
      <c r="BQ1202" s="3">
        <f t="shared" si="809"/>
        <v>0</v>
      </c>
      <c r="BR1202" s="3">
        <f t="shared" si="809"/>
        <v>0</v>
      </c>
      <c r="BS1202" s="3">
        <f t="shared" si="809"/>
        <v>0</v>
      </c>
      <c r="BT1202" s="3">
        <f t="shared" si="809"/>
        <v>0</v>
      </c>
      <c r="BU1202" s="3">
        <f t="shared" si="809"/>
        <v>0</v>
      </c>
      <c r="BV1202" s="3">
        <f t="shared" si="809"/>
        <v>0</v>
      </c>
      <c r="BW1202" s="3">
        <f t="shared" si="809"/>
        <v>0</v>
      </c>
      <c r="BX1202" s="3">
        <f t="shared" si="809"/>
        <v>0</v>
      </c>
      <c r="BY1202" s="3">
        <f t="shared" si="809"/>
        <v>0</v>
      </c>
      <c r="BZ1202" s="3">
        <f t="shared" si="809"/>
        <v>0</v>
      </c>
      <c r="CA1202" s="3">
        <f t="shared" ref="CA1202:DF1202" si="810">CA1216</f>
        <v>0</v>
      </c>
      <c r="CB1202" s="3">
        <f t="shared" si="810"/>
        <v>0</v>
      </c>
      <c r="CC1202" s="3">
        <f t="shared" si="810"/>
        <v>0</v>
      </c>
      <c r="CD1202" s="3">
        <f t="shared" si="810"/>
        <v>0</v>
      </c>
      <c r="CE1202" s="3">
        <f t="shared" si="810"/>
        <v>0</v>
      </c>
      <c r="CF1202" s="3">
        <f t="shared" si="810"/>
        <v>0</v>
      </c>
      <c r="CG1202" s="3">
        <f t="shared" si="810"/>
        <v>0</v>
      </c>
      <c r="CH1202" s="3">
        <f t="shared" si="810"/>
        <v>0</v>
      </c>
      <c r="CI1202" s="3">
        <f t="shared" si="810"/>
        <v>0</v>
      </c>
      <c r="CJ1202" s="3">
        <f t="shared" si="810"/>
        <v>0</v>
      </c>
      <c r="CK1202" s="3">
        <f t="shared" si="810"/>
        <v>0</v>
      </c>
      <c r="CL1202" s="3">
        <f t="shared" si="810"/>
        <v>0</v>
      </c>
      <c r="CM1202" s="3">
        <f t="shared" si="810"/>
        <v>0</v>
      </c>
      <c r="CN1202" s="3">
        <f t="shared" si="810"/>
        <v>0</v>
      </c>
      <c r="CO1202" s="3">
        <f t="shared" si="810"/>
        <v>0</v>
      </c>
      <c r="CP1202" s="3">
        <f t="shared" si="810"/>
        <v>0</v>
      </c>
      <c r="CQ1202" s="3">
        <f t="shared" si="810"/>
        <v>0</v>
      </c>
      <c r="CR1202" s="3">
        <f t="shared" si="810"/>
        <v>0</v>
      </c>
      <c r="CS1202" s="3">
        <f t="shared" si="810"/>
        <v>0</v>
      </c>
      <c r="CT1202" s="3">
        <f t="shared" si="810"/>
        <v>0</v>
      </c>
      <c r="CU1202" s="3">
        <f t="shared" si="810"/>
        <v>0</v>
      </c>
      <c r="CV1202" s="3">
        <f t="shared" si="810"/>
        <v>0</v>
      </c>
      <c r="CW1202" s="3">
        <f t="shared" si="810"/>
        <v>0</v>
      </c>
      <c r="CX1202" s="3">
        <f t="shared" si="810"/>
        <v>0</v>
      </c>
      <c r="CY1202" s="3">
        <f t="shared" si="810"/>
        <v>0</v>
      </c>
      <c r="CZ1202" s="3">
        <f t="shared" si="810"/>
        <v>0</v>
      </c>
      <c r="DA1202" s="3">
        <f t="shared" si="810"/>
        <v>0</v>
      </c>
      <c r="DB1202" s="3">
        <f t="shared" si="810"/>
        <v>0</v>
      </c>
      <c r="DC1202" s="3">
        <f t="shared" si="810"/>
        <v>0</v>
      </c>
      <c r="DD1202" s="3">
        <f t="shared" si="810"/>
        <v>0</v>
      </c>
      <c r="DE1202" s="3">
        <f t="shared" si="810"/>
        <v>0</v>
      </c>
      <c r="DF1202" s="3">
        <f t="shared" si="810"/>
        <v>0</v>
      </c>
      <c r="DG1202" s="3">
        <f t="shared" ref="DG1202:DN1202" si="811">DG1216</f>
        <v>0</v>
      </c>
      <c r="DH1202" s="3">
        <f t="shared" si="811"/>
        <v>0</v>
      </c>
      <c r="DI1202" s="3">
        <f t="shared" si="811"/>
        <v>0</v>
      </c>
      <c r="DJ1202" s="3">
        <f t="shared" si="811"/>
        <v>0</v>
      </c>
      <c r="DK1202" s="3">
        <f t="shared" si="811"/>
        <v>0</v>
      </c>
      <c r="DL1202" s="3">
        <f t="shared" si="811"/>
        <v>0</v>
      </c>
      <c r="DM1202" s="3">
        <f t="shared" si="811"/>
        <v>0</v>
      </c>
      <c r="DN1202" s="3">
        <f t="shared" si="811"/>
        <v>0</v>
      </c>
    </row>
    <row r="1204" spans="1:200">
      <c r="A1204">
        <v>17</v>
      </c>
      <c r="B1204">
        <v>0</v>
      </c>
      <c r="C1204">
        <f>ROW(SmtRes!A582)</f>
        <v>582</v>
      </c>
      <c r="D1204">
        <f>ROW(EtalonRes!A558)</f>
        <v>558</v>
      </c>
      <c r="E1204" t="s">
        <v>63</v>
      </c>
      <c r="F1204" t="s">
        <v>381</v>
      </c>
      <c r="G1204" t="s">
        <v>382</v>
      </c>
      <c r="H1204" t="s">
        <v>73</v>
      </c>
      <c r="I1204">
        <f>0.23*0.3+0.093*0.3</f>
        <v>9.69E-2</v>
      </c>
      <c r="J1204">
        <v>0</v>
      </c>
      <c r="O1204">
        <f t="shared" ref="O1204:O1214" si="812">ROUND(CP1204,2)</f>
        <v>2782.92</v>
      </c>
      <c r="P1204">
        <f t="shared" ref="P1204:P1214" si="813">ROUND(CQ1204*I1204,2)</f>
        <v>0</v>
      </c>
      <c r="Q1204">
        <f t="shared" ref="Q1204:Q1214" si="814">ROUND(CR1204*I1204,2)</f>
        <v>0</v>
      </c>
      <c r="R1204">
        <f t="shared" ref="R1204:R1214" si="815">ROUND(CS1204*I1204,2)</f>
        <v>0</v>
      </c>
      <c r="S1204">
        <f t="shared" ref="S1204:S1214" si="816">ROUND(CT1204*I1204,2)</f>
        <v>2782.92</v>
      </c>
      <c r="T1204">
        <f t="shared" ref="T1204:T1214" si="817">ROUND(CU1204*I1204,2)</f>
        <v>0</v>
      </c>
      <c r="U1204">
        <f t="shared" ref="U1204:U1214" si="818">CV1204*I1204</f>
        <v>14.580543</v>
      </c>
      <c r="V1204">
        <f t="shared" ref="V1204:V1214" si="819">CW1204*I1204</f>
        <v>0</v>
      </c>
      <c r="W1204">
        <f t="shared" ref="W1204:W1214" si="820">ROUND(CX1204*I1204,2)</f>
        <v>0</v>
      </c>
      <c r="X1204">
        <f t="shared" ref="X1204:X1214" si="821">ROUND(CY1204,2)</f>
        <v>2337.65</v>
      </c>
      <c r="Y1204">
        <f t="shared" ref="Y1204:Y1214" si="822">ROUND(CZ1204,2)</f>
        <v>1224.48</v>
      </c>
      <c r="AA1204">
        <v>22950688</v>
      </c>
      <c r="AB1204">
        <f t="shared" ref="AB1204:AB1214" si="823">ROUND((AC1204+AD1204+AF1204),6)</f>
        <v>1726.37</v>
      </c>
      <c r="AC1204">
        <f t="shared" ref="AC1204:AC1214" si="824">ROUND((ES1204),6)</f>
        <v>0</v>
      </c>
      <c r="AD1204">
        <f t="shared" ref="AD1204:AD1214" si="825">ROUND((((ET1204)-(EU1204))+AE1204),6)</f>
        <v>0</v>
      </c>
      <c r="AE1204">
        <f t="shared" ref="AE1204:AE1214" si="826">ROUND((EU1204),6)</f>
        <v>0</v>
      </c>
      <c r="AF1204">
        <f t="shared" ref="AF1204:AF1214" si="827">ROUND((EV1204),6)</f>
        <v>1726.37</v>
      </c>
      <c r="AG1204">
        <f t="shared" ref="AG1204:AG1214" si="828">ROUND((AP1204),6)</f>
        <v>0</v>
      </c>
      <c r="AH1204">
        <f t="shared" ref="AH1204:AH1214" si="829">(EW1204)</f>
        <v>146.80000000000001</v>
      </c>
      <c r="AI1204">
        <f t="shared" ref="AI1204:AI1214" si="830">(EX1204)</f>
        <v>0</v>
      </c>
      <c r="AJ1204">
        <f t="shared" ref="AJ1204:AJ1214" si="831">ROUND((AS1204),6)</f>
        <v>0</v>
      </c>
      <c r="AK1204">
        <v>1726.37</v>
      </c>
      <c r="AL1204">
        <v>0</v>
      </c>
      <c r="AM1204">
        <v>0</v>
      </c>
      <c r="AN1204">
        <v>0</v>
      </c>
      <c r="AO1204">
        <v>1726.37</v>
      </c>
      <c r="AP1204">
        <v>0</v>
      </c>
      <c r="AQ1204">
        <v>146.80000000000001</v>
      </c>
      <c r="AR1204">
        <v>0</v>
      </c>
      <c r="AS1204">
        <v>0</v>
      </c>
      <c r="AT1204">
        <v>84</v>
      </c>
      <c r="AU1204">
        <v>44</v>
      </c>
      <c r="AV1204">
        <v>1.0249999999999999</v>
      </c>
      <c r="AW1204">
        <v>1</v>
      </c>
      <c r="AZ1204">
        <v>1</v>
      </c>
      <c r="BA1204">
        <v>16.23</v>
      </c>
      <c r="BB1204">
        <v>1</v>
      </c>
      <c r="BC1204">
        <v>1</v>
      </c>
      <c r="BD1204" t="s">
        <v>45</v>
      </c>
      <c r="BE1204" t="s">
        <v>45</v>
      </c>
      <c r="BF1204" t="s">
        <v>45</v>
      </c>
      <c r="BG1204" t="s">
        <v>45</v>
      </c>
      <c r="BH1204">
        <v>0</v>
      </c>
      <c r="BI1204">
        <v>1</v>
      </c>
      <c r="BJ1204" t="s">
        <v>383</v>
      </c>
      <c r="BM1204">
        <v>454</v>
      </c>
      <c r="BN1204">
        <v>0</v>
      </c>
      <c r="BO1204" t="s">
        <v>381</v>
      </c>
      <c r="BP1204">
        <v>1</v>
      </c>
      <c r="BQ1204">
        <v>60</v>
      </c>
      <c r="BS1204">
        <v>16.23</v>
      </c>
      <c r="BT1204">
        <v>1</v>
      </c>
      <c r="BU1204">
        <v>1</v>
      </c>
      <c r="BV1204">
        <v>1</v>
      </c>
      <c r="BW1204">
        <v>1</v>
      </c>
      <c r="BX1204">
        <v>1</v>
      </c>
      <c r="BY1204" t="s">
        <v>45</v>
      </c>
      <c r="BZ1204">
        <v>84</v>
      </c>
      <c r="CA1204">
        <v>44</v>
      </c>
      <c r="CF1204">
        <v>0</v>
      </c>
      <c r="CG1204">
        <v>0</v>
      </c>
      <c r="CM1204">
        <v>0</v>
      </c>
      <c r="CN1204" t="s">
        <v>45</v>
      </c>
      <c r="CO1204">
        <v>0</v>
      </c>
      <c r="CP1204">
        <f t="shared" ref="CP1204:CP1214" si="832">(P1204+Q1204+S1204)</f>
        <v>2782.92</v>
      </c>
      <c r="CQ1204">
        <f t="shared" ref="CQ1204:CQ1214" si="833">(AC1204*BC1204*AW1204)</f>
        <v>0</v>
      </c>
      <c r="CR1204">
        <f t="shared" ref="CR1204:CR1214" si="834">(AD1204*BB1204*AV1204)</f>
        <v>0</v>
      </c>
      <c r="CS1204">
        <f t="shared" ref="CS1204:CS1214" si="835">(AE1204*BS1204*AV1204)</f>
        <v>0</v>
      </c>
      <c r="CT1204">
        <f t="shared" ref="CT1204:CT1214" si="836">(AF1204*BA1204*AV1204)</f>
        <v>28719.459727499994</v>
      </c>
      <c r="CU1204">
        <f t="shared" ref="CU1204:CU1214" si="837">AG1204</f>
        <v>0</v>
      </c>
      <c r="CV1204">
        <f t="shared" ref="CV1204:CV1214" si="838">(AH1204*AV1204)</f>
        <v>150.47</v>
      </c>
      <c r="CW1204">
        <f t="shared" ref="CW1204:CW1214" si="839">AI1204</f>
        <v>0</v>
      </c>
      <c r="CX1204">
        <f t="shared" ref="CX1204:CX1214" si="840">AJ1204</f>
        <v>0</v>
      </c>
      <c r="CY1204">
        <f t="shared" ref="CY1204:CY1214" si="841">S1204*(BZ1204/100)</f>
        <v>2337.6527999999998</v>
      </c>
      <c r="CZ1204">
        <f t="shared" ref="CZ1204:CZ1214" si="842">S1204*(CA1204/100)</f>
        <v>1224.4848</v>
      </c>
      <c r="DC1204" t="s">
        <v>45</v>
      </c>
      <c r="DD1204" t="s">
        <v>45</v>
      </c>
      <c r="DE1204" t="s">
        <v>45</v>
      </c>
      <c r="DF1204" t="s">
        <v>45</v>
      </c>
      <c r="DG1204" t="s">
        <v>45</v>
      </c>
      <c r="DH1204" t="s">
        <v>45</v>
      </c>
      <c r="DI1204" t="s">
        <v>45</v>
      </c>
      <c r="DJ1204" t="s">
        <v>45</v>
      </c>
      <c r="DK1204" t="s">
        <v>45</v>
      </c>
      <c r="DL1204" t="s">
        <v>45</v>
      </c>
      <c r="DM1204" t="s">
        <v>45</v>
      </c>
      <c r="DN1204">
        <v>100</v>
      </c>
      <c r="DO1204">
        <v>64</v>
      </c>
      <c r="DP1204">
        <v>1.0249999999999999</v>
      </c>
      <c r="DQ1204">
        <v>1</v>
      </c>
      <c r="DU1204">
        <v>1005</v>
      </c>
      <c r="DV1204" t="s">
        <v>73</v>
      </c>
      <c r="DW1204" t="s">
        <v>73</v>
      </c>
      <c r="DX1204">
        <v>100</v>
      </c>
      <c r="EE1204">
        <v>21378169</v>
      </c>
      <c r="EF1204">
        <v>60</v>
      </c>
      <c r="EG1204" t="s">
        <v>87</v>
      </c>
      <c r="EH1204">
        <v>0</v>
      </c>
      <c r="EI1204" t="s">
        <v>45</v>
      </c>
      <c r="EJ1204">
        <v>1</v>
      </c>
      <c r="EK1204">
        <v>454</v>
      </c>
      <c r="EL1204" t="s">
        <v>384</v>
      </c>
      <c r="EM1204" t="s">
        <v>385</v>
      </c>
      <c r="EO1204" t="s">
        <v>45</v>
      </c>
      <c r="EQ1204">
        <v>0</v>
      </c>
      <c r="ER1204">
        <v>1726.37</v>
      </c>
      <c r="ES1204">
        <v>0</v>
      </c>
      <c r="ET1204">
        <v>0</v>
      </c>
      <c r="EU1204">
        <v>0</v>
      </c>
      <c r="EV1204">
        <v>1726.37</v>
      </c>
      <c r="EW1204">
        <v>146.80000000000001</v>
      </c>
      <c r="EX1204">
        <v>0</v>
      </c>
      <c r="EY1204">
        <v>0</v>
      </c>
      <c r="EZ1204">
        <v>0</v>
      </c>
      <c r="FQ1204">
        <v>0</v>
      </c>
      <c r="FR1204">
        <f t="shared" ref="FR1204:FR1214" si="843">ROUND(IF(AND(BH1204=3,BI1204=3),P1204,0),2)</f>
        <v>0</v>
      </c>
      <c r="FS1204">
        <v>0</v>
      </c>
      <c r="FX1204">
        <v>84</v>
      </c>
      <c r="FY1204">
        <v>44</v>
      </c>
      <c r="GA1204" t="s">
        <v>45</v>
      </c>
      <c r="GG1204">
        <v>2</v>
      </c>
      <c r="GH1204">
        <v>1</v>
      </c>
      <c r="GI1204">
        <v>2</v>
      </c>
      <c r="GJ1204">
        <v>0</v>
      </c>
      <c r="GK1204">
        <f>ROUND(R1204*(R12)/100,2)</f>
        <v>0</v>
      </c>
      <c r="GL1204">
        <f t="shared" ref="GL1204:GL1214" si="844">ROUND(IF(AND(BH1204=3,BI1204=3,FS1204&lt;&gt;0),P1204,0),2)</f>
        <v>0</v>
      </c>
      <c r="GM1204">
        <f t="shared" ref="GM1204:GM1214" si="845">O1204+X1204+Y1204+GK1204</f>
        <v>6345.0499999999993</v>
      </c>
      <c r="GN1204">
        <f t="shared" ref="GN1204:GN1214" si="846">ROUND(IF(OR(BI1204=0,BI1204=1),O1204+X1204+Y1204+GK1204,0),2)</f>
        <v>6345.05</v>
      </c>
      <c r="GO1204">
        <f t="shared" ref="GO1204:GO1214" si="847">ROUND(IF(BI1204=2,O1204+X1204+Y1204+GK1204,0),2)</f>
        <v>0</v>
      </c>
      <c r="GP1204">
        <f t="shared" ref="GP1204:GP1214" si="848">ROUND(IF(BI1204=4,O1204+X1204+Y1204+GK1204,0),2)</f>
        <v>0</v>
      </c>
      <c r="GR1204">
        <v>0</v>
      </c>
    </row>
    <row r="1205" spans="1:200">
      <c r="A1205">
        <v>18</v>
      </c>
      <c r="B1205">
        <v>0</v>
      </c>
      <c r="C1205">
        <v>582</v>
      </c>
      <c r="E1205" t="s">
        <v>386</v>
      </c>
      <c r="F1205" t="s">
        <v>387</v>
      </c>
      <c r="G1205" t="s">
        <v>388</v>
      </c>
      <c r="H1205" t="s">
        <v>102</v>
      </c>
      <c r="I1205">
        <f>I1204*J1205</f>
        <v>0.21318000000000001</v>
      </c>
      <c r="J1205">
        <v>2.2000000000000002</v>
      </c>
      <c r="O1205">
        <f t="shared" si="812"/>
        <v>701.35</v>
      </c>
      <c r="P1205">
        <f t="shared" si="813"/>
        <v>701.35</v>
      </c>
      <c r="Q1205">
        <f t="shared" si="814"/>
        <v>0</v>
      </c>
      <c r="R1205">
        <f t="shared" si="815"/>
        <v>0</v>
      </c>
      <c r="S1205">
        <f t="shared" si="816"/>
        <v>0</v>
      </c>
      <c r="T1205">
        <f t="shared" si="817"/>
        <v>0</v>
      </c>
      <c r="U1205">
        <f t="shared" si="818"/>
        <v>0</v>
      </c>
      <c r="V1205">
        <f t="shared" si="819"/>
        <v>0</v>
      </c>
      <c r="W1205">
        <f t="shared" si="820"/>
        <v>0</v>
      </c>
      <c r="X1205">
        <f t="shared" si="821"/>
        <v>0</v>
      </c>
      <c r="Y1205">
        <f t="shared" si="822"/>
        <v>0</v>
      </c>
      <c r="AA1205">
        <v>22950688</v>
      </c>
      <c r="AB1205">
        <f t="shared" si="823"/>
        <v>481.69</v>
      </c>
      <c r="AC1205">
        <f t="shared" si="824"/>
        <v>481.69</v>
      </c>
      <c r="AD1205">
        <f t="shared" si="825"/>
        <v>0</v>
      </c>
      <c r="AE1205">
        <f t="shared" si="826"/>
        <v>0</v>
      </c>
      <c r="AF1205">
        <f t="shared" si="827"/>
        <v>0</v>
      </c>
      <c r="AG1205">
        <f t="shared" si="828"/>
        <v>0</v>
      </c>
      <c r="AH1205">
        <f t="shared" si="829"/>
        <v>0</v>
      </c>
      <c r="AI1205">
        <f t="shared" si="830"/>
        <v>0</v>
      </c>
      <c r="AJ1205">
        <f t="shared" si="831"/>
        <v>0</v>
      </c>
      <c r="AK1205">
        <v>481.69</v>
      </c>
      <c r="AL1205">
        <v>481.69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1</v>
      </c>
      <c r="AW1205">
        <v>1</v>
      </c>
      <c r="AZ1205">
        <v>1</v>
      </c>
      <c r="BA1205">
        <v>1</v>
      </c>
      <c r="BB1205">
        <v>1</v>
      </c>
      <c r="BC1205">
        <v>6.83</v>
      </c>
      <c r="BD1205" t="s">
        <v>45</v>
      </c>
      <c r="BE1205" t="s">
        <v>45</v>
      </c>
      <c r="BF1205" t="s">
        <v>45</v>
      </c>
      <c r="BG1205" t="s">
        <v>45</v>
      </c>
      <c r="BH1205">
        <v>3</v>
      </c>
      <c r="BI1205">
        <v>1</v>
      </c>
      <c r="BJ1205" t="s">
        <v>389</v>
      </c>
      <c r="BM1205">
        <v>454</v>
      </c>
      <c r="BN1205">
        <v>0</v>
      </c>
      <c r="BO1205" t="s">
        <v>387</v>
      </c>
      <c r="BP1205">
        <v>1</v>
      </c>
      <c r="BQ1205">
        <v>60</v>
      </c>
      <c r="BS1205">
        <v>1</v>
      </c>
      <c r="BT1205">
        <v>1</v>
      </c>
      <c r="BU1205">
        <v>1</v>
      </c>
      <c r="BV1205">
        <v>1</v>
      </c>
      <c r="BW1205">
        <v>1</v>
      </c>
      <c r="BX1205">
        <v>1</v>
      </c>
      <c r="BY1205" t="s">
        <v>45</v>
      </c>
      <c r="BZ1205">
        <v>0</v>
      </c>
      <c r="CA1205">
        <v>0</v>
      </c>
      <c r="CF1205">
        <v>0</v>
      </c>
      <c r="CG1205">
        <v>0</v>
      </c>
      <c r="CM1205">
        <v>0</v>
      </c>
      <c r="CN1205" t="s">
        <v>45</v>
      </c>
      <c r="CO1205">
        <v>0</v>
      </c>
      <c r="CP1205">
        <f t="shared" si="832"/>
        <v>701.35</v>
      </c>
      <c r="CQ1205">
        <f t="shared" si="833"/>
        <v>3289.9427000000001</v>
      </c>
      <c r="CR1205">
        <f t="shared" si="834"/>
        <v>0</v>
      </c>
      <c r="CS1205">
        <f t="shared" si="835"/>
        <v>0</v>
      </c>
      <c r="CT1205">
        <f t="shared" si="836"/>
        <v>0</v>
      </c>
      <c r="CU1205">
        <f t="shared" si="837"/>
        <v>0</v>
      </c>
      <c r="CV1205">
        <f t="shared" si="838"/>
        <v>0</v>
      </c>
      <c r="CW1205">
        <f t="shared" si="839"/>
        <v>0</v>
      </c>
      <c r="CX1205">
        <f t="shared" si="840"/>
        <v>0</v>
      </c>
      <c r="CY1205">
        <f t="shared" si="841"/>
        <v>0</v>
      </c>
      <c r="CZ1205">
        <f t="shared" si="842"/>
        <v>0</v>
      </c>
      <c r="DC1205" t="s">
        <v>45</v>
      </c>
      <c r="DD1205" t="s">
        <v>45</v>
      </c>
      <c r="DE1205" t="s">
        <v>45</v>
      </c>
      <c r="DF1205" t="s">
        <v>45</v>
      </c>
      <c r="DG1205" t="s">
        <v>45</v>
      </c>
      <c r="DH1205" t="s">
        <v>45</v>
      </c>
      <c r="DI1205" t="s">
        <v>45</v>
      </c>
      <c r="DJ1205" t="s">
        <v>45</v>
      </c>
      <c r="DK1205" t="s">
        <v>45</v>
      </c>
      <c r="DL1205" t="s">
        <v>45</v>
      </c>
      <c r="DM1205" t="s">
        <v>45</v>
      </c>
      <c r="DN1205">
        <v>100</v>
      </c>
      <c r="DO1205">
        <v>64</v>
      </c>
      <c r="DP1205">
        <v>1.0249999999999999</v>
      </c>
      <c r="DQ1205">
        <v>1</v>
      </c>
      <c r="DU1205">
        <v>1007</v>
      </c>
      <c r="DV1205" t="s">
        <v>102</v>
      </c>
      <c r="DW1205" t="s">
        <v>102</v>
      </c>
      <c r="DX1205">
        <v>1</v>
      </c>
      <c r="EE1205">
        <v>21378169</v>
      </c>
      <c r="EF1205">
        <v>60</v>
      </c>
      <c r="EG1205" t="s">
        <v>87</v>
      </c>
      <c r="EH1205">
        <v>0</v>
      </c>
      <c r="EI1205" t="s">
        <v>45</v>
      </c>
      <c r="EJ1205">
        <v>1</v>
      </c>
      <c r="EK1205">
        <v>454</v>
      </c>
      <c r="EL1205" t="s">
        <v>384</v>
      </c>
      <c r="EM1205" t="s">
        <v>385</v>
      </c>
      <c r="EO1205" t="s">
        <v>45</v>
      </c>
      <c r="EQ1205">
        <v>0</v>
      </c>
      <c r="ER1205">
        <v>481.69</v>
      </c>
      <c r="ES1205">
        <v>481.69</v>
      </c>
      <c r="ET1205">
        <v>0</v>
      </c>
      <c r="EU1205">
        <v>0</v>
      </c>
      <c r="EV1205">
        <v>0</v>
      </c>
      <c r="EW1205">
        <v>0</v>
      </c>
      <c r="EX1205">
        <v>0</v>
      </c>
      <c r="EZ1205">
        <v>0</v>
      </c>
      <c r="FQ1205">
        <v>0</v>
      </c>
      <c r="FR1205">
        <f t="shared" si="843"/>
        <v>0</v>
      </c>
      <c r="FS1205">
        <v>0</v>
      </c>
      <c r="FX1205">
        <v>0</v>
      </c>
      <c r="FY1205">
        <v>0</v>
      </c>
      <c r="GA1205" t="s">
        <v>45</v>
      </c>
      <c r="GG1205">
        <v>2</v>
      </c>
      <c r="GH1205">
        <v>1</v>
      </c>
      <c r="GI1205">
        <v>2</v>
      </c>
      <c r="GJ1205">
        <v>0</v>
      </c>
      <c r="GK1205">
        <f>ROUND(R1205*(R12)/100,2)</f>
        <v>0</v>
      </c>
      <c r="GL1205">
        <f t="shared" si="844"/>
        <v>0</v>
      </c>
      <c r="GM1205">
        <f t="shared" si="845"/>
        <v>701.35</v>
      </c>
      <c r="GN1205">
        <f t="shared" si="846"/>
        <v>701.35</v>
      </c>
      <c r="GO1205">
        <f t="shared" si="847"/>
        <v>0</v>
      </c>
      <c r="GP1205">
        <f t="shared" si="848"/>
        <v>0</v>
      </c>
      <c r="GR1205">
        <v>0</v>
      </c>
    </row>
    <row r="1206" spans="1:200">
      <c r="A1206">
        <v>17</v>
      </c>
      <c r="B1206">
        <v>0</v>
      </c>
      <c r="C1206">
        <f>ROW(SmtRes!A586)</f>
        <v>586</v>
      </c>
      <c r="D1206">
        <f>ROW(EtalonRes!A562)</f>
        <v>562</v>
      </c>
      <c r="E1206" t="s">
        <v>70</v>
      </c>
      <c r="F1206" t="s">
        <v>824</v>
      </c>
      <c r="G1206" t="s">
        <v>825</v>
      </c>
      <c r="H1206" t="s">
        <v>73</v>
      </c>
      <c r="I1206">
        <f>0.23+0.093</f>
        <v>0.32300000000000001</v>
      </c>
      <c r="J1206">
        <v>0</v>
      </c>
      <c r="O1206">
        <f t="shared" si="812"/>
        <v>281.55</v>
      </c>
      <c r="P1206">
        <f t="shared" si="813"/>
        <v>0</v>
      </c>
      <c r="Q1206">
        <f t="shared" si="814"/>
        <v>2.2400000000000002</v>
      </c>
      <c r="R1206">
        <f t="shared" si="815"/>
        <v>0.97</v>
      </c>
      <c r="S1206">
        <f t="shared" si="816"/>
        <v>279.31</v>
      </c>
      <c r="T1206">
        <f t="shared" si="817"/>
        <v>0</v>
      </c>
      <c r="U1206">
        <f t="shared" si="818"/>
        <v>1.5394987500000001</v>
      </c>
      <c r="V1206">
        <f t="shared" si="819"/>
        <v>0</v>
      </c>
      <c r="W1206">
        <f t="shared" si="820"/>
        <v>0</v>
      </c>
      <c r="X1206">
        <f t="shared" si="821"/>
        <v>234.62</v>
      </c>
      <c r="Y1206">
        <f t="shared" si="822"/>
        <v>122.9</v>
      </c>
      <c r="AA1206">
        <v>22950688</v>
      </c>
      <c r="AB1206">
        <f t="shared" si="823"/>
        <v>52.78</v>
      </c>
      <c r="AC1206">
        <f t="shared" si="824"/>
        <v>0</v>
      </c>
      <c r="AD1206">
        <f t="shared" si="825"/>
        <v>0.8</v>
      </c>
      <c r="AE1206">
        <f t="shared" si="826"/>
        <v>0.18</v>
      </c>
      <c r="AF1206">
        <f t="shared" si="827"/>
        <v>51.98</v>
      </c>
      <c r="AG1206">
        <f t="shared" si="828"/>
        <v>0</v>
      </c>
      <c r="AH1206">
        <f t="shared" si="829"/>
        <v>4.6500000000000004</v>
      </c>
      <c r="AI1206">
        <f t="shared" si="830"/>
        <v>0</v>
      </c>
      <c r="AJ1206">
        <f t="shared" si="831"/>
        <v>0</v>
      </c>
      <c r="AK1206">
        <v>52.78</v>
      </c>
      <c r="AL1206">
        <v>0</v>
      </c>
      <c r="AM1206">
        <v>0.8</v>
      </c>
      <c r="AN1206">
        <v>0.18</v>
      </c>
      <c r="AO1206">
        <v>51.98</v>
      </c>
      <c r="AP1206">
        <v>0</v>
      </c>
      <c r="AQ1206">
        <v>4.6500000000000004</v>
      </c>
      <c r="AR1206">
        <v>0</v>
      </c>
      <c r="AS1206">
        <v>0</v>
      </c>
      <c r="AT1206">
        <v>84</v>
      </c>
      <c r="AU1206">
        <v>44</v>
      </c>
      <c r="AV1206">
        <v>1.0249999999999999</v>
      </c>
      <c r="AW1206">
        <v>1</v>
      </c>
      <c r="AZ1206">
        <v>1</v>
      </c>
      <c r="BA1206">
        <v>16.23</v>
      </c>
      <c r="BB1206">
        <v>8.4700000000000006</v>
      </c>
      <c r="BC1206">
        <v>1</v>
      </c>
      <c r="BD1206" t="s">
        <v>45</v>
      </c>
      <c r="BE1206" t="s">
        <v>45</v>
      </c>
      <c r="BF1206" t="s">
        <v>45</v>
      </c>
      <c r="BG1206" t="s">
        <v>45</v>
      </c>
      <c r="BH1206">
        <v>0</v>
      </c>
      <c r="BI1206">
        <v>1</v>
      </c>
      <c r="BJ1206" t="s">
        <v>826</v>
      </c>
      <c r="BM1206">
        <v>1523</v>
      </c>
      <c r="BN1206">
        <v>0</v>
      </c>
      <c r="BO1206" t="s">
        <v>824</v>
      </c>
      <c r="BP1206">
        <v>1</v>
      </c>
      <c r="BQ1206">
        <v>30</v>
      </c>
      <c r="BS1206">
        <v>16.23</v>
      </c>
      <c r="BT1206">
        <v>1</v>
      </c>
      <c r="BU1206">
        <v>1</v>
      </c>
      <c r="BV1206">
        <v>1</v>
      </c>
      <c r="BW1206">
        <v>1</v>
      </c>
      <c r="BX1206">
        <v>1</v>
      </c>
      <c r="BY1206" t="s">
        <v>45</v>
      </c>
      <c r="BZ1206">
        <v>84</v>
      </c>
      <c r="CA1206">
        <v>44</v>
      </c>
      <c r="CF1206">
        <v>0</v>
      </c>
      <c r="CG1206">
        <v>0</v>
      </c>
      <c r="CM1206">
        <v>0</v>
      </c>
      <c r="CN1206" t="s">
        <v>45</v>
      </c>
      <c r="CO1206">
        <v>0</v>
      </c>
      <c r="CP1206">
        <f t="shared" si="832"/>
        <v>281.55</v>
      </c>
      <c r="CQ1206">
        <f t="shared" si="833"/>
        <v>0</v>
      </c>
      <c r="CR1206">
        <f t="shared" si="834"/>
        <v>6.9454000000000002</v>
      </c>
      <c r="CS1206">
        <f t="shared" si="835"/>
        <v>2.9944349999999993</v>
      </c>
      <c r="CT1206">
        <f t="shared" si="836"/>
        <v>864.72628499999996</v>
      </c>
      <c r="CU1206">
        <f t="shared" si="837"/>
        <v>0</v>
      </c>
      <c r="CV1206">
        <f t="shared" si="838"/>
        <v>4.7662500000000003</v>
      </c>
      <c r="CW1206">
        <f t="shared" si="839"/>
        <v>0</v>
      </c>
      <c r="CX1206">
        <f t="shared" si="840"/>
        <v>0</v>
      </c>
      <c r="CY1206">
        <f t="shared" si="841"/>
        <v>234.62039999999999</v>
      </c>
      <c r="CZ1206">
        <f t="shared" si="842"/>
        <v>122.8964</v>
      </c>
      <c r="DC1206" t="s">
        <v>45</v>
      </c>
      <c r="DD1206" t="s">
        <v>45</v>
      </c>
      <c r="DE1206" t="s">
        <v>45</v>
      </c>
      <c r="DF1206" t="s">
        <v>45</v>
      </c>
      <c r="DG1206" t="s">
        <v>45</v>
      </c>
      <c r="DH1206" t="s">
        <v>45</v>
      </c>
      <c r="DI1206" t="s">
        <v>45</v>
      </c>
      <c r="DJ1206" t="s">
        <v>45</v>
      </c>
      <c r="DK1206" t="s">
        <v>45</v>
      </c>
      <c r="DL1206" t="s">
        <v>45</v>
      </c>
      <c r="DM1206" t="s">
        <v>45</v>
      </c>
      <c r="DN1206">
        <v>100</v>
      </c>
      <c r="DO1206">
        <v>64</v>
      </c>
      <c r="DP1206">
        <v>1.0249999999999999</v>
      </c>
      <c r="DQ1206">
        <v>1</v>
      </c>
      <c r="DU1206">
        <v>1005</v>
      </c>
      <c r="DV1206" t="s">
        <v>73</v>
      </c>
      <c r="DW1206" t="s">
        <v>73</v>
      </c>
      <c r="DX1206">
        <v>100</v>
      </c>
      <c r="EE1206">
        <v>21379238</v>
      </c>
      <c r="EF1206">
        <v>30</v>
      </c>
      <c r="EG1206" t="s">
        <v>20</v>
      </c>
      <c r="EH1206">
        <v>0</v>
      </c>
      <c r="EI1206" t="s">
        <v>45</v>
      </c>
      <c r="EJ1206">
        <v>1</v>
      </c>
      <c r="EK1206">
        <v>1523</v>
      </c>
      <c r="EL1206" t="s">
        <v>827</v>
      </c>
      <c r="EM1206" t="s">
        <v>828</v>
      </c>
      <c r="EO1206" t="s">
        <v>45</v>
      </c>
      <c r="EQ1206">
        <v>0</v>
      </c>
      <c r="ER1206">
        <v>52.78</v>
      </c>
      <c r="ES1206">
        <v>0</v>
      </c>
      <c r="ET1206">
        <v>0.8</v>
      </c>
      <c r="EU1206">
        <v>0.18</v>
      </c>
      <c r="EV1206">
        <v>51.98</v>
      </c>
      <c r="EW1206">
        <v>4.6500000000000004</v>
      </c>
      <c r="EX1206">
        <v>0</v>
      </c>
      <c r="EY1206">
        <v>0</v>
      </c>
      <c r="EZ1206">
        <v>0</v>
      </c>
      <c r="FQ1206">
        <v>0</v>
      </c>
      <c r="FR1206">
        <f t="shared" si="843"/>
        <v>0</v>
      </c>
      <c r="FS1206">
        <v>0</v>
      </c>
      <c r="FX1206">
        <v>84</v>
      </c>
      <c r="FY1206">
        <v>44</v>
      </c>
      <c r="GA1206" t="s">
        <v>45</v>
      </c>
      <c r="GG1206">
        <v>2</v>
      </c>
      <c r="GH1206">
        <v>1</v>
      </c>
      <c r="GI1206">
        <v>2</v>
      </c>
      <c r="GJ1206">
        <v>0</v>
      </c>
      <c r="GK1206">
        <f>ROUND(R1206*(R12)/100,2)</f>
        <v>1.62</v>
      </c>
      <c r="GL1206">
        <f t="shared" si="844"/>
        <v>0</v>
      </c>
      <c r="GM1206">
        <f t="shared" si="845"/>
        <v>640.69000000000005</v>
      </c>
      <c r="GN1206">
        <f t="shared" si="846"/>
        <v>640.69000000000005</v>
      </c>
      <c r="GO1206">
        <f t="shared" si="847"/>
        <v>0</v>
      </c>
      <c r="GP1206">
        <f t="shared" si="848"/>
        <v>0</v>
      </c>
      <c r="GR1206">
        <v>0</v>
      </c>
    </row>
    <row r="1207" spans="1:200">
      <c r="A1207">
        <v>18</v>
      </c>
      <c r="B1207">
        <v>0</v>
      </c>
      <c r="C1207">
        <v>586</v>
      </c>
      <c r="E1207" t="s">
        <v>215</v>
      </c>
      <c r="F1207" t="s">
        <v>829</v>
      </c>
      <c r="G1207" t="s">
        <v>830</v>
      </c>
      <c r="H1207" t="s">
        <v>163</v>
      </c>
      <c r="I1207">
        <f>I1206*J1207</f>
        <v>3.3269000000000002</v>
      </c>
      <c r="J1207">
        <v>10.3</v>
      </c>
      <c r="O1207">
        <f t="shared" si="812"/>
        <v>1622.59</v>
      </c>
      <c r="P1207">
        <f t="shared" si="813"/>
        <v>1622.59</v>
      </c>
      <c r="Q1207">
        <f t="shared" si="814"/>
        <v>0</v>
      </c>
      <c r="R1207">
        <f t="shared" si="815"/>
        <v>0</v>
      </c>
      <c r="S1207">
        <f t="shared" si="816"/>
        <v>0</v>
      </c>
      <c r="T1207">
        <f t="shared" si="817"/>
        <v>0</v>
      </c>
      <c r="U1207">
        <f t="shared" si="818"/>
        <v>0</v>
      </c>
      <c r="V1207">
        <f t="shared" si="819"/>
        <v>0</v>
      </c>
      <c r="W1207">
        <f t="shared" si="820"/>
        <v>0</v>
      </c>
      <c r="X1207">
        <f t="shared" si="821"/>
        <v>0</v>
      </c>
      <c r="Y1207">
        <f t="shared" si="822"/>
        <v>0</v>
      </c>
      <c r="AA1207">
        <v>22950688</v>
      </c>
      <c r="AB1207">
        <f t="shared" si="823"/>
        <v>117.24</v>
      </c>
      <c r="AC1207">
        <f t="shared" si="824"/>
        <v>117.24</v>
      </c>
      <c r="AD1207">
        <f t="shared" si="825"/>
        <v>0</v>
      </c>
      <c r="AE1207">
        <f t="shared" si="826"/>
        <v>0</v>
      </c>
      <c r="AF1207">
        <f t="shared" si="827"/>
        <v>0</v>
      </c>
      <c r="AG1207">
        <f t="shared" si="828"/>
        <v>0</v>
      </c>
      <c r="AH1207">
        <f t="shared" si="829"/>
        <v>0</v>
      </c>
      <c r="AI1207">
        <f t="shared" si="830"/>
        <v>0</v>
      </c>
      <c r="AJ1207">
        <f t="shared" si="831"/>
        <v>0</v>
      </c>
      <c r="AK1207">
        <v>117.24</v>
      </c>
      <c r="AL1207">
        <v>117.24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1</v>
      </c>
      <c r="AW1207">
        <v>1</v>
      </c>
      <c r="AZ1207">
        <v>1</v>
      </c>
      <c r="BA1207">
        <v>1</v>
      </c>
      <c r="BB1207">
        <v>1</v>
      </c>
      <c r="BC1207">
        <v>4.16</v>
      </c>
      <c r="BD1207" t="s">
        <v>45</v>
      </c>
      <c r="BE1207" t="s">
        <v>45</v>
      </c>
      <c r="BF1207" t="s">
        <v>45</v>
      </c>
      <c r="BG1207" t="s">
        <v>45</v>
      </c>
      <c r="BH1207">
        <v>3</v>
      </c>
      <c r="BI1207">
        <v>1</v>
      </c>
      <c r="BJ1207" t="s">
        <v>831</v>
      </c>
      <c r="BM1207">
        <v>1523</v>
      </c>
      <c r="BN1207">
        <v>0</v>
      </c>
      <c r="BO1207" t="s">
        <v>829</v>
      </c>
      <c r="BP1207">
        <v>1</v>
      </c>
      <c r="BQ1207">
        <v>30</v>
      </c>
      <c r="BS1207">
        <v>1</v>
      </c>
      <c r="BT1207">
        <v>1</v>
      </c>
      <c r="BU1207">
        <v>1</v>
      </c>
      <c r="BV1207">
        <v>1</v>
      </c>
      <c r="BW1207">
        <v>1</v>
      </c>
      <c r="BX1207">
        <v>1</v>
      </c>
      <c r="BY1207" t="s">
        <v>45</v>
      </c>
      <c r="BZ1207">
        <v>0</v>
      </c>
      <c r="CA1207">
        <v>0</v>
      </c>
      <c r="CF1207">
        <v>0</v>
      </c>
      <c r="CG1207">
        <v>0</v>
      </c>
      <c r="CM1207">
        <v>0</v>
      </c>
      <c r="CN1207" t="s">
        <v>45</v>
      </c>
      <c r="CO1207">
        <v>0</v>
      </c>
      <c r="CP1207">
        <f t="shared" si="832"/>
        <v>1622.59</v>
      </c>
      <c r="CQ1207">
        <f t="shared" si="833"/>
        <v>487.71839999999997</v>
      </c>
      <c r="CR1207">
        <f t="shared" si="834"/>
        <v>0</v>
      </c>
      <c r="CS1207">
        <f t="shared" si="835"/>
        <v>0</v>
      </c>
      <c r="CT1207">
        <f t="shared" si="836"/>
        <v>0</v>
      </c>
      <c r="CU1207">
        <f t="shared" si="837"/>
        <v>0</v>
      </c>
      <c r="CV1207">
        <f t="shared" si="838"/>
        <v>0</v>
      </c>
      <c r="CW1207">
        <f t="shared" si="839"/>
        <v>0</v>
      </c>
      <c r="CX1207">
        <f t="shared" si="840"/>
        <v>0</v>
      </c>
      <c r="CY1207">
        <f t="shared" si="841"/>
        <v>0</v>
      </c>
      <c r="CZ1207">
        <f t="shared" si="842"/>
        <v>0</v>
      </c>
      <c r="DC1207" t="s">
        <v>45</v>
      </c>
      <c r="DD1207" t="s">
        <v>45</v>
      </c>
      <c r="DE1207" t="s">
        <v>45</v>
      </c>
      <c r="DF1207" t="s">
        <v>45</v>
      </c>
      <c r="DG1207" t="s">
        <v>45</v>
      </c>
      <c r="DH1207" t="s">
        <v>45</v>
      </c>
      <c r="DI1207" t="s">
        <v>45</v>
      </c>
      <c r="DJ1207" t="s">
        <v>45</v>
      </c>
      <c r="DK1207" t="s">
        <v>45</v>
      </c>
      <c r="DL1207" t="s">
        <v>45</v>
      </c>
      <c r="DM1207" t="s">
        <v>45</v>
      </c>
      <c r="DN1207">
        <v>100</v>
      </c>
      <c r="DO1207">
        <v>64</v>
      </c>
      <c r="DP1207">
        <v>1.0249999999999999</v>
      </c>
      <c r="DQ1207">
        <v>1</v>
      </c>
      <c r="DU1207">
        <v>1009</v>
      </c>
      <c r="DV1207" t="s">
        <v>163</v>
      </c>
      <c r="DW1207" t="s">
        <v>163</v>
      </c>
      <c r="DX1207">
        <v>1</v>
      </c>
      <c r="EE1207">
        <v>21379238</v>
      </c>
      <c r="EF1207">
        <v>30</v>
      </c>
      <c r="EG1207" t="s">
        <v>20</v>
      </c>
      <c r="EH1207">
        <v>0</v>
      </c>
      <c r="EI1207" t="s">
        <v>45</v>
      </c>
      <c r="EJ1207">
        <v>1</v>
      </c>
      <c r="EK1207">
        <v>1523</v>
      </c>
      <c r="EL1207" t="s">
        <v>827</v>
      </c>
      <c r="EM1207" t="s">
        <v>828</v>
      </c>
      <c r="EO1207" t="s">
        <v>45</v>
      </c>
      <c r="EQ1207">
        <v>0</v>
      </c>
      <c r="ER1207">
        <v>117.24</v>
      </c>
      <c r="ES1207">
        <v>117.24</v>
      </c>
      <c r="ET1207">
        <v>0</v>
      </c>
      <c r="EU1207">
        <v>0</v>
      </c>
      <c r="EV1207">
        <v>0</v>
      </c>
      <c r="EW1207">
        <v>0</v>
      </c>
      <c r="EX1207">
        <v>0</v>
      </c>
      <c r="EZ1207">
        <v>0</v>
      </c>
      <c r="FQ1207">
        <v>0</v>
      </c>
      <c r="FR1207">
        <f t="shared" si="843"/>
        <v>0</v>
      </c>
      <c r="FS1207">
        <v>0</v>
      </c>
      <c r="FX1207">
        <v>0</v>
      </c>
      <c r="FY1207">
        <v>0</v>
      </c>
      <c r="GA1207" t="s">
        <v>45</v>
      </c>
      <c r="GG1207">
        <v>2</v>
      </c>
      <c r="GH1207">
        <v>1</v>
      </c>
      <c r="GI1207">
        <v>2</v>
      </c>
      <c r="GJ1207">
        <v>0</v>
      </c>
      <c r="GK1207">
        <f>ROUND(R1207*(R12)/100,2)</f>
        <v>0</v>
      </c>
      <c r="GL1207">
        <f t="shared" si="844"/>
        <v>0</v>
      </c>
      <c r="GM1207">
        <f t="shared" si="845"/>
        <v>1622.59</v>
      </c>
      <c r="GN1207">
        <f t="shared" si="846"/>
        <v>1622.59</v>
      </c>
      <c r="GO1207">
        <f t="shared" si="847"/>
        <v>0</v>
      </c>
      <c r="GP1207">
        <f t="shared" si="848"/>
        <v>0</v>
      </c>
      <c r="GR1207">
        <v>0</v>
      </c>
    </row>
    <row r="1208" spans="1:200">
      <c r="A1208">
        <v>17</v>
      </c>
      <c r="B1208">
        <v>0</v>
      </c>
      <c r="C1208">
        <f>ROW(SmtRes!A595)</f>
        <v>595</v>
      </c>
      <c r="D1208">
        <f>ROW(EtalonRes!A571)</f>
        <v>571</v>
      </c>
      <c r="E1208" t="s">
        <v>77</v>
      </c>
      <c r="F1208" t="s">
        <v>397</v>
      </c>
      <c r="G1208" t="s">
        <v>398</v>
      </c>
      <c r="H1208" t="s">
        <v>73</v>
      </c>
      <c r="I1208">
        <f>0.232</f>
        <v>0.23200000000000001</v>
      </c>
      <c r="J1208">
        <v>0</v>
      </c>
      <c r="O1208">
        <f t="shared" si="812"/>
        <v>1536.83</v>
      </c>
      <c r="P1208">
        <f t="shared" si="813"/>
        <v>312.91000000000003</v>
      </c>
      <c r="Q1208">
        <f t="shared" si="814"/>
        <v>9.34</v>
      </c>
      <c r="R1208">
        <f t="shared" si="815"/>
        <v>4.09</v>
      </c>
      <c r="S1208">
        <f t="shared" si="816"/>
        <v>1214.58</v>
      </c>
      <c r="T1208">
        <f t="shared" si="817"/>
        <v>0</v>
      </c>
      <c r="U1208">
        <f t="shared" si="818"/>
        <v>6.6108399999999996</v>
      </c>
      <c r="V1208">
        <f t="shared" si="819"/>
        <v>0</v>
      </c>
      <c r="W1208">
        <f t="shared" si="820"/>
        <v>0</v>
      </c>
      <c r="X1208">
        <f t="shared" si="821"/>
        <v>1020.25</v>
      </c>
      <c r="Y1208">
        <f t="shared" si="822"/>
        <v>534.41999999999996</v>
      </c>
      <c r="AA1208">
        <v>22950688</v>
      </c>
      <c r="AB1208">
        <f t="shared" si="823"/>
        <v>480.12</v>
      </c>
      <c r="AC1208">
        <f t="shared" si="824"/>
        <v>160.94999999999999</v>
      </c>
      <c r="AD1208">
        <f t="shared" si="825"/>
        <v>4.47</v>
      </c>
      <c r="AE1208">
        <f t="shared" si="826"/>
        <v>1.06</v>
      </c>
      <c r="AF1208">
        <f t="shared" si="827"/>
        <v>314.7</v>
      </c>
      <c r="AG1208">
        <f t="shared" si="828"/>
        <v>0</v>
      </c>
      <c r="AH1208">
        <f t="shared" si="829"/>
        <v>27.8</v>
      </c>
      <c r="AI1208">
        <f t="shared" si="830"/>
        <v>0</v>
      </c>
      <c r="AJ1208">
        <f t="shared" si="831"/>
        <v>0</v>
      </c>
      <c r="AK1208">
        <v>480.12</v>
      </c>
      <c r="AL1208">
        <v>160.94999999999999</v>
      </c>
      <c r="AM1208">
        <v>4.47</v>
      </c>
      <c r="AN1208">
        <v>1.06</v>
      </c>
      <c r="AO1208">
        <v>314.7</v>
      </c>
      <c r="AP1208">
        <v>0</v>
      </c>
      <c r="AQ1208">
        <v>27.8</v>
      </c>
      <c r="AR1208">
        <v>0</v>
      </c>
      <c r="AS1208">
        <v>0</v>
      </c>
      <c r="AT1208">
        <v>84</v>
      </c>
      <c r="AU1208">
        <v>44</v>
      </c>
      <c r="AV1208">
        <v>1.0249999999999999</v>
      </c>
      <c r="AW1208">
        <v>1</v>
      </c>
      <c r="AZ1208">
        <v>1</v>
      </c>
      <c r="BA1208">
        <v>16.23</v>
      </c>
      <c r="BB1208">
        <v>8.7899999999999991</v>
      </c>
      <c r="BC1208">
        <v>8.3800000000000008</v>
      </c>
      <c r="BD1208" t="s">
        <v>45</v>
      </c>
      <c r="BE1208" t="s">
        <v>45</v>
      </c>
      <c r="BF1208" t="s">
        <v>45</v>
      </c>
      <c r="BG1208" t="s">
        <v>45</v>
      </c>
      <c r="BH1208">
        <v>0</v>
      </c>
      <c r="BI1208">
        <v>1</v>
      </c>
      <c r="BJ1208" t="s">
        <v>399</v>
      </c>
      <c r="BM1208">
        <v>478</v>
      </c>
      <c r="BN1208">
        <v>0</v>
      </c>
      <c r="BO1208" t="s">
        <v>397</v>
      </c>
      <c r="BP1208">
        <v>1</v>
      </c>
      <c r="BQ1208">
        <v>60</v>
      </c>
      <c r="BS1208">
        <v>16.23</v>
      </c>
      <c r="BT1208">
        <v>1</v>
      </c>
      <c r="BU1208">
        <v>1</v>
      </c>
      <c r="BV1208">
        <v>1</v>
      </c>
      <c r="BW1208">
        <v>1</v>
      </c>
      <c r="BX1208">
        <v>1</v>
      </c>
      <c r="BY1208" t="s">
        <v>45</v>
      </c>
      <c r="BZ1208">
        <v>84</v>
      </c>
      <c r="CA1208">
        <v>44</v>
      </c>
      <c r="CF1208">
        <v>0</v>
      </c>
      <c r="CG1208">
        <v>0</v>
      </c>
      <c r="CM1208">
        <v>0</v>
      </c>
      <c r="CN1208" t="s">
        <v>45</v>
      </c>
      <c r="CO1208">
        <v>0</v>
      </c>
      <c r="CP1208">
        <f t="shared" si="832"/>
        <v>1536.83</v>
      </c>
      <c r="CQ1208">
        <f t="shared" si="833"/>
        <v>1348.761</v>
      </c>
      <c r="CR1208">
        <f t="shared" si="834"/>
        <v>40.273582499999989</v>
      </c>
      <c r="CS1208">
        <f t="shared" si="835"/>
        <v>17.633894999999999</v>
      </c>
      <c r="CT1208">
        <f t="shared" si="836"/>
        <v>5235.2705249999999</v>
      </c>
      <c r="CU1208">
        <f t="shared" si="837"/>
        <v>0</v>
      </c>
      <c r="CV1208">
        <f t="shared" si="838"/>
        <v>28.494999999999997</v>
      </c>
      <c r="CW1208">
        <f t="shared" si="839"/>
        <v>0</v>
      </c>
      <c r="CX1208">
        <f t="shared" si="840"/>
        <v>0</v>
      </c>
      <c r="CY1208">
        <f t="shared" si="841"/>
        <v>1020.2471999999999</v>
      </c>
      <c r="CZ1208">
        <f t="shared" si="842"/>
        <v>534.41520000000003</v>
      </c>
      <c r="DC1208" t="s">
        <v>45</v>
      </c>
      <c r="DD1208" t="s">
        <v>45</v>
      </c>
      <c r="DE1208" t="s">
        <v>45</v>
      </c>
      <c r="DF1208" t="s">
        <v>45</v>
      </c>
      <c r="DG1208" t="s">
        <v>45</v>
      </c>
      <c r="DH1208" t="s">
        <v>45</v>
      </c>
      <c r="DI1208" t="s">
        <v>45</v>
      </c>
      <c r="DJ1208" t="s">
        <v>45</v>
      </c>
      <c r="DK1208" t="s">
        <v>45</v>
      </c>
      <c r="DL1208" t="s">
        <v>45</v>
      </c>
      <c r="DM1208" t="s">
        <v>45</v>
      </c>
      <c r="DN1208">
        <v>100</v>
      </c>
      <c r="DO1208">
        <v>64</v>
      </c>
      <c r="DP1208">
        <v>1.0249999999999999</v>
      </c>
      <c r="DQ1208">
        <v>1</v>
      </c>
      <c r="DU1208">
        <v>1005</v>
      </c>
      <c r="DV1208" t="s">
        <v>73</v>
      </c>
      <c r="DW1208" t="s">
        <v>73</v>
      </c>
      <c r="DX1208">
        <v>100</v>
      </c>
      <c r="EE1208">
        <v>21378193</v>
      </c>
      <c r="EF1208">
        <v>60</v>
      </c>
      <c r="EG1208" t="s">
        <v>87</v>
      </c>
      <c r="EH1208">
        <v>0</v>
      </c>
      <c r="EI1208" t="s">
        <v>45</v>
      </c>
      <c r="EJ1208">
        <v>1</v>
      </c>
      <c r="EK1208">
        <v>478</v>
      </c>
      <c r="EL1208" t="s">
        <v>400</v>
      </c>
      <c r="EM1208" t="s">
        <v>401</v>
      </c>
      <c r="EO1208" t="s">
        <v>45</v>
      </c>
      <c r="EQ1208">
        <v>0</v>
      </c>
      <c r="ER1208">
        <v>480.12</v>
      </c>
      <c r="ES1208">
        <v>160.94999999999999</v>
      </c>
      <c r="ET1208">
        <v>4.47</v>
      </c>
      <c r="EU1208">
        <v>1.06</v>
      </c>
      <c r="EV1208">
        <v>314.7</v>
      </c>
      <c r="EW1208">
        <v>27.8</v>
      </c>
      <c r="EX1208">
        <v>0</v>
      </c>
      <c r="EY1208">
        <v>0</v>
      </c>
      <c r="EZ1208">
        <v>0</v>
      </c>
      <c r="FQ1208">
        <v>0</v>
      </c>
      <c r="FR1208">
        <f t="shared" si="843"/>
        <v>0</v>
      </c>
      <c r="FS1208">
        <v>0</v>
      </c>
      <c r="FX1208">
        <v>84</v>
      </c>
      <c r="FY1208">
        <v>44</v>
      </c>
      <c r="GA1208" t="s">
        <v>45</v>
      </c>
      <c r="GG1208">
        <v>2</v>
      </c>
      <c r="GH1208">
        <v>1</v>
      </c>
      <c r="GI1208">
        <v>2</v>
      </c>
      <c r="GJ1208">
        <v>0</v>
      </c>
      <c r="GK1208">
        <f>ROUND(R1208*(R12)/100,2)</f>
        <v>6.83</v>
      </c>
      <c r="GL1208">
        <f t="shared" si="844"/>
        <v>0</v>
      </c>
      <c r="GM1208">
        <f t="shared" si="845"/>
        <v>3098.33</v>
      </c>
      <c r="GN1208">
        <f t="shared" si="846"/>
        <v>3098.33</v>
      </c>
      <c r="GO1208">
        <f t="shared" si="847"/>
        <v>0</v>
      </c>
      <c r="GP1208">
        <f t="shared" si="848"/>
        <v>0</v>
      </c>
      <c r="GR1208">
        <v>0</v>
      </c>
    </row>
    <row r="1209" spans="1:200">
      <c r="A1209">
        <v>18</v>
      </c>
      <c r="B1209">
        <v>0</v>
      </c>
      <c r="C1209">
        <v>591</v>
      </c>
      <c r="E1209" t="s">
        <v>402</v>
      </c>
      <c r="F1209" t="s">
        <v>832</v>
      </c>
      <c r="G1209" t="s">
        <v>833</v>
      </c>
      <c r="H1209" t="s">
        <v>138</v>
      </c>
      <c r="I1209">
        <f>I1208*J1209</f>
        <v>1.6704000000000001E-3</v>
      </c>
      <c r="J1209">
        <v>7.1999999999999998E-3</v>
      </c>
      <c r="O1209">
        <f t="shared" si="812"/>
        <v>61.07</v>
      </c>
      <c r="P1209">
        <f t="shared" si="813"/>
        <v>61.07</v>
      </c>
      <c r="Q1209">
        <f t="shared" si="814"/>
        <v>0</v>
      </c>
      <c r="R1209">
        <f t="shared" si="815"/>
        <v>0</v>
      </c>
      <c r="S1209">
        <f t="shared" si="816"/>
        <v>0</v>
      </c>
      <c r="T1209">
        <f t="shared" si="817"/>
        <v>0</v>
      </c>
      <c r="U1209">
        <f t="shared" si="818"/>
        <v>0</v>
      </c>
      <c r="V1209">
        <f t="shared" si="819"/>
        <v>0</v>
      </c>
      <c r="W1209">
        <f t="shared" si="820"/>
        <v>0</v>
      </c>
      <c r="X1209">
        <f t="shared" si="821"/>
        <v>0</v>
      </c>
      <c r="Y1209">
        <f t="shared" si="822"/>
        <v>0</v>
      </c>
      <c r="AA1209">
        <v>22950688</v>
      </c>
      <c r="AB1209">
        <f t="shared" si="823"/>
        <v>6976.8</v>
      </c>
      <c r="AC1209">
        <f t="shared" si="824"/>
        <v>6976.8</v>
      </c>
      <c r="AD1209">
        <f t="shared" si="825"/>
        <v>0</v>
      </c>
      <c r="AE1209">
        <f t="shared" si="826"/>
        <v>0</v>
      </c>
      <c r="AF1209">
        <f t="shared" si="827"/>
        <v>0</v>
      </c>
      <c r="AG1209">
        <f t="shared" si="828"/>
        <v>0</v>
      </c>
      <c r="AH1209">
        <f t="shared" si="829"/>
        <v>0</v>
      </c>
      <c r="AI1209">
        <f t="shared" si="830"/>
        <v>0</v>
      </c>
      <c r="AJ1209">
        <f t="shared" si="831"/>
        <v>0</v>
      </c>
      <c r="AK1209">
        <v>6976.8</v>
      </c>
      <c r="AL1209">
        <v>6976.8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1</v>
      </c>
      <c r="AW1209">
        <v>1</v>
      </c>
      <c r="AZ1209">
        <v>1</v>
      </c>
      <c r="BA1209">
        <v>1</v>
      </c>
      <c r="BB1209">
        <v>1</v>
      </c>
      <c r="BC1209">
        <v>5.24</v>
      </c>
      <c r="BD1209" t="s">
        <v>45</v>
      </c>
      <c r="BE1209" t="s">
        <v>45</v>
      </c>
      <c r="BF1209" t="s">
        <v>45</v>
      </c>
      <c r="BG1209" t="s">
        <v>45</v>
      </c>
      <c r="BH1209">
        <v>3</v>
      </c>
      <c r="BI1209">
        <v>1</v>
      </c>
      <c r="BJ1209" t="s">
        <v>834</v>
      </c>
      <c r="BM1209">
        <v>478</v>
      </c>
      <c r="BN1209">
        <v>0</v>
      </c>
      <c r="BO1209" t="s">
        <v>832</v>
      </c>
      <c r="BP1209">
        <v>1</v>
      </c>
      <c r="BQ1209">
        <v>60</v>
      </c>
      <c r="BS1209">
        <v>1</v>
      </c>
      <c r="BT1209">
        <v>1</v>
      </c>
      <c r="BU1209">
        <v>1</v>
      </c>
      <c r="BV1209">
        <v>1</v>
      </c>
      <c r="BW1209">
        <v>1</v>
      </c>
      <c r="BX1209">
        <v>1</v>
      </c>
      <c r="BY1209" t="s">
        <v>45</v>
      </c>
      <c r="BZ1209">
        <v>0</v>
      </c>
      <c r="CA1209">
        <v>0</v>
      </c>
      <c r="CF1209">
        <v>0</v>
      </c>
      <c r="CG1209">
        <v>0</v>
      </c>
      <c r="CM1209">
        <v>0</v>
      </c>
      <c r="CN1209" t="s">
        <v>45</v>
      </c>
      <c r="CO1209">
        <v>0</v>
      </c>
      <c r="CP1209">
        <f t="shared" si="832"/>
        <v>61.07</v>
      </c>
      <c r="CQ1209">
        <f t="shared" si="833"/>
        <v>36558.432000000001</v>
      </c>
      <c r="CR1209">
        <f t="shared" si="834"/>
        <v>0</v>
      </c>
      <c r="CS1209">
        <f t="shared" si="835"/>
        <v>0</v>
      </c>
      <c r="CT1209">
        <f t="shared" si="836"/>
        <v>0</v>
      </c>
      <c r="CU1209">
        <f t="shared" si="837"/>
        <v>0</v>
      </c>
      <c r="CV1209">
        <f t="shared" si="838"/>
        <v>0</v>
      </c>
      <c r="CW1209">
        <f t="shared" si="839"/>
        <v>0</v>
      </c>
      <c r="CX1209">
        <f t="shared" si="840"/>
        <v>0</v>
      </c>
      <c r="CY1209">
        <f t="shared" si="841"/>
        <v>0</v>
      </c>
      <c r="CZ1209">
        <f t="shared" si="842"/>
        <v>0</v>
      </c>
      <c r="DC1209" t="s">
        <v>45</v>
      </c>
      <c r="DD1209" t="s">
        <v>45</v>
      </c>
      <c r="DE1209" t="s">
        <v>45</v>
      </c>
      <c r="DF1209" t="s">
        <v>45</v>
      </c>
      <c r="DG1209" t="s">
        <v>45</v>
      </c>
      <c r="DH1209" t="s">
        <v>45</v>
      </c>
      <c r="DI1209" t="s">
        <v>45</v>
      </c>
      <c r="DJ1209" t="s">
        <v>45</v>
      </c>
      <c r="DK1209" t="s">
        <v>45</v>
      </c>
      <c r="DL1209" t="s">
        <v>45</v>
      </c>
      <c r="DM1209" t="s">
        <v>45</v>
      </c>
      <c r="DN1209">
        <v>100</v>
      </c>
      <c r="DO1209">
        <v>64</v>
      </c>
      <c r="DP1209">
        <v>1.0249999999999999</v>
      </c>
      <c r="DQ1209">
        <v>1</v>
      </c>
      <c r="DU1209">
        <v>1009</v>
      </c>
      <c r="DV1209" t="s">
        <v>138</v>
      </c>
      <c r="DW1209" t="s">
        <v>138</v>
      </c>
      <c r="DX1209">
        <v>1000</v>
      </c>
      <c r="EE1209">
        <v>21378193</v>
      </c>
      <c r="EF1209">
        <v>60</v>
      </c>
      <c r="EG1209" t="s">
        <v>87</v>
      </c>
      <c r="EH1209">
        <v>0</v>
      </c>
      <c r="EI1209" t="s">
        <v>45</v>
      </c>
      <c r="EJ1209">
        <v>1</v>
      </c>
      <c r="EK1209">
        <v>478</v>
      </c>
      <c r="EL1209" t="s">
        <v>400</v>
      </c>
      <c r="EM1209" t="s">
        <v>401</v>
      </c>
      <c r="EO1209" t="s">
        <v>45</v>
      </c>
      <c r="EQ1209">
        <v>0</v>
      </c>
      <c r="ER1209">
        <v>6976.8</v>
      </c>
      <c r="ES1209">
        <v>6976.8</v>
      </c>
      <c r="ET1209">
        <v>0</v>
      </c>
      <c r="EU1209">
        <v>0</v>
      </c>
      <c r="EV1209">
        <v>0</v>
      </c>
      <c r="EW1209">
        <v>0</v>
      </c>
      <c r="EX1209">
        <v>0</v>
      </c>
      <c r="EZ1209">
        <v>0</v>
      </c>
      <c r="FQ1209">
        <v>0</v>
      </c>
      <c r="FR1209">
        <f t="shared" si="843"/>
        <v>0</v>
      </c>
      <c r="FS1209">
        <v>0</v>
      </c>
      <c r="FX1209">
        <v>0</v>
      </c>
      <c r="FY1209">
        <v>0</v>
      </c>
      <c r="GA1209" t="s">
        <v>45</v>
      </c>
      <c r="GG1209">
        <v>2</v>
      </c>
      <c r="GH1209">
        <v>1</v>
      </c>
      <c r="GI1209">
        <v>2</v>
      </c>
      <c r="GJ1209">
        <v>0</v>
      </c>
      <c r="GK1209">
        <f>ROUND(R1209*(R12)/100,2)</f>
        <v>0</v>
      </c>
      <c r="GL1209">
        <f t="shared" si="844"/>
        <v>0</v>
      </c>
      <c r="GM1209">
        <f t="shared" si="845"/>
        <v>61.07</v>
      </c>
      <c r="GN1209">
        <f t="shared" si="846"/>
        <v>61.07</v>
      </c>
      <c r="GO1209">
        <f t="shared" si="847"/>
        <v>0</v>
      </c>
      <c r="GP1209">
        <f t="shared" si="848"/>
        <v>0</v>
      </c>
      <c r="GR1209">
        <v>0</v>
      </c>
    </row>
    <row r="1210" spans="1:200">
      <c r="A1210">
        <v>18</v>
      </c>
      <c r="B1210">
        <v>0</v>
      </c>
      <c r="C1210">
        <v>592</v>
      </c>
      <c r="E1210" t="s">
        <v>406</v>
      </c>
      <c r="F1210" t="s">
        <v>835</v>
      </c>
      <c r="G1210" t="s">
        <v>836</v>
      </c>
      <c r="H1210" t="s">
        <v>138</v>
      </c>
      <c r="I1210">
        <f>I1208*J1210</f>
        <v>1.6472000000000001E-2</v>
      </c>
      <c r="J1210">
        <v>7.0999999999999994E-2</v>
      </c>
      <c r="O1210">
        <f t="shared" si="812"/>
        <v>1659.43</v>
      </c>
      <c r="P1210">
        <f t="shared" si="813"/>
        <v>1659.43</v>
      </c>
      <c r="Q1210">
        <f t="shared" si="814"/>
        <v>0</v>
      </c>
      <c r="R1210">
        <f t="shared" si="815"/>
        <v>0</v>
      </c>
      <c r="S1210">
        <f t="shared" si="816"/>
        <v>0</v>
      </c>
      <c r="T1210">
        <f t="shared" si="817"/>
        <v>0</v>
      </c>
      <c r="U1210">
        <f t="shared" si="818"/>
        <v>0</v>
      </c>
      <c r="V1210">
        <f t="shared" si="819"/>
        <v>0</v>
      </c>
      <c r="W1210">
        <f t="shared" si="820"/>
        <v>0</v>
      </c>
      <c r="X1210">
        <f t="shared" si="821"/>
        <v>0</v>
      </c>
      <c r="Y1210">
        <f t="shared" si="822"/>
        <v>0</v>
      </c>
      <c r="AA1210">
        <v>22950688</v>
      </c>
      <c r="AB1210">
        <f t="shared" si="823"/>
        <v>33030.400000000001</v>
      </c>
      <c r="AC1210">
        <f t="shared" si="824"/>
        <v>33030.400000000001</v>
      </c>
      <c r="AD1210">
        <f t="shared" si="825"/>
        <v>0</v>
      </c>
      <c r="AE1210">
        <f t="shared" si="826"/>
        <v>0</v>
      </c>
      <c r="AF1210">
        <f t="shared" si="827"/>
        <v>0</v>
      </c>
      <c r="AG1210">
        <f t="shared" si="828"/>
        <v>0</v>
      </c>
      <c r="AH1210">
        <f t="shared" si="829"/>
        <v>0</v>
      </c>
      <c r="AI1210">
        <f t="shared" si="830"/>
        <v>0</v>
      </c>
      <c r="AJ1210">
        <f t="shared" si="831"/>
        <v>0</v>
      </c>
      <c r="AK1210">
        <v>33030.400000000001</v>
      </c>
      <c r="AL1210">
        <v>33030.400000000001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1</v>
      </c>
      <c r="AW1210">
        <v>1</v>
      </c>
      <c r="AZ1210">
        <v>1</v>
      </c>
      <c r="BA1210">
        <v>1</v>
      </c>
      <c r="BB1210">
        <v>1</v>
      </c>
      <c r="BC1210">
        <v>3.05</v>
      </c>
      <c r="BD1210" t="s">
        <v>45</v>
      </c>
      <c r="BE1210" t="s">
        <v>45</v>
      </c>
      <c r="BF1210" t="s">
        <v>45</v>
      </c>
      <c r="BG1210" t="s">
        <v>45</v>
      </c>
      <c r="BH1210">
        <v>3</v>
      </c>
      <c r="BI1210">
        <v>1</v>
      </c>
      <c r="BJ1210" t="s">
        <v>837</v>
      </c>
      <c r="BM1210">
        <v>478</v>
      </c>
      <c r="BN1210">
        <v>0</v>
      </c>
      <c r="BO1210" t="s">
        <v>835</v>
      </c>
      <c r="BP1210">
        <v>1</v>
      </c>
      <c r="BQ1210">
        <v>60</v>
      </c>
      <c r="BS1210">
        <v>1</v>
      </c>
      <c r="BT1210">
        <v>1</v>
      </c>
      <c r="BU1210">
        <v>1</v>
      </c>
      <c r="BV1210">
        <v>1</v>
      </c>
      <c r="BW1210">
        <v>1</v>
      </c>
      <c r="BX1210">
        <v>1</v>
      </c>
      <c r="BY1210" t="s">
        <v>45</v>
      </c>
      <c r="BZ1210">
        <v>0</v>
      </c>
      <c r="CA1210">
        <v>0</v>
      </c>
      <c r="CF1210">
        <v>0</v>
      </c>
      <c r="CG1210">
        <v>0</v>
      </c>
      <c r="CM1210">
        <v>0</v>
      </c>
      <c r="CN1210" t="s">
        <v>45</v>
      </c>
      <c r="CO1210">
        <v>0</v>
      </c>
      <c r="CP1210">
        <f t="shared" si="832"/>
        <v>1659.43</v>
      </c>
      <c r="CQ1210">
        <f t="shared" si="833"/>
        <v>100742.72</v>
      </c>
      <c r="CR1210">
        <f t="shared" si="834"/>
        <v>0</v>
      </c>
      <c r="CS1210">
        <f t="shared" si="835"/>
        <v>0</v>
      </c>
      <c r="CT1210">
        <f t="shared" si="836"/>
        <v>0</v>
      </c>
      <c r="CU1210">
        <f t="shared" si="837"/>
        <v>0</v>
      </c>
      <c r="CV1210">
        <f t="shared" si="838"/>
        <v>0</v>
      </c>
      <c r="CW1210">
        <f t="shared" si="839"/>
        <v>0</v>
      </c>
      <c r="CX1210">
        <f t="shared" si="840"/>
        <v>0</v>
      </c>
      <c r="CY1210">
        <f t="shared" si="841"/>
        <v>0</v>
      </c>
      <c r="CZ1210">
        <f t="shared" si="842"/>
        <v>0</v>
      </c>
      <c r="DC1210" t="s">
        <v>45</v>
      </c>
      <c r="DD1210" t="s">
        <v>45</v>
      </c>
      <c r="DE1210" t="s">
        <v>45</v>
      </c>
      <c r="DF1210" t="s">
        <v>45</v>
      </c>
      <c r="DG1210" t="s">
        <v>45</v>
      </c>
      <c r="DH1210" t="s">
        <v>45</v>
      </c>
      <c r="DI1210" t="s">
        <v>45</v>
      </c>
      <c r="DJ1210" t="s">
        <v>45</v>
      </c>
      <c r="DK1210" t="s">
        <v>45</v>
      </c>
      <c r="DL1210" t="s">
        <v>45</v>
      </c>
      <c r="DM1210" t="s">
        <v>45</v>
      </c>
      <c r="DN1210">
        <v>100</v>
      </c>
      <c r="DO1210">
        <v>64</v>
      </c>
      <c r="DP1210">
        <v>1.0249999999999999</v>
      </c>
      <c r="DQ1210">
        <v>1</v>
      </c>
      <c r="DU1210">
        <v>1009</v>
      </c>
      <c r="DV1210" t="s">
        <v>138</v>
      </c>
      <c r="DW1210" t="s">
        <v>138</v>
      </c>
      <c r="DX1210">
        <v>1000</v>
      </c>
      <c r="EE1210">
        <v>21378193</v>
      </c>
      <c r="EF1210">
        <v>60</v>
      </c>
      <c r="EG1210" t="s">
        <v>87</v>
      </c>
      <c r="EH1210">
        <v>0</v>
      </c>
      <c r="EI1210" t="s">
        <v>45</v>
      </c>
      <c r="EJ1210">
        <v>1</v>
      </c>
      <c r="EK1210">
        <v>478</v>
      </c>
      <c r="EL1210" t="s">
        <v>400</v>
      </c>
      <c r="EM1210" t="s">
        <v>401</v>
      </c>
      <c r="EO1210" t="s">
        <v>45</v>
      </c>
      <c r="EQ1210">
        <v>0</v>
      </c>
      <c r="ER1210">
        <v>33030.400000000001</v>
      </c>
      <c r="ES1210">
        <v>33030.400000000001</v>
      </c>
      <c r="ET1210">
        <v>0</v>
      </c>
      <c r="EU1210">
        <v>0</v>
      </c>
      <c r="EV1210">
        <v>0</v>
      </c>
      <c r="EW1210">
        <v>0</v>
      </c>
      <c r="EX1210">
        <v>0</v>
      </c>
      <c r="EZ1210">
        <v>0</v>
      </c>
      <c r="FQ1210">
        <v>0</v>
      </c>
      <c r="FR1210">
        <f t="shared" si="843"/>
        <v>0</v>
      </c>
      <c r="FS1210">
        <v>0</v>
      </c>
      <c r="FX1210">
        <v>0</v>
      </c>
      <c r="FY1210">
        <v>0</v>
      </c>
      <c r="GA1210" t="s">
        <v>45</v>
      </c>
      <c r="GG1210">
        <v>2</v>
      </c>
      <c r="GH1210">
        <v>1</v>
      </c>
      <c r="GI1210">
        <v>2</v>
      </c>
      <c r="GJ1210">
        <v>0</v>
      </c>
      <c r="GK1210">
        <f>ROUND(R1210*(R12)/100,2)</f>
        <v>0</v>
      </c>
      <c r="GL1210">
        <f t="shared" si="844"/>
        <v>0</v>
      </c>
      <c r="GM1210">
        <f t="shared" si="845"/>
        <v>1659.43</v>
      </c>
      <c r="GN1210">
        <f t="shared" si="846"/>
        <v>1659.43</v>
      </c>
      <c r="GO1210">
        <f t="shared" si="847"/>
        <v>0</v>
      </c>
      <c r="GP1210">
        <f t="shared" si="848"/>
        <v>0</v>
      </c>
      <c r="GR1210">
        <v>0</v>
      </c>
    </row>
    <row r="1211" spans="1:200">
      <c r="A1211">
        <v>17</v>
      </c>
      <c r="B1211">
        <v>0</v>
      </c>
      <c r="C1211">
        <f>ROW(SmtRes!A597)</f>
        <v>597</v>
      </c>
      <c r="D1211">
        <f>ROW(EtalonRes!A573)</f>
        <v>573</v>
      </c>
      <c r="E1211" t="s">
        <v>83</v>
      </c>
      <c r="F1211" t="s">
        <v>840</v>
      </c>
      <c r="G1211" t="s">
        <v>841</v>
      </c>
      <c r="H1211" t="s">
        <v>73</v>
      </c>
      <c r="I1211">
        <f>0.0929</f>
        <v>9.2899999999999996E-2</v>
      </c>
      <c r="J1211">
        <v>0</v>
      </c>
      <c r="O1211">
        <f t="shared" si="812"/>
        <v>1233.92</v>
      </c>
      <c r="P1211">
        <f t="shared" si="813"/>
        <v>0</v>
      </c>
      <c r="Q1211">
        <f t="shared" si="814"/>
        <v>0</v>
      </c>
      <c r="R1211">
        <f t="shared" si="815"/>
        <v>0</v>
      </c>
      <c r="S1211">
        <f t="shared" si="816"/>
        <v>1233.92</v>
      </c>
      <c r="T1211">
        <f t="shared" si="817"/>
        <v>0</v>
      </c>
      <c r="U1211">
        <f t="shared" si="818"/>
        <v>7.2268860899999989</v>
      </c>
      <c r="V1211">
        <f t="shared" si="819"/>
        <v>0</v>
      </c>
      <c r="W1211">
        <f t="shared" si="820"/>
        <v>0</v>
      </c>
      <c r="X1211">
        <f t="shared" si="821"/>
        <v>876.08</v>
      </c>
      <c r="Y1211">
        <f t="shared" si="822"/>
        <v>542.91999999999996</v>
      </c>
      <c r="AA1211">
        <v>22950688</v>
      </c>
      <c r="AB1211">
        <f t="shared" si="823"/>
        <v>781.64</v>
      </c>
      <c r="AC1211">
        <f t="shared" si="824"/>
        <v>0</v>
      </c>
      <c r="AD1211">
        <f t="shared" si="825"/>
        <v>0</v>
      </c>
      <c r="AE1211">
        <f t="shared" si="826"/>
        <v>0</v>
      </c>
      <c r="AF1211">
        <f t="shared" si="827"/>
        <v>781.64</v>
      </c>
      <c r="AG1211">
        <f t="shared" si="828"/>
        <v>0</v>
      </c>
      <c r="AH1211">
        <f t="shared" si="829"/>
        <v>74.3</v>
      </c>
      <c r="AI1211">
        <f t="shared" si="830"/>
        <v>0</v>
      </c>
      <c r="AJ1211">
        <f t="shared" si="831"/>
        <v>0</v>
      </c>
      <c r="AK1211">
        <v>781.64</v>
      </c>
      <c r="AL1211">
        <v>0</v>
      </c>
      <c r="AM1211">
        <v>0</v>
      </c>
      <c r="AN1211">
        <v>0</v>
      </c>
      <c r="AO1211">
        <v>781.64</v>
      </c>
      <c r="AP1211">
        <v>0</v>
      </c>
      <c r="AQ1211">
        <v>74.3</v>
      </c>
      <c r="AR1211">
        <v>0</v>
      </c>
      <c r="AS1211">
        <v>0</v>
      </c>
      <c r="AT1211">
        <v>71</v>
      </c>
      <c r="AU1211">
        <v>44</v>
      </c>
      <c r="AV1211">
        <v>1.0469999999999999</v>
      </c>
      <c r="AW1211">
        <v>1</v>
      </c>
      <c r="AZ1211">
        <v>1</v>
      </c>
      <c r="BA1211">
        <v>16.23</v>
      </c>
      <c r="BB1211">
        <v>1</v>
      </c>
      <c r="BC1211">
        <v>1</v>
      </c>
      <c r="BD1211" t="s">
        <v>45</v>
      </c>
      <c r="BE1211" t="s">
        <v>45</v>
      </c>
      <c r="BF1211" t="s">
        <v>45</v>
      </c>
      <c r="BG1211" t="s">
        <v>45</v>
      </c>
      <c r="BH1211">
        <v>0</v>
      </c>
      <c r="BI1211">
        <v>1</v>
      </c>
      <c r="BJ1211" t="s">
        <v>842</v>
      </c>
      <c r="BM1211">
        <v>483</v>
      </c>
      <c r="BN1211">
        <v>0</v>
      </c>
      <c r="BO1211" t="s">
        <v>840</v>
      </c>
      <c r="BP1211">
        <v>1</v>
      </c>
      <c r="BQ1211">
        <v>60</v>
      </c>
      <c r="BS1211">
        <v>16.23</v>
      </c>
      <c r="BT1211">
        <v>1</v>
      </c>
      <c r="BU1211">
        <v>1</v>
      </c>
      <c r="BV1211">
        <v>1</v>
      </c>
      <c r="BW1211">
        <v>1</v>
      </c>
      <c r="BX1211">
        <v>1</v>
      </c>
      <c r="BY1211" t="s">
        <v>45</v>
      </c>
      <c r="BZ1211">
        <v>71</v>
      </c>
      <c r="CA1211">
        <v>44</v>
      </c>
      <c r="CF1211">
        <v>0</v>
      </c>
      <c r="CG1211">
        <v>0</v>
      </c>
      <c r="CM1211">
        <v>0</v>
      </c>
      <c r="CN1211" t="s">
        <v>45</v>
      </c>
      <c r="CO1211">
        <v>0</v>
      </c>
      <c r="CP1211">
        <f t="shared" si="832"/>
        <v>1233.92</v>
      </c>
      <c r="CQ1211">
        <f t="shared" si="833"/>
        <v>0</v>
      </c>
      <c r="CR1211">
        <f t="shared" si="834"/>
        <v>0</v>
      </c>
      <c r="CS1211">
        <f t="shared" si="835"/>
        <v>0</v>
      </c>
      <c r="CT1211">
        <f t="shared" si="836"/>
        <v>13282.260008399999</v>
      </c>
      <c r="CU1211">
        <f t="shared" si="837"/>
        <v>0</v>
      </c>
      <c r="CV1211">
        <f t="shared" si="838"/>
        <v>77.792099999999991</v>
      </c>
      <c r="CW1211">
        <f t="shared" si="839"/>
        <v>0</v>
      </c>
      <c r="CX1211">
        <f t="shared" si="840"/>
        <v>0</v>
      </c>
      <c r="CY1211">
        <f t="shared" si="841"/>
        <v>876.08320000000003</v>
      </c>
      <c r="CZ1211">
        <f t="shared" si="842"/>
        <v>542.9248</v>
      </c>
      <c r="DC1211" t="s">
        <v>45</v>
      </c>
      <c r="DD1211" t="s">
        <v>45</v>
      </c>
      <c r="DE1211" t="s">
        <v>45</v>
      </c>
      <c r="DF1211" t="s">
        <v>45</v>
      </c>
      <c r="DG1211" t="s">
        <v>45</v>
      </c>
      <c r="DH1211" t="s">
        <v>45</v>
      </c>
      <c r="DI1211" t="s">
        <v>45</v>
      </c>
      <c r="DJ1211" t="s">
        <v>45</v>
      </c>
      <c r="DK1211" t="s">
        <v>45</v>
      </c>
      <c r="DL1211" t="s">
        <v>45</v>
      </c>
      <c r="DM1211" t="s">
        <v>45</v>
      </c>
      <c r="DN1211">
        <v>80</v>
      </c>
      <c r="DO1211">
        <v>55</v>
      </c>
      <c r="DP1211">
        <v>1.0469999999999999</v>
      </c>
      <c r="DQ1211">
        <v>1</v>
      </c>
      <c r="DU1211">
        <v>1005</v>
      </c>
      <c r="DV1211" t="s">
        <v>73</v>
      </c>
      <c r="DW1211" t="s">
        <v>73</v>
      </c>
      <c r="DX1211">
        <v>100</v>
      </c>
      <c r="EE1211">
        <v>21378198</v>
      </c>
      <c r="EF1211">
        <v>60</v>
      </c>
      <c r="EG1211" t="s">
        <v>87</v>
      </c>
      <c r="EH1211">
        <v>0</v>
      </c>
      <c r="EI1211" t="s">
        <v>45</v>
      </c>
      <c r="EJ1211">
        <v>1</v>
      </c>
      <c r="EK1211">
        <v>483</v>
      </c>
      <c r="EL1211" t="s">
        <v>843</v>
      </c>
      <c r="EM1211" t="s">
        <v>844</v>
      </c>
      <c r="EO1211" t="s">
        <v>45</v>
      </c>
      <c r="EQ1211">
        <v>0</v>
      </c>
      <c r="ER1211">
        <v>781.64</v>
      </c>
      <c r="ES1211">
        <v>0</v>
      </c>
      <c r="ET1211">
        <v>0</v>
      </c>
      <c r="EU1211">
        <v>0</v>
      </c>
      <c r="EV1211">
        <v>781.64</v>
      </c>
      <c r="EW1211">
        <v>74.3</v>
      </c>
      <c r="EX1211">
        <v>0</v>
      </c>
      <c r="EY1211">
        <v>0</v>
      </c>
      <c r="EZ1211">
        <v>0</v>
      </c>
      <c r="FQ1211">
        <v>0</v>
      </c>
      <c r="FR1211">
        <f t="shared" si="843"/>
        <v>0</v>
      </c>
      <c r="FS1211">
        <v>0</v>
      </c>
      <c r="FX1211">
        <v>71</v>
      </c>
      <c r="FY1211">
        <v>44</v>
      </c>
      <c r="GA1211" t="s">
        <v>45</v>
      </c>
      <c r="GG1211">
        <v>2</v>
      </c>
      <c r="GH1211">
        <v>1</v>
      </c>
      <c r="GI1211">
        <v>2</v>
      </c>
      <c r="GJ1211">
        <v>0</v>
      </c>
      <c r="GK1211">
        <f>ROUND(R1211*(R12)/100,2)</f>
        <v>0</v>
      </c>
      <c r="GL1211">
        <f t="shared" si="844"/>
        <v>0</v>
      </c>
      <c r="GM1211">
        <f t="shared" si="845"/>
        <v>2652.92</v>
      </c>
      <c r="GN1211">
        <f t="shared" si="846"/>
        <v>2652.92</v>
      </c>
      <c r="GO1211">
        <f t="shared" si="847"/>
        <v>0</v>
      </c>
      <c r="GP1211">
        <f t="shared" si="848"/>
        <v>0</v>
      </c>
      <c r="GR1211">
        <v>0</v>
      </c>
    </row>
    <row r="1212" spans="1:200">
      <c r="A1212">
        <v>17</v>
      </c>
      <c r="B1212">
        <v>0</v>
      </c>
      <c r="C1212">
        <f>ROW(SmtRes!A604)</f>
        <v>604</v>
      </c>
      <c r="D1212">
        <f>ROW(EtalonRes!A580)</f>
        <v>580</v>
      </c>
      <c r="E1212" t="s">
        <v>90</v>
      </c>
      <c r="F1212" t="s">
        <v>845</v>
      </c>
      <c r="G1212" t="s">
        <v>846</v>
      </c>
      <c r="H1212" t="s">
        <v>73</v>
      </c>
      <c r="I1212">
        <f>0.0929</f>
        <v>9.2899999999999996E-2</v>
      </c>
      <c r="J1212">
        <v>0</v>
      </c>
      <c r="O1212">
        <f t="shared" si="812"/>
        <v>4037.44</v>
      </c>
      <c r="P1212">
        <f t="shared" si="813"/>
        <v>371.56</v>
      </c>
      <c r="Q1212">
        <f t="shared" si="814"/>
        <v>24.33</v>
      </c>
      <c r="R1212">
        <f t="shared" si="815"/>
        <v>10.6</v>
      </c>
      <c r="S1212">
        <f t="shared" si="816"/>
        <v>3641.55</v>
      </c>
      <c r="T1212">
        <f t="shared" si="817"/>
        <v>0</v>
      </c>
      <c r="U1212">
        <f t="shared" si="818"/>
        <v>19.084493449999997</v>
      </c>
      <c r="V1212">
        <f t="shared" si="819"/>
        <v>0</v>
      </c>
      <c r="W1212">
        <f t="shared" si="820"/>
        <v>0</v>
      </c>
      <c r="X1212">
        <f t="shared" si="821"/>
        <v>3058.9</v>
      </c>
      <c r="Y1212">
        <f t="shared" si="822"/>
        <v>1602.28</v>
      </c>
      <c r="AA1212">
        <v>22950688</v>
      </c>
      <c r="AB1212">
        <f t="shared" si="823"/>
        <v>3076.1</v>
      </c>
      <c r="AC1212">
        <f t="shared" si="824"/>
        <v>690.78</v>
      </c>
      <c r="AD1212">
        <f t="shared" si="825"/>
        <v>29.03</v>
      </c>
      <c r="AE1212">
        <f t="shared" si="826"/>
        <v>6.86</v>
      </c>
      <c r="AF1212">
        <f t="shared" si="827"/>
        <v>2356.29</v>
      </c>
      <c r="AG1212">
        <f t="shared" si="828"/>
        <v>0</v>
      </c>
      <c r="AH1212">
        <f t="shared" si="829"/>
        <v>200.42</v>
      </c>
      <c r="AI1212">
        <f t="shared" si="830"/>
        <v>0</v>
      </c>
      <c r="AJ1212">
        <f t="shared" si="831"/>
        <v>0</v>
      </c>
      <c r="AK1212">
        <v>3076.1</v>
      </c>
      <c r="AL1212">
        <v>690.78</v>
      </c>
      <c r="AM1212">
        <v>29.03</v>
      </c>
      <c r="AN1212">
        <v>6.86</v>
      </c>
      <c r="AO1212">
        <v>2356.29</v>
      </c>
      <c r="AP1212">
        <v>0</v>
      </c>
      <c r="AQ1212">
        <v>200.42</v>
      </c>
      <c r="AR1212">
        <v>0</v>
      </c>
      <c r="AS1212">
        <v>0</v>
      </c>
      <c r="AT1212">
        <v>84</v>
      </c>
      <c r="AU1212">
        <v>44</v>
      </c>
      <c r="AV1212">
        <v>1.0249999999999999</v>
      </c>
      <c r="AW1212">
        <v>1</v>
      </c>
      <c r="AZ1212">
        <v>1</v>
      </c>
      <c r="BA1212">
        <v>16.23</v>
      </c>
      <c r="BB1212">
        <v>8.8000000000000007</v>
      </c>
      <c r="BC1212">
        <v>5.79</v>
      </c>
      <c r="BD1212" t="s">
        <v>45</v>
      </c>
      <c r="BE1212" t="s">
        <v>45</v>
      </c>
      <c r="BF1212" t="s">
        <v>45</v>
      </c>
      <c r="BG1212" t="s">
        <v>45</v>
      </c>
      <c r="BH1212">
        <v>0</v>
      </c>
      <c r="BI1212">
        <v>1</v>
      </c>
      <c r="BJ1212" t="s">
        <v>847</v>
      </c>
      <c r="BM1212">
        <v>123</v>
      </c>
      <c r="BN1212">
        <v>0</v>
      </c>
      <c r="BO1212" t="s">
        <v>845</v>
      </c>
      <c r="BP1212">
        <v>1</v>
      </c>
      <c r="BQ1212">
        <v>30</v>
      </c>
      <c r="BS1212">
        <v>16.23</v>
      </c>
      <c r="BT1212">
        <v>1</v>
      </c>
      <c r="BU1212">
        <v>1</v>
      </c>
      <c r="BV1212">
        <v>1</v>
      </c>
      <c r="BW1212">
        <v>1</v>
      </c>
      <c r="BX1212">
        <v>1</v>
      </c>
      <c r="BY1212" t="s">
        <v>45</v>
      </c>
      <c r="BZ1212">
        <v>84</v>
      </c>
      <c r="CA1212">
        <v>44</v>
      </c>
      <c r="CF1212">
        <v>0</v>
      </c>
      <c r="CG1212">
        <v>0</v>
      </c>
      <c r="CM1212">
        <v>0</v>
      </c>
      <c r="CN1212" t="s">
        <v>45</v>
      </c>
      <c r="CO1212">
        <v>0</v>
      </c>
      <c r="CP1212">
        <f t="shared" si="832"/>
        <v>4037.44</v>
      </c>
      <c r="CQ1212">
        <f t="shared" si="833"/>
        <v>3999.6161999999999</v>
      </c>
      <c r="CR1212">
        <f t="shared" si="834"/>
        <v>261.85059999999999</v>
      </c>
      <c r="CS1212">
        <f t="shared" si="835"/>
        <v>114.12124499999999</v>
      </c>
      <c r="CT1212">
        <f t="shared" si="836"/>
        <v>39198.651367499995</v>
      </c>
      <c r="CU1212">
        <f t="shared" si="837"/>
        <v>0</v>
      </c>
      <c r="CV1212">
        <f t="shared" si="838"/>
        <v>205.43049999999997</v>
      </c>
      <c r="CW1212">
        <f t="shared" si="839"/>
        <v>0</v>
      </c>
      <c r="CX1212">
        <f t="shared" si="840"/>
        <v>0</v>
      </c>
      <c r="CY1212">
        <f t="shared" si="841"/>
        <v>3058.902</v>
      </c>
      <c r="CZ1212">
        <f t="shared" si="842"/>
        <v>1602.2820000000002</v>
      </c>
      <c r="DC1212" t="s">
        <v>45</v>
      </c>
      <c r="DD1212" t="s">
        <v>45</v>
      </c>
      <c r="DE1212" t="s">
        <v>45</v>
      </c>
      <c r="DF1212" t="s">
        <v>45</v>
      </c>
      <c r="DG1212" t="s">
        <v>45</v>
      </c>
      <c r="DH1212" t="s">
        <v>45</v>
      </c>
      <c r="DI1212" t="s">
        <v>45</v>
      </c>
      <c r="DJ1212" t="s">
        <v>45</v>
      </c>
      <c r="DK1212" t="s">
        <v>45</v>
      </c>
      <c r="DL1212" t="s">
        <v>45</v>
      </c>
      <c r="DM1212" t="s">
        <v>45</v>
      </c>
      <c r="DN1212">
        <v>100</v>
      </c>
      <c r="DO1212">
        <v>64</v>
      </c>
      <c r="DP1212">
        <v>1.0249999999999999</v>
      </c>
      <c r="DQ1212">
        <v>1</v>
      </c>
      <c r="DU1212">
        <v>1005</v>
      </c>
      <c r="DV1212" t="s">
        <v>73</v>
      </c>
      <c r="DW1212" t="s">
        <v>73</v>
      </c>
      <c r="DX1212">
        <v>100</v>
      </c>
      <c r="EE1212">
        <v>21377838</v>
      </c>
      <c r="EF1212">
        <v>30</v>
      </c>
      <c r="EG1212" t="s">
        <v>20</v>
      </c>
      <c r="EH1212">
        <v>0</v>
      </c>
      <c r="EI1212" t="s">
        <v>45</v>
      </c>
      <c r="EJ1212">
        <v>1</v>
      </c>
      <c r="EK1212">
        <v>123</v>
      </c>
      <c r="EL1212" t="s">
        <v>848</v>
      </c>
      <c r="EM1212" t="s">
        <v>849</v>
      </c>
      <c r="EO1212" t="s">
        <v>45</v>
      </c>
      <c r="EQ1212">
        <v>0</v>
      </c>
      <c r="ER1212">
        <v>3076.1</v>
      </c>
      <c r="ES1212">
        <v>690.78</v>
      </c>
      <c r="ET1212">
        <v>29.03</v>
      </c>
      <c r="EU1212">
        <v>6.86</v>
      </c>
      <c r="EV1212">
        <v>2356.29</v>
      </c>
      <c r="EW1212">
        <v>200.42</v>
      </c>
      <c r="EX1212">
        <v>0</v>
      </c>
      <c r="EY1212">
        <v>0</v>
      </c>
      <c r="EZ1212">
        <v>0</v>
      </c>
      <c r="FQ1212">
        <v>0</v>
      </c>
      <c r="FR1212">
        <f t="shared" si="843"/>
        <v>0</v>
      </c>
      <c r="FS1212">
        <v>0</v>
      </c>
      <c r="FX1212">
        <v>84</v>
      </c>
      <c r="FY1212">
        <v>44</v>
      </c>
      <c r="GA1212" t="s">
        <v>45</v>
      </c>
      <c r="GG1212">
        <v>2</v>
      </c>
      <c r="GH1212">
        <v>1</v>
      </c>
      <c r="GI1212">
        <v>2</v>
      </c>
      <c r="GJ1212">
        <v>0</v>
      </c>
      <c r="GK1212">
        <f>ROUND(R1212*(R12)/100,2)</f>
        <v>17.7</v>
      </c>
      <c r="GL1212">
        <f t="shared" si="844"/>
        <v>0</v>
      </c>
      <c r="GM1212">
        <f t="shared" si="845"/>
        <v>8716.3200000000015</v>
      </c>
      <c r="GN1212">
        <f t="shared" si="846"/>
        <v>8716.32</v>
      </c>
      <c r="GO1212">
        <f t="shared" si="847"/>
        <v>0</v>
      </c>
      <c r="GP1212">
        <f t="shared" si="848"/>
        <v>0</v>
      </c>
      <c r="GR1212">
        <v>0</v>
      </c>
    </row>
    <row r="1213" spans="1:200">
      <c r="A1213">
        <v>18</v>
      </c>
      <c r="B1213">
        <v>0</v>
      </c>
      <c r="C1213">
        <v>603</v>
      </c>
      <c r="E1213" t="s">
        <v>267</v>
      </c>
      <c r="F1213" t="s">
        <v>850</v>
      </c>
      <c r="G1213" t="s">
        <v>851</v>
      </c>
      <c r="H1213" t="s">
        <v>138</v>
      </c>
      <c r="I1213">
        <f>I1212*J1213</f>
        <v>0</v>
      </c>
      <c r="J1213">
        <v>0</v>
      </c>
      <c r="O1213">
        <f t="shared" si="812"/>
        <v>0</v>
      </c>
      <c r="P1213">
        <f t="shared" si="813"/>
        <v>0</v>
      </c>
      <c r="Q1213">
        <f t="shared" si="814"/>
        <v>0</v>
      </c>
      <c r="R1213">
        <f t="shared" si="815"/>
        <v>0</v>
      </c>
      <c r="S1213">
        <f t="shared" si="816"/>
        <v>0</v>
      </c>
      <c r="T1213">
        <f t="shared" si="817"/>
        <v>0</v>
      </c>
      <c r="U1213">
        <f t="shared" si="818"/>
        <v>0</v>
      </c>
      <c r="V1213">
        <f t="shared" si="819"/>
        <v>0</v>
      </c>
      <c r="W1213">
        <f t="shared" si="820"/>
        <v>0</v>
      </c>
      <c r="X1213">
        <f t="shared" si="821"/>
        <v>0</v>
      </c>
      <c r="Y1213">
        <f t="shared" si="822"/>
        <v>0</v>
      </c>
      <c r="AA1213">
        <v>22950688</v>
      </c>
      <c r="AB1213">
        <f t="shared" si="823"/>
        <v>5986.03</v>
      </c>
      <c r="AC1213">
        <f t="shared" si="824"/>
        <v>5986.03</v>
      </c>
      <c r="AD1213">
        <f t="shared" si="825"/>
        <v>0</v>
      </c>
      <c r="AE1213">
        <f t="shared" si="826"/>
        <v>0</v>
      </c>
      <c r="AF1213">
        <f t="shared" si="827"/>
        <v>0</v>
      </c>
      <c r="AG1213">
        <f t="shared" si="828"/>
        <v>0</v>
      </c>
      <c r="AH1213">
        <f t="shared" si="829"/>
        <v>0</v>
      </c>
      <c r="AI1213">
        <f t="shared" si="830"/>
        <v>0</v>
      </c>
      <c r="AJ1213">
        <f t="shared" si="831"/>
        <v>0</v>
      </c>
      <c r="AK1213">
        <v>5986.03</v>
      </c>
      <c r="AL1213">
        <v>5986.03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1</v>
      </c>
      <c r="AW1213">
        <v>1</v>
      </c>
      <c r="AZ1213">
        <v>1</v>
      </c>
      <c r="BA1213">
        <v>1</v>
      </c>
      <c r="BB1213">
        <v>1</v>
      </c>
      <c r="BC1213">
        <v>3.33</v>
      </c>
      <c r="BD1213" t="s">
        <v>45</v>
      </c>
      <c r="BE1213" t="s">
        <v>45</v>
      </c>
      <c r="BF1213" t="s">
        <v>45</v>
      </c>
      <c r="BG1213" t="s">
        <v>45</v>
      </c>
      <c r="BH1213">
        <v>3</v>
      </c>
      <c r="BI1213">
        <v>1</v>
      </c>
      <c r="BJ1213" t="s">
        <v>852</v>
      </c>
      <c r="BM1213">
        <v>123</v>
      </c>
      <c r="BN1213">
        <v>0</v>
      </c>
      <c r="BO1213" t="s">
        <v>850</v>
      </c>
      <c r="BP1213">
        <v>1</v>
      </c>
      <c r="BQ1213">
        <v>30</v>
      </c>
      <c r="BS1213">
        <v>1</v>
      </c>
      <c r="BT1213">
        <v>1</v>
      </c>
      <c r="BU1213">
        <v>1</v>
      </c>
      <c r="BV1213">
        <v>1</v>
      </c>
      <c r="BW1213">
        <v>1</v>
      </c>
      <c r="BX1213">
        <v>1</v>
      </c>
      <c r="BY1213" t="s">
        <v>45</v>
      </c>
      <c r="BZ1213">
        <v>0</v>
      </c>
      <c r="CA1213">
        <v>0</v>
      </c>
      <c r="CF1213">
        <v>0</v>
      </c>
      <c r="CG1213">
        <v>0</v>
      </c>
      <c r="CM1213">
        <v>0</v>
      </c>
      <c r="CN1213" t="s">
        <v>45</v>
      </c>
      <c r="CO1213">
        <v>0</v>
      </c>
      <c r="CP1213">
        <f t="shared" si="832"/>
        <v>0</v>
      </c>
      <c r="CQ1213">
        <f t="shared" si="833"/>
        <v>19933.479899999998</v>
      </c>
      <c r="CR1213">
        <f t="shared" si="834"/>
        <v>0</v>
      </c>
      <c r="CS1213">
        <f t="shared" si="835"/>
        <v>0</v>
      </c>
      <c r="CT1213">
        <f t="shared" si="836"/>
        <v>0</v>
      </c>
      <c r="CU1213">
        <f t="shared" si="837"/>
        <v>0</v>
      </c>
      <c r="CV1213">
        <f t="shared" si="838"/>
        <v>0</v>
      </c>
      <c r="CW1213">
        <f t="shared" si="839"/>
        <v>0</v>
      </c>
      <c r="CX1213">
        <f t="shared" si="840"/>
        <v>0</v>
      </c>
      <c r="CY1213">
        <f t="shared" si="841"/>
        <v>0</v>
      </c>
      <c r="CZ1213">
        <f t="shared" si="842"/>
        <v>0</v>
      </c>
      <c r="DC1213" t="s">
        <v>45</v>
      </c>
      <c r="DD1213" t="s">
        <v>45</v>
      </c>
      <c r="DE1213" t="s">
        <v>45</v>
      </c>
      <c r="DF1213" t="s">
        <v>45</v>
      </c>
      <c r="DG1213" t="s">
        <v>45</v>
      </c>
      <c r="DH1213" t="s">
        <v>45</v>
      </c>
      <c r="DI1213" t="s">
        <v>45</v>
      </c>
      <c r="DJ1213" t="s">
        <v>45</v>
      </c>
      <c r="DK1213" t="s">
        <v>45</v>
      </c>
      <c r="DL1213" t="s">
        <v>45</v>
      </c>
      <c r="DM1213" t="s">
        <v>45</v>
      </c>
      <c r="DN1213">
        <v>100</v>
      </c>
      <c r="DO1213">
        <v>64</v>
      </c>
      <c r="DP1213">
        <v>1.0249999999999999</v>
      </c>
      <c r="DQ1213">
        <v>1</v>
      </c>
      <c r="DU1213">
        <v>1009</v>
      </c>
      <c r="DV1213" t="s">
        <v>138</v>
      </c>
      <c r="DW1213" t="s">
        <v>138</v>
      </c>
      <c r="DX1213">
        <v>1000</v>
      </c>
      <c r="EE1213">
        <v>21377838</v>
      </c>
      <c r="EF1213">
        <v>30</v>
      </c>
      <c r="EG1213" t="s">
        <v>20</v>
      </c>
      <c r="EH1213">
        <v>0</v>
      </c>
      <c r="EI1213" t="s">
        <v>45</v>
      </c>
      <c r="EJ1213">
        <v>1</v>
      </c>
      <c r="EK1213">
        <v>123</v>
      </c>
      <c r="EL1213" t="s">
        <v>848</v>
      </c>
      <c r="EM1213" t="s">
        <v>849</v>
      </c>
      <c r="EO1213" t="s">
        <v>45</v>
      </c>
      <c r="EQ1213">
        <v>0</v>
      </c>
      <c r="ER1213">
        <v>5986.03</v>
      </c>
      <c r="ES1213">
        <v>5986.03</v>
      </c>
      <c r="ET1213">
        <v>0</v>
      </c>
      <c r="EU1213">
        <v>0</v>
      </c>
      <c r="EV1213">
        <v>0</v>
      </c>
      <c r="EW1213">
        <v>0</v>
      </c>
      <c r="EX1213">
        <v>0</v>
      </c>
      <c r="EZ1213">
        <v>0</v>
      </c>
      <c r="FQ1213">
        <v>0</v>
      </c>
      <c r="FR1213">
        <f t="shared" si="843"/>
        <v>0</v>
      </c>
      <c r="FS1213">
        <v>0</v>
      </c>
      <c r="FX1213">
        <v>0</v>
      </c>
      <c r="FY1213">
        <v>0</v>
      </c>
      <c r="GA1213" t="s">
        <v>45</v>
      </c>
      <c r="GG1213">
        <v>2</v>
      </c>
      <c r="GH1213">
        <v>1</v>
      </c>
      <c r="GI1213">
        <v>2</v>
      </c>
      <c r="GJ1213">
        <v>0</v>
      </c>
      <c r="GK1213">
        <f>ROUND(R1213*(R12)/100,2)</f>
        <v>0</v>
      </c>
      <c r="GL1213">
        <f t="shared" si="844"/>
        <v>0</v>
      </c>
      <c r="GM1213">
        <f t="shared" si="845"/>
        <v>0</v>
      </c>
      <c r="GN1213">
        <f t="shared" si="846"/>
        <v>0</v>
      </c>
      <c r="GO1213">
        <f t="shared" si="847"/>
        <v>0</v>
      </c>
      <c r="GP1213">
        <f t="shared" si="848"/>
        <v>0</v>
      </c>
      <c r="GR1213">
        <v>0</v>
      </c>
    </row>
    <row r="1214" spans="1:200">
      <c r="A1214">
        <v>18</v>
      </c>
      <c r="B1214">
        <v>0</v>
      </c>
      <c r="C1214">
        <v>602</v>
      </c>
      <c r="E1214" t="s">
        <v>272</v>
      </c>
      <c r="F1214" t="s">
        <v>853</v>
      </c>
      <c r="G1214" t="s">
        <v>854</v>
      </c>
      <c r="H1214" t="s">
        <v>462</v>
      </c>
      <c r="I1214">
        <f>I1212*J1214</f>
        <v>9.2899999999999991</v>
      </c>
      <c r="J1214">
        <v>100</v>
      </c>
      <c r="O1214">
        <f t="shared" si="812"/>
        <v>2430.2600000000002</v>
      </c>
      <c r="P1214">
        <f t="shared" si="813"/>
        <v>2430.2600000000002</v>
      </c>
      <c r="Q1214">
        <f t="shared" si="814"/>
        <v>0</v>
      </c>
      <c r="R1214">
        <f t="shared" si="815"/>
        <v>0</v>
      </c>
      <c r="S1214">
        <f t="shared" si="816"/>
        <v>0</v>
      </c>
      <c r="T1214">
        <f t="shared" si="817"/>
        <v>0</v>
      </c>
      <c r="U1214">
        <f t="shared" si="818"/>
        <v>0</v>
      </c>
      <c r="V1214">
        <f t="shared" si="819"/>
        <v>0</v>
      </c>
      <c r="W1214">
        <f t="shared" si="820"/>
        <v>0</v>
      </c>
      <c r="X1214">
        <f t="shared" si="821"/>
        <v>0</v>
      </c>
      <c r="Y1214">
        <f t="shared" si="822"/>
        <v>0</v>
      </c>
      <c r="AA1214">
        <v>22950688</v>
      </c>
      <c r="AB1214">
        <f t="shared" si="823"/>
        <v>52.32</v>
      </c>
      <c r="AC1214">
        <f t="shared" si="824"/>
        <v>52.32</v>
      </c>
      <c r="AD1214">
        <f t="shared" si="825"/>
        <v>0</v>
      </c>
      <c r="AE1214">
        <f t="shared" si="826"/>
        <v>0</v>
      </c>
      <c r="AF1214">
        <f t="shared" si="827"/>
        <v>0</v>
      </c>
      <c r="AG1214">
        <f t="shared" si="828"/>
        <v>0</v>
      </c>
      <c r="AH1214">
        <f t="shared" si="829"/>
        <v>0</v>
      </c>
      <c r="AI1214">
        <f t="shared" si="830"/>
        <v>0</v>
      </c>
      <c r="AJ1214">
        <f t="shared" si="831"/>
        <v>0</v>
      </c>
      <c r="AK1214">
        <v>52.32</v>
      </c>
      <c r="AL1214">
        <v>52.32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1</v>
      </c>
      <c r="AW1214">
        <v>1</v>
      </c>
      <c r="AZ1214">
        <v>1</v>
      </c>
      <c r="BA1214">
        <v>1</v>
      </c>
      <c r="BB1214">
        <v>1</v>
      </c>
      <c r="BC1214">
        <v>5</v>
      </c>
      <c r="BD1214" t="s">
        <v>45</v>
      </c>
      <c r="BE1214" t="s">
        <v>45</v>
      </c>
      <c r="BF1214" t="s">
        <v>45</v>
      </c>
      <c r="BG1214" t="s">
        <v>45</v>
      </c>
      <c r="BH1214">
        <v>3</v>
      </c>
      <c r="BI1214">
        <v>1</v>
      </c>
      <c r="BJ1214" t="s">
        <v>855</v>
      </c>
      <c r="BM1214">
        <v>123</v>
      </c>
      <c r="BN1214">
        <v>0</v>
      </c>
      <c r="BO1214" t="s">
        <v>853</v>
      </c>
      <c r="BP1214">
        <v>1</v>
      </c>
      <c r="BQ1214">
        <v>30</v>
      </c>
      <c r="BS1214">
        <v>1</v>
      </c>
      <c r="BT1214">
        <v>1</v>
      </c>
      <c r="BU1214">
        <v>1</v>
      </c>
      <c r="BV1214">
        <v>1</v>
      </c>
      <c r="BW1214">
        <v>1</v>
      </c>
      <c r="BX1214">
        <v>1</v>
      </c>
      <c r="BY1214" t="s">
        <v>45</v>
      </c>
      <c r="BZ1214">
        <v>0</v>
      </c>
      <c r="CA1214">
        <v>0</v>
      </c>
      <c r="CF1214">
        <v>0</v>
      </c>
      <c r="CG1214">
        <v>0</v>
      </c>
      <c r="CM1214">
        <v>0</v>
      </c>
      <c r="CN1214" t="s">
        <v>45</v>
      </c>
      <c r="CO1214">
        <v>0</v>
      </c>
      <c r="CP1214">
        <f t="shared" si="832"/>
        <v>2430.2600000000002</v>
      </c>
      <c r="CQ1214">
        <f t="shared" si="833"/>
        <v>261.60000000000002</v>
      </c>
      <c r="CR1214">
        <f t="shared" si="834"/>
        <v>0</v>
      </c>
      <c r="CS1214">
        <f t="shared" si="835"/>
        <v>0</v>
      </c>
      <c r="CT1214">
        <f t="shared" si="836"/>
        <v>0</v>
      </c>
      <c r="CU1214">
        <f t="shared" si="837"/>
        <v>0</v>
      </c>
      <c r="CV1214">
        <f t="shared" si="838"/>
        <v>0</v>
      </c>
      <c r="CW1214">
        <f t="shared" si="839"/>
        <v>0</v>
      </c>
      <c r="CX1214">
        <f t="shared" si="840"/>
        <v>0</v>
      </c>
      <c r="CY1214">
        <f t="shared" si="841"/>
        <v>0</v>
      </c>
      <c r="CZ1214">
        <f t="shared" si="842"/>
        <v>0</v>
      </c>
      <c r="DC1214" t="s">
        <v>45</v>
      </c>
      <c r="DD1214" t="s">
        <v>45</v>
      </c>
      <c r="DE1214" t="s">
        <v>45</v>
      </c>
      <c r="DF1214" t="s">
        <v>45</v>
      </c>
      <c r="DG1214" t="s">
        <v>45</v>
      </c>
      <c r="DH1214" t="s">
        <v>45</v>
      </c>
      <c r="DI1214" t="s">
        <v>45</v>
      </c>
      <c r="DJ1214" t="s">
        <v>45</v>
      </c>
      <c r="DK1214" t="s">
        <v>45</v>
      </c>
      <c r="DL1214" t="s">
        <v>45</v>
      </c>
      <c r="DM1214" t="s">
        <v>45</v>
      </c>
      <c r="DN1214">
        <v>100</v>
      </c>
      <c r="DO1214">
        <v>64</v>
      </c>
      <c r="DP1214">
        <v>1.0249999999999999</v>
      </c>
      <c r="DQ1214">
        <v>1</v>
      </c>
      <c r="DU1214">
        <v>1005</v>
      </c>
      <c r="DV1214" t="s">
        <v>462</v>
      </c>
      <c r="DW1214" t="s">
        <v>462</v>
      </c>
      <c r="DX1214">
        <v>1</v>
      </c>
      <c r="EE1214">
        <v>21377838</v>
      </c>
      <c r="EF1214">
        <v>30</v>
      </c>
      <c r="EG1214" t="s">
        <v>20</v>
      </c>
      <c r="EH1214">
        <v>0</v>
      </c>
      <c r="EI1214" t="s">
        <v>45</v>
      </c>
      <c r="EJ1214">
        <v>1</v>
      </c>
      <c r="EK1214">
        <v>123</v>
      </c>
      <c r="EL1214" t="s">
        <v>848</v>
      </c>
      <c r="EM1214" t="s">
        <v>849</v>
      </c>
      <c r="EO1214" t="s">
        <v>45</v>
      </c>
      <c r="EQ1214">
        <v>0</v>
      </c>
      <c r="ER1214">
        <v>52.32</v>
      </c>
      <c r="ES1214">
        <v>52.32</v>
      </c>
      <c r="ET1214">
        <v>0</v>
      </c>
      <c r="EU1214">
        <v>0</v>
      </c>
      <c r="EV1214">
        <v>0</v>
      </c>
      <c r="EW1214">
        <v>0</v>
      </c>
      <c r="EX1214">
        <v>0</v>
      </c>
      <c r="EZ1214">
        <v>0</v>
      </c>
      <c r="FQ1214">
        <v>0</v>
      </c>
      <c r="FR1214">
        <f t="shared" si="843"/>
        <v>0</v>
      </c>
      <c r="FS1214">
        <v>0</v>
      </c>
      <c r="FX1214">
        <v>0</v>
      </c>
      <c r="FY1214">
        <v>0</v>
      </c>
      <c r="GA1214" t="s">
        <v>45</v>
      </c>
      <c r="GG1214">
        <v>2</v>
      </c>
      <c r="GH1214">
        <v>1</v>
      </c>
      <c r="GI1214">
        <v>2</v>
      </c>
      <c r="GJ1214">
        <v>0</v>
      </c>
      <c r="GK1214">
        <f>ROUND(R1214*(R12)/100,2)</f>
        <v>0</v>
      </c>
      <c r="GL1214">
        <f t="shared" si="844"/>
        <v>0</v>
      </c>
      <c r="GM1214">
        <f t="shared" si="845"/>
        <v>2430.2600000000002</v>
      </c>
      <c r="GN1214">
        <f t="shared" si="846"/>
        <v>2430.2600000000002</v>
      </c>
      <c r="GO1214">
        <f t="shared" si="847"/>
        <v>0</v>
      </c>
      <c r="GP1214">
        <f t="shared" si="848"/>
        <v>0</v>
      </c>
      <c r="GR1214">
        <v>0</v>
      </c>
    </row>
    <row r="1216" spans="1:200">
      <c r="A1216" s="2">
        <v>51</v>
      </c>
      <c r="B1216" s="2">
        <f>B1200</f>
        <v>0</v>
      </c>
      <c r="C1216" s="2">
        <f>A1200</f>
        <v>5</v>
      </c>
      <c r="D1216" s="2">
        <f>ROW(A1200)</f>
        <v>1200</v>
      </c>
      <c r="E1216" s="2"/>
      <c r="F1216" s="2" t="str">
        <f>IF(F1200&lt;&gt;"",F1200,"")</f>
        <v>Новый подраздел</v>
      </c>
      <c r="G1216" s="2" t="str">
        <f>IF(G1200&lt;&gt;"",G1200,"")</f>
        <v>КУХНЯ</v>
      </c>
      <c r="H1216" s="2"/>
      <c r="I1216" s="2"/>
      <c r="J1216" s="2"/>
      <c r="K1216" s="2"/>
      <c r="L1216" s="2"/>
      <c r="M1216" s="2"/>
      <c r="N1216" s="2"/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>
        <f t="shared" ref="AO1216:AU1216" si="849">ROUND(BB1216,2)</f>
        <v>0</v>
      </c>
      <c r="AP1216" s="2">
        <f t="shared" si="849"/>
        <v>0</v>
      </c>
      <c r="AQ1216" s="2">
        <f t="shared" si="849"/>
        <v>0</v>
      </c>
      <c r="AR1216" s="2">
        <f t="shared" si="849"/>
        <v>0</v>
      </c>
      <c r="AS1216" s="2">
        <f t="shared" si="849"/>
        <v>0</v>
      </c>
      <c r="AT1216" s="2">
        <f t="shared" si="849"/>
        <v>0</v>
      </c>
      <c r="AU1216" s="2">
        <f t="shared" si="849"/>
        <v>0</v>
      </c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>
        <v>0</v>
      </c>
    </row>
    <row r="1218" spans="1:16">
      <c r="A1218" s="4">
        <v>50</v>
      </c>
      <c r="B1218" s="4">
        <v>0</v>
      </c>
      <c r="C1218" s="4">
        <v>0</v>
      </c>
      <c r="D1218" s="4">
        <v>1</v>
      </c>
      <c r="E1218" s="4">
        <v>201</v>
      </c>
      <c r="F1218" s="4">
        <f>ROUND(Source!O1216,O1218)</f>
        <v>0</v>
      </c>
      <c r="G1218" s="4" t="s">
        <v>172</v>
      </c>
      <c r="H1218" s="4" t="s">
        <v>173</v>
      </c>
      <c r="I1218" s="4"/>
      <c r="J1218" s="4"/>
      <c r="K1218" s="4">
        <v>201</v>
      </c>
      <c r="L1218" s="4">
        <v>1</v>
      </c>
      <c r="M1218" s="4">
        <v>3</v>
      </c>
      <c r="N1218" s="4" t="s">
        <v>45</v>
      </c>
      <c r="O1218" s="4">
        <v>2</v>
      </c>
      <c r="P1218" s="4"/>
    </row>
    <row r="1219" spans="1:16">
      <c r="A1219" s="4">
        <v>50</v>
      </c>
      <c r="B1219" s="4">
        <v>0</v>
      </c>
      <c r="C1219" s="4">
        <v>0</v>
      </c>
      <c r="D1219" s="4">
        <v>1</v>
      </c>
      <c r="E1219" s="4">
        <v>202</v>
      </c>
      <c r="F1219" s="4">
        <f>ROUND(Source!P1216,O1219)</f>
        <v>0</v>
      </c>
      <c r="G1219" s="4" t="s">
        <v>174</v>
      </c>
      <c r="H1219" s="4" t="s">
        <v>175</v>
      </c>
      <c r="I1219" s="4"/>
      <c r="J1219" s="4"/>
      <c r="K1219" s="4">
        <v>202</v>
      </c>
      <c r="L1219" s="4">
        <v>2</v>
      </c>
      <c r="M1219" s="4">
        <v>3</v>
      </c>
      <c r="N1219" s="4" t="s">
        <v>45</v>
      </c>
      <c r="O1219" s="4">
        <v>2</v>
      </c>
      <c r="P1219" s="4"/>
    </row>
    <row r="1220" spans="1:16">
      <c r="A1220" s="4">
        <v>50</v>
      </c>
      <c r="B1220" s="4">
        <v>0</v>
      </c>
      <c r="C1220" s="4">
        <v>0</v>
      </c>
      <c r="D1220" s="4">
        <v>1</v>
      </c>
      <c r="E1220" s="4">
        <v>222</v>
      </c>
      <c r="F1220" s="4">
        <f>ROUND(Source!AO1216,O1220)</f>
        <v>0</v>
      </c>
      <c r="G1220" s="4" t="s">
        <v>176</v>
      </c>
      <c r="H1220" s="4" t="s">
        <v>177</v>
      </c>
      <c r="I1220" s="4"/>
      <c r="J1220" s="4"/>
      <c r="K1220" s="4">
        <v>222</v>
      </c>
      <c r="L1220" s="4">
        <v>3</v>
      </c>
      <c r="M1220" s="4">
        <v>3</v>
      </c>
      <c r="N1220" s="4" t="s">
        <v>45</v>
      </c>
      <c r="O1220" s="4">
        <v>2</v>
      </c>
      <c r="P1220" s="4"/>
    </row>
    <row r="1221" spans="1:16">
      <c r="A1221" s="4">
        <v>50</v>
      </c>
      <c r="B1221" s="4">
        <v>0</v>
      </c>
      <c r="C1221" s="4">
        <v>0</v>
      </c>
      <c r="D1221" s="4">
        <v>1</v>
      </c>
      <c r="E1221" s="4">
        <v>216</v>
      </c>
      <c r="F1221" s="4">
        <f>ROUND(Source!AP1216,O1221)</f>
        <v>0</v>
      </c>
      <c r="G1221" s="4" t="s">
        <v>178</v>
      </c>
      <c r="H1221" s="4" t="s">
        <v>179</v>
      </c>
      <c r="I1221" s="4"/>
      <c r="J1221" s="4"/>
      <c r="K1221" s="4">
        <v>216</v>
      </c>
      <c r="L1221" s="4">
        <v>4</v>
      </c>
      <c r="M1221" s="4">
        <v>3</v>
      </c>
      <c r="N1221" s="4" t="s">
        <v>45</v>
      </c>
      <c r="O1221" s="4">
        <v>2</v>
      </c>
      <c r="P1221" s="4"/>
    </row>
    <row r="1222" spans="1:16">
      <c r="A1222" s="4">
        <v>50</v>
      </c>
      <c r="B1222" s="4">
        <v>0</v>
      </c>
      <c r="C1222" s="4">
        <v>0</v>
      </c>
      <c r="D1222" s="4">
        <v>1</v>
      </c>
      <c r="E1222" s="4">
        <v>223</v>
      </c>
      <c r="F1222" s="4">
        <f>ROUND(Source!AQ1216,O1222)</f>
        <v>0</v>
      </c>
      <c r="G1222" s="4" t="s">
        <v>180</v>
      </c>
      <c r="H1222" s="4" t="s">
        <v>181</v>
      </c>
      <c r="I1222" s="4"/>
      <c r="J1222" s="4"/>
      <c r="K1222" s="4">
        <v>223</v>
      </c>
      <c r="L1222" s="4">
        <v>5</v>
      </c>
      <c r="M1222" s="4">
        <v>3</v>
      </c>
      <c r="N1222" s="4" t="s">
        <v>45</v>
      </c>
      <c r="O1222" s="4">
        <v>2</v>
      </c>
      <c r="P1222" s="4"/>
    </row>
    <row r="1223" spans="1:16">
      <c r="A1223" s="4">
        <v>50</v>
      </c>
      <c r="B1223" s="4">
        <v>0</v>
      </c>
      <c r="C1223" s="4">
        <v>0</v>
      </c>
      <c r="D1223" s="4">
        <v>1</v>
      </c>
      <c r="E1223" s="4">
        <v>203</v>
      </c>
      <c r="F1223" s="4">
        <f>ROUND(Source!Q1216,O1223)</f>
        <v>0</v>
      </c>
      <c r="G1223" s="4" t="s">
        <v>182</v>
      </c>
      <c r="H1223" s="4" t="s">
        <v>183</v>
      </c>
      <c r="I1223" s="4"/>
      <c r="J1223" s="4"/>
      <c r="K1223" s="4">
        <v>203</v>
      </c>
      <c r="L1223" s="4">
        <v>6</v>
      </c>
      <c r="M1223" s="4">
        <v>3</v>
      </c>
      <c r="N1223" s="4" t="s">
        <v>45</v>
      </c>
      <c r="O1223" s="4">
        <v>2</v>
      </c>
      <c r="P1223" s="4"/>
    </row>
    <row r="1224" spans="1:16">
      <c r="A1224" s="4">
        <v>50</v>
      </c>
      <c r="B1224" s="4">
        <v>0</v>
      </c>
      <c r="C1224" s="4">
        <v>0</v>
      </c>
      <c r="D1224" s="4">
        <v>1</v>
      </c>
      <c r="E1224" s="4">
        <v>204</v>
      </c>
      <c r="F1224" s="4">
        <f>ROUND(Source!R1216,O1224)</f>
        <v>0</v>
      </c>
      <c r="G1224" s="4" t="s">
        <v>184</v>
      </c>
      <c r="H1224" s="4" t="s">
        <v>185</v>
      </c>
      <c r="I1224" s="4"/>
      <c r="J1224" s="4"/>
      <c r="K1224" s="4">
        <v>204</v>
      </c>
      <c r="L1224" s="4">
        <v>7</v>
      </c>
      <c r="M1224" s="4">
        <v>3</v>
      </c>
      <c r="N1224" s="4" t="s">
        <v>45</v>
      </c>
      <c r="O1224" s="4">
        <v>2</v>
      </c>
      <c r="P1224" s="4"/>
    </row>
    <row r="1225" spans="1:16">
      <c r="A1225" s="4">
        <v>50</v>
      </c>
      <c r="B1225" s="4">
        <v>0</v>
      </c>
      <c r="C1225" s="4">
        <v>0</v>
      </c>
      <c r="D1225" s="4">
        <v>1</v>
      </c>
      <c r="E1225" s="4">
        <v>205</v>
      </c>
      <c r="F1225" s="4">
        <f>ROUND(Source!S1216,O1225)</f>
        <v>0</v>
      </c>
      <c r="G1225" s="4" t="s">
        <v>186</v>
      </c>
      <c r="H1225" s="4" t="s">
        <v>187</v>
      </c>
      <c r="I1225" s="4"/>
      <c r="J1225" s="4"/>
      <c r="K1225" s="4">
        <v>205</v>
      </c>
      <c r="L1225" s="4">
        <v>8</v>
      </c>
      <c r="M1225" s="4">
        <v>3</v>
      </c>
      <c r="N1225" s="4" t="s">
        <v>45</v>
      </c>
      <c r="O1225" s="4">
        <v>2</v>
      </c>
      <c r="P1225" s="4"/>
    </row>
    <row r="1226" spans="1:16">
      <c r="A1226" s="4">
        <v>50</v>
      </c>
      <c r="B1226" s="4">
        <v>0</v>
      </c>
      <c r="C1226" s="4">
        <v>0</v>
      </c>
      <c r="D1226" s="4">
        <v>1</v>
      </c>
      <c r="E1226" s="4">
        <v>214</v>
      </c>
      <c r="F1226" s="4">
        <f>ROUND(Source!AS1216,O1226)</f>
        <v>0</v>
      </c>
      <c r="G1226" s="4" t="s">
        <v>188</v>
      </c>
      <c r="H1226" s="4" t="s">
        <v>189</v>
      </c>
      <c r="I1226" s="4"/>
      <c r="J1226" s="4"/>
      <c r="K1226" s="4">
        <v>214</v>
      </c>
      <c r="L1226" s="4">
        <v>9</v>
      </c>
      <c r="M1226" s="4">
        <v>3</v>
      </c>
      <c r="N1226" s="4" t="s">
        <v>45</v>
      </c>
      <c r="O1226" s="4">
        <v>2</v>
      </c>
      <c r="P1226" s="4"/>
    </row>
    <row r="1227" spans="1:16">
      <c r="A1227" s="4">
        <v>50</v>
      </c>
      <c r="B1227" s="4">
        <v>0</v>
      </c>
      <c r="C1227" s="4">
        <v>0</v>
      </c>
      <c r="D1227" s="4">
        <v>1</v>
      </c>
      <c r="E1227" s="4">
        <v>215</v>
      </c>
      <c r="F1227" s="4">
        <f>ROUND(Source!AT1216,O1227)</f>
        <v>0</v>
      </c>
      <c r="G1227" s="4" t="s">
        <v>190</v>
      </c>
      <c r="H1227" s="4" t="s">
        <v>191</v>
      </c>
      <c r="I1227" s="4"/>
      <c r="J1227" s="4"/>
      <c r="K1227" s="4">
        <v>215</v>
      </c>
      <c r="L1227" s="4">
        <v>10</v>
      </c>
      <c r="M1227" s="4">
        <v>3</v>
      </c>
      <c r="N1227" s="4" t="s">
        <v>45</v>
      </c>
      <c r="O1227" s="4">
        <v>2</v>
      </c>
      <c r="P1227" s="4"/>
    </row>
    <row r="1228" spans="1:16">
      <c r="A1228" s="4">
        <v>50</v>
      </c>
      <c r="B1228" s="4">
        <v>0</v>
      </c>
      <c r="C1228" s="4">
        <v>0</v>
      </c>
      <c r="D1228" s="4">
        <v>1</v>
      </c>
      <c r="E1228" s="4">
        <v>217</v>
      </c>
      <c r="F1228" s="4">
        <f>ROUND(Source!AU1216,O1228)</f>
        <v>0</v>
      </c>
      <c r="G1228" s="4" t="s">
        <v>192</v>
      </c>
      <c r="H1228" s="4" t="s">
        <v>193</v>
      </c>
      <c r="I1228" s="4"/>
      <c r="J1228" s="4"/>
      <c r="K1228" s="4">
        <v>217</v>
      </c>
      <c r="L1228" s="4">
        <v>11</v>
      </c>
      <c r="M1228" s="4">
        <v>3</v>
      </c>
      <c r="N1228" s="4" t="s">
        <v>45</v>
      </c>
      <c r="O1228" s="4">
        <v>2</v>
      </c>
      <c r="P1228" s="4"/>
    </row>
    <row r="1229" spans="1:16">
      <c r="A1229" s="4">
        <v>50</v>
      </c>
      <c r="B1229" s="4">
        <v>0</v>
      </c>
      <c r="C1229" s="4">
        <v>0</v>
      </c>
      <c r="D1229" s="4">
        <v>1</v>
      </c>
      <c r="E1229" s="4">
        <v>206</v>
      </c>
      <c r="F1229" s="4">
        <f>ROUND(Source!T1216,O1229)</f>
        <v>0</v>
      </c>
      <c r="G1229" s="4" t="s">
        <v>194</v>
      </c>
      <c r="H1229" s="4" t="s">
        <v>195</v>
      </c>
      <c r="I1229" s="4"/>
      <c r="J1229" s="4"/>
      <c r="K1229" s="4">
        <v>206</v>
      </c>
      <c r="L1229" s="4">
        <v>12</v>
      </c>
      <c r="M1229" s="4">
        <v>3</v>
      </c>
      <c r="N1229" s="4" t="s">
        <v>45</v>
      </c>
      <c r="O1229" s="4">
        <v>2</v>
      </c>
      <c r="P1229" s="4"/>
    </row>
    <row r="1230" spans="1:16">
      <c r="A1230" s="4">
        <v>50</v>
      </c>
      <c r="B1230" s="4">
        <v>0</v>
      </c>
      <c r="C1230" s="4">
        <v>0</v>
      </c>
      <c r="D1230" s="4">
        <v>1</v>
      </c>
      <c r="E1230" s="4">
        <v>207</v>
      </c>
      <c r="F1230" s="4">
        <f>Source!U1216</f>
        <v>0</v>
      </c>
      <c r="G1230" s="4" t="s">
        <v>196</v>
      </c>
      <c r="H1230" s="4" t="s">
        <v>197</v>
      </c>
      <c r="I1230" s="4"/>
      <c r="J1230" s="4"/>
      <c r="K1230" s="4">
        <v>207</v>
      </c>
      <c r="L1230" s="4">
        <v>13</v>
      </c>
      <c r="M1230" s="4">
        <v>3</v>
      </c>
      <c r="N1230" s="4" t="s">
        <v>45</v>
      </c>
      <c r="O1230" s="4">
        <v>-1</v>
      </c>
      <c r="P1230" s="4"/>
    </row>
    <row r="1231" spans="1:16">
      <c r="A1231" s="4">
        <v>50</v>
      </c>
      <c r="B1231" s="4">
        <v>0</v>
      </c>
      <c r="C1231" s="4">
        <v>0</v>
      </c>
      <c r="D1231" s="4">
        <v>1</v>
      </c>
      <c r="E1231" s="4">
        <v>208</v>
      </c>
      <c r="F1231" s="4">
        <f>Source!V1216</f>
        <v>0</v>
      </c>
      <c r="G1231" s="4" t="s">
        <v>198</v>
      </c>
      <c r="H1231" s="4" t="s">
        <v>199</v>
      </c>
      <c r="I1231" s="4"/>
      <c r="J1231" s="4"/>
      <c r="K1231" s="4">
        <v>208</v>
      </c>
      <c r="L1231" s="4">
        <v>14</v>
      </c>
      <c r="M1231" s="4">
        <v>3</v>
      </c>
      <c r="N1231" s="4" t="s">
        <v>45</v>
      </c>
      <c r="O1231" s="4">
        <v>-1</v>
      </c>
      <c r="P1231" s="4"/>
    </row>
    <row r="1232" spans="1:16">
      <c r="A1232" s="4">
        <v>50</v>
      </c>
      <c r="B1232" s="4">
        <v>0</v>
      </c>
      <c r="C1232" s="4">
        <v>0</v>
      </c>
      <c r="D1232" s="4">
        <v>1</v>
      </c>
      <c r="E1232" s="4">
        <v>209</v>
      </c>
      <c r="F1232" s="4">
        <f>ROUND(Source!W1216,O1232)</f>
        <v>0</v>
      </c>
      <c r="G1232" s="4" t="s">
        <v>200</v>
      </c>
      <c r="H1232" s="4" t="s">
        <v>201</v>
      </c>
      <c r="I1232" s="4"/>
      <c r="J1232" s="4"/>
      <c r="K1232" s="4">
        <v>209</v>
      </c>
      <c r="L1232" s="4">
        <v>15</v>
      </c>
      <c r="M1232" s="4">
        <v>3</v>
      </c>
      <c r="N1232" s="4" t="s">
        <v>45</v>
      </c>
      <c r="O1232" s="4">
        <v>2</v>
      </c>
      <c r="P1232" s="4"/>
    </row>
    <row r="1233" spans="1:200">
      <c r="A1233" s="4">
        <v>50</v>
      </c>
      <c r="B1233" s="4">
        <v>0</v>
      </c>
      <c r="C1233" s="4">
        <v>0</v>
      </c>
      <c r="D1233" s="4">
        <v>1</v>
      </c>
      <c r="E1233" s="4">
        <v>210</v>
      </c>
      <c r="F1233" s="4">
        <f>ROUND(Source!X1216,O1233)</f>
        <v>0</v>
      </c>
      <c r="G1233" s="4" t="s">
        <v>202</v>
      </c>
      <c r="H1233" s="4" t="s">
        <v>203</v>
      </c>
      <c r="I1233" s="4"/>
      <c r="J1233" s="4"/>
      <c r="K1233" s="4">
        <v>210</v>
      </c>
      <c r="L1233" s="4">
        <v>16</v>
      </c>
      <c r="M1233" s="4">
        <v>3</v>
      </c>
      <c r="N1233" s="4" t="s">
        <v>45</v>
      </c>
      <c r="O1233" s="4">
        <v>2</v>
      </c>
      <c r="P1233" s="4"/>
    </row>
    <row r="1234" spans="1:200">
      <c r="A1234" s="4">
        <v>50</v>
      </c>
      <c r="B1234" s="4">
        <v>0</v>
      </c>
      <c r="C1234" s="4">
        <v>0</v>
      </c>
      <c r="D1234" s="4">
        <v>1</v>
      </c>
      <c r="E1234" s="4">
        <v>211</v>
      </c>
      <c r="F1234" s="4">
        <f>ROUND(Source!Y1216,O1234)</f>
        <v>0</v>
      </c>
      <c r="G1234" s="4" t="s">
        <v>204</v>
      </c>
      <c r="H1234" s="4" t="s">
        <v>205</v>
      </c>
      <c r="I1234" s="4"/>
      <c r="J1234" s="4"/>
      <c r="K1234" s="4">
        <v>211</v>
      </c>
      <c r="L1234" s="4">
        <v>17</v>
      </c>
      <c r="M1234" s="4">
        <v>3</v>
      </c>
      <c r="N1234" s="4" t="s">
        <v>45</v>
      </c>
      <c r="O1234" s="4">
        <v>2</v>
      </c>
      <c r="P1234" s="4"/>
    </row>
    <row r="1235" spans="1:200">
      <c r="A1235" s="4">
        <v>50</v>
      </c>
      <c r="B1235" s="4">
        <v>0</v>
      </c>
      <c r="C1235" s="4">
        <v>0</v>
      </c>
      <c r="D1235" s="4">
        <v>1</v>
      </c>
      <c r="E1235" s="4">
        <v>224</v>
      </c>
      <c r="F1235" s="4">
        <f>ROUND(Source!AR1216,O1235)</f>
        <v>0</v>
      </c>
      <c r="G1235" s="4" t="s">
        <v>206</v>
      </c>
      <c r="H1235" s="4" t="s">
        <v>207</v>
      </c>
      <c r="I1235" s="4"/>
      <c r="J1235" s="4"/>
      <c r="K1235" s="4">
        <v>224</v>
      </c>
      <c r="L1235" s="4">
        <v>18</v>
      </c>
      <c r="M1235" s="4">
        <v>3</v>
      </c>
      <c r="N1235" s="4" t="s">
        <v>45</v>
      </c>
      <c r="O1235" s="4">
        <v>2</v>
      </c>
      <c r="P1235" s="4"/>
    </row>
    <row r="1237" spans="1:200">
      <c r="A1237" s="1">
        <v>5</v>
      </c>
      <c r="B1237" s="1">
        <v>0</v>
      </c>
      <c r="C1237" s="1"/>
      <c r="D1237" s="1">
        <f>ROW(A1246)</f>
        <v>1246</v>
      </c>
      <c r="E1237" s="1"/>
      <c r="F1237" s="1" t="s">
        <v>564</v>
      </c>
      <c r="G1237" s="1" t="s">
        <v>859</v>
      </c>
      <c r="H1237" s="1" t="s">
        <v>45</v>
      </c>
      <c r="I1237" s="1">
        <v>0</v>
      </c>
      <c r="J1237" s="1"/>
      <c r="K1237" s="1">
        <v>0</v>
      </c>
      <c r="L1237" s="1"/>
      <c r="M1237" s="1"/>
      <c r="N1237" s="1"/>
      <c r="O1237" s="1"/>
      <c r="P1237" s="1"/>
      <c r="Q1237" s="1"/>
      <c r="R1237" s="1"/>
      <c r="S1237" s="1"/>
      <c r="T1237" s="1"/>
      <c r="U1237" s="1" t="s">
        <v>45</v>
      </c>
      <c r="V1237" s="1">
        <v>0</v>
      </c>
      <c r="W1237" s="1"/>
      <c r="X1237" s="1"/>
      <c r="Y1237" s="1"/>
      <c r="Z1237" s="1"/>
      <c r="AA1237" s="1"/>
      <c r="AB1237" s="1" t="s">
        <v>45</v>
      </c>
      <c r="AC1237" s="1" t="s">
        <v>45</v>
      </c>
      <c r="AD1237" s="1" t="s">
        <v>45</v>
      </c>
      <c r="AE1237" s="1" t="s">
        <v>45</v>
      </c>
      <c r="AF1237" s="1" t="s">
        <v>45</v>
      </c>
      <c r="AG1237" s="1" t="s">
        <v>45</v>
      </c>
      <c r="AH1237" s="1"/>
      <c r="AI1237" s="1"/>
      <c r="AJ1237" s="1"/>
      <c r="AK1237" s="1"/>
      <c r="AL1237" s="1"/>
      <c r="AM1237" s="1"/>
      <c r="AN1237" s="1"/>
      <c r="AO1237" s="1"/>
      <c r="AP1237" s="1" t="s">
        <v>45</v>
      </c>
      <c r="AQ1237" s="1" t="s">
        <v>45</v>
      </c>
      <c r="AR1237" s="1" t="s">
        <v>45</v>
      </c>
      <c r="AS1237" s="1"/>
      <c r="AT1237" s="1"/>
      <c r="AU1237" s="1"/>
      <c r="AV1237" s="1"/>
      <c r="AW1237" s="1"/>
      <c r="AX1237" s="1"/>
      <c r="AY1237" s="1"/>
      <c r="AZ1237" s="1" t="s">
        <v>45</v>
      </c>
      <c r="BA1237" s="1"/>
      <c r="BB1237" s="1" t="s">
        <v>45</v>
      </c>
      <c r="BC1237" s="1" t="s">
        <v>45</v>
      </c>
      <c r="BD1237" s="1" t="s">
        <v>45</v>
      </c>
      <c r="BE1237" s="1" t="s">
        <v>45</v>
      </c>
      <c r="BF1237" s="1" t="s">
        <v>45</v>
      </c>
      <c r="BG1237" s="1" t="s">
        <v>45</v>
      </c>
      <c r="BH1237" s="1" t="s">
        <v>45</v>
      </c>
      <c r="BI1237" s="1" t="s">
        <v>45</v>
      </c>
      <c r="BJ1237" s="1" t="s">
        <v>45</v>
      </c>
      <c r="BK1237" s="1" t="s">
        <v>45</v>
      </c>
      <c r="BL1237" s="1" t="s">
        <v>45</v>
      </c>
      <c r="BM1237" s="1" t="s">
        <v>45</v>
      </c>
      <c r="BN1237" s="1" t="s">
        <v>45</v>
      </c>
      <c r="BO1237" s="1" t="s">
        <v>45</v>
      </c>
      <c r="BP1237" s="1" t="s">
        <v>45</v>
      </c>
      <c r="BQ1237" s="1"/>
      <c r="BR1237" s="1"/>
      <c r="BS1237" s="1"/>
      <c r="BT1237" s="1"/>
      <c r="BU1237" s="1"/>
      <c r="BV1237" s="1"/>
      <c r="BW1237" s="1"/>
      <c r="BX1237" s="1">
        <v>0</v>
      </c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>
        <v>0</v>
      </c>
    </row>
    <row r="1239" spans="1:200">
      <c r="A1239" s="2">
        <v>52</v>
      </c>
      <c r="B1239" s="2">
        <f t="shared" ref="B1239:G1239" si="850">B1246</f>
        <v>0</v>
      </c>
      <c r="C1239" s="2">
        <f t="shared" si="850"/>
        <v>5</v>
      </c>
      <c r="D1239" s="2">
        <f t="shared" si="850"/>
        <v>1237</v>
      </c>
      <c r="E1239" s="2">
        <f t="shared" si="850"/>
        <v>0</v>
      </c>
      <c r="F1239" s="2" t="str">
        <f t="shared" si="850"/>
        <v>Новый подраздел</v>
      </c>
      <c r="G1239" s="2" t="str">
        <f t="shared" si="850"/>
        <v>ДУШЕВАЯ</v>
      </c>
      <c r="H1239" s="2"/>
      <c r="I1239" s="2"/>
      <c r="J1239" s="2"/>
      <c r="K1239" s="2"/>
      <c r="L1239" s="2"/>
      <c r="M1239" s="2"/>
      <c r="N1239" s="2"/>
      <c r="O1239" s="2">
        <f t="shared" ref="O1239:AT1239" si="851">O1246</f>
        <v>0</v>
      </c>
      <c r="P1239" s="2">
        <f t="shared" si="851"/>
        <v>0</v>
      </c>
      <c r="Q1239" s="2">
        <f t="shared" si="851"/>
        <v>0</v>
      </c>
      <c r="R1239" s="2">
        <f t="shared" si="851"/>
        <v>0</v>
      </c>
      <c r="S1239" s="2">
        <f t="shared" si="851"/>
        <v>0</v>
      </c>
      <c r="T1239" s="2">
        <f t="shared" si="851"/>
        <v>0</v>
      </c>
      <c r="U1239" s="2">
        <f t="shared" si="851"/>
        <v>0</v>
      </c>
      <c r="V1239" s="2">
        <f t="shared" si="851"/>
        <v>0</v>
      </c>
      <c r="W1239" s="2">
        <f t="shared" si="851"/>
        <v>0</v>
      </c>
      <c r="X1239" s="2">
        <f t="shared" si="851"/>
        <v>0</v>
      </c>
      <c r="Y1239" s="2">
        <f t="shared" si="851"/>
        <v>0</v>
      </c>
      <c r="Z1239" s="2">
        <f t="shared" si="851"/>
        <v>0</v>
      </c>
      <c r="AA1239" s="2">
        <f t="shared" si="851"/>
        <v>0</v>
      </c>
      <c r="AB1239" s="2">
        <f t="shared" si="851"/>
        <v>0</v>
      </c>
      <c r="AC1239" s="2">
        <f t="shared" si="851"/>
        <v>0</v>
      </c>
      <c r="AD1239" s="2">
        <f t="shared" si="851"/>
        <v>0</v>
      </c>
      <c r="AE1239" s="2">
        <f t="shared" si="851"/>
        <v>0</v>
      </c>
      <c r="AF1239" s="2">
        <f t="shared" si="851"/>
        <v>0</v>
      </c>
      <c r="AG1239" s="2">
        <f t="shared" si="851"/>
        <v>0</v>
      </c>
      <c r="AH1239" s="2">
        <f t="shared" si="851"/>
        <v>0</v>
      </c>
      <c r="AI1239" s="2">
        <f t="shared" si="851"/>
        <v>0</v>
      </c>
      <c r="AJ1239" s="2">
        <f t="shared" si="851"/>
        <v>0</v>
      </c>
      <c r="AK1239" s="2">
        <f t="shared" si="851"/>
        <v>0</v>
      </c>
      <c r="AL1239" s="2">
        <f t="shared" si="851"/>
        <v>0</v>
      </c>
      <c r="AM1239" s="2">
        <f t="shared" si="851"/>
        <v>0</v>
      </c>
      <c r="AN1239" s="2">
        <f t="shared" si="851"/>
        <v>0</v>
      </c>
      <c r="AO1239" s="2">
        <f t="shared" si="851"/>
        <v>0</v>
      </c>
      <c r="AP1239" s="2">
        <f t="shared" si="851"/>
        <v>0</v>
      </c>
      <c r="AQ1239" s="2">
        <f t="shared" si="851"/>
        <v>0</v>
      </c>
      <c r="AR1239" s="2">
        <f t="shared" si="851"/>
        <v>0</v>
      </c>
      <c r="AS1239" s="2">
        <f t="shared" si="851"/>
        <v>0</v>
      </c>
      <c r="AT1239" s="2">
        <f t="shared" si="851"/>
        <v>0</v>
      </c>
      <c r="AU1239" s="2">
        <f t="shared" ref="AU1239:BZ1239" si="852">AU1246</f>
        <v>0</v>
      </c>
      <c r="AV1239" s="2">
        <f t="shared" si="852"/>
        <v>0</v>
      </c>
      <c r="AW1239" s="2">
        <f t="shared" si="852"/>
        <v>0</v>
      </c>
      <c r="AX1239" s="2">
        <f t="shared" si="852"/>
        <v>0</v>
      </c>
      <c r="AY1239" s="2">
        <f t="shared" si="852"/>
        <v>0</v>
      </c>
      <c r="AZ1239" s="2">
        <f t="shared" si="852"/>
        <v>0</v>
      </c>
      <c r="BA1239" s="2">
        <f t="shared" si="852"/>
        <v>0</v>
      </c>
      <c r="BB1239" s="2">
        <f t="shared" si="852"/>
        <v>0</v>
      </c>
      <c r="BC1239" s="2">
        <f t="shared" si="852"/>
        <v>0</v>
      </c>
      <c r="BD1239" s="2">
        <f t="shared" si="852"/>
        <v>0</v>
      </c>
      <c r="BE1239" s="2">
        <f t="shared" si="852"/>
        <v>0</v>
      </c>
      <c r="BF1239" s="2">
        <f t="shared" si="852"/>
        <v>0</v>
      </c>
      <c r="BG1239" s="2">
        <f t="shared" si="852"/>
        <v>0</v>
      </c>
      <c r="BH1239" s="2">
        <f t="shared" si="852"/>
        <v>0</v>
      </c>
      <c r="BI1239" s="2">
        <f t="shared" si="852"/>
        <v>0</v>
      </c>
      <c r="BJ1239" s="2">
        <f t="shared" si="852"/>
        <v>0</v>
      </c>
      <c r="BK1239" s="2">
        <f t="shared" si="852"/>
        <v>0</v>
      </c>
      <c r="BL1239" s="2">
        <f t="shared" si="852"/>
        <v>0</v>
      </c>
      <c r="BM1239" s="2">
        <f t="shared" si="852"/>
        <v>0</v>
      </c>
      <c r="BN1239" s="2">
        <f t="shared" si="852"/>
        <v>0</v>
      </c>
      <c r="BO1239" s="3">
        <f t="shared" si="852"/>
        <v>0</v>
      </c>
      <c r="BP1239" s="3">
        <f t="shared" si="852"/>
        <v>0</v>
      </c>
      <c r="BQ1239" s="3">
        <f t="shared" si="852"/>
        <v>0</v>
      </c>
      <c r="BR1239" s="3">
        <f t="shared" si="852"/>
        <v>0</v>
      </c>
      <c r="BS1239" s="3">
        <f t="shared" si="852"/>
        <v>0</v>
      </c>
      <c r="BT1239" s="3">
        <f t="shared" si="852"/>
        <v>0</v>
      </c>
      <c r="BU1239" s="3">
        <f t="shared" si="852"/>
        <v>0</v>
      </c>
      <c r="BV1239" s="3">
        <f t="shared" si="852"/>
        <v>0</v>
      </c>
      <c r="BW1239" s="3">
        <f t="shared" si="852"/>
        <v>0</v>
      </c>
      <c r="BX1239" s="3">
        <f t="shared" si="852"/>
        <v>0</v>
      </c>
      <c r="BY1239" s="3">
        <f t="shared" si="852"/>
        <v>0</v>
      </c>
      <c r="BZ1239" s="3">
        <f t="shared" si="852"/>
        <v>0</v>
      </c>
      <c r="CA1239" s="3">
        <f t="shared" ref="CA1239:DF1239" si="853">CA1246</f>
        <v>0</v>
      </c>
      <c r="CB1239" s="3">
        <f t="shared" si="853"/>
        <v>0</v>
      </c>
      <c r="CC1239" s="3">
        <f t="shared" si="853"/>
        <v>0</v>
      </c>
      <c r="CD1239" s="3">
        <f t="shared" si="853"/>
        <v>0</v>
      </c>
      <c r="CE1239" s="3">
        <f t="shared" si="853"/>
        <v>0</v>
      </c>
      <c r="CF1239" s="3">
        <f t="shared" si="853"/>
        <v>0</v>
      </c>
      <c r="CG1239" s="3">
        <f t="shared" si="853"/>
        <v>0</v>
      </c>
      <c r="CH1239" s="3">
        <f t="shared" si="853"/>
        <v>0</v>
      </c>
      <c r="CI1239" s="3">
        <f t="shared" si="853"/>
        <v>0</v>
      </c>
      <c r="CJ1239" s="3">
        <f t="shared" si="853"/>
        <v>0</v>
      </c>
      <c r="CK1239" s="3">
        <f t="shared" si="853"/>
        <v>0</v>
      </c>
      <c r="CL1239" s="3">
        <f t="shared" si="853"/>
        <v>0</v>
      </c>
      <c r="CM1239" s="3">
        <f t="shared" si="853"/>
        <v>0</v>
      </c>
      <c r="CN1239" s="3">
        <f t="shared" si="853"/>
        <v>0</v>
      </c>
      <c r="CO1239" s="3">
        <f t="shared" si="853"/>
        <v>0</v>
      </c>
      <c r="CP1239" s="3">
        <f t="shared" si="853"/>
        <v>0</v>
      </c>
      <c r="CQ1239" s="3">
        <f t="shared" si="853"/>
        <v>0</v>
      </c>
      <c r="CR1239" s="3">
        <f t="shared" si="853"/>
        <v>0</v>
      </c>
      <c r="CS1239" s="3">
        <f t="shared" si="853"/>
        <v>0</v>
      </c>
      <c r="CT1239" s="3">
        <f t="shared" si="853"/>
        <v>0</v>
      </c>
      <c r="CU1239" s="3">
        <f t="shared" si="853"/>
        <v>0</v>
      </c>
      <c r="CV1239" s="3">
        <f t="shared" si="853"/>
        <v>0</v>
      </c>
      <c r="CW1239" s="3">
        <f t="shared" si="853"/>
        <v>0</v>
      </c>
      <c r="CX1239" s="3">
        <f t="shared" si="853"/>
        <v>0</v>
      </c>
      <c r="CY1239" s="3">
        <f t="shared" si="853"/>
        <v>0</v>
      </c>
      <c r="CZ1239" s="3">
        <f t="shared" si="853"/>
        <v>0</v>
      </c>
      <c r="DA1239" s="3">
        <f t="shared" si="853"/>
        <v>0</v>
      </c>
      <c r="DB1239" s="3">
        <f t="shared" si="853"/>
        <v>0</v>
      </c>
      <c r="DC1239" s="3">
        <f t="shared" si="853"/>
        <v>0</v>
      </c>
      <c r="DD1239" s="3">
        <f t="shared" si="853"/>
        <v>0</v>
      </c>
      <c r="DE1239" s="3">
        <f t="shared" si="853"/>
        <v>0</v>
      </c>
      <c r="DF1239" s="3">
        <f t="shared" si="853"/>
        <v>0</v>
      </c>
      <c r="DG1239" s="3">
        <f t="shared" ref="DG1239:DN1239" si="854">DG1246</f>
        <v>0</v>
      </c>
      <c r="DH1239" s="3">
        <f t="shared" si="854"/>
        <v>0</v>
      </c>
      <c r="DI1239" s="3">
        <f t="shared" si="854"/>
        <v>0</v>
      </c>
      <c r="DJ1239" s="3">
        <f t="shared" si="854"/>
        <v>0</v>
      </c>
      <c r="DK1239" s="3">
        <f t="shared" si="854"/>
        <v>0</v>
      </c>
      <c r="DL1239" s="3">
        <f t="shared" si="854"/>
        <v>0</v>
      </c>
      <c r="DM1239" s="3">
        <f t="shared" si="854"/>
        <v>0</v>
      </c>
      <c r="DN1239" s="3">
        <f t="shared" si="854"/>
        <v>0</v>
      </c>
    </row>
    <row r="1241" spans="1:200">
      <c r="A1241">
        <v>17</v>
      </c>
      <c r="B1241">
        <v>0</v>
      </c>
      <c r="C1241">
        <f>ROW(SmtRes!A606)</f>
        <v>606</v>
      </c>
      <c r="D1241">
        <f>ROW(EtalonRes!A582)</f>
        <v>582</v>
      </c>
      <c r="E1241" t="s">
        <v>63</v>
      </c>
      <c r="F1241" t="s">
        <v>840</v>
      </c>
      <c r="G1241" t="s">
        <v>841</v>
      </c>
      <c r="H1241" t="s">
        <v>73</v>
      </c>
      <c r="I1241">
        <f>0.282</f>
        <v>0.28199999999999997</v>
      </c>
      <c r="J1241">
        <v>0</v>
      </c>
      <c r="O1241">
        <f>ROUND(CP1241,2)</f>
        <v>3745.6</v>
      </c>
      <c r="P1241">
        <f>ROUND(CQ1241*I1241,2)</f>
        <v>0</v>
      </c>
      <c r="Q1241">
        <f>ROUND(CR1241*I1241,2)</f>
        <v>0</v>
      </c>
      <c r="R1241">
        <f>ROUND(CS1241*I1241,2)</f>
        <v>0</v>
      </c>
      <c r="S1241">
        <f>ROUND(CT1241*I1241,2)</f>
        <v>3745.6</v>
      </c>
      <c r="T1241">
        <f>ROUND(CU1241*I1241,2)</f>
        <v>0</v>
      </c>
      <c r="U1241">
        <f>CV1241*I1241</f>
        <v>21.937372199999995</v>
      </c>
      <c r="V1241">
        <f>CW1241*I1241</f>
        <v>0</v>
      </c>
      <c r="W1241">
        <f>ROUND(CX1241*I1241,2)</f>
        <v>0</v>
      </c>
      <c r="X1241">
        <f t="shared" ref="X1241:Y1244" si="855">ROUND(CY1241,2)</f>
        <v>2659.38</v>
      </c>
      <c r="Y1241">
        <f t="shared" si="855"/>
        <v>1648.06</v>
      </c>
      <c r="AA1241">
        <v>22950688</v>
      </c>
      <c r="AB1241">
        <f>ROUND((AC1241+AD1241+AF1241),6)</f>
        <v>781.64</v>
      </c>
      <c r="AC1241">
        <f>ROUND((ES1241),6)</f>
        <v>0</v>
      </c>
      <c r="AD1241">
        <f>ROUND((((ET1241)-(EU1241))+AE1241),6)</f>
        <v>0</v>
      </c>
      <c r="AE1241">
        <f t="shared" ref="AE1241:AF1244" si="856">ROUND((EU1241),6)</f>
        <v>0</v>
      </c>
      <c r="AF1241">
        <f t="shared" si="856"/>
        <v>781.64</v>
      </c>
      <c r="AG1241">
        <f>ROUND((AP1241),6)</f>
        <v>0</v>
      </c>
      <c r="AH1241">
        <f t="shared" ref="AH1241:AI1244" si="857">(EW1241)</f>
        <v>74.3</v>
      </c>
      <c r="AI1241">
        <f t="shared" si="857"/>
        <v>0</v>
      </c>
      <c r="AJ1241">
        <f>ROUND((AS1241),6)</f>
        <v>0</v>
      </c>
      <c r="AK1241">
        <v>781.64</v>
      </c>
      <c r="AL1241">
        <v>0</v>
      </c>
      <c r="AM1241">
        <v>0</v>
      </c>
      <c r="AN1241">
        <v>0</v>
      </c>
      <c r="AO1241">
        <v>781.64</v>
      </c>
      <c r="AP1241">
        <v>0</v>
      </c>
      <c r="AQ1241">
        <v>74.3</v>
      </c>
      <c r="AR1241">
        <v>0</v>
      </c>
      <c r="AS1241">
        <v>0</v>
      </c>
      <c r="AT1241">
        <v>71</v>
      </c>
      <c r="AU1241">
        <v>44</v>
      </c>
      <c r="AV1241">
        <v>1.0469999999999999</v>
      </c>
      <c r="AW1241">
        <v>1</v>
      </c>
      <c r="AZ1241">
        <v>1</v>
      </c>
      <c r="BA1241">
        <v>16.23</v>
      </c>
      <c r="BB1241">
        <v>1</v>
      </c>
      <c r="BC1241">
        <v>1</v>
      </c>
      <c r="BD1241" t="s">
        <v>45</v>
      </c>
      <c r="BE1241" t="s">
        <v>45</v>
      </c>
      <c r="BF1241" t="s">
        <v>45</v>
      </c>
      <c r="BG1241" t="s">
        <v>45</v>
      </c>
      <c r="BH1241">
        <v>0</v>
      </c>
      <c r="BI1241">
        <v>1</v>
      </c>
      <c r="BJ1241" t="s">
        <v>842</v>
      </c>
      <c r="BM1241">
        <v>483</v>
      </c>
      <c r="BN1241">
        <v>0</v>
      </c>
      <c r="BO1241" t="s">
        <v>840</v>
      </c>
      <c r="BP1241">
        <v>1</v>
      </c>
      <c r="BQ1241">
        <v>60</v>
      </c>
      <c r="BS1241">
        <v>16.23</v>
      </c>
      <c r="BT1241">
        <v>1</v>
      </c>
      <c r="BU1241">
        <v>1</v>
      </c>
      <c r="BV1241">
        <v>1</v>
      </c>
      <c r="BW1241">
        <v>1</v>
      </c>
      <c r="BX1241">
        <v>1</v>
      </c>
      <c r="BY1241" t="s">
        <v>45</v>
      </c>
      <c r="BZ1241">
        <v>71</v>
      </c>
      <c r="CA1241">
        <v>44</v>
      </c>
      <c r="CF1241">
        <v>0</v>
      </c>
      <c r="CG1241">
        <v>0</v>
      </c>
      <c r="CM1241">
        <v>0</v>
      </c>
      <c r="CN1241" t="s">
        <v>45</v>
      </c>
      <c r="CO1241">
        <v>0</v>
      </c>
      <c r="CP1241">
        <f>(P1241+Q1241+S1241)</f>
        <v>3745.6</v>
      </c>
      <c r="CQ1241">
        <f>(AC1241*BC1241*AW1241)</f>
        <v>0</v>
      </c>
      <c r="CR1241">
        <f>(AD1241*BB1241*AV1241)</f>
        <v>0</v>
      </c>
      <c r="CS1241">
        <f>(AE1241*BS1241*AV1241)</f>
        <v>0</v>
      </c>
      <c r="CT1241">
        <f>(AF1241*BA1241*AV1241)</f>
        <v>13282.260008399999</v>
      </c>
      <c r="CU1241">
        <f>AG1241</f>
        <v>0</v>
      </c>
      <c r="CV1241">
        <f>(AH1241*AV1241)</f>
        <v>77.792099999999991</v>
      </c>
      <c r="CW1241">
        <f t="shared" ref="CW1241:CX1244" si="858">AI1241</f>
        <v>0</v>
      </c>
      <c r="CX1241">
        <f t="shared" si="858"/>
        <v>0</v>
      </c>
      <c r="CY1241">
        <f>S1241*(BZ1241/100)</f>
        <v>2659.3759999999997</v>
      </c>
      <c r="CZ1241">
        <f>S1241*(CA1241/100)</f>
        <v>1648.0640000000001</v>
      </c>
      <c r="DC1241" t="s">
        <v>45</v>
      </c>
      <c r="DD1241" t="s">
        <v>45</v>
      </c>
      <c r="DE1241" t="s">
        <v>45</v>
      </c>
      <c r="DF1241" t="s">
        <v>45</v>
      </c>
      <c r="DG1241" t="s">
        <v>45</v>
      </c>
      <c r="DH1241" t="s">
        <v>45</v>
      </c>
      <c r="DI1241" t="s">
        <v>45</v>
      </c>
      <c r="DJ1241" t="s">
        <v>45</v>
      </c>
      <c r="DK1241" t="s">
        <v>45</v>
      </c>
      <c r="DL1241" t="s">
        <v>45</v>
      </c>
      <c r="DM1241" t="s">
        <v>45</v>
      </c>
      <c r="DN1241">
        <v>80</v>
      </c>
      <c r="DO1241">
        <v>55</v>
      </c>
      <c r="DP1241">
        <v>1.0469999999999999</v>
      </c>
      <c r="DQ1241">
        <v>1</v>
      </c>
      <c r="DU1241">
        <v>1005</v>
      </c>
      <c r="DV1241" t="s">
        <v>73</v>
      </c>
      <c r="DW1241" t="s">
        <v>73</v>
      </c>
      <c r="DX1241">
        <v>100</v>
      </c>
      <c r="EE1241">
        <v>21378198</v>
      </c>
      <c r="EF1241">
        <v>60</v>
      </c>
      <c r="EG1241" t="s">
        <v>87</v>
      </c>
      <c r="EH1241">
        <v>0</v>
      </c>
      <c r="EI1241" t="s">
        <v>45</v>
      </c>
      <c r="EJ1241">
        <v>1</v>
      </c>
      <c r="EK1241">
        <v>483</v>
      </c>
      <c r="EL1241" t="s">
        <v>843</v>
      </c>
      <c r="EM1241" t="s">
        <v>844</v>
      </c>
      <c r="EO1241" t="s">
        <v>45</v>
      </c>
      <c r="EQ1241">
        <v>0</v>
      </c>
      <c r="ER1241">
        <v>781.64</v>
      </c>
      <c r="ES1241">
        <v>0</v>
      </c>
      <c r="ET1241">
        <v>0</v>
      </c>
      <c r="EU1241">
        <v>0</v>
      </c>
      <c r="EV1241">
        <v>781.64</v>
      </c>
      <c r="EW1241">
        <v>74.3</v>
      </c>
      <c r="EX1241">
        <v>0</v>
      </c>
      <c r="EY1241">
        <v>0</v>
      </c>
      <c r="EZ1241">
        <v>0</v>
      </c>
      <c r="FQ1241">
        <v>0</v>
      </c>
      <c r="FR1241">
        <f>ROUND(IF(AND(BH1241=3,BI1241=3),P1241,0),2)</f>
        <v>0</v>
      </c>
      <c r="FS1241">
        <v>0</v>
      </c>
      <c r="FX1241">
        <v>71</v>
      </c>
      <c r="FY1241">
        <v>44</v>
      </c>
      <c r="GA1241" t="s">
        <v>45</v>
      </c>
      <c r="GG1241">
        <v>2</v>
      </c>
      <c r="GH1241">
        <v>1</v>
      </c>
      <c r="GI1241">
        <v>2</v>
      </c>
      <c r="GJ1241">
        <v>0</v>
      </c>
      <c r="GK1241">
        <f>ROUND(R1241*(R12)/100,2)</f>
        <v>0</v>
      </c>
      <c r="GL1241">
        <f>ROUND(IF(AND(BH1241=3,BI1241=3,FS1241&lt;&gt;0),P1241,0),2)</f>
        <v>0</v>
      </c>
      <c r="GM1241">
        <f>O1241+X1241+Y1241+GK1241</f>
        <v>8053.0399999999991</v>
      </c>
      <c r="GN1241">
        <f>ROUND(IF(OR(BI1241=0,BI1241=1),O1241+X1241+Y1241+GK1241,0),2)</f>
        <v>8053.04</v>
      </c>
      <c r="GO1241">
        <f>ROUND(IF(BI1241=2,O1241+X1241+Y1241+GK1241,0),2)</f>
        <v>0</v>
      </c>
      <c r="GP1241">
        <f>ROUND(IF(BI1241=4,O1241+X1241+Y1241+GK1241,0),2)</f>
        <v>0</v>
      </c>
      <c r="GR1241">
        <v>0</v>
      </c>
    </row>
    <row r="1242" spans="1:200">
      <c r="A1242">
        <v>17</v>
      </c>
      <c r="B1242">
        <v>0</v>
      </c>
      <c r="C1242">
        <f>ROW(SmtRes!A613)</f>
        <v>613</v>
      </c>
      <c r="D1242">
        <f>ROW(EtalonRes!A589)</f>
        <v>589</v>
      </c>
      <c r="E1242" t="s">
        <v>70</v>
      </c>
      <c r="F1242" t="s">
        <v>845</v>
      </c>
      <c r="G1242" t="s">
        <v>846</v>
      </c>
      <c r="H1242" t="s">
        <v>73</v>
      </c>
      <c r="I1242">
        <f>I1241</f>
        <v>0.28199999999999997</v>
      </c>
      <c r="J1242">
        <v>0</v>
      </c>
      <c r="O1242">
        <f>ROUND(CP1242,2)</f>
        <v>12255.75</v>
      </c>
      <c r="P1242">
        <f>ROUND(CQ1242*I1242,2)</f>
        <v>1127.8900000000001</v>
      </c>
      <c r="Q1242">
        <f>ROUND(CR1242*I1242,2)</f>
        <v>73.84</v>
      </c>
      <c r="R1242">
        <f>ROUND(CS1242*I1242,2)</f>
        <v>32.18</v>
      </c>
      <c r="S1242">
        <f>ROUND(CT1242*I1242,2)</f>
        <v>11054.02</v>
      </c>
      <c r="T1242">
        <f>ROUND(CU1242*I1242,2)</f>
        <v>0</v>
      </c>
      <c r="U1242">
        <f>CV1242*I1242</f>
        <v>57.931400999999987</v>
      </c>
      <c r="V1242">
        <f>CW1242*I1242</f>
        <v>0</v>
      </c>
      <c r="W1242">
        <f>ROUND(CX1242*I1242,2)</f>
        <v>0</v>
      </c>
      <c r="X1242">
        <f t="shared" si="855"/>
        <v>9285.3799999999992</v>
      </c>
      <c r="Y1242">
        <f t="shared" si="855"/>
        <v>4863.7700000000004</v>
      </c>
      <c r="AA1242">
        <v>22950688</v>
      </c>
      <c r="AB1242">
        <f>ROUND((AC1242+AD1242+AF1242),6)</f>
        <v>3076.1</v>
      </c>
      <c r="AC1242">
        <f>ROUND((ES1242),6)</f>
        <v>690.78</v>
      </c>
      <c r="AD1242">
        <f>ROUND((((ET1242)-(EU1242))+AE1242),6)</f>
        <v>29.03</v>
      </c>
      <c r="AE1242">
        <f t="shared" si="856"/>
        <v>6.86</v>
      </c>
      <c r="AF1242">
        <f t="shared" si="856"/>
        <v>2356.29</v>
      </c>
      <c r="AG1242">
        <f>ROUND((AP1242),6)</f>
        <v>0</v>
      </c>
      <c r="AH1242">
        <f t="shared" si="857"/>
        <v>200.42</v>
      </c>
      <c r="AI1242">
        <f t="shared" si="857"/>
        <v>0</v>
      </c>
      <c r="AJ1242">
        <f>ROUND((AS1242),6)</f>
        <v>0</v>
      </c>
      <c r="AK1242">
        <v>3076.1</v>
      </c>
      <c r="AL1242">
        <v>690.78</v>
      </c>
      <c r="AM1242">
        <v>29.03</v>
      </c>
      <c r="AN1242">
        <v>6.86</v>
      </c>
      <c r="AO1242">
        <v>2356.29</v>
      </c>
      <c r="AP1242">
        <v>0</v>
      </c>
      <c r="AQ1242">
        <v>200.42</v>
      </c>
      <c r="AR1242">
        <v>0</v>
      </c>
      <c r="AS1242">
        <v>0</v>
      </c>
      <c r="AT1242">
        <v>84</v>
      </c>
      <c r="AU1242">
        <v>44</v>
      </c>
      <c r="AV1242">
        <v>1.0249999999999999</v>
      </c>
      <c r="AW1242">
        <v>1</v>
      </c>
      <c r="AZ1242">
        <v>1</v>
      </c>
      <c r="BA1242">
        <v>16.23</v>
      </c>
      <c r="BB1242">
        <v>8.8000000000000007</v>
      </c>
      <c r="BC1242">
        <v>5.79</v>
      </c>
      <c r="BD1242" t="s">
        <v>45</v>
      </c>
      <c r="BE1242" t="s">
        <v>45</v>
      </c>
      <c r="BF1242" t="s">
        <v>45</v>
      </c>
      <c r="BG1242" t="s">
        <v>45</v>
      </c>
      <c r="BH1242">
        <v>0</v>
      </c>
      <c r="BI1242">
        <v>1</v>
      </c>
      <c r="BJ1242" t="s">
        <v>847</v>
      </c>
      <c r="BM1242">
        <v>123</v>
      </c>
      <c r="BN1242">
        <v>0</v>
      </c>
      <c r="BO1242" t="s">
        <v>845</v>
      </c>
      <c r="BP1242">
        <v>1</v>
      </c>
      <c r="BQ1242">
        <v>30</v>
      </c>
      <c r="BS1242">
        <v>16.23</v>
      </c>
      <c r="BT1242">
        <v>1</v>
      </c>
      <c r="BU1242">
        <v>1</v>
      </c>
      <c r="BV1242">
        <v>1</v>
      </c>
      <c r="BW1242">
        <v>1</v>
      </c>
      <c r="BX1242">
        <v>1</v>
      </c>
      <c r="BY1242" t="s">
        <v>45</v>
      </c>
      <c r="BZ1242">
        <v>84</v>
      </c>
      <c r="CA1242">
        <v>44</v>
      </c>
      <c r="CF1242">
        <v>0</v>
      </c>
      <c r="CG1242">
        <v>0</v>
      </c>
      <c r="CM1242">
        <v>0</v>
      </c>
      <c r="CN1242" t="s">
        <v>45</v>
      </c>
      <c r="CO1242">
        <v>0</v>
      </c>
      <c r="CP1242">
        <f>(P1242+Q1242+S1242)</f>
        <v>12255.75</v>
      </c>
      <c r="CQ1242">
        <f>(AC1242*BC1242*AW1242)</f>
        <v>3999.6161999999999</v>
      </c>
      <c r="CR1242">
        <f>(AD1242*BB1242*AV1242)</f>
        <v>261.85059999999999</v>
      </c>
      <c r="CS1242">
        <f>(AE1242*BS1242*AV1242)</f>
        <v>114.12124499999999</v>
      </c>
      <c r="CT1242">
        <f>(AF1242*BA1242*AV1242)</f>
        <v>39198.651367499995</v>
      </c>
      <c r="CU1242">
        <f>AG1242</f>
        <v>0</v>
      </c>
      <c r="CV1242">
        <f>(AH1242*AV1242)</f>
        <v>205.43049999999997</v>
      </c>
      <c r="CW1242">
        <f t="shared" si="858"/>
        <v>0</v>
      </c>
      <c r="CX1242">
        <f t="shared" si="858"/>
        <v>0</v>
      </c>
      <c r="CY1242">
        <f>S1242*(BZ1242/100)</f>
        <v>9285.3768</v>
      </c>
      <c r="CZ1242">
        <f>S1242*(CA1242/100)</f>
        <v>4863.7687999999998</v>
      </c>
      <c r="DC1242" t="s">
        <v>45</v>
      </c>
      <c r="DD1242" t="s">
        <v>45</v>
      </c>
      <c r="DE1242" t="s">
        <v>45</v>
      </c>
      <c r="DF1242" t="s">
        <v>45</v>
      </c>
      <c r="DG1242" t="s">
        <v>45</v>
      </c>
      <c r="DH1242" t="s">
        <v>45</v>
      </c>
      <c r="DI1242" t="s">
        <v>45</v>
      </c>
      <c r="DJ1242" t="s">
        <v>45</v>
      </c>
      <c r="DK1242" t="s">
        <v>45</v>
      </c>
      <c r="DL1242" t="s">
        <v>45</v>
      </c>
      <c r="DM1242" t="s">
        <v>45</v>
      </c>
      <c r="DN1242">
        <v>100</v>
      </c>
      <c r="DO1242">
        <v>64</v>
      </c>
      <c r="DP1242">
        <v>1.0249999999999999</v>
      </c>
      <c r="DQ1242">
        <v>1</v>
      </c>
      <c r="DU1242">
        <v>1005</v>
      </c>
      <c r="DV1242" t="s">
        <v>73</v>
      </c>
      <c r="DW1242" t="s">
        <v>73</v>
      </c>
      <c r="DX1242">
        <v>100</v>
      </c>
      <c r="EE1242">
        <v>21377838</v>
      </c>
      <c r="EF1242">
        <v>30</v>
      </c>
      <c r="EG1242" t="s">
        <v>20</v>
      </c>
      <c r="EH1242">
        <v>0</v>
      </c>
      <c r="EI1242" t="s">
        <v>45</v>
      </c>
      <c r="EJ1242">
        <v>1</v>
      </c>
      <c r="EK1242">
        <v>123</v>
      </c>
      <c r="EL1242" t="s">
        <v>848</v>
      </c>
      <c r="EM1242" t="s">
        <v>849</v>
      </c>
      <c r="EO1242" t="s">
        <v>45</v>
      </c>
      <c r="EQ1242">
        <v>0</v>
      </c>
      <c r="ER1242">
        <v>3076.1</v>
      </c>
      <c r="ES1242">
        <v>690.78</v>
      </c>
      <c r="ET1242">
        <v>29.03</v>
      </c>
      <c r="EU1242">
        <v>6.86</v>
      </c>
      <c r="EV1242">
        <v>2356.29</v>
      </c>
      <c r="EW1242">
        <v>200.42</v>
      </c>
      <c r="EX1242">
        <v>0</v>
      </c>
      <c r="EY1242">
        <v>0</v>
      </c>
      <c r="EZ1242">
        <v>0</v>
      </c>
      <c r="FQ1242">
        <v>0</v>
      </c>
      <c r="FR1242">
        <f>ROUND(IF(AND(BH1242=3,BI1242=3),P1242,0),2)</f>
        <v>0</v>
      </c>
      <c r="FS1242">
        <v>0</v>
      </c>
      <c r="FX1242">
        <v>84</v>
      </c>
      <c r="FY1242">
        <v>44</v>
      </c>
      <c r="GA1242" t="s">
        <v>45</v>
      </c>
      <c r="GG1242">
        <v>2</v>
      </c>
      <c r="GH1242">
        <v>1</v>
      </c>
      <c r="GI1242">
        <v>2</v>
      </c>
      <c r="GJ1242">
        <v>0</v>
      </c>
      <c r="GK1242">
        <f>ROUND(R1242*(R12)/100,2)</f>
        <v>53.74</v>
      </c>
      <c r="GL1242">
        <f>ROUND(IF(AND(BH1242=3,BI1242=3,FS1242&lt;&gt;0),P1242,0),2)</f>
        <v>0</v>
      </c>
      <c r="GM1242">
        <f>O1242+X1242+Y1242+GK1242</f>
        <v>26458.639999999999</v>
      </c>
      <c r="GN1242">
        <f>ROUND(IF(OR(BI1242=0,BI1242=1),O1242+X1242+Y1242+GK1242,0),2)</f>
        <v>26458.639999999999</v>
      </c>
      <c r="GO1242">
        <f>ROUND(IF(BI1242=2,O1242+X1242+Y1242+GK1242,0),2)</f>
        <v>0</v>
      </c>
      <c r="GP1242">
        <f>ROUND(IF(BI1242=4,O1242+X1242+Y1242+GK1242,0),2)</f>
        <v>0</v>
      </c>
      <c r="GR1242">
        <v>0</v>
      </c>
    </row>
    <row r="1243" spans="1:200">
      <c r="A1243">
        <v>18</v>
      </c>
      <c r="B1243">
        <v>0</v>
      </c>
      <c r="C1243">
        <v>612</v>
      </c>
      <c r="E1243" t="s">
        <v>215</v>
      </c>
      <c r="F1243" t="s">
        <v>850</v>
      </c>
      <c r="G1243" t="s">
        <v>851</v>
      </c>
      <c r="H1243" t="s">
        <v>138</v>
      </c>
      <c r="I1243">
        <f>I1242*J1243</f>
        <v>0</v>
      </c>
      <c r="J1243">
        <v>0</v>
      </c>
      <c r="O1243">
        <f>ROUND(CP1243,2)</f>
        <v>0</v>
      </c>
      <c r="P1243">
        <f>ROUND(CQ1243*I1243,2)</f>
        <v>0</v>
      </c>
      <c r="Q1243">
        <f>ROUND(CR1243*I1243,2)</f>
        <v>0</v>
      </c>
      <c r="R1243">
        <f>ROUND(CS1243*I1243,2)</f>
        <v>0</v>
      </c>
      <c r="S1243">
        <f>ROUND(CT1243*I1243,2)</f>
        <v>0</v>
      </c>
      <c r="T1243">
        <f>ROUND(CU1243*I1243,2)</f>
        <v>0</v>
      </c>
      <c r="U1243">
        <f>CV1243*I1243</f>
        <v>0</v>
      </c>
      <c r="V1243">
        <f>CW1243*I1243</f>
        <v>0</v>
      </c>
      <c r="W1243">
        <f>ROUND(CX1243*I1243,2)</f>
        <v>0</v>
      </c>
      <c r="X1243">
        <f t="shared" si="855"/>
        <v>0</v>
      </c>
      <c r="Y1243">
        <f t="shared" si="855"/>
        <v>0</v>
      </c>
      <c r="AA1243">
        <v>22950688</v>
      </c>
      <c r="AB1243">
        <f>ROUND((AC1243+AD1243+AF1243),6)</f>
        <v>5986.03</v>
      </c>
      <c r="AC1243">
        <f>ROUND((ES1243),6)</f>
        <v>5986.03</v>
      </c>
      <c r="AD1243">
        <f>ROUND((((ET1243)-(EU1243))+AE1243),6)</f>
        <v>0</v>
      </c>
      <c r="AE1243">
        <f t="shared" si="856"/>
        <v>0</v>
      </c>
      <c r="AF1243">
        <f t="shared" si="856"/>
        <v>0</v>
      </c>
      <c r="AG1243">
        <f>ROUND((AP1243),6)</f>
        <v>0</v>
      </c>
      <c r="AH1243">
        <f t="shared" si="857"/>
        <v>0</v>
      </c>
      <c r="AI1243">
        <f t="shared" si="857"/>
        <v>0</v>
      </c>
      <c r="AJ1243">
        <f>ROUND((AS1243),6)</f>
        <v>0</v>
      </c>
      <c r="AK1243">
        <v>5986.03</v>
      </c>
      <c r="AL1243">
        <v>5986.03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1</v>
      </c>
      <c r="AW1243">
        <v>1</v>
      </c>
      <c r="AZ1243">
        <v>1</v>
      </c>
      <c r="BA1243">
        <v>1</v>
      </c>
      <c r="BB1243">
        <v>1</v>
      </c>
      <c r="BC1243">
        <v>3.33</v>
      </c>
      <c r="BD1243" t="s">
        <v>45</v>
      </c>
      <c r="BE1243" t="s">
        <v>45</v>
      </c>
      <c r="BF1243" t="s">
        <v>45</v>
      </c>
      <c r="BG1243" t="s">
        <v>45</v>
      </c>
      <c r="BH1243">
        <v>3</v>
      </c>
      <c r="BI1243">
        <v>1</v>
      </c>
      <c r="BJ1243" t="s">
        <v>852</v>
      </c>
      <c r="BM1243">
        <v>123</v>
      </c>
      <c r="BN1243">
        <v>0</v>
      </c>
      <c r="BO1243" t="s">
        <v>850</v>
      </c>
      <c r="BP1243">
        <v>1</v>
      </c>
      <c r="BQ1243">
        <v>30</v>
      </c>
      <c r="BS1243">
        <v>1</v>
      </c>
      <c r="BT1243">
        <v>1</v>
      </c>
      <c r="BU1243">
        <v>1</v>
      </c>
      <c r="BV1243">
        <v>1</v>
      </c>
      <c r="BW1243">
        <v>1</v>
      </c>
      <c r="BX1243">
        <v>1</v>
      </c>
      <c r="BY1243" t="s">
        <v>45</v>
      </c>
      <c r="BZ1243">
        <v>0</v>
      </c>
      <c r="CA1243">
        <v>0</v>
      </c>
      <c r="CF1243">
        <v>0</v>
      </c>
      <c r="CG1243">
        <v>0</v>
      </c>
      <c r="CM1243">
        <v>0</v>
      </c>
      <c r="CN1243" t="s">
        <v>45</v>
      </c>
      <c r="CO1243">
        <v>0</v>
      </c>
      <c r="CP1243">
        <f>(P1243+Q1243+S1243)</f>
        <v>0</v>
      </c>
      <c r="CQ1243">
        <f>(AC1243*BC1243*AW1243)</f>
        <v>19933.479899999998</v>
      </c>
      <c r="CR1243">
        <f>(AD1243*BB1243*AV1243)</f>
        <v>0</v>
      </c>
      <c r="CS1243">
        <f>(AE1243*BS1243*AV1243)</f>
        <v>0</v>
      </c>
      <c r="CT1243">
        <f>(AF1243*BA1243*AV1243)</f>
        <v>0</v>
      </c>
      <c r="CU1243">
        <f>AG1243</f>
        <v>0</v>
      </c>
      <c r="CV1243">
        <f>(AH1243*AV1243)</f>
        <v>0</v>
      </c>
      <c r="CW1243">
        <f t="shared" si="858"/>
        <v>0</v>
      </c>
      <c r="CX1243">
        <f t="shared" si="858"/>
        <v>0</v>
      </c>
      <c r="CY1243">
        <f>S1243*(BZ1243/100)</f>
        <v>0</v>
      </c>
      <c r="CZ1243">
        <f>S1243*(CA1243/100)</f>
        <v>0</v>
      </c>
      <c r="DC1243" t="s">
        <v>45</v>
      </c>
      <c r="DD1243" t="s">
        <v>45</v>
      </c>
      <c r="DE1243" t="s">
        <v>45</v>
      </c>
      <c r="DF1243" t="s">
        <v>45</v>
      </c>
      <c r="DG1243" t="s">
        <v>45</v>
      </c>
      <c r="DH1243" t="s">
        <v>45</v>
      </c>
      <c r="DI1243" t="s">
        <v>45</v>
      </c>
      <c r="DJ1243" t="s">
        <v>45</v>
      </c>
      <c r="DK1243" t="s">
        <v>45</v>
      </c>
      <c r="DL1243" t="s">
        <v>45</v>
      </c>
      <c r="DM1243" t="s">
        <v>45</v>
      </c>
      <c r="DN1243">
        <v>100</v>
      </c>
      <c r="DO1243">
        <v>64</v>
      </c>
      <c r="DP1243">
        <v>1.0249999999999999</v>
      </c>
      <c r="DQ1243">
        <v>1</v>
      </c>
      <c r="DU1243">
        <v>1009</v>
      </c>
      <c r="DV1243" t="s">
        <v>138</v>
      </c>
      <c r="DW1243" t="s">
        <v>138</v>
      </c>
      <c r="DX1243">
        <v>1000</v>
      </c>
      <c r="EE1243">
        <v>21377838</v>
      </c>
      <c r="EF1243">
        <v>30</v>
      </c>
      <c r="EG1243" t="s">
        <v>20</v>
      </c>
      <c r="EH1243">
        <v>0</v>
      </c>
      <c r="EI1243" t="s">
        <v>45</v>
      </c>
      <c r="EJ1243">
        <v>1</v>
      </c>
      <c r="EK1243">
        <v>123</v>
      </c>
      <c r="EL1243" t="s">
        <v>848</v>
      </c>
      <c r="EM1243" t="s">
        <v>849</v>
      </c>
      <c r="EO1243" t="s">
        <v>45</v>
      </c>
      <c r="EQ1243">
        <v>0</v>
      </c>
      <c r="ER1243">
        <v>5986.03</v>
      </c>
      <c r="ES1243">
        <v>5986.03</v>
      </c>
      <c r="ET1243">
        <v>0</v>
      </c>
      <c r="EU1243">
        <v>0</v>
      </c>
      <c r="EV1243">
        <v>0</v>
      </c>
      <c r="EW1243">
        <v>0</v>
      </c>
      <c r="EX1243">
        <v>0</v>
      </c>
      <c r="EZ1243">
        <v>0</v>
      </c>
      <c r="FQ1243">
        <v>0</v>
      </c>
      <c r="FR1243">
        <f>ROUND(IF(AND(BH1243=3,BI1243=3),P1243,0),2)</f>
        <v>0</v>
      </c>
      <c r="FS1243">
        <v>0</v>
      </c>
      <c r="FX1243">
        <v>0</v>
      </c>
      <c r="FY1243">
        <v>0</v>
      </c>
      <c r="GA1243" t="s">
        <v>45</v>
      </c>
      <c r="GG1243">
        <v>2</v>
      </c>
      <c r="GH1243">
        <v>1</v>
      </c>
      <c r="GI1243">
        <v>2</v>
      </c>
      <c r="GJ1243">
        <v>0</v>
      </c>
      <c r="GK1243">
        <f>ROUND(R1243*(R12)/100,2)</f>
        <v>0</v>
      </c>
      <c r="GL1243">
        <f>ROUND(IF(AND(BH1243=3,BI1243=3,FS1243&lt;&gt;0),P1243,0),2)</f>
        <v>0</v>
      </c>
      <c r="GM1243">
        <f>O1243+X1243+Y1243+GK1243</f>
        <v>0</v>
      </c>
      <c r="GN1243">
        <f>ROUND(IF(OR(BI1243=0,BI1243=1),O1243+X1243+Y1243+GK1243,0),2)</f>
        <v>0</v>
      </c>
      <c r="GO1243">
        <f>ROUND(IF(BI1243=2,O1243+X1243+Y1243+GK1243,0),2)</f>
        <v>0</v>
      </c>
      <c r="GP1243">
        <f>ROUND(IF(BI1243=4,O1243+X1243+Y1243+GK1243,0),2)</f>
        <v>0</v>
      </c>
      <c r="GR1243">
        <v>0</v>
      </c>
    </row>
    <row r="1244" spans="1:200">
      <c r="A1244">
        <v>18</v>
      </c>
      <c r="B1244">
        <v>0</v>
      </c>
      <c r="C1244">
        <v>611</v>
      </c>
      <c r="E1244" t="s">
        <v>234</v>
      </c>
      <c r="F1244" t="s">
        <v>853</v>
      </c>
      <c r="G1244" t="s">
        <v>854</v>
      </c>
      <c r="H1244" t="s">
        <v>462</v>
      </c>
      <c r="I1244">
        <f>I1242*J1244</f>
        <v>28.199999999999996</v>
      </c>
      <c r="J1244">
        <v>100</v>
      </c>
      <c r="O1244">
        <f>ROUND(CP1244,2)</f>
        <v>7377.12</v>
      </c>
      <c r="P1244">
        <f>ROUND(CQ1244*I1244,2)</f>
        <v>7377.12</v>
      </c>
      <c r="Q1244">
        <f>ROUND(CR1244*I1244,2)</f>
        <v>0</v>
      </c>
      <c r="R1244">
        <f>ROUND(CS1244*I1244,2)</f>
        <v>0</v>
      </c>
      <c r="S1244">
        <f>ROUND(CT1244*I1244,2)</f>
        <v>0</v>
      </c>
      <c r="T1244">
        <f>ROUND(CU1244*I1244,2)</f>
        <v>0</v>
      </c>
      <c r="U1244">
        <f>CV1244*I1244</f>
        <v>0</v>
      </c>
      <c r="V1244">
        <f>CW1244*I1244</f>
        <v>0</v>
      </c>
      <c r="W1244">
        <f>ROUND(CX1244*I1244,2)</f>
        <v>0</v>
      </c>
      <c r="X1244">
        <f t="shared" si="855"/>
        <v>0</v>
      </c>
      <c r="Y1244">
        <f t="shared" si="855"/>
        <v>0</v>
      </c>
      <c r="AA1244">
        <v>22950688</v>
      </c>
      <c r="AB1244">
        <f>ROUND((AC1244+AD1244+AF1244),6)</f>
        <v>52.32</v>
      </c>
      <c r="AC1244">
        <f>ROUND((ES1244),6)</f>
        <v>52.32</v>
      </c>
      <c r="AD1244">
        <f>ROUND((((ET1244)-(EU1244))+AE1244),6)</f>
        <v>0</v>
      </c>
      <c r="AE1244">
        <f t="shared" si="856"/>
        <v>0</v>
      </c>
      <c r="AF1244">
        <f t="shared" si="856"/>
        <v>0</v>
      </c>
      <c r="AG1244">
        <f>ROUND((AP1244),6)</f>
        <v>0</v>
      </c>
      <c r="AH1244">
        <f t="shared" si="857"/>
        <v>0</v>
      </c>
      <c r="AI1244">
        <f t="shared" si="857"/>
        <v>0</v>
      </c>
      <c r="AJ1244">
        <f>ROUND((AS1244),6)</f>
        <v>0</v>
      </c>
      <c r="AK1244">
        <v>52.32</v>
      </c>
      <c r="AL1244">
        <v>52.32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1</v>
      </c>
      <c r="AW1244">
        <v>1</v>
      </c>
      <c r="AZ1244">
        <v>1</v>
      </c>
      <c r="BA1244">
        <v>1</v>
      </c>
      <c r="BB1244">
        <v>1</v>
      </c>
      <c r="BC1244">
        <v>5</v>
      </c>
      <c r="BD1244" t="s">
        <v>45</v>
      </c>
      <c r="BE1244" t="s">
        <v>45</v>
      </c>
      <c r="BF1244" t="s">
        <v>45</v>
      </c>
      <c r="BG1244" t="s">
        <v>45</v>
      </c>
      <c r="BH1244">
        <v>3</v>
      </c>
      <c r="BI1244">
        <v>1</v>
      </c>
      <c r="BJ1244" t="s">
        <v>855</v>
      </c>
      <c r="BM1244">
        <v>123</v>
      </c>
      <c r="BN1244">
        <v>0</v>
      </c>
      <c r="BO1244" t="s">
        <v>853</v>
      </c>
      <c r="BP1244">
        <v>1</v>
      </c>
      <c r="BQ1244">
        <v>30</v>
      </c>
      <c r="BS1244">
        <v>1</v>
      </c>
      <c r="BT1244">
        <v>1</v>
      </c>
      <c r="BU1244">
        <v>1</v>
      </c>
      <c r="BV1244">
        <v>1</v>
      </c>
      <c r="BW1244">
        <v>1</v>
      </c>
      <c r="BX1244">
        <v>1</v>
      </c>
      <c r="BY1244" t="s">
        <v>45</v>
      </c>
      <c r="BZ1244">
        <v>0</v>
      </c>
      <c r="CA1244">
        <v>0</v>
      </c>
      <c r="CF1244">
        <v>0</v>
      </c>
      <c r="CG1244">
        <v>0</v>
      </c>
      <c r="CM1244">
        <v>0</v>
      </c>
      <c r="CN1244" t="s">
        <v>45</v>
      </c>
      <c r="CO1244">
        <v>0</v>
      </c>
      <c r="CP1244">
        <f>(P1244+Q1244+S1244)</f>
        <v>7377.12</v>
      </c>
      <c r="CQ1244">
        <f>(AC1244*BC1244*AW1244)</f>
        <v>261.60000000000002</v>
      </c>
      <c r="CR1244">
        <f>(AD1244*BB1244*AV1244)</f>
        <v>0</v>
      </c>
      <c r="CS1244">
        <f>(AE1244*BS1244*AV1244)</f>
        <v>0</v>
      </c>
      <c r="CT1244">
        <f>(AF1244*BA1244*AV1244)</f>
        <v>0</v>
      </c>
      <c r="CU1244">
        <f>AG1244</f>
        <v>0</v>
      </c>
      <c r="CV1244">
        <f>(AH1244*AV1244)</f>
        <v>0</v>
      </c>
      <c r="CW1244">
        <f t="shared" si="858"/>
        <v>0</v>
      </c>
      <c r="CX1244">
        <f t="shared" si="858"/>
        <v>0</v>
      </c>
      <c r="CY1244">
        <f>S1244*(BZ1244/100)</f>
        <v>0</v>
      </c>
      <c r="CZ1244">
        <f>S1244*(CA1244/100)</f>
        <v>0</v>
      </c>
      <c r="DC1244" t="s">
        <v>45</v>
      </c>
      <c r="DD1244" t="s">
        <v>45</v>
      </c>
      <c r="DE1244" t="s">
        <v>45</v>
      </c>
      <c r="DF1244" t="s">
        <v>45</v>
      </c>
      <c r="DG1244" t="s">
        <v>45</v>
      </c>
      <c r="DH1244" t="s">
        <v>45</v>
      </c>
      <c r="DI1244" t="s">
        <v>45</v>
      </c>
      <c r="DJ1244" t="s">
        <v>45</v>
      </c>
      <c r="DK1244" t="s">
        <v>45</v>
      </c>
      <c r="DL1244" t="s">
        <v>45</v>
      </c>
      <c r="DM1244" t="s">
        <v>45</v>
      </c>
      <c r="DN1244">
        <v>100</v>
      </c>
      <c r="DO1244">
        <v>64</v>
      </c>
      <c r="DP1244">
        <v>1.0249999999999999</v>
      </c>
      <c r="DQ1244">
        <v>1</v>
      </c>
      <c r="DU1244">
        <v>1005</v>
      </c>
      <c r="DV1244" t="s">
        <v>462</v>
      </c>
      <c r="DW1244" t="s">
        <v>462</v>
      </c>
      <c r="DX1244">
        <v>1</v>
      </c>
      <c r="EE1244">
        <v>21377838</v>
      </c>
      <c r="EF1244">
        <v>30</v>
      </c>
      <c r="EG1244" t="s">
        <v>20</v>
      </c>
      <c r="EH1244">
        <v>0</v>
      </c>
      <c r="EI1244" t="s">
        <v>45</v>
      </c>
      <c r="EJ1244">
        <v>1</v>
      </c>
      <c r="EK1244">
        <v>123</v>
      </c>
      <c r="EL1244" t="s">
        <v>848</v>
      </c>
      <c r="EM1244" t="s">
        <v>849</v>
      </c>
      <c r="EO1244" t="s">
        <v>45</v>
      </c>
      <c r="EQ1244">
        <v>0</v>
      </c>
      <c r="ER1244">
        <v>52.32</v>
      </c>
      <c r="ES1244">
        <v>52.32</v>
      </c>
      <c r="ET1244">
        <v>0</v>
      </c>
      <c r="EU1244">
        <v>0</v>
      </c>
      <c r="EV1244">
        <v>0</v>
      </c>
      <c r="EW1244">
        <v>0</v>
      </c>
      <c r="EX1244">
        <v>0</v>
      </c>
      <c r="EZ1244">
        <v>0</v>
      </c>
      <c r="FQ1244">
        <v>0</v>
      </c>
      <c r="FR1244">
        <f>ROUND(IF(AND(BH1244=3,BI1244=3),P1244,0),2)</f>
        <v>0</v>
      </c>
      <c r="FS1244">
        <v>0</v>
      </c>
      <c r="FX1244">
        <v>0</v>
      </c>
      <c r="FY1244">
        <v>0</v>
      </c>
      <c r="GA1244" t="s">
        <v>45</v>
      </c>
      <c r="GG1244">
        <v>2</v>
      </c>
      <c r="GH1244">
        <v>1</v>
      </c>
      <c r="GI1244">
        <v>2</v>
      </c>
      <c r="GJ1244">
        <v>0</v>
      </c>
      <c r="GK1244">
        <f>ROUND(R1244*(R12)/100,2)</f>
        <v>0</v>
      </c>
      <c r="GL1244">
        <f>ROUND(IF(AND(BH1244=3,BI1244=3,FS1244&lt;&gt;0),P1244,0),2)</f>
        <v>0</v>
      </c>
      <c r="GM1244">
        <f>O1244+X1244+Y1244+GK1244</f>
        <v>7377.12</v>
      </c>
      <c r="GN1244">
        <f>ROUND(IF(OR(BI1244=0,BI1244=1),O1244+X1244+Y1244+GK1244,0),2)</f>
        <v>7377.12</v>
      </c>
      <c r="GO1244">
        <f>ROUND(IF(BI1244=2,O1244+X1244+Y1244+GK1244,0),2)</f>
        <v>0</v>
      </c>
      <c r="GP1244">
        <f>ROUND(IF(BI1244=4,O1244+X1244+Y1244+GK1244,0),2)</f>
        <v>0</v>
      </c>
      <c r="GR1244">
        <v>0</v>
      </c>
    </row>
    <row r="1246" spans="1:200">
      <c r="A1246" s="2">
        <v>51</v>
      </c>
      <c r="B1246" s="2">
        <f>B1237</f>
        <v>0</v>
      </c>
      <c r="C1246" s="2">
        <f>A1237</f>
        <v>5</v>
      </c>
      <c r="D1246" s="2">
        <f>ROW(A1237)</f>
        <v>1237</v>
      </c>
      <c r="E1246" s="2"/>
      <c r="F1246" s="2" t="str">
        <f>IF(F1237&lt;&gt;"",F1237,"")</f>
        <v>Новый подраздел</v>
      </c>
      <c r="G1246" s="2" t="str">
        <f>IF(G1237&lt;&gt;"",G1237,"")</f>
        <v>ДУШЕВАЯ</v>
      </c>
      <c r="H1246" s="2"/>
      <c r="I1246" s="2"/>
      <c r="J1246" s="2"/>
      <c r="K1246" s="2"/>
      <c r="L1246" s="2"/>
      <c r="M1246" s="2"/>
      <c r="N1246" s="2"/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>
        <f t="shared" ref="AO1246:AU1246" si="859">ROUND(BB1246,2)</f>
        <v>0</v>
      </c>
      <c r="AP1246" s="2">
        <f t="shared" si="859"/>
        <v>0</v>
      </c>
      <c r="AQ1246" s="2">
        <f t="shared" si="859"/>
        <v>0</v>
      </c>
      <c r="AR1246" s="2">
        <f t="shared" si="859"/>
        <v>0</v>
      </c>
      <c r="AS1246" s="2">
        <f t="shared" si="859"/>
        <v>0</v>
      </c>
      <c r="AT1246" s="2">
        <f t="shared" si="859"/>
        <v>0</v>
      </c>
      <c r="AU1246" s="2">
        <f t="shared" si="859"/>
        <v>0</v>
      </c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>
        <v>0</v>
      </c>
    </row>
    <row r="1248" spans="1:200">
      <c r="A1248" s="4">
        <v>50</v>
      </c>
      <c r="B1248" s="4">
        <v>0</v>
      </c>
      <c r="C1248" s="4">
        <v>0</v>
      </c>
      <c r="D1248" s="4">
        <v>1</v>
      </c>
      <c r="E1248" s="4">
        <v>201</v>
      </c>
      <c r="F1248" s="4">
        <f>ROUND(Source!O1246,O1248)</f>
        <v>0</v>
      </c>
      <c r="G1248" s="4" t="s">
        <v>172</v>
      </c>
      <c r="H1248" s="4" t="s">
        <v>173</v>
      </c>
      <c r="I1248" s="4"/>
      <c r="J1248" s="4"/>
      <c r="K1248" s="4">
        <v>201</v>
      </c>
      <c r="L1248" s="4">
        <v>1</v>
      </c>
      <c r="M1248" s="4">
        <v>3</v>
      </c>
      <c r="N1248" s="4" t="s">
        <v>45</v>
      </c>
      <c r="O1248" s="4">
        <v>2</v>
      </c>
      <c r="P1248" s="4"/>
    </row>
    <row r="1249" spans="1:16">
      <c r="A1249" s="4">
        <v>50</v>
      </c>
      <c r="B1249" s="4">
        <v>0</v>
      </c>
      <c r="C1249" s="4">
        <v>0</v>
      </c>
      <c r="D1249" s="4">
        <v>1</v>
      </c>
      <c r="E1249" s="4">
        <v>202</v>
      </c>
      <c r="F1249" s="4">
        <f>ROUND(Source!P1246,O1249)</f>
        <v>0</v>
      </c>
      <c r="G1249" s="4" t="s">
        <v>174</v>
      </c>
      <c r="H1249" s="4" t="s">
        <v>175</v>
      </c>
      <c r="I1249" s="4"/>
      <c r="J1249" s="4"/>
      <c r="K1249" s="4">
        <v>202</v>
      </c>
      <c r="L1249" s="4">
        <v>2</v>
      </c>
      <c r="M1249" s="4">
        <v>3</v>
      </c>
      <c r="N1249" s="4" t="s">
        <v>45</v>
      </c>
      <c r="O1249" s="4">
        <v>2</v>
      </c>
      <c r="P1249" s="4"/>
    </row>
    <row r="1250" spans="1:16">
      <c r="A1250" s="4">
        <v>50</v>
      </c>
      <c r="B1250" s="4">
        <v>0</v>
      </c>
      <c r="C1250" s="4">
        <v>0</v>
      </c>
      <c r="D1250" s="4">
        <v>1</v>
      </c>
      <c r="E1250" s="4">
        <v>222</v>
      </c>
      <c r="F1250" s="4">
        <f>ROUND(Source!AO1246,O1250)</f>
        <v>0</v>
      </c>
      <c r="G1250" s="4" t="s">
        <v>176</v>
      </c>
      <c r="H1250" s="4" t="s">
        <v>177</v>
      </c>
      <c r="I1250" s="4"/>
      <c r="J1250" s="4"/>
      <c r="K1250" s="4">
        <v>222</v>
      </c>
      <c r="L1250" s="4">
        <v>3</v>
      </c>
      <c r="M1250" s="4">
        <v>3</v>
      </c>
      <c r="N1250" s="4" t="s">
        <v>45</v>
      </c>
      <c r="O1250" s="4">
        <v>2</v>
      </c>
      <c r="P1250" s="4"/>
    </row>
    <row r="1251" spans="1:16">
      <c r="A1251" s="4">
        <v>50</v>
      </c>
      <c r="B1251" s="4">
        <v>0</v>
      </c>
      <c r="C1251" s="4">
        <v>0</v>
      </c>
      <c r="D1251" s="4">
        <v>1</v>
      </c>
      <c r="E1251" s="4">
        <v>216</v>
      </c>
      <c r="F1251" s="4">
        <f>ROUND(Source!AP1246,O1251)</f>
        <v>0</v>
      </c>
      <c r="G1251" s="4" t="s">
        <v>178</v>
      </c>
      <c r="H1251" s="4" t="s">
        <v>179</v>
      </c>
      <c r="I1251" s="4"/>
      <c r="J1251" s="4"/>
      <c r="K1251" s="4">
        <v>216</v>
      </c>
      <c r="L1251" s="4">
        <v>4</v>
      </c>
      <c r="M1251" s="4">
        <v>3</v>
      </c>
      <c r="N1251" s="4" t="s">
        <v>45</v>
      </c>
      <c r="O1251" s="4">
        <v>2</v>
      </c>
      <c r="P1251" s="4"/>
    </row>
    <row r="1252" spans="1:16">
      <c r="A1252" s="4">
        <v>50</v>
      </c>
      <c r="B1252" s="4">
        <v>0</v>
      </c>
      <c r="C1252" s="4">
        <v>0</v>
      </c>
      <c r="D1252" s="4">
        <v>1</v>
      </c>
      <c r="E1252" s="4">
        <v>223</v>
      </c>
      <c r="F1252" s="4">
        <f>ROUND(Source!AQ1246,O1252)</f>
        <v>0</v>
      </c>
      <c r="G1252" s="4" t="s">
        <v>180</v>
      </c>
      <c r="H1252" s="4" t="s">
        <v>181</v>
      </c>
      <c r="I1252" s="4"/>
      <c r="J1252" s="4"/>
      <c r="K1252" s="4">
        <v>223</v>
      </c>
      <c r="L1252" s="4">
        <v>5</v>
      </c>
      <c r="M1252" s="4">
        <v>3</v>
      </c>
      <c r="N1252" s="4" t="s">
        <v>45</v>
      </c>
      <c r="O1252" s="4">
        <v>2</v>
      </c>
      <c r="P1252" s="4"/>
    </row>
    <row r="1253" spans="1:16">
      <c r="A1253" s="4">
        <v>50</v>
      </c>
      <c r="B1253" s="4">
        <v>0</v>
      </c>
      <c r="C1253" s="4">
        <v>0</v>
      </c>
      <c r="D1253" s="4">
        <v>1</v>
      </c>
      <c r="E1253" s="4">
        <v>203</v>
      </c>
      <c r="F1253" s="4">
        <f>ROUND(Source!Q1246,O1253)</f>
        <v>0</v>
      </c>
      <c r="G1253" s="4" t="s">
        <v>182</v>
      </c>
      <c r="H1253" s="4" t="s">
        <v>183</v>
      </c>
      <c r="I1253" s="4"/>
      <c r="J1253" s="4"/>
      <c r="K1253" s="4">
        <v>203</v>
      </c>
      <c r="L1253" s="4">
        <v>6</v>
      </c>
      <c r="M1253" s="4">
        <v>3</v>
      </c>
      <c r="N1253" s="4" t="s">
        <v>45</v>
      </c>
      <c r="O1253" s="4">
        <v>2</v>
      </c>
      <c r="P1253" s="4"/>
    </row>
    <row r="1254" spans="1:16">
      <c r="A1254" s="4">
        <v>50</v>
      </c>
      <c r="B1254" s="4">
        <v>0</v>
      </c>
      <c r="C1254" s="4">
        <v>0</v>
      </c>
      <c r="D1254" s="4">
        <v>1</v>
      </c>
      <c r="E1254" s="4">
        <v>204</v>
      </c>
      <c r="F1254" s="4">
        <f>ROUND(Source!R1246,O1254)</f>
        <v>0</v>
      </c>
      <c r="G1254" s="4" t="s">
        <v>184</v>
      </c>
      <c r="H1254" s="4" t="s">
        <v>185</v>
      </c>
      <c r="I1254" s="4"/>
      <c r="J1254" s="4"/>
      <c r="K1254" s="4">
        <v>204</v>
      </c>
      <c r="L1254" s="4">
        <v>7</v>
      </c>
      <c r="M1254" s="4">
        <v>3</v>
      </c>
      <c r="N1254" s="4" t="s">
        <v>45</v>
      </c>
      <c r="O1254" s="4">
        <v>2</v>
      </c>
      <c r="P1254" s="4"/>
    </row>
    <row r="1255" spans="1:16">
      <c r="A1255" s="4">
        <v>50</v>
      </c>
      <c r="B1255" s="4">
        <v>0</v>
      </c>
      <c r="C1255" s="4">
        <v>0</v>
      </c>
      <c r="D1255" s="4">
        <v>1</v>
      </c>
      <c r="E1255" s="4">
        <v>205</v>
      </c>
      <c r="F1255" s="4">
        <f>ROUND(Source!S1246,O1255)</f>
        <v>0</v>
      </c>
      <c r="G1255" s="4" t="s">
        <v>186</v>
      </c>
      <c r="H1255" s="4" t="s">
        <v>187</v>
      </c>
      <c r="I1255" s="4"/>
      <c r="J1255" s="4"/>
      <c r="K1255" s="4">
        <v>205</v>
      </c>
      <c r="L1255" s="4">
        <v>8</v>
      </c>
      <c r="M1255" s="4">
        <v>3</v>
      </c>
      <c r="N1255" s="4" t="s">
        <v>45</v>
      </c>
      <c r="O1255" s="4">
        <v>2</v>
      </c>
      <c r="P1255" s="4"/>
    </row>
    <row r="1256" spans="1:16">
      <c r="A1256" s="4">
        <v>50</v>
      </c>
      <c r="B1256" s="4">
        <v>0</v>
      </c>
      <c r="C1256" s="4">
        <v>0</v>
      </c>
      <c r="D1256" s="4">
        <v>1</v>
      </c>
      <c r="E1256" s="4">
        <v>214</v>
      </c>
      <c r="F1256" s="4">
        <f>ROUND(Source!AS1246,O1256)</f>
        <v>0</v>
      </c>
      <c r="G1256" s="4" t="s">
        <v>188</v>
      </c>
      <c r="H1256" s="4" t="s">
        <v>189</v>
      </c>
      <c r="I1256" s="4"/>
      <c r="J1256" s="4"/>
      <c r="K1256" s="4">
        <v>214</v>
      </c>
      <c r="L1256" s="4">
        <v>9</v>
      </c>
      <c r="M1256" s="4">
        <v>3</v>
      </c>
      <c r="N1256" s="4" t="s">
        <v>45</v>
      </c>
      <c r="O1256" s="4">
        <v>2</v>
      </c>
      <c r="P1256" s="4"/>
    </row>
    <row r="1257" spans="1:16">
      <c r="A1257" s="4">
        <v>50</v>
      </c>
      <c r="B1257" s="4">
        <v>0</v>
      </c>
      <c r="C1257" s="4">
        <v>0</v>
      </c>
      <c r="D1257" s="4">
        <v>1</v>
      </c>
      <c r="E1257" s="4">
        <v>215</v>
      </c>
      <c r="F1257" s="4">
        <f>ROUND(Source!AT1246,O1257)</f>
        <v>0</v>
      </c>
      <c r="G1257" s="4" t="s">
        <v>190</v>
      </c>
      <c r="H1257" s="4" t="s">
        <v>191</v>
      </c>
      <c r="I1257" s="4"/>
      <c r="J1257" s="4"/>
      <c r="K1257" s="4">
        <v>215</v>
      </c>
      <c r="L1257" s="4">
        <v>10</v>
      </c>
      <c r="M1257" s="4">
        <v>3</v>
      </c>
      <c r="N1257" s="4" t="s">
        <v>45</v>
      </c>
      <c r="O1257" s="4">
        <v>2</v>
      </c>
      <c r="P1257" s="4"/>
    </row>
    <row r="1258" spans="1:16">
      <c r="A1258" s="4">
        <v>50</v>
      </c>
      <c r="B1258" s="4">
        <v>0</v>
      </c>
      <c r="C1258" s="4">
        <v>0</v>
      </c>
      <c r="D1258" s="4">
        <v>1</v>
      </c>
      <c r="E1258" s="4">
        <v>217</v>
      </c>
      <c r="F1258" s="4">
        <f>ROUND(Source!AU1246,O1258)</f>
        <v>0</v>
      </c>
      <c r="G1258" s="4" t="s">
        <v>192</v>
      </c>
      <c r="H1258" s="4" t="s">
        <v>193</v>
      </c>
      <c r="I1258" s="4"/>
      <c r="J1258" s="4"/>
      <c r="K1258" s="4">
        <v>217</v>
      </c>
      <c r="L1258" s="4">
        <v>11</v>
      </c>
      <c r="M1258" s="4">
        <v>3</v>
      </c>
      <c r="N1258" s="4" t="s">
        <v>45</v>
      </c>
      <c r="O1258" s="4">
        <v>2</v>
      </c>
      <c r="P1258" s="4"/>
    </row>
    <row r="1259" spans="1:16">
      <c r="A1259" s="4">
        <v>50</v>
      </c>
      <c r="B1259" s="4">
        <v>0</v>
      </c>
      <c r="C1259" s="4">
        <v>0</v>
      </c>
      <c r="D1259" s="4">
        <v>1</v>
      </c>
      <c r="E1259" s="4">
        <v>206</v>
      </c>
      <c r="F1259" s="4">
        <f>ROUND(Source!T1246,O1259)</f>
        <v>0</v>
      </c>
      <c r="G1259" s="4" t="s">
        <v>194</v>
      </c>
      <c r="H1259" s="4" t="s">
        <v>195</v>
      </c>
      <c r="I1259" s="4"/>
      <c r="J1259" s="4"/>
      <c r="K1259" s="4">
        <v>206</v>
      </c>
      <c r="L1259" s="4">
        <v>12</v>
      </c>
      <c r="M1259" s="4">
        <v>3</v>
      </c>
      <c r="N1259" s="4" t="s">
        <v>45</v>
      </c>
      <c r="O1259" s="4">
        <v>2</v>
      </c>
      <c r="P1259" s="4"/>
    </row>
    <row r="1260" spans="1:16">
      <c r="A1260" s="4">
        <v>50</v>
      </c>
      <c r="B1260" s="4">
        <v>0</v>
      </c>
      <c r="C1260" s="4">
        <v>0</v>
      </c>
      <c r="D1260" s="4">
        <v>1</v>
      </c>
      <c r="E1260" s="4">
        <v>207</v>
      </c>
      <c r="F1260" s="4">
        <f>Source!U1246</f>
        <v>0</v>
      </c>
      <c r="G1260" s="4" t="s">
        <v>196</v>
      </c>
      <c r="H1260" s="4" t="s">
        <v>197</v>
      </c>
      <c r="I1260" s="4"/>
      <c r="J1260" s="4"/>
      <c r="K1260" s="4">
        <v>207</v>
      </c>
      <c r="L1260" s="4">
        <v>13</v>
      </c>
      <c r="M1260" s="4">
        <v>3</v>
      </c>
      <c r="N1260" s="4" t="s">
        <v>45</v>
      </c>
      <c r="O1260" s="4">
        <v>-1</v>
      </c>
      <c r="P1260" s="4"/>
    </row>
    <row r="1261" spans="1:16">
      <c r="A1261" s="4">
        <v>50</v>
      </c>
      <c r="B1261" s="4">
        <v>0</v>
      </c>
      <c r="C1261" s="4">
        <v>0</v>
      </c>
      <c r="D1261" s="4">
        <v>1</v>
      </c>
      <c r="E1261" s="4">
        <v>208</v>
      </c>
      <c r="F1261" s="4">
        <f>Source!V1246</f>
        <v>0</v>
      </c>
      <c r="G1261" s="4" t="s">
        <v>198</v>
      </c>
      <c r="H1261" s="4" t="s">
        <v>199</v>
      </c>
      <c r="I1261" s="4"/>
      <c r="J1261" s="4"/>
      <c r="K1261" s="4">
        <v>208</v>
      </c>
      <c r="L1261" s="4">
        <v>14</v>
      </c>
      <c r="M1261" s="4">
        <v>3</v>
      </c>
      <c r="N1261" s="4" t="s">
        <v>45</v>
      </c>
      <c r="O1261" s="4">
        <v>-1</v>
      </c>
      <c r="P1261" s="4"/>
    </row>
    <row r="1262" spans="1:16">
      <c r="A1262" s="4">
        <v>50</v>
      </c>
      <c r="B1262" s="4">
        <v>0</v>
      </c>
      <c r="C1262" s="4">
        <v>0</v>
      </c>
      <c r="D1262" s="4">
        <v>1</v>
      </c>
      <c r="E1262" s="4">
        <v>209</v>
      </c>
      <c r="F1262" s="4">
        <f>ROUND(Source!W1246,O1262)</f>
        <v>0</v>
      </c>
      <c r="G1262" s="4" t="s">
        <v>200</v>
      </c>
      <c r="H1262" s="4" t="s">
        <v>201</v>
      </c>
      <c r="I1262" s="4"/>
      <c r="J1262" s="4"/>
      <c r="K1262" s="4">
        <v>209</v>
      </c>
      <c r="L1262" s="4">
        <v>15</v>
      </c>
      <c r="M1262" s="4">
        <v>3</v>
      </c>
      <c r="N1262" s="4" t="s">
        <v>45</v>
      </c>
      <c r="O1262" s="4">
        <v>2</v>
      </c>
      <c r="P1262" s="4"/>
    </row>
    <row r="1263" spans="1:16">
      <c r="A1263" s="4">
        <v>50</v>
      </c>
      <c r="B1263" s="4">
        <v>0</v>
      </c>
      <c r="C1263" s="4">
        <v>0</v>
      </c>
      <c r="D1263" s="4">
        <v>1</v>
      </c>
      <c r="E1263" s="4">
        <v>210</v>
      </c>
      <c r="F1263" s="4">
        <f>ROUND(Source!X1246,O1263)</f>
        <v>0</v>
      </c>
      <c r="G1263" s="4" t="s">
        <v>202</v>
      </c>
      <c r="H1263" s="4" t="s">
        <v>203</v>
      </c>
      <c r="I1263" s="4"/>
      <c r="J1263" s="4"/>
      <c r="K1263" s="4">
        <v>210</v>
      </c>
      <c r="L1263" s="4">
        <v>16</v>
      </c>
      <c r="M1263" s="4">
        <v>3</v>
      </c>
      <c r="N1263" s="4" t="s">
        <v>45</v>
      </c>
      <c r="O1263" s="4">
        <v>2</v>
      </c>
      <c r="P1263" s="4"/>
    </row>
    <row r="1264" spans="1:16">
      <c r="A1264" s="4">
        <v>50</v>
      </c>
      <c r="B1264" s="4">
        <v>0</v>
      </c>
      <c r="C1264" s="4">
        <v>0</v>
      </c>
      <c r="D1264" s="4">
        <v>1</v>
      </c>
      <c r="E1264" s="4">
        <v>211</v>
      </c>
      <c r="F1264" s="4">
        <f>ROUND(Source!Y1246,O1264)</f>
        <v>0</v>
      </c>
      <c r="G1264" s="4" t="s">
        <v>204</v>
      </c>
      <c r="H1264" s="4" t="s">
        <v>205</v>
      </c>
      <c r="I1264" s="4"/>
      <c r="J1264" s="4"/>
      <c r="K1264" s="4">
        <v>211</v>
      </c>
      <c r="L1264" s="4">
        <v>17</v>
      </c>
      <c r="M1264" s="4">
        <v>3</v>
      </c>
      <c r="N1264" s="4" t="s">
        <v>45</v>
      </c>
      <c r="O1264" s="4">
        <v>2</v>
      </c>
      <c r="P1264" s="4"/>
    </row>
    <row r="1265" spans="1:118">
      <c r="A1265" s="4">
        <v>50</v>
      </c>
      <c r="B1265" s="4">
        <v>0</v>
      </c>
      <c r="C1265" s="4">
        <v>0</v>
      </c>
      <c r="D1265" s="4">
        <v>1</v>
      </c>
      <c r="E1265" s="4">
        <v>224</v>
      </c>
      <c r="F1265" s="4">
        <f>ROUND(Source!AR1246,O1265)</f>
        <v>0</v>
      </c>
      <c r="G1265" s="4" t="s">
        <v>206</v>
      </c>
      <c r="H1265" s="4" t="s">
        <v>207</v>
      </c>
      <c r="I1265" s="4"/>
      <c r="J1265" s="4"/>
      <c r="K1265" s="4">
        <v>224</v>
      </c>
      <c r="L1265" s="4">
        <v>18</v>
      </c>
      <c r="M1265" s="4">
        <v>3</v>
      </c>
      <c r="N1265" s="4" t="s">
        <v>45</v>
      </c>
      <c r="O1265" s="4">
        <v>2</v>
      </c>
      <c r="P1265" s="4"/>
    </row>
    <row r="1267" spans="1:118">
      <c r="A1267" s="2">
        <v>51</v>
      </c>
      <c r="B1267" s="2">
        <f>B1023</f>
        <v>0</v>
      </c>
      <c r="C1267" s="2">
        <f>A1023</f>
        <v>4</v>
      </c>
      <c r="D1267" s="2">
        <f>ROW(A1023)</f>
        <v>1023</v>
      </c>
      <c r="E1267" s="2"/>
      <c r="F1267" s="2" t="str">
        <f>IF(F1023&lt;&gt;"",F1023,"")</f>
        <v>Новый раздел</v>
      </c>
      <c r="G1267" s="2" t="str">
        <f>IF(G1023&lt;&gt;"",G1023,"")</f>
        <v>СТЕНЫ</v>
      </c>
      <c r="H1267" s="2"/>
      <c r="I1267" s="2"/>
      <c r="J1267" s="2"/>
      <c r="K1267" s="2"/>
      <c r="L1267" s="2"/>
      <c r="M1267" s="2"/>
      <c r="N1267" s="2"/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>
        <f t="shared" ref="AO1267:AU1267" si="860">ROUND(AO1039+AO1072+AO1109+AO1146+AO1179+AO1216+AO1246+BB1267,2)</f>
        <v>0</v>
      </c>
      <c r="AP1267" s="2">
        <f t="shared" si="860"/>
        <v>0</v>
      </c>
      <c r="AQ1267" s="2">
        <f t="shared" si="860"/>
        <v>0</v>
      </c>
      <c r="AR1267" s="2">
        <f t="shared" si="860"/>
        <v>0</v>
      </c>
      <c r="AS1267" s="2">
        <f t="shared" si="860"/>
        <v>0</v>
      </c>
      <c r="AT1267" s="2">
        <f t="shared" si="860"/>
        <v>0</v>
      </c>
      <c r="AU1267" s="2">
        <f t="shared" si="860"/>
        <v>0</v>
      </c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>
        <v>0</v>
      </c>
    </row>
    <row r="1269" spans="1:118">
      <c r="A1269" s="4">
        <v>50</v>
      </c>
      <c r="B1269" s="4">
        <v>0</v>
      </c>
      <c r="C1269" s="4">
        <v>0</v>
      </c>
      <c r="D1269" s="4">
        <v>1</v>
      </c>
      <c r="E1269" s="4">
        <v>201</v>
      </c>
      <c r="F1269" s="4">
        <f>ROUND(Source!O1267,O1269)</f>
        <v>0</v>
      </c>
      <c r="G1269" s="4" t="s">
        <v>172</v>
      </c>
      <c r="H1269" s="4" t="s">
        <v>173</v>
      </c>
      <c r="I1269" s="4"/>
      <c r="J1269" s="4"/>
      <c r="K1269" s="4">
        <v>201</v>
      </c>
      <c r="L1269" s="4">
        <v>1</v>
      </c>
      <c r="M1269" s="4">
        <v>3</v>
      </c>
      <c r="N1269" s="4" t="s">
        <v>45</v>
      </c>
      <c r="O1269" s="4">
        <v>2</v>
      </c>
      <c r="P1269" s="4"/>
    </row>
    <row r="1270" spans="1:118">
      <c r="A1270" s="4">
        <v>50</v>
      </c>
      <c r="B1270" s="4">
        <v>0</v>
      </c>
      <c r="C1270" s="4">
        <v>0</v>
      </c>
      <c r="D1270" s="4">
        <v>1</v>
      </c>
      <c r="E1270" s="4">
        <v>202</v>
      </c>
      <c r="F1270" s="4">
        <f>ROUND(Source!P1267,O1270)</f>
        <v>0</v>
      </c>
      <c r="G1270" s="4" t="s">
        <v>174</v>
      </c>
      <c r="H1270" s="4" t="s">
        <v>175</v>
      </c>
      <c r="I1270" s="4"/>
      <c r="J1270" s="4"/>
      <c r="K1270" s="4">
        <v>202</v>
      </c>
      <c r="L1270" s="4">
        <v>2</v>
      </c>
      <c r="M1270" s="4">
        <v>3</v>
      </c>
      <c r="N1270" s="4" t="s">
        <v>45</v>
      </c>
      <c r="O1270" s="4">
        <v>2</v>
      </c>
      <c r="P1270" s="4"/>
    </row>
    <row r="1271" spans="1:118">
      <c r="A1271" s="4">
        <v>50</v>
      </c>
      <c r="B1271" s="4">
        <v>0</v>
      </c>
      <c r="C1271" s="4">
        <v>0</v>
      </c>
      <c r="D1271" s="4">
        <v>1</v>
      </c>
      <c r="E1271" s="4">
        <v>222</v>
      </c>
      <c r="F1271" s="4">
        <f>ROUND(Source!AO1267,O1271)</f>
        <v>0</v>
      </c>
      <c r="G1271" s="4" t="s">
        <v>176</v>
      </c>
      <c r="H1271" s="4" t="s">
        <v>177</v>
      </c>
      <c r="I1271" s="4"/>
      <c r="J1271" s="4"/>
      <c r="K1271" s="4">
        <v>222</v>
      </c>
      <c r="L1271" s="4">
        <v>3</v>
      </c>
      <c r="M1271" s="4">
        <v>3</v>
      </c>
      <c r="N1271" s="4" t="s">
        <v>45</v>
      </c>
      <c r="O1271" s="4">
        <v>2</v>
      </c>
      <c r="P1271" s="4"/>
    </row>
    <row r="1272" spans="1:118">
      <c r="A1272" s="4">
        <v>50</v>
      </c>
      <c r="B1272" s="4">
        <v>0</v>
      </c>
      <c r="C1272" s="4">
        <v>0</v>
      </c>
      <c r="D1272" s="4">
        <v>1</v>
      </c>
      <c r="E1272" s="4">
        <v>216</v>
      </c>
      <c r="F1272" s="4">
        <f>ROUND(Source!AP1267,O1272)</f>
        <v>0</v>
      </c>
      <c r="G1272" s="4" t="s">
        <v>178</v>
      </c>
      <c r="H1272" s="4" t="s">
        <v>179</v>
      </c>
      <c r="I1272" s="4"/>
      <c r="J1272" s="4"/>
      <c r="K1272" s="4">
        <v>216</v>
      </c>
      <c r="L1272" s="4">
        <v>4</v>
      </c>
      <c r="M1272" s="4">
        <v>3</v>
      </c>
      <c r="N1272" s="4" t="s">
        <v>45</v>
      </c>
      <c r="O1272" s="4">
        <v>2</v>
      </c>
      <c r="P1272" s="4"/>
    </row>
    <row r="1273" spans="1:118">
      <c r="A1273" s="4">
        <v>50</v>
      </c>
      <c r="B1273" s="4">
        <v>0</v>
      </c>
      <c r="C1273" s="4">
        <v>0</v>
      </c>
      <c r="D1273" s="4">
        <v>1</v>
      </c>
      <c r="E1273" s="4">
        <v>223</v>
      </c>
      <c r="F1273" s="4">
        <f>ROUND(Source!AQ1267,O1273)</f>
        <v>0</v>
      </c>
      <c r="G1273" s="4" t="s">
        <v>180</v>
      </c>
      <c r="H1273" s="4" t="s">
        <v>181</v>
      </c>
      <c r="I1273" s="4"/>
      <c r="J1273" s="4"/>
      <c r="K1273" s="4">
        <v>223</v>
      </c>
      <c r="L1273" s="4">
        <v>5</v>
      </c>
      <c r="M1273" s="4">
        <v>3</v>
      </c>
      <c r="N1273" s="4" t="s">
        <v>45</v>
      </c>
      <c r="O1273" s="4">
        <v>2</v>
      </c>
      <c r="P1273" s="4"/>
    </row>
    <row r="1274" spans="1:118">
      <c r="A1274" s="4">
        <v>50</v>
      </c>
      <c r="B1274" s="4">
        <v>0</v>
      </c>
      <c r="C1274" s="4">
        <v>0</v>
      </c>
      <c r="D1274" s="4">
        <v>1</v>
      </c>
      <c r="E1274" s="4">
        <v>203</v>
      </c>
      <c r="F1274" s="4">
        <f>ROUND(Source!Q1267,O1274)</f>
        <v>0</v>
      </c>
      <c r="G1274" s="4" t="s">
        <v>182</v>
      </c>
      <c r="H1274" s="4" t="s">
        <v>183</v>
      </c>
      <c r="I1274" s="4"/>
      <c r="J1274" s="4"/>
      <c r="K1274" s="4">
        <v>203</v>
      </c>
      <c r="L1274" s="4">
        <v>6</v>
      </c>
      <c r="M1274" s="4">
        <v>3</v>
      </c>
      <c r="N1274" s="4" t="s">
        <v>45</v>
      </c>
      <c r="O1274" s="4">
        <v>2</v>
      </c>
      <c r="P1274" s="4"/>
    </row>
    <row r="1275" spans="1:118">
      <c r="A1275" s="4">
        <v>50</v>
      </c>
      <c r="B1275" s="4">
        <v>0</v>
      </c>
      <c r="C1275" s="4">
        <v>0</v>
      </c>
      <c r="D1275" s="4">
        <v>1</v>
      </c>
      <c r="E1275" s="4">
        <v>204</v>
      </c>
      <c r="F1275" s="4">
        <f>ROUND(Source!R1267,O1275)</f>
        <v>0</v>
      </c>
      <c r="G1275" s="4" t="s">
        <v>184</v>
      </c>
      <c r="H1275" s="4" t="s">
        <v>185</v>
      </c>
      <c r="I1275" s="4"/>
      <c r="J1275" s="4"/>
      <c r="K1275" s="4">
        <v>204</v>
      </c>
      <c r="L1275" s="4">
        <v>7</v>
      </c>
      <c r="M1275" s="4">
        <v>3</v>
      </c>
      <c r="N1275" s="4" t="s">
        <v>45</v>
      </c>
      <c r="O1275" s="4">
        <v>2</v>
      </c>
      <c r="P1275" s="4"/>
    </row>
    <row r="1276" spans="1:118">
      <c r="A1276" s="4">
        <v>50</v>
      </c>
      <c r="B1276" s="4">
        <v>0</v>
      </c>
      <c r="C1276" s="4">
        <v>0</v>
      </c>
      <c r="D1276" s="4">
        <v>1</v>
      </c>
      <c r="E1276" s="4">
        <v>205</v>
      </c>
      <c r="F1276" s="4">
        <f>ROUND(Source!S1267,O1276)</f>
        <v>0</v>
      </c>
      <c r="G1276" s="4" t="s">
        <v>186</v>
      </c>
      <c r="H1276" s="4" t="s">
        <v>187</v>
      </c>
      <c r="I1276" s="4"/>
      <c r="J1276" s="4"/>
      <c r="K1276" s="4">
        <v>205</v>
      </c>
      <c r="L1276" s="4">
        <v>8</v>
      </c>
      <c r="M1276" s="4">
        <v>3</v>
      </c>
      <c r="N1276" s="4" t="s">
        <v>45</v>
      </c>
      <c r="O1276" s="4">
        <v>2</v>
      </c>
      <c r="P1276" s="4"/>
    </row>
    <row r="1277" spans="1:118">
      <c r="A1277" s="4">
        <v>50</v>
      </c>
      <c r="B1277" s="4">
        <v>0</v>
      </c>
      <c r="C1277" s="4">
        <v>0</v>
      </c>
      <c r="D1277" s="4">
        <v>1</v>
      </c>
      <c r="E1277" s="4">
        <v>214</v>
      </c>
      <c r="F1277" s="4">
        <f>ROUND(Source!AS1267,O1277)</f>
        <v>0</v>
      </c>
      <c r="G1277" s="4" t="s">
        <v>188</v>
      </c>
      <c r="H1277" s="4" t="s">
        <v>189</v>
      </c>
      <c r="I1277" s="4"/>
      <c r="J1277" s="4"/>
      <c r="K1277" s="4">
        <v>214</v>
      </c>
      <c r="L1277" s="4">
        <v>9</v>
      </c>
      <c r="M1277" s="4">
        <v>3</v>
      </c>
      <c r="N1277" s="4" t="s">
        <v>45</v>
      </c>
      <c r="O1277" s="4">
        <v>2</v>
      </c>
      <c r="P1277" s="4"/>
    </row>
    <row r="1278" spans="1:118">
      <c r="A1278" s="4">
        <v>50</v>
      </c>
      <c r="B1278" s="4">
        <v>0</v>
      </c>
      <c r="C1278" s="4">
        <v>0</v>
      </c>
      <c r="D1278" s="4">
        <v>1</v>
      </c>
      <c r="E1278" s="4">
        <v>215</v>
      </c>
      <c r="F1278" s="4">
        <f>ROUND(Source!AT1267,O1278)</f>
        <v>0</v>
      </c>
      <c r="G1278" s="4" t="s">
        <v>190</v>
      </c>
      <c r="H1278" s="4" t="s">
        <v>191</v>
      </c>
      <c r="I1278" s="4"/>
      <c r="J1278" s="4"/>
      <c r="K1278" s="4">
        <v>215</v>
      </c>
      <c r="L1278" s="4">
        <v>10</v>
      </c>
      <c r="M1278" s="4">
        <v>3</v>
      </c>
      <c r="N1278" s="4" t="s">
        <v>45</v>
      </c>
      <c r="O1278" s="4">
        <v>2</v>
      </c>
      <c r="P1278" s="4"/>
    </row>
    <row r="1279" spans="1:118">
      <c r="A1279" s="4">
        <v>50</v>
      </c>
      <c r="B1279" s="4">
        <v>0</v>
      </c>
      <c r="C1279" s="4">
        <v>0</v>
      </c>
      <c r="D1279" s="4">
        <v>1</v>
      </c>
      <c r="E1279" s="4">
        <v>217</v>
      </c>
      <c r="F1279" s="4">
        <f>ROUND(Source!AU1267,O1279)</f>
        <v>0</v>
      </c>
      <c r="G1279" s="4" t="s">
        <v>192</v>
      </c>
      <c r="H1279" s="4" t="s">
        <v>193</v>
      </c>
      <c r="I1279" s="4"/>
      <c r="J1279" s="4"/>
      <c r="K1279" s="4">
        <v>217</v>
      </c>
      <c r="L1279" s="4">
        <v>11</v>
      </c>
      <c r="M1279" s="4">
        <v>3</v>
      </c>
      <c r="N1279" s="4" t="s">
        <v>45</v>
      </c>
      <c r="O1279" s="4">
        <v>2</v>
      </c>
      <c r="P1279" s="4"/>
    </row>
    <row r="1280" spans="1:118">
      <c r="A1280" s="4">
        <v>50</v>
      </c>
      <c r="B1280" s="4">
        <v>0</v>
      </c>
      <c r="C1280" s="4">
        <v>0</v>
      </c>
      <c r="D1280" s="4">
        <v>1</v>
      </c>
      <c r="E1280" s="4">
        <v>206</v>
      </c>
      <c r="F1280" s="4">
        <f>ROUND(Source!T1267,O1280)</f>
        <v>0</v>
      </c>
      <c r="G1280" s="4" t="s">
        <v>194</v>
      </c>
      <c r="H1280" s="4" t="s">
        <v>195</v>
      </c>
      <c r="I1280" s="4"/>
      <c r="J1280" s="4"/>
      <c r="K1280" s="4">
        <v>206</v>
      </c>
      <c r="L1280" s="4">
        <v>12</v>
      </c>
      <c r="M1280" s="4">
        <v>3</v>
      </c>
      <c r="N1280" s="4" t="s">
        <v>45</v>
      </c>
      <c r="O1280" s="4">
        <v>2</v>
      </c>
      <c r="P1280" s="4"/>
    </row>
    <row r="1281" spans="1:200">
      <c r="A1281" s="4">
        <v>50</v>
      </c>
      <c r="B1281" s="4">
        <v>0</v>
      </c>
      <c r="C1281" s="4">
        <v>0</v>
      </c>
      <c r="D1281" s="4">
        <v>1</v>
      </c>
      <c r="E1281" s="4">
        <v>207</v>
      </c>
      <c r="F1281" s="4">
        <f>Source!U1267</f>
        <v>0</v>
      </c>
      <c r="G1281" s="4" t="s">
        <v>196</v>
      </c>
      <c r="H1281" s="4" t="s">
        <v>197</v>
      </c>
      <c r="I1281" s="4"/>
      <c r="J1281" s="4"/>
      <c r="K1281" s="4">
        <v>207</v>
      </c>
      <c r="L1281" s="4">
        <v>13</v>
      </c>
      <c r="M1281" s="4">
        <v>3</v>
      </c>
      <c r="N1281" s="4" t="s">
        <v>45</v>
      </c>
      <c r="O1281" s="4">
        <v>-1</v>
      </c>
      <c r="P1281" s="4"/>
    </row>
    <row r="1282" spans="1:200">
      <c r="A1282" s="4">
        <v>50</v>
      </c>
      <c r="B1282" s="4">
        <v>0</v>
      </c>
      <c r="C1282" s="4">
        <v>0</v>
      </c>
      <c r="D1282" s="4">
        <v>1</v>
      </c>
      <c r="E1282" s="4">
        <v>208</v>
      </c>
      <c r="F1282" s="4">
        <f>Source!V1267</f>
        <v>0</v>
      </c>
      <c r="G1282" s="4" t="s">
        <v>198</v>
      </c>
      <c r="H1282" s="4" t="s">
        <v>199</v>
      </c>
      <c r="I1282" s="4"/>
      <c r="J1282" s="4"/>
      <c r="K1282" s="4">
        <v>208</v>
      </c>
      <c r="L1282" s="4">
        <v>14</v>
      </c>
      <c r="M1282" s="4">
        <v>3</v>
      </c>
      <c r="N1282" s="4" t="s">
        <v>45</v>
      </c>
      <c r="O1282" s="4">
        <v>-1</v>
      </c>
      <c r="P1282" s="4"/>
    </row>
    <row r="1283" spans="1:200">
      <c r="A1283" s="4">
        <v>50</v>
      </c>
      <c r="B1283" s="4">
        <v>0</v>
      </c>
      <c r="C1283" s="4">
        <v>0</v>
      </c>
      <c r="D1283" s="4">
        <v>1</v>
      </c>
      <c r="E1283" s="4">
        <v>209</v>
      </c>
      <c r="F1283" s="4">
        <f>ROUND(Source!W1267,O1283)</f>
        <v>0</v>
      </c>
      <c r="G1283" s="4" t="s">
        <v>200</v>
      </c>
      <c r="H1283" s="4" t="s">
        <v>201</v>
      </c>
      <c r="I1283" s="4"/>
      <c r="J1283" s="4"/>
      <c r="K1283" s="4">
        <v>209</v>
      </c>
      <c r="L1283" s="4">
        <v>15</v>
      </c>
      <c r="M1283" s="4">
        <v>3</v>
      </c>
      <c r="N1283" s="4" t="s">
        <v>45</v>
      </c>
      <c r="O1283" s="4">
        <v>2</v>
      </c>
      <c r="P1283" s="4"/>
    </row>
    <row r="1284" spans="1:200">
      <c r="A1284" s="4">
        <v>50</v>
      </c>
      <c r="B1284" s="4">
        <v>0</v>
      </c>
      <c r="C1284" s="4">
        <v>0</v>
      </c>
      <c r="D1284" s="4">
        <v>1</v>
      </c>
      <c r="E1284" s="4">
        <v>210</v>
      </c>
      <c r="F1284" s="4">
        <f>ROUND(Source!X1267,O1284)</f>
        <v>0</v>
      </c>
      <c r="G1284" s="4" t="s">
        <v>202</v>
      </c>
      <c r="H1284" s="4" t="s">
        <v>203</v>
      </c>
      <c r="I1284" s="4"/>
      <c r="J1284" s="4"/>
      <c r="K1284" s="4">
        <v>210</v>
      </c>
      <c r="L1284" s="4">
        <v>16</v>
      </c>
      <c r="M1284" s="4">
        <v>3</v>
      </c>
      <c r="N1284" s="4" t="s">
        <v>45</v>
      </c>
      <c r="O1284" s="4">
        <v>2</v>
      </c>
      <c r="P1284" s="4"/>
    </row>
    <row r="1285" spans="1:200">
      <c r="A1285" s="4">
        <v>50</v>
      </c>
      <c r="B1285" s="4">
        <v>0</v>
      </c>
      <c r="C1285" s="4">
        <v>0</v>
      </c>
      <c r="D1285" s="4">
        <v>1</v>
      </c>
      <c r="E1285" s="4">
        <v>211</v>
      </c>
      <c r="F1285" s="4">
        <f>ROUND(Source!Y1267,O1285)</f>
        <v>0</v>
      </c>
      <c r="G1285" s="4" t="s">
        <v>204</v>
      </c>
      <c r="H1285" s="4" t="s">
        <v>205</v>
      </c>
      <c r="I1285" s="4"/>
      <c r="J1285" s="4"/>
      <c r="K1285" s="4">
        <v>211</v>
      </c>
      <c r="L1285" s="4">
        <v>17</v>
      </c>
      <c r="M1285" s="4">
        <v>3</v>
      </c>
      <c r="N1285" s="4" t="s">
        <v>45</v>
      </c>
      <c r="O1285" s="4">
        <v>2</v>
      </c>
      <c r="P1285" s="4"/>
    </row>
    <row r="1286" spans="1:200">
      <c r="A1286" s="4">
        <v>50</v>
      </c>
      <c r="B1286" s="4">
        <v>0</v>
      </c>
      <c r="C1286" s="4">
        <v>0</v>
      </c>
      <c r="D1286" s="4">
        <v>1</v>
      </c>
      <c r="E1286" s="4">
        <v>224</v>
      </c>
      <c r="F1286" s="4">
        <f>ROUND(Source!AR1267,O1286)</f>
        <v>0</v>
      </c>
      <c r="G1286" s="4" t="s">
        <v>206</v>
      </c>
      <c r="H1286" s="4" t="s">
        <v>207</v>
      </c>
      <c r="I1286" s="4"/>
      <c r="J1286" s="4"/>
      <c r="K1286" s="4">
        <v>224</v>
      </c>
      <c r="L1286" s="4">
        <v>18</v>
      </c>
      <c r="M1286" s="4">
        <v>3</v>
      </c>
      <c r="N1286" s="4" t="s">
        <v>45</v>
      </c>
      <c r="O1286" s="4">
        <v>2</v>
      </c>
      <c r="P1286" s="4"/>
    </row>
    <row r="1288" spans="1:200">
      <c r="A1288" s="1">
        <v>4</v>
      </c>
      <c r="B1288" s="1">
        <v>0</v>
      </c>
      <c r="C1288" s="1"/>
      <c r="D1288" s="1">
        <f>ROW(A1509)</f>
        <v>1509</v>
      </c>
      <c r="E1288" s="1"/>
      <c r="F1288" s="1" t="s">
        <v>61</v>
      </c>
      <c r="G1288" s="1" t="s">
        <v>860</v>
      </c>
      <c r="H1288" s="1" t="s">
        <v>45</v>
      </c>
      <c r="I1288" s="1">
        <v>0</v>
      </c>
      <c r="J1288" s="1"/>
      <c r="K1288" s="1">
        <v>0</v>
      </c>
      <c r="L1288" s="1"/>
      <c r="M1288" s="1"/>
      <c r="N1288" s="1"/>
      <c r="O1288" s="1"/>
      <c r="P1288" s="1"/>
      <c r="Q1288" s="1"/>
      <c r="R1288" s="1"/>
      <c r="S1288" s="1"/>
      <c r="T1288" s="1"/>
      <c r="U1288" s="1" t="s">
        <v>45</v>
      </c>
      <c r="V1288" s="1">
        <v>0</v>
      </c>
      <c r="W1288" s="1"/>
      <c r="X1288" s="1"/>
      <c r="Y1288" s="1"/>
      <c r="Z1288" s="1"/>
      <c r="AA1288" s="1"/>
      <c r="AB1288" s="1" t="s">
        <v>45</v>
      </c>
      <c r="AC1288" s="1" t="s">
        <v>45</v>
      </c>
      <c r="AD1288" s="1" t="s">
        <v>45</v>
      </c>
      <c r="AE1288" s="1" t="s">
        <v>45</v>
      </c>
      <c r="AF1288" s="1" t="s">
        <v>45</v>
      </c>
      <c r="AG1288" s="1" t="s">
        <v>45</v>
      </c>
      <c r="AH1288" s="1"/>
      <c r="AI1288" s="1"/>
      <c r="AJ1288" s="1"/>
      <c r="AK1288" s="1"/>
      <c r="AL1288" s="1"/>
      <c r="AM1288" s="1"/>
      <c r="AN1288" s="1"/>
      <c r="AO1288" s="1"/>
      <c r="AP1288" s="1" t="s">
        <v>45</v>
      </c>
      <c r="AQ1288" s="1" t="s">
        <v>45</v>
      </c>
      <c r="AR1288" s="1" t="s">
        <v>45</v>
      </c>
      <c r="AS1288" s="1"/>
      <c r="AT1288" s="1"/>
      <c r="AU1288" s="1"/>
      <c r="AV1288" s="1"/>
      <c r="AW1288" s="1"/>
      <c r="AX1288" s="1"/>
      <c r="AY1288" s="1"/>
      <c r="AZ1288" s="1" t="s">
        <v>45</v>
      </c>
      <c r="BA1288" s="1"/>
      <c r="BB1288" s="1" t="s">
        <v>45</v>
      </c>
      <c r="BC1288" s="1" t="s">
        <v>45</v>
      </c>
      <c r="BD1288" s="1" t="s">
        <v>45</v>
      </c>
      <c r="BE1288" s="1" t="s">
        <v>45</v>
      </c>
      <c r="BF1288" s="1" t="s">
        <v>45</v>
      </c>
      <c r="BG1288" s="1" t="s">
        <v>45</v>
      </c>
      <c r="BH1288" s="1" t="s">
        <v>45</v>
      </c>
      <c r="BI1288" s="1" t="s">
        <v>45</v>
      </c>
      <c r="BJ1288" s="1" t="s">
        <v>45</v>
      </c>
      <c r="BK1288" s="1" t="s">
        <v>45</v>
      </c>
      <c r="BL1288" s="1" t="s">
        <v>45</v>
      </c>
      <c r="BM1288" s="1" t="s">
        <v>45</v>
      </c>
      <c r="BN1288" s="1" t="s">
        <v>45</v>
      </c>
      <c r="BO1288" s="1" t="s">
        <v>45</v>
      </c>
      <c r="BP1288" s="1" t="s">
        <v>45</v>
      </c>
      <c r="BQ1288" s="1"/>
      <c r="BR1288" s="1"/>
      <c r="BS1288" s="1"/>
      <c r="BT1288" s="1"/>
      <c r="BU1288" s="1"/>
      <c r="BV1288" s="1"/>
      <c r="BW1288" s="1"/>
      <c r="BX1288" s="1">
        <v>0</v>
      </c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>
        <v>0</v>
      </c>
    </row>
    <row r="1290" spans="1:200">
      <c r="A1290" s="2">
        <v>52</v>
      </c>
      <c r="B1290" s="2">
        <f t="shared" ref="B1290:G1290" si="861">B1509</f>
        <v>0</v>
      </c>
      <c r="C1290" s="2">
        <f t="shared" si="861"/>
        <v>4</v>
      </c>
      <c r="D1290" s="2">
        <f t="shared" si="861"/>
        <v>1288</v>
      </c>
      <c r="E1290" s="2">
        <f t="shared" si="861"/>
        <v>0</v>
      </c>
      <c r="F1290" s="2" t="str">
        <f t="shared" si="861"/>
        <v>Новый раздел</v>
      </c>
      <c r="G1290" s="2" t="str">
        <f t="shared" si="861"/>
        <v>ПОТОЛОК</v>
      </c>
      <c r="H1290" s="2"/>
      <c r="I1290" s="2"/>
      <c r="J1290" s="2"/>
      <c r="K1290" s="2"/>
      <c r="L1290" s="2"/>
      <c r="M1290" s="2"/>
      <c r="N1290" s="2"/>
      <c r="O1290" s="2">
        <f t="shared" ref="O1290:AT1290" si="862">O1509</f>
        <v>0</v>
      </c>
      <c r="P1290" s="2">
        <f t="shared" si="862"/>
        <v>0</v>
      </c>
      <c r="Q1290" s="2">
        <f t="shared" si="862"/>
        <v>0</v>
      </c>
      <c r="R1290" s="2">
        <f t="shared" si="862"/>
        <v>0</v>
      </c>
      <c r="S1290" s="2">
        <f t="shared" si="862"/>
        <v>0</v>
      </c>
      <c r="T1290" s="2">
        <f t="shared" si="862"/>
        <v>0</v>
      </c>
      <c r="U1290" s="2">
        <f t="shared" si="862"/>
        <v>0</v>
      </c>
      <c r="V1290" s="2">
        <f t="shared" si="862"/>
        <v>0</v>
      </c>
      <c r="W1290" s="2">
        <f t="shared" si="862"/>
        <v>0</v>
      </c>
      <c r="X1290" s="2">
        <f t="shared" si="862"/>
        <v>0</v>
      </c>
      <c r="Y1290" s="2">
        <f t="shared" si="862"/>
        <v>0</v>
      </c>
      <c r="Z1290" s="2">
        <f t="shared" si="862"/>
        <v>0</v>
      </c>
      <c r="AA1290" s="2">
        <f t="shared" si="862"/>
        <v>0</v>
      </c>
      <c r="AB1290" s="2">
        <f t="shared" si="862"/>
        <v>0</v>
      </c>
      <c r="AC1290" s="2">
        <f t="shared" si="862"/>
        <v>0</v>
      </c>
      <c r="AD1290" s="2">
        <f t="shared" si="862"/>
        <v>0</v>
      </c>
      <c r="AE1290" s="2">
        <f t="shared" si="862"/>
        <v>0</v>
      </c>
      <c r="AF1290" s="2">
        <f t="shared" si="862"/>
        <v>0</v>
      </c>
      <c r="AG1290" s="2">
        <f t="shared" si="862"/>
        <v>0</v>
      </c>
      <c r="AH1290" s="2">
        <f t="shared" si="862"/>
        <v>0</v>
      </c>
      <c r="AI1290" s="2">
        <f t="shared" si="862"/>
        <v>0</v>
      </c>
      <c r="AJ1290" s="2">
        <f t="shared" si="862"/>
        <v>0</v>
      </c>
      <c r="AK1290" s="2">
        <f t="shared" si="862"/>
        <v>0</v>
      </c>
      <c r="AL1290" s="2">
        <f t="shared" si="862"/>
        <v>0</v>
      </c>
      <c r="AM1290" s="2">
        <f t="shared" si="862"/>
        <v>0</v>
      </c>
      <c r="AN1290" s="2">
        <f t="shared" si="862"/>
        <v>0</v>
      </c>
      <c r="AO1290" s="2">
        <f t="shared" si="862"/>
        <v>0</v>
      </c>
      <c r="AP1290" s="2">
        <f t="shared" si="862"/>
        <v>0</v>
      </c>
      <c r="AQ1290" s="2">
        <f t="shared" si="862"/>
        <v>0</v>
      </c>
      <c r="AR1290" s="2">
        <f t="shared" si="862"/>
        <v>0</v>
      </c>
      <c r="AS1290" s="2">
        <f t="shared" si="862"/>
        <v>0</v>
      </c>
      <c r="AT1290" s="2">
        <f t="shared" si="862"/>
        <v>0</v>
      </c>
      <c r="AU1290" s="2">
        <f t="shared" ref="AU1290:BZ1290" si="863">AU1509</f>
        <v>0</v>
      </c>
      <c r="AV1290" s="2">
        <f t="shared" si="863"/>
        <v>0</v>
      </c>
      <c r="AW1290" s="2">
        <f t="shared" si="863"/>
        <v>0</v>
      </c>
      <c r="AX1290" s="2">
        <f t="shared" si="863"/>
        <v>0</v>
      </c>
      <c r="AY1290" s="2">
        <f t="shared" si="863"/>
        <v>0</v>
      </c>
      <c r="AZ1290" s="2">
        <f t="shared" si="863"/>
        <v>0</v>
      </c>
      <c r="BA1290" s="2">
        <f t="shared" si="863"/>
        <v>0</v>
      </c>
      <c r="BB1290" s="2">
        <f t="shared" si="863"/>
        <v>0</v>
      </c>
      <c r="BC1290" s="2">
        <f t="shared" si="863"/>
        <v>0</v>
      </c>
      <c r="BD1290" s="2">
        <f t="shared" si="863"/>
        <v>0</v>
      </c>
      <c r="BE1290" s="2">
        <f t="shared" si="863"/>
        <v>0</v>
      </c>
      <c r="BF1290" s="2">
        <f t="shared" si="863"/>
        <v>0</v>
      </c>
      <c r="BG1290" s="2">
        <f t="shared" si="863"/>
        <v>0</v>
      </c>
      <c r="BH1290" s="2">
        <f t="shared" si="863"/>
        <v>0</v>
      </c>
      <c r="BI1290" s="2">
        <f t="shared" si="863"/>
        <v>0</v>
      </c>
      <c r="BJ1290" s="2">
        <f t="shared" si="863"/>
        <v>0</v>
      </c>
      <c r="BK1290" s="2">
        <f t="shared" si="863"/>
        <v>0</v>
      </c>
      <c r="BL1290" s="2">
        <f t="shared" si="863"/>
        <v>0</v>
      </c>
      <c r="BM1290" s="2">
        <f t="shared" si="863"/>
        <v>0</v>
      </c>
      <c r="BN1290" s="2">
        <f t="shared" si="863"/>
        <v>0</v>
      </c>
      <c r="BO1290" s="3">
        <f t="shared" si="863"/>
        <v>0</v>
      </c>
      <c r="BP1290" s="3">
        <f t="shared" si="863"/>
        <v>0</v>
      </c>
      <c r="BQ1290" s="3">
        <f t="shared" si="863"/>
        <v>0</v>
      </c>
      <c r="BR1290" s="3">
        <f t="shared" si="863"/>
        <v>0</v>
      </c>
      <c r="BS1290" s="3">
        <f t="shared" si="863"/>
        <v>0</v>
      </c>
      <c r="BT1290" s="3">
        <f t="shared" si="863"/>
        <v>0</v>
      </c>
      <c r="BU1290" s="3">
        <f t="shared" si="863"/>
        <v>0</v>
      </c>
      <c r="BV1290" s="3">
        <f t="shared" si="863"/>
        <v>0</v>
      </c>
      <c r="BW1290" s="3">
        <f t="shared" si="863"/>
        <v>0</v>
      </c>
      <c r="BX1290" s="3">
        <f t="shared" si="863"/>
        <v>0</v>
      </c>
      <c r="BY1290" s="3">
        <f t="shared" si="863"/>
        <v>0</v>
      </c>
      <c r="BZ1290" s="3">
        <f t="shared" si="863"/>
        <v>0</v>
      </c>
      <c r="CA1290" s="3">
        <f t="shared" ref="CA1290:DF1290" si="864">CA1509</f>
        <v>0</v>
      </c>
      <c r="CB1290" s="3">
        <f t="shared" si="864"/>
        <v>0</v>
      </c>
      <c r="CC1290" s="3">
        <f t="shared" si="864"/>
        <v>0</v>
      </c>
      <c r="CD1290" s="3">
        <f t="shared" si="864"/>
        <v>0</v>
      </c>
      <c r="CE1290" s="3">
        <f t="shared" si="864"/>
        <v>0</v>
      </c>
      <c r="CF1290" s="3">
        <f t="shared" si="864"/>
        <v>0</v>
      </c>
      <c r="CG1290" s="3">
        <f t="shared" si="864"/>
        <v>0</v>
      </c>
      <c r="CH1290" s="3">
        <f t="shared" si="864"/>
        <v>0</v>
      </c>
      <c r="CI1290" s="3">
        <f t="shared" si="864"/>
        <v>0</v>
      </c>
      <c r="CJ1290" s="3">
        <f t="shared" si="864"/>
        <v>0</v>
      </c>
      <c r="CK1290" s="3">
        <f t="shared" si="864"/>
        <v>0</v>
      </c>
      <c r="CL1290" s="3">
        <f t="shared" si="864"/>
        <v>0</v>
      </c>
      <c r="CM1290" s="3">
        <f t="shared" si="864"/>
        <v>0</v>
      </c>
      <c r="CN1290" s="3">
        <f t="shared" si="864"/>
        <v>0</v>
      </c>
      <c r="CO1290" s="3">
        <f t="shared" si="864"/>
        <v>0</v>
      </c>
      <c r="CP1290" s="3">
        <f t="shared" si="864"/>
        <v>0</v>
      </c>
      <c r="CQ1290" s="3">
        <f t="shared" si="864"/>
        <v>0</v>
      </c>
      <c r="CR1290" s="3">
        <f t="shared" si="864"/>
        <v>0</v>
      </c>
      <c r="CS1290" s="3">
        <f t="shared" si="864"/>
        <v>0</v>
      </c>
      <c r="CT1290" s="3">
        <f t="shared" si="864"/>
        <v>0</v>
      </c>
      <c r="CU1290" s="3">
        <f t="shared" si="864"/>
        <v>0</v>
      </c>
      <c r="CV1290" s="3">
        <f t="shared" si="864"/>
        <v>0</v>
      </c>
      <c r="CW1290" s="3">
        <f t="shared" si="864"/>
        <v>0</v>
      </c>
      <c r="CX1290" s="3">
        <f t="shared" si="864"/>
        <v>0</v>
      </c>
      <c r="CY1290" s="3">
        <f t="shared" si="864"/>
        <v>0</v>
      </c>
      <c r="CZ1290" s="3">
        <f t="shared" si="864"/>
        <v>0</v>
      </c>
      <c r="DA1290" s="3">
        <f t="shared" si="864"/>
        <v>0</v>
      </c>
      <c r="DB1290" s="3">
        <f t="shared" si="864"/>
        <v>0</v>
      </c>
      <c r="DC1290" s="3">
        <f t="shared" si="864"/>
        <v>0</v>
      </c>
      <c r="DD1290" s="3">
        <f t="shared" si="864"/>
        <v>0</v>
      </c>
      <c r="DE1290" s="3">
        <f t="shared" si="864"/>
        <v>0</v>
      </c>
      <c r="DF1290" s="3">
        <f t="shared" si="864"/>
        <v>0</v>
      </c>
      <c r="DG1290" s="3">
        <f t="shared" ref="DG1290:DN1290" si="865">DG1509</f>
        <v>0</v>
      </c>
      <c r="DH1290" s="3">
        <f t="shared" si="865"/>
        <v>0</v>
      </c>
      <c r="DI1290" s="3">
        <f t="shared" si="865"/>
        <v>0</v>
      </c>
      <c r="DJ1290" s="3">
        <f t="shared" si="865"/>
        <v>0</v>
      </c>
      <c r="DK1290" s="3">
        <f t="shared" si="865"/>
        <v>0</v>
      </c>
      <c r="DL1290" s="3">
        <f t="shared" si="865"/>
        <v>0</v>
      </c>
      <c r="DM1290" s="3">
        <f t="shared" si="865"/>
        <v>0</v>
      </c>
      <c r="DN1290" s="3">
        <f t="shared" si="865"/>
        <v>0</v>
      </c>
    </row>
    <row r="1292" spans="1:200">
      <c r="A1292" s="1">
        <v>5</v>
      </c>
      <c r="B1292" s="1">
        <v>0</v>
      </c>
      <c r="C1292" s="1"/>
      <c r="D1292" s="1">
        <f>ROW(A1302)</f>
        <v>1302</v>
      </c>
      <c r="E1292" s="1"/>
      <c r="F1292" s="1" t="s">
        <v>564</v>
      </c>
      <c r="G1292" s="1" t="s">
        <v>823</v>
      </c>
      <c r="H1292" s="1" t="s">
        <v>45</v>
      </c>
      <c r="I1292" s="1">
        <v>0</v>
      </c>
      <c r="J1292" s="1"/>
      <c r="K1292" s="1">
        <v>0</v>
      </c>
      <c r="L1292" s="1"/>
      <c r="M1292" s="1"/>
      <c r="N1292" s="1"/>
      <c r="O1292" s="1"/>
      <c r="P1292" s="1"/>
      <c r="Q1292" s="1"/>
      <c r="R1292" s="1"/>
      <c r="S1292" s="1"/>
      <c r="T1292" s="1"/>
      <c r="U1292" s="1" t="s">
        <v>45</v>
      </c>
      <c r="V1292" s="1">
        <v>0</v>
      </c>
      <c r="W1292" s="1"/>
      <c r="X1292" s="1"/>
      <c r="Y1292" s="1"/>
      <c r="Z1292" s="1"/>
      <c r="AA1292" s="1"/>
      <c r="AB1292" s="1" t="s">
        <v>45</v>
      </c>
      <c r="AC1292" s="1" t="s">
        <v>45</v>
      </c>
      <c r="AD1292" s="1" t="s">
        <v>45</v>
      </c>
      <c r="AE1292" s="1" t="s">
        <v>45</v>
      </c>
      <c r="AF1292" s="1" t="s">
        <v>45</v>
      </c>
      <c r="AG1292" s="1" t="s">
        <v>45</v>
      </c>
      <c r="AH1292" s="1"/>
      <c r="AI1292" s="1"/>
      <c r="AJ1292" s="1"/>
      <c r="AK1292" s="1"/>
      <c r="AL1292" s="1"/>
      <c r="AM1292" s="1"/>
      <c r="AN1292" s="1"/>
      <c r="AO1292" s="1"/>
      <c r="AP1292" s="1" t="s">
        <v>45</v>
      </c>
      <c r="AQ1292" s="1" t="s">
        <v>45</v>
      </c>
      <c r="AR1292" s="1" t="s">
        <v>45</v>
      </c>
      <c r="AS1292" s="1"/>
      <c r="AT1292" s="1"/>
      <c r="AU1292" s="1"/>
      <c r="AV1292" s="1"/>
      <c r="AW1292" s="1"/>
      <c r="AX1292" s="1"/>
      <c r="AY1292" s="1"/>
      <c r="AZ1292" s="1" t="s">
        <v>45</v>
      </c>
      <c r="BA1292" s="1"/>
      <c r="BB1292" s="1" t="s">
        <v>45</v>
      </c>
      <c r="BC1292" s="1" t="s">
        <v>45</v>
      </c>
      <c r="BD1292" s="1" t="s">
        <v>45</v>
      </c>
      <c r="BE1292" s="1" t="s">
        <v>45</v>
      </c>
      <c r="BF1292" s="1" t="s">
        <v>45</v>
      </c>
      <c r="BG1292" s="1" t="s">
        <v>45</v>
      </c>
      <c r="BH1292" s="1" t="s">
        <v>45</v>
      </c>
      <c r="BI1292" s="1" t="s">
        <v>45</v>
      </c>
      <c r="BJ1292" s="1" t="s">
        <v>45</v>
      </c>
      <c r="BK1292" s="1" t="s">
        <v>45</v>
      </c>
      <c r="BL1292" s="1" t="s">
        <v>45</v>
      </c>
      <c r="BM1292" s="1" t="s">
        <v>45</v>
      </c>
      <c r="BN1292" s="1" t="s">
        <v>45</v>
      </c>
      <c r="BO1292" s="1" t="s">
        <v>45</v>
      </c>
      <c r="BP1292" s="1" t="s">
        <v>45</v>
      </c>
      <c r="BQ1292" s="1"/>
      <c r="BR1292" s="1"/>
      <c r="BS1292" s="1"/>
      <c r="BT1292" s="1"/>
      <c r="BU1292" s="1"/>
      <c r="BV1292" s="1"/>
      <c r="BW1292" s="1"/>
      <c r="BX1292" s="1">
        <v>0</v>
      </c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>
        <v>0</v>
      </c>
    </row>
    <row r="1294" spans="1:200">
      <c r="A1294" s="2">
        <v>52</v>
      </c>
      <c r="B1294" s="2">
        <f t="shared" ref="B1294:G1294" si="866">B1302</f>
        <v>0</v>
      </c>
      <c r="C1294" s="2">
        <f t="shared" si="866"/>
        <v>5</v>
      </c>
      <c r="D1294" s="2">
        <f t="shared" si="866"/>
        <v>1292</v>
      </c>
      <c r="E1294" s="2">
        <f t="shared" si="866"/>
        <v>0</v>
      </c>
      <c r="F1294" s="2" t="str">
        <f t="shared" si="866"/>
        <v>Новый подраздел</v>
      </c>
      <c r="G1294" s="2" t="str">
        <f t="shared" si="866"/>
        <v>КОРИДОР ОБЩЕГО ПОЛЬЗОВАНИЯ</v>
      </c>
      <c r="H1294" s="2"/>
      <c r="I1294" s="2"/>
      <c r="J1294" s="2"/>
      <c r="K1294" s="2"/>
      <c r="L1294" s="2"/>
      <c r="M1294" s="2"/>
      <c r="N1294" s="2"/>
      <c r="O1294" s="2">
        <f t="shared" ref="O1294:AT1294" si="867">O1302</f>
        <v>0</v>
      </c>
      <c r="P1294" s="2">
        <f t="shared" si="867"/>
        <v>0</v>
      </c>
      <c r="Q1294" s="2">
        <f t="shared" si="867"/>
        <v>0</v>
      </c>
      <c r="R1294" s="2">
        <f t="shared" si="867"/>
        <v>0</v>
      </c>
      <c r="S1294" s="2">
        <f t="shared" si="867"/>
        <v>0</v>
      </c>
      <c r="T1294" s="2">
        <f t="shared" si="867"/>
        <v>0</v>
      </c>
      <c r="U1294" s="2">
        <f t="shared" si="867"/>
        <v>0</v>
      </c>
      <c r="V1294" s="2">
        <f t="shared" si="867"/>
        <v>0</v>
      </c>
      <c r="W1294" s="2">
        <f t="shared" si="867"/>
        <v>0</v>
      </c>
      <c r="X1294" s="2">
        <f t="shared" si="867"/>
        <v>0</v>
      </c>
      <c r="Y1294" s="2">
        <f t="shared" si="867"/>
        <v>0</v>
      </c>
      <c r="Z1294" s="2">
        <f t="shared" si="867"/>
        <v>0</v>
      </c>
      <c r="AA1294" s="2">
        <f t="shared" si="867"/>
        <v>0</v>
      </c>
      <c r="AB1294" s="2">
        <f t="shared" si="867"/>
        <v>0</v>
      </c>
      <c r="AC1294" s="2">
        <f t="shared" si="867"/>
        <v>0</v>
      </c>
      <c r="AD1294" s="2">
        <f t="shared" si="867"/>
        <v>0</v>
      </c>
      <c r="AE1294" s="2">
        <f t="shared" si="867"/>
        <v>0</v>
      </c>
      <c r="AF1294" s="2">
        <f t="shared" si="867"/>
        <v>0</v>
      </c>
      <c r="AG1294" s="2">
        <f t="shared" si="867"/>
        <v>0</v>
      </c>
      <c r="AH1294" s="2">
        <f t="shared" si="867"/>
        <v>0</v>
      </c>
      <c r="AI1294" s="2">
        <f t="shared" si="867"/>
        <v>0</v>
      </c>
      <c r="AJ1294" s="2">
        <f t="shared" si="867"/>
        <v>0</v>
      </c>
      <c r="AK1294" s="2">
        <f t="shared" si="867"/>
        <v>0</v>
      </c>
      <c r="AL1294" s="2">
        <f t="shared" si="867"/>
        <v>0</v>
      </c>
      <c r="AM1294" s="2">
        <f t="shared" si="867"/>
        <v>0</v>
      </c>
      <c r="AN1294" s="2">
        <f t="shared" si="867"/>
        <v>0</v>
      </c>
      <c r="AO1294" s="2">
        <f t="shared" si="867"/>
        <v>0</v>
      </c>
      <c r="AP1294" s="2">
        <f t="shared" si="867"/>
        <v>0</v>
      </c>
      <c r="AQ1294" s="2">
        <f t="shared" si="867"/>
        <v>0</v>
      </c>
      <c r="AR1294" s="2">
        <f t="shared" si="867"/>
        <v>0</v>
      </c>
      <c r="AS1294" s="2">
        <f t="shared" si="867"/>
        <v>0</v>
      </c>
      <c r="AT1294" s="2">
        <f t="shared" si="867"/>
        <v>0</v>
      </c>
      <c r="AU1294" s="2">
        <f t="shared" ref="AU1294:BZ1294" si="868">AU1302</f>
        <v>0</v>
      </c>
      <c r="AV1294" s="2">
        <f t="shared" si="868"/>
        <v>0</v>
      </c>
      <c r="AW1294" s="2">
        <f t="shared" si="868"/>
        <v>0</v>
      </c>
      <c r="AX1294" s="2">
        <f t="shared" si="868"/>
        <v>0</v>
      </c>
      <c r="AY1294" s="2">
        <f t="shared" si="868"/>
        <v>0</v>
      </c>
      <c r="AZ1294" s="2">
        <f t="shared" si="868"/>
        <v>0</v>
      </c>
      <c r="BA1294" s="2">
        <f t="shared" si="868"/>
        <v>0</v>
      </c>
      <c r="BB1294" s="2">
        <f t="shared" si="868"/>
        <v>0</v>
      </c>
      <c r="BC1294" s="2">
        <f t="shared" si="868"/>
        <v>0</v>
      </c>
      <c r="BD1294" s="2">
        <f t="shared" si="868"/>
        <v>0</v>
      </c>
      <c r="BE1294" s="2">
        <f t="shared" si="868"/>
        <v>0</v>
      </c>
      <c r="BF1294" s="2">
        <f t="shared" si="868"/>
        <v>0</v>
      </c>
      <c r="BG1294" s="2">
        <f t="shared" si="868"/>
        <v>0</v>
      </c>
      <c r="BH1294" s="2">
        <f t="shared" si="868"/>
        <v>0</v>
      </c>
      <c r="BI1294" s="2">
        <f t="shared" si="868"/>
        <v>0</v>
      </c>
      <c r="BJ1294" s="2">
        <f t="shared" si="868"/>
        <v>0</v>
      </c>
      <c r="BK1294" s="2">
        <f t="shared" si="868"/>
        <v>0</v>
      </c>
      <c r="BL1294" s="2">
        <f t="shared" si="868"/>
        <v>0</v>
      </c>
      <c r="BM1294" s="2">
        <f t="shared" si="868"/>
        <v>0</v>
      </c>
      <c r="BN1294" s="2">
        <f t="shared" si="868"/>
        <v>0</v>
      </c>
      <c r="BO1294" s="3">
        <f t="shared" si="868"/>
        <v>0</v>
      </c>
      <c r="BP1294" s="3">
        <f t="shared" si="868"/>
        <v>0</v>
      </c>
      <c r="BQ1294" s="3">
        <f t="shared" si="868"/>
        <v>0</v>
      </c>
      <c r="BR1294" s="3">
        <f t="shared" si="868"/>
        <v>0</v>
      </c>
      <c r="BS1294" s="3">
        <f t="shared" si="868"/>
        <v>0</v>
      </c>
      <c r="BT1294" s="3">
        <f t="shared" si="868"/>
        <v>0</v>
      </c>
      <c r="BU1294" s="3">
        <f t="shared" si="868"/>
        <v>0</v>
      </c>
      <c r="BV1294" s="3">
        <f t="shared" si="868"/>
        <v>0</v>
      </c>
      <c r="BW1294" s="3">
        <f t="shared" si="868"/>
        <v>0</v>
      </c>
      <c r="BX1294" s="3">
        <f t="shared" si="868"/>
        <v>0</v>
      </c>
      <c r="BY1294" s="3">
        <f t="shared" si="868"/>
        <v>0</v>
      </c>
      <c r="BZ1294" s="3">
        <f t="shared" si="868"/>
        <v>0</v>
      </c>
      <c r="CA1294" s="3">
        <f t="shared" ref="CA1294:DF1294" si="869">CA1302</f>
        <v>0</v>
      </c>
      <c r="CB1294" s="3">
        <f t="shared" si="869"/>
        <v>0</v>
      </c>
      <c r="CC1294" s="3">
        <f t="shared" si="869"/>
        <v>0</v>
      </c>
      <c r="CD1294" s="3">
        <f t="shared" si="869"/>
        <v>0</v>
      </c>
      <c r="CE1294" s="3">
        <f t="shared" si="869"/>
        <v>0</v>
      </c>
      <c r="CF1294" s="3">
        <f t="shared" si="869"/>
        <v>0</v>
      </c>
      <c r="CG1294" s="3">
        <f t="shared" si="869"/>
        <v>0</v>
      </c>
      <c r="CH1294" s="3">
        <f t="shared" si="869"/>
        <v>0</v>
      </c>
      <c r="CI1294" s="3">
        <f t="shared" si="869"/>
        <v>0</v>
      </c>
      <c r="CJ1294" s="3">
        <f t="shared" si="869"/>
        <v>0</v>
      </c>
      <c r="CK1294" s="3">
        <f t="shared" si="869"/>
        <v>0</v>
      </c>
      <c r="CL1294" s="3">
        <f t="shared" si="869"/>
        <v>0</v>
      </c>
      <c r="CM1294" s="3">
        <f t="shared" si="869"/>
        <v>0</v>
      </c>
      <c r="CN1294" s="3">
        <f t="shared" si="869"/>
        <v>0</v>
      </c>
      <c r="CO1294" s="3">
        <f t="shared" si="869"/>
        <v>0</v>
      </c>
      <c r="CP1294" s="3">
        <f t="shared" si="869"/>
        <v>0</v>
      </c>
      <c r="CQ1294" s="3">
        <f t="shared" si="869"/>
        <v>0</v>
      </c>
      <c r="CR1294" s="3">
        <f t="shared" si="869"/>
        <v>0</v>
      </c>
      <c r="CS1294" s="3">
        <f t="shared" si="869"/>
        <v>0</v>
      </c>
      <c r="CT1294" s="3">
        <f t="shared" si="869"/>
        <v>0</v>
      </c>
      <c r="CU1294" s="3">
        <f t="shared" si="869"/>
        <v>0</v>
      </c>
      <c r="CV1294" s="3">
        <f t="shared" si="869"/>
        <v>0</v>
      </c>
      <c r="CW1294" s="3">
        <f t="shared" si="869"/>
        <v>0</v>
      </c>
      <c r="CX1294" s="3">
        <f t="shared" si="869"/>
        <v>0</v>
      </c>
      <c r="CY1294" s="3">
        <f t="shared" si="869"/>
        <v>0</v>
      </c>
      <c r="CZ1294" s="3">
        <f t="shared" si="869"/>
        <v>0</v>
      </c>
      <c r="DA1294" s="3">
        <f t="shared" si="869"/>
        <v>0</v>
      </c>
      <c r="DB1294" s="3">
        <f t="shared" si="869"/>
        <v>0</v>
      </c>
      <c r="DC1294" s="3">
        <f t="shared" si="869"/>
        <v>0</v>
      </c>
      <c r="DD1294" s="3">
        <f t="shared" si="869"/>
        <v>0</v>
      </c>
      <c r="DE1294" s="3">
        <f t="shared" si="869"/>
        <v>0</v>
      </c>
      <c r="DF1294" s="3">
        <f t="shared" si="869"/>
        <v>0</v>
      </c>
      <c r="DG1294" s="3">
        <f t="shared" ref="DG1294:DN1294" si="870">DG1302</f>
        <v>0</v>
      </c>
      <c r="DH1294" s="3">
        <f t="shared" si="870"/>
        <v>0</v>
      </c>
      <c r="DI1294" s="3">
        <f t="shared" si="870"/>
        <v>0</v>
      </c>
      <c r="DJ1294" s="3">
        <f t="shared" si="870"/>
        <v>0</v>
      </c>
      <c r="DK1294" s="3">
        <f t="shared" si="870"/>
        <v>0</v>
      </c>
      <c r="DL1294" s="3">
        <f t="shared" si="870"/>
        <v>0</v>
      </c>
      <c r="DM1294" s="3">
        <f t="shared" si="870"/>
        <v>0</v>
      </c>
      <c r="DN1294" s="3">
        <f t="shared" si="870"/>
        <v>0</v>
      </c>
    </row>
    <row r="1296" spans="1:200">
      <c r="A1296">
        <v>17</v>
      </c>
      <c r="B1296">
        <v>0</v>
      </c>
      <c r="C1296">
        <f>ROW(SmtRes!A616)</f>
        <v>616</v>
      </c>
      <c r="D1296">
        <f>ROW(EtalonRes!A592)</f>
        <v>592</v>
      </c>
      <c r="E1296" t="s">
        <v>63</v>
      </c>
      <c r="F1296" t="s">
        <v>861</v>
      </c>
      <c r="G1296" t="s">
        <v>862</v>
      </c>
      <c r="H1296" t="s">
        <v>73</v>
      </c>
      <c r="I1296">
        <f>0.889*0.3</f>
        <v>0.26669999999999999</v>
      </c>
      <c r="J1296">
        <v>0</v>
      </c>
      <c r="O1296">
        <f>ROUND(CP1296,2)</f>
        <v>15154.36</v>
      </c>
      <c r="P1296">
        <f>ROUND(CQ1296*I1296,2)</f>
        <v>0</v>
      </c>
      <c r="Q1296">
        <f>ROUND(CR1296*I1296,2)</f>
        <v>0</v>
      </c>
      <c r="R1296">
        <f>ROUND(CS1296*I1296,2)</f>
        <v>0</v>
      </c>
      <c r="S1296">
        <f>ROUND(CT1296*I1296,2)</f>
        <v>15154.36</v>
      </c>
      <c r="T1296">
        <f>ROUND(CU1296*I1296,2)</f>
        <v>0</v>
      </c>
      <c r="U1296">
        <f>CV1296*I1296</f>
        <v>76.597573499999996</v>
      </c>
      <c r="V1296">
        <f>CW1296*I1296</f>
        <v>0</v>
      </c>
      <c r="W1296">
        <f>ROUND(CX1296*I1296,2)</f>
        <v>0</v>
      </c>
      <c r="X1296">
        <f t="shared" ref="X1296:Y1300" si="871">ROUND(CY1296,2)</f>
        <v>12729.66</v>
      </c>
      <c r="Y1296">
        <f t="shared" si="871"/>
        <v>6667.92</v>
      </c>
      <c r="AA1296">
        <v>22950688</v>
      </c>
      <c r="AB1296">
        <f>ROUND((AC1296+AD1296+AF1296),6)</f>
        <v>3415.64</v>
      </c>
      <c r="AC1296">
        <f>ROUND((ES1296),6)</f>
        <v>0</v>
      </c>
      <c r="AD1296">
        <f>ROUND((((ET1296)-(EU1296))+AE1296),6)</f>
        <v>0</v>
      </c>
      <c r="AE1296">
        <f t="shared" ref="AE1296:AF1300" si="872">ROUND((EU1296),6)</f>
        <v>0</v>
      </c>
      <c r="AF1296">
        <f t="shared" si="872"/>
        <v>3415.64</v>
      </c>
      <c r="AG1296">
        <f>ROUND((AP1296),6)</f>
        <v>0</v>
      </c>
      <c r="AH1296">
        <f t="shared" ref="AH1296:AI1300" si="873">(EW1296)</f>
        <v>280.2</v>
      </c>
      <c r="AI1296">
        <f t="shared" si="873"/>
        <v>0</v>
      </c>
      <c r="AJ1296">
        <f>ROUND((AS1296),6)</f>
        <v>0</v>
      </c>
      <c r="AK1296">
        <v>3415.64</v>
      </c>
      <c r="AL1296">
        <v>0</v>
      </c>
      <c r="AM1296">
        <v>0</v>
      </c>
      <c r="AN1296">
        <v>0</v>
      </c>
      <c r="AO1296">
        <v>3415.64</v>
      </c>
      <c r="AP1296">
        <v>0</v>
      </c>
      <c r="AQ1296">
        <v>280.2</v>
      </c>
      <c r="AR1296">
        <v>0</v>
      </c>
      <c r="AS1296">
        <v>0</v>
      </c>
      <c r="AT1296">
        <v>84</v>
      </c>
      <c r="AU1296">
        <v>44</v>
      </c>
      <c r="AV1296">
        <v>1.0249999999999999</v>
      </c>
      <c r="AW1296">
        <v>1</v>
      </c>
      <c r="AZ1296">
        <v>1</v>
      </c>
      <c r="BA1296">
        <v>16.23</v>
      </c>
      <c r="BB1296">
        <v>1</v>
      </c>
      <c r="BC1296">
        <v>1</v>
      </c>
      <c r="BD1296" t="s">
        <v>45</v>
      </c>
      <c r="BE1296" t="s">
        <v>45</v>
      </c>
      <c r="BF1296" t="s">
        <v>45</v>
      </c>
      <c r="BG1296" t="s">
        <v>45</v>
      </c>
      <c r="BH1296">
        <v>0</v>
      </c>
      <c r="BI1296">
        <v>1</v>
      </c>
      <c r="BJ1296" t="s">
        <v>863</v>
      </c>
      <c r="BM1296">
        <v>454</v>
      </c>
      <c r="BN1296">
        <v>0</v>
      </c>
      <c r="BO1296" t="s">
        <v>861</v>
      </c>
      <c r="BP1296">
        <v>1</v>
      </c>
      <c r="BQ1296">
        <v>60</v>
      </c>
      <c r="BS1296">
        <v>16.23</v>
      </c>
      <c r="BT1296">
        <v>1</v>
      </c>
      <c r="BU1296">
        <v>1</v>
      </c>
      <c r="BV1296">
        <v>1</v>
      </c>
      <c r="BW1296">
        <v>1</v>
      </c>
      <c r="BX1296">
        <v>1</v>
      </c>
      <c r="BY1296" t="s">
        <v>45</v>
      </c>
      <c r="BZ1296">
        <v>84</v>
      </c>
      <c r="CA1296">
        <v>44</v>
      </c>
      <c r="CF1296">
        <v>0</v>
      </c>
      <c r="CG1296">
        <v>0</v>
      </c>
      <c r="CM1296">
        <v>0</v>
      </c>
      <c r="CN1296" t="s">
        <v>45</v>
      </c>
      <c r="CO1296">
        <v>0</v>
      </c>
      <c r="CP1296">
        <f>(P1296+Q1296+S1296)</f>
        <v>15154.36</v>
      </c>
      <c r="CQ1296">
        <f>(AC1296*BC1296*AW1296)</f>
        <v>0</v>
      </c>
      <c r="CR1296">
        <f>(AD1296*BB1296*AV1296)</f>
        <v>0</v>
      </c>
      <c r="CS1296">
        <f>(AE1296*BS1296*AV1296)</f>
        <v>0</v>
      </c>
      <c r="CT1296">
        <f>(AF1296*BA1296*AV1296)</f>
        <v>56821.733129999993</v>
      </c>
      <c r="CU1296">
        <f>AG1296</f>
        <v>0</v>
      </c>
      <c r="CV1296">
        <f>(AH1296*AV1296)</f>
        <v>287.20499999999998</v>
      </c>
      <c r="CW1296">
        <f t="shared" ref="CW1296:CX1300" si="874">AI1296</f>
        <v>0</v>
      </c>
      <c r="CX1296">
        <f t="shared" si="874"/>
        <v>0</v>
      </c>
      <c r="CY1296">
        <f>S1296*(BZ1296/100)</f>
        <v>12729.662399999999</v>
      </c>
      <c r="CZ1296">
        <f>S1296*(CA1296/100)</f>
        <v>6667.9184000000005</v>
      </c>
      <c r="DC1296" t="s">
        <v>45</v>
      </c>
      <c r="DD1296" t="s">
        <v>45</v>
      </c>
      <c r="DE1296" t="s">
        <v>45</v>
      </c>
      <c r="DF1296" t="s">
        <v>45</v>
      </c>
      <c r="DG1296" t="s">
        <v>45</v>
      </c>
      <c r="DH1296" t="s">
        <v>45</v>
      </c>
      <c r="DI1296" t="s">
        <v>45</v>
      </c>
      <c r="DJ1296" t="s">
        <v>45</v>
      </c>
      <c r="DK1296" t="s">
        <v>45</v>
      </c>
      <c r="DL1296" t="s">
        <v>45</v>
      </c>
      <c r="DM1296" t="s">
        <v>45</v>
      </c>
      <c r="DN1296">
        <v>100</v>
      </c>
      <c r="DO1296">
        <v>64</v>
      </c>
      <c r="DP1296">
        <v>1.0249999999999999</v>
      </c>
      <c r="DQ1296">
        <v>1</v>
      </c>
      <c r="DU1296">
        <v>1005</v>
      </c>
      <c r="DV1296" t="s">
        <v>73</v>
      </c>
      <c r="DW1296" t="s">
        <v>73</v>
      </c>
      <c r="DX1296">
        <v>100</v>
      </c>
      <c r="EE1296">
        <v>21378169</v>
      </c>
      <c r="EF1296">
        <v>60</v>
      </c>
      <c r="EG1296" t="s">
        <v>87</v>
      </c>
      <c r="EH1296">
        <v>0</v>
      </c>
      <c r="EI1296" t="s">
        <v>45</v>
      </c>
      <c r="EJ1296">
        <v>1</v>
      </c>
      <c r="EK1296">
        <v>454</v>
      </c>
      <c r="EL1296" t="s">
        <v>384</v>
      </c>
      <c r="EM1296" t="s">
        <v>385</v>
      </c>
      <c r="EO1296" t="s">
        <v>45</v>
      </c>
      <c r="EQ1296">
        <v>0</v>
      </c>
      <c r="ER1296">
        <v>3415.64</v>
      </c>
      <c r="ES1296">
        <v>0</v>
      </c>
      <c r="ET1296">
        <v>0</v>
      </c>
      <c r="EU1296">
        <v>0</v>
      </c>
      <c r="EV1296">
        <v>3415.64</v>
      </c>
      <c r="EW1296">
        <v>280.2</v>
      </c>
      <c r="EX1296">
        <v>0</v>
      </c>
      <c r="EY1296">
        <v>0</v>
      </c>
      <c r="EZ1296">
        <v>0</v>
      </c>
      <c r="FQ1296">
        <v>0</v>
      </c>
      <c r="FR1296">
        <f>ROUND(IF(AND(BH1296=3,BI1296=3),P1296,0),2)</f>
        <v>0</v>
      </c>
      <c r="FS1296">
        <v>0</v>
      </c>
      <c r="FX1296">
        <v>84</v>
      </c>
      <c r="FY1296">
        <v>44</v>
      </c>
      <c r="GA1296" t="s">
        <v>45</v>
      </c>
      <c r="GG1296">
        <v>2</v>
      </c>
      <c r="GH1296">
        <v>1</v>
      </c>
      <c r="GI1296">
        <v>2</v>
      </c>
      <c r="GJ1296">
        <v>0</v>
      </c>
      <c r="GK1296">
        <f>ROUND(R1296*(R12)/100,2)</f>
        <v>0</v>
      </c>
      <c r="GL1296">
        <f>ROUND(IF(AND(BH1296=3,BI1296=3,FS1296&lt;&gt;0),P1296,0),2)</f>
        <v>0</v>
      </c>
      <c r="GM1296">
        <f>O1296+X1296+Y1296+GK1296</f>
        <v>34551.94</v>
      </c>
      <c r="GN1296">
        <f>ROUND(IF(OR(BI1296=0,BI1296=1),O1296+X1296+Y1296+GK1296,0),2)</f>
        <v>34551.94</v>
      </c>
      <c r="GO1296">
        <f>ROUND(IF(BI1296=2,O1296+X1296+Y1296+GK1296,0),2)</f>
        <v>0</v>
      </c>
      <c r="GP1296">
        <f>ROUND(IF(BI1296=4,O1296+X1296+Y1296+GK1296,0),2)</f>
        <v>0</v>
      </c>
      <c r="GR1296">
        <v>0</v>
      </c>
    </row>
    <row r="1297" spans="1:200">
      <c r="A1297">
        <v>18</v>
      </c>
      <c r="B1297">
        <v>0</v>
      </c>
      <c r="C1297">
        <v>616</v>
      </c>
      <c r="E1297" t="s">
        <v>386</v>
      </c>
      <c r="F1297" t="s">
        <v>864</v>
      </c>
      <c r="G1297" t="s">
        <v>865</v>
      </c>
      <c r="H1297" t="s">
        <v>102</v>
      </c>
      <c r="I1297">
        <f>I1296*J1297</f>
        <v>0.61607699999999999</v>
      </c>
      <c r="J1297">
        <v>2.31</v>
      </c>
      <c r="O1297">
        <f>ROUND(CP1297,2)</f>
        <v>1889.17</v>
      </c>
      <c r="P1297">
        <f>ROUND(CQ1297*I1297,2)</f>
        <v>1889.17</v>
      </c>
      <c r="Q1297">
        <f>ROUND(CR1297*I1297,2)</f>
        <v>0</v>
      </c>
      <c r="R1297">
        <f>ROUND(CS1297*I1297,2)</f>
        <v>0</v>
      </c>
      <c r="S1297">
        <f>ROUND(CT1297*I1297,2)</f>
        <v>0</v>
      </c>
      <c r="T1297">
        <f>ROUND(CU1297*I1297,2)</f>
        <v>0</v>
      </c>
      <c r="U1297">
        <f>CV1297*I1297</f>
        <v>0</v>
      </c>
      <c r="V1297">
        <f>CW1297*I1297</f>
        <v>0</v>
      </c>
      <c r="W1297">
        <f>ROUND(CX1297*I1297,2)</f>
        <v>0</v>
      </c>
      <c r="X1297">
        <f t="shared" si="871"/>
        <v>0</v>
      </c>
      <c r="Y1297">
        <f t="shared" si="871"/>
        <v>0</v>
      </c>
      <c r="AA1297">
        <v>22950688</v>
      </c>
      <c r="AB1297">
        <f>ROUND((AC1297+AD1297+AF1297),6)</f>
        <v>477.64</v>
      </c>
      <c r="AC1297">
        <f>ROUND((ES1297),6)</f>
        <v>477.64</v>
      </c>
      <c r="AD1297">
        <f>ROUND((((ET1297)-(EU1297))+AE1297),6)</f>
        <v>0</v>
      </c>
      <c r="AE1297">
        <f t="shared" si="872"/>
        <v>0</v>
      </c>
      <c r="AF1297">
        <f t="shared" si="872"/>
        <v>0</v>
      </c>
      <c r="AG1297">
        <f>ROUND((AP1297),6)</f>
        <v>0</v>
      </c>
      <c r="AH1297">
        <f t="shared" si="873"/>
        <v>0</v>
      </c>
      <c r="AI1297">
        <f t="shared" si="873"/>
        <v>0</v>
      </c>
      <c r="AJ1297">
        <f>ROUND((AS1297),6)</f>
        <v>0</v>
      </c>
      <c r="AK1297">
        <v>477.64</v>
      </c>
      <c r="AL1297">
        <v>477.64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1</v>
      </c>
      <c r="AW1297">
        <v>1</v>
      </c>
      <c r="AZ1297">
        <v>1</v>
      </c>
      <c r="BA1297">
        <v>1</v>
      </c>
      <c r="BB1297">
        <v>1</v>
      </c>
      <c r="BC1297">
        <v>6.42</v>
      </c>
      <c r="BD1297" t="s">
        <v>45</v>
      </c>
      <c r="BE1297" t="s">
        <v>45</v>
      </c>
      <c r="BF1297" t="s">
        <v>45</v>
      </c>
      <c r="BG1297" t="s">
        <v>45</v>
      </c>
      <c r="BH1297">
        <v>3</v>
      </c>
      <c r="BI1297">
        <v>1</v>
      </c>
      <c r="BJ1297" t="s">
        <v>866</v>
      </c>
      <c r="BM1297">
        <v>454</v>
      </c>
      <c r="BN1297">
        <v>0</v>
      </c>
      <c r="BO1297" t="s">
        <v>864</v>
      </c>
      <c r="BP1297">
        <v>1</v>
      </c>
      <c r="BQ1297">
        <v>60</v>
      </c>
      <c r="BS1297">
        <v>1</v>
      </c>
      <c r="BT1297">
        <v>1</v>
      </c>
      <c r="BU1297">
        <v>1</v>
      </c>
      <c r="BV1297">
        <v>1</v>
      </c>
      <c r="BW1297">
        <v>1</v>
      </c>
      <c r="BX1297">
        <v>1</v>
      </c>
      <c r="BY1297" t="s">
        <v>45</v>
      </c>
      <c r="BZ1297">
        <v>0</v>
      </c>
      <c r="CA1297">
        <v>0</v>
      </c>
      <c r="CF1297">
        <v>0</v>
      </c>
      <c r="CG1297">
        <v>0</v>
      </c>
      <c r="CM1297">
        <v>0</v>
      </c>
      <c r="CN1297" t="s">
        <v>45</v>
      </c>
      <c r="CO1297">
        <v>0</v>
      </c>
      <c r="CP1297">
        <f>(P1297+Q1297+S1297)</f>
        <v>1889.17</v>
      </c>
      <c r="CQ1297">
        <f>(AC1297*BC1297*AW1297)</f>
        <v>3066.4487999999997</v>
      </c>
      <c r="CR1297">
        <f>(AD1297*BB1297*AV1297)</f>
        <v>0</v>
      </c>
      <c r="CS1297">
        <f>(AE1297*BS1297*AV1297)</f>
        <v>0</v>
      </c>
      <c r="CT1297">
        <f>(AF1297*BA1297*AV1297)</f>
        <v>0</v>
      </c>
      <c r="CU1297">
        <f>AG1297</f>
        <v>0</v>
      </c>
      <c r="CV1297">
        <f>(AH1297*AV1297)</f>
        <v>0</v>
      </c>
      <c r="CW1297">
        <f t="shared" si="874"/>
        <v>0</v>
      </c>
      <c r="CX1297">
        <f t="shared" si="874"/>
        <v>0</v>
      </c>
      <c r="CY1297">
        <f>S1297*(BZ1297/100)</f>
        <v>0</v>
      </c>
      <c r="CZ1297">
        <f>S1297*(CA1297/100)</f>
        <v>0</v>
      </c>
      <c r="DC1297" t="s">
        <v>45</v>
      </c>
      <c r="DD1297" t="s">
        <v>45</v>
      </c>
      <c r="DE1297" t="s">
        <v>45</v>
      </c>
      <c r="DF1297" t="s">
        <v>45</v>
      </c>
      <c r="DG1297" t="s">
        <v>45</v>
      </c>
      <c r="DH1297" t="s">
        <v>45</v>
      </c>
      <c r="DI1297" t="s">
        <v>45</v>
      </c>
      <c r="DJ1297" t="s">
        <v>45</v>
      </c>
      <c r="DK1297" t="s">
        <v>45</v>
      </c>
      <c r="DL1297" t="s">
        <v>45</v>
      </c>
      <c r="DM1297" t="s">
        <v>45</v>
      </c>
      <c r="DN1297">
        <v>100</v>
      </c>
      <c r="DO1297">
        <v>64</v>
      </c>
      <c r="DP1297">
        <v>1.0249999999999999</v>
      </c>
      <c r="DQ1297">
        <v>1</v>
      </c>
      <c r="DU1297">
        <v>1007</v>
      </c>
      <c r="DV1297" t="s">
        <v>102</v>
      </c>
      <c r="DW1297" t="s">
        <v>102</v>
      </c>
      <c r="DX1297">
        <v>1</v>
      </c>
      <c r="EE1297">
        <v>21378169</v>
      </c>
      <c r="EF1297">
        <v>60</v>
      </c>
      <c r="EG1297" t="s">
        <v>87</v>
      </c>
      <c r="EH1297">
        <v>0</v>
      </c>
      <c r="EI1297" t="s">
        <v>45</v>
      </c>
      <c r="EJ1297">
        <v>1</v>
      </c>
      <c r="EK1297">
        <v>454</v>
      </c>
      <c r="EL1297" t="s">
        <v>384</v>
      </c>
      <c r="EM1297" t="s">
        <v>385</v>
      </c>
      <c r="EO1297" t="s">
        <v>45</v>
      </c>
      <c r="EQ1297">
        <v>0</v>
      </c>
      <c r="ER1297">
        <v>477.64</v>
      </c>
      <c r="ES1297">
        <v>477.64</v>
      </c>
      <c r="ET1297">
        <v>0</v>
      </c>
      <c r="EU1297">
        <v>0</v>
      </c>
      <c r="EV1297">
        <v>0</v>
      </c>
      <c r="EW1297">
        <v>0</v>
      </c>
      <c r="EX1297">
        <v>0</v>
      </c>
      <c r="EZ1297">
        <v>0</v>
      </c>
      <c r="FQ1297">
        <v>0</v>
      </c>
      <c r="FR1297">
        <f>ROUND(IF(AND(BH1297=3,BI1297=3),P1297,0),2)</f>
        <v>0</v>
      </c>
      <c r="FS1297">
        <v>0</v>
      </c>
      <c r="FX1297">
        <v>0</v>
      </c>
      <c r="FY1297">
        <v>0</v>
      </c>
      <c r="GA1297" t="s">
        <v>45</v>
      </c>
      <c r="GG1297">
        <v>2</v>
      </c>
      <c r="GH1297">
        <v>1</v>
      </c>
      <c r="GI1297">
        <v>2</v>
      </c>
      <c r="GJ1297">
        <v>0</v>
      </c>
      <c r="GK1297">
        <f>ROUND(R1297*(R12)/100,2)</f>
        <v>0</v>
      </c>
      <c r="GL1297">
        <f>ROUND(IF(AND(BH1297=3,BI1297=3,FS1297&lt;&gt;0),P1297,0),2)</f>
        <v>0</v>
      </c>
      <c r="GM1297">
        <f>O1297+X1297+Y1297+GK1297</f>
        <v>1889.17</v>
      </c>
      <c r="GN1297">
        <f>ROUND(IF(OR(BI1297=0,BI1297=1),O1297+X1297+Y1297+GK1297,0),2)</f>
        <v>1889.17</v>
      </c>
      <c r="GO1297">
        <f>ROUND(IF(BI1297=2,O1297+X1297+Y1297+GK1297,0),2)</f>
        <v>0</v>
      </c>
      <c r="GP1297">
        <f>ROUND(IF(BI1297=4,O1297+X1297+Y1297+GK1297,0),2)</f>
        <v>0</v>
      </c>
      <c r="GR1297">
        <v>0</v>
      </c>
    </row>
    <row r="1298" spans="1:200">
      <c r="A1298">
        <v>17</v>
      </c>
      <c r="B1298">
        <v>0</v>
      </c>
      <c r="C1298">
        <f>ROW(SmtRes!A625)</f>
        <v>625</v>
      </c>
      <c r="D1298">
        <f>ROW(EtalonRes!A601)</f>
        <v>601</v>
      </c>
      <c r="E1298" t="s">
        <v>70</v>
      </c>
      <c r="F1298" t="s">
        <v>867</v>
      </c>
      <c r="G1298" t="s">
        <v>868</v>
      </c>
      <c r="H1298" t="s">
        <v>73</v>
      </c>
      <c r="I1298">
        <f>0.888</f>
        <v>0.88800000000000001</v>
      </c>
      <c r="J1298">
        <v>0</v>
      </c>
      <c r="O1298">
        <f>ROUND(CP1298,2)</f>
        <v>4051.12</v>
      </c>
      <c r="P1298">
        <f>ROUND(CQ1298*I1298,2)</f>
        <v>587.24</v>
      </c>
      <c r="Q1298">
        <f>ROUND(CR1298*I1298,2)</f>
        <v>35.76</v>
      </c>
      <c r="R1298">
        <f>ROUND(CS1298*I1298,2)</f>
        <v>15.66</v>
      </c>
      <c r="S1298">
        <f>ROUND(CT1298*I1298,2)</f>
        <v>3428.12</v>
      </c>
      <c r="T1298">
        <f>ROUND(CU1298*I1298,2)</f>
        <v>0</v>
      </c>
      <c r="U1298">
        <f>CV1298*I1298</f>
        <v>18.659099999999999</v>
      </c>
      <c r="V1298">
        <f>CW1298*I1298</f>
        <v>0</v>
      </c>
      <c r="W1298">
        <f>ROUND(CX1298*I1298,2)</f>
        <v>0</v>
      </c>
      <c r="X1298">
        <f t="shared" si="871"/>
        <v>2879.62</v>
      </c>
      <c r="Y1298">
        <f t="shared" si="871"/>
        <v>1508.37</v>
      </c>
      <c r="AA1298">
        <v>22950688</v>
      </c>
      <c r="AB1298">
        <f>ROUND((AC1298+AD1298+AF1298),6)</f>
        <v>430.46</v>
      </c>
      <c r="AC1298">
        <f>ROUND((ES1298),6)</f>
        <v>193.93</v>
      </c>
      <c r="AD1298">
        <f>ROUND((((ET1298)-(EU1298))+AE1298),6)</f>
        <v>4.47</v>
      </c>
      <c r="AE1298">
        <f t="shared" si="872"/>
        <v>1.06</v>
      </c>
      <c r="AF1298">
        <f t="shared" si="872"/>
        <v>232.06</v>
      </c>
      <c r="AG1298">
        <f>ROUND((AP1298),6)</f>
        <v>0</v>
      </c>
      <c r="AH1298">
        <f t="shared" si="873"/>
        <v>20.5</v>
      </c>
      <c r="AI1298">
        <f t="shared" si="873"/>
        <v>0</v>
      </c>
      <c r="AJ1298">
        <f>ROUND((AS1298),6)</f>
        <v>0</v>
      </c>
      <c r="AK1298">
        <v>430.46</v>
      </c>
      <c r="AL1298">
        <v>193.93</v>
      </c>
      <c r="AM1298">
        <v>4.47</v>
      </c>
      <c r="AN1298">
        <v>1.06</v>
      </c>
      <c r="AO1298">
        <v>232.06</v>
      </c>
      <c r="AP1298">
        <v>0</v>
      </c>
      <c r="AQ1298">
        <v>20.5</v>
      </c>
      <c r="AR1298">
        <v>0</v>
      </c>
      <c r="AS1298">
        <v>0</v>
      </c>
      <c r="AT1298">
        <v>84</v>
      </c>
      <c r="AU1298">
        <v>44</v>
      </c>
      <c r="AV1298">
        <v>1.0249999999999999</v>
      </c>
      <c r="AW1298">
        <v>1</v>
      </c>
      <c r="AZ1298">
        <v>1</v>
      </c>
      <c r="BA1298">
        <v>16.23</v>
      </c>
      <c r="BB1298">
        <v>8.7899999999999991</v>
      </c>
      <c r="BC1298">
        <v>3.41</v>
      </c>
      <c r="BD1298" t="s">
        <v>45</v>
      </c>
      <c r="BE1298" t="s">
        <v>45</v>
      </c>
      <c r="BF1298" t="s">
        <v>45</v>
      </c>
      <c r="BG1298" t="s">
        <v>45</v>
      </c>
      <c r="BH1298">
        <v>0</v>
      </c>
      <c r="BI1298">
        <v>1</v>
      </c>
      <c r="BJ1298" t="s">
        <v>869</v>
      </c>
      <c r="BM1298">
        <v>478</v>
      </c>
      <c r="BN1298">
        <v>0</v>
      </c>
      <c r="BO1298" t="s">
        <v>867</v>
      </c>
      <c r="BP1298">
        <v>1</v>
      </c>
      <c r="BQ1298">
        <v>60</v>
      </c>
      <c r="BS1298">
        <v>16.23</v>
      </c>
      <c r="BT1298">
        <v>1</v>
      </c>
      <c r="BU1298">
        <v>1</v>
      </c>
      <c r="BV1298">
        <v>1</v>
      </c>
      <c r="BW1298">
        <v>1</v>
      </c>
      <c r="BX1298">
        <v>1</v>
      </c>
      <c r="BY1298" t="s">
        <v>45</v>
      </c>
      <c r="BZ1298">
        <v>84</v>
      </c>
      <c r="CA1298">
        <v>44</v>
      </c>
      <c r="CF1298">
        <v>0</v>
      </c>
      <c r="CG1298">
        <v>0</v>
      </c>
      <c r="CM1298">
        <v>0</v>
      </c>
      <c r="CN1298" t="s">
        <v>45</v>
      </c>
      <c r="CO1298">
        <v>0</v>
      </c>
      <c r="CP1298">
        <f>(P1298+Q1298+S1298)</f>
        <v>4051.12</v>
      </c>
      <c r="CQ1298">
        <f>(AC1298*BC1298*AW1298)</f>
        <v>661.30130000000008</v>
      </c>
      <c r="CR1298">
        <f>(AD1298*BB1298*AV1298)</f>
        <v>40.273582499999989</v>
      </c>
      <c r="CS1298">
        <f>(AE1298*BS1298*AV1298)</f>
        <v>17.633894999999999</v>
      </c>
      <c r="CT1298">
        <f>(AF1298*BA1298*AV1298)</f>
        <v>3860.4921450000002</v>
      </c>
      <c r="CU1298">
        <f>AG1298</f>
        <v>0</v>
      </c>
      <c r="CV1298">
        <f>(AH1298*AV1298)</f>
        <v>21.012499999999999</v>
      </c>
      <c r="CW1298">
        <f t="shared" si="874"/>
        <v>0</v>
      </c>
      <c r="CX1298">
        <f t="shared" si="874"/>
        <v>0</v>
      </c>
      <c r="CY1298">
        <f>S1298*(BZ1298/100)</f>
        <v>2879.6207999999997</v>
      </c>
      <c r="CZ1298">
        <f>S1298*(CA1298/100)</f>
        <v>1508.3727999999999</v>
      </c>
      <c r="DC1298" t="s">
        <v>45</v>
      </c>
      <c r="DD1298" t="s">
        <v>45</v>
      </c>
      <c r="DE1298" t="s">
        <v>45</v>
      </c>
      <c r="DF1298" t="s">
        <v>45</v>
      </c>
      <c r="DG1298" t="s">
        <v>45</v>
      </c>
      <c r="DH1298" t="s">
        <v>45</v>
      </c>
      <c r="DI1298" t="s">
        <v>45</v>
      </c>
      <c r="DJ1298" t="s">
        <v>45</v>
      </c>
      <c r="DK1298" t="s">
        <v>45</v>
      </c>
      <c r="DL1298" t="s">
        <v>45</v>
      </c>
      <c r="DM1298" t="s">
        <v>45</v>
      </c>
      <c r="DN1298">
        <v>100</v>
      </c>
      <c r="DO1298">
        <v>64</v>
      </c>
      <c r="DP1298">
        <v>1.0249999999999999</v>
      </c>
      <c r="DQ1298">
        <v>1</v>
      </c>
      <c r="DU1298">
        <v>1005</v>
      </c>
      <c r="DV1298" t="s">
        <v>73</v>
      </c>
      <c r="DW1298" t="s">
        <v>73</v>
      </c>
      <c r="DX1298">
        <v>100</v>
      </c>
      <c r="EE1298">
        <v>21378193</v>
      </c>
      <c r="EF1298">
        <v>60</v>
      </c>
      <c r="EG1298" t="s">
        <v>87</v>
      </c>
      <c r="EH1298">
        <v>0</v>
      </c>
      <c r="EI1298" t="s">
        <v>45</v>
      </c>
      <c r="EJ1298">
        <v>1</v>
      </c>
      <c r="EK1298">
        <v>478</v>
      </c>
      <c r="EL1298" t="s">
        <v>400</v>
      </c>
      <c r="EM1298" t="s">
        <v>401</v>
      </c>
      <c r="EO1298" t="s">
        <v>45</v>
      </c>
      <c r="EQ1298">
        <v>0</v>
      </c>
      <c r="ER1298">
        <v>430.46</v>
      </c>
      <c r="ES1298">
        <v>193.93</v>
      </c>
      <c r="ET1298">
        <v>4.47</v>
      </c>
      <c r="EU1298">
        <v>1.06</v>
      </c>
      <c r="EV1298">
        <v>232.06</v>
      </c>
      <c r="EW1298">
        <v>20.5</v>
      </c>
      <c r="EX1298">
        <v>0</v>
      </c>
      <c r="EY1298">
        <v>0</v>
      </c>
      <c r="EZ1298">
        <v>0</v>
      </c>
      <c r="FQ1298">
        <v>0</v>
      </c>
      <c r="FR1298">
        <f>ROUND(IF(AND(BH1298=3,BI1298=3),P1298,0),2)</f>
        <v>0</v>
      </c>
      <c r="FS1298">
        <v>0</v>
      </c>
      <c r="FX1298">
        <v>84</v>
      </c>
      <c r="FY1298">
        <v>44</v>
      </c>
      <c r="GA1298" t="s">
        <v>45</v>
      </c>
      <c r="GG1298">
        <v>2</v>
      </c>
      <c r="GH1298">
        <v>1</v>
      </c>
      <c r="GI1298">
        <v>2</v>
      </c>
      <c r="GJ1298">
        <v>0</v>
      </c>
      <c r="GK1298">
        <f>ROUND(R1298*(R12)/100,2)</f>
        <v>26.15</v>
      </c>
      <c r="GL1298">
        <f>ROUND(IF(AND(BH1298=3,BI1298=3,FS1298&lt;&gt;0),P1298,0),2)</f>
        <v>0</v>
      </c>
      <c r="GM1298">
        <f>O1298+X1298+Y1298+GK1298</f>
        <v>8465.26</v>
      </c>
      <c r="GN1298">
        <f>ROUND(IF(OR(BI1298=0,BI1298=1),O1298+X1298+Y1298+GK1298,0),2)</f>
        <v>8465.26</v>
      </c>
      <c r="GO1298">
        <f>ROUND(IF(BI1298=2,O1298+X1298+Y1298+GK1298,0),2)</f>
        <v>0</v>
      </c>
      <c r="GP1298">
        <f>ROUND(IF(BI1298=4,O1298+X1298+Y1298+GK1298,0),2)</f>
        <v>0</v>
      </c>
      <c r="GR1298">
        <v>0</v>
      </c>
    </row>
    <row r="1299" spans="1:200">
      <c r="A1299">
        <v>18</v>
      </c>
      <c r="B1299">
        <v>0</v>
      </c>
      <c r="C1299">
        <v>621</v>
      </c>
      <c r="E1299" t="s">
        <v>215</v>
      </c>
      <c r="F1299" t="s">
        <v>403</v>
      </c>
      <c r="G1299" t="s">
        <v>404</v>
      </c>
      <c r="H1299" t="s">
        <v>138</v>
      </c>
      <c r="I1299">
        <f>I1298*J1299</f>
        <v>4.8840000000000003E-3</v>
      </c>
      <c r="J1299">
        <v>5.5000000000000005E-3</v>
      </c>
      <c r="O1299">
        <f>ROUND(CP1299,2)</f>
        <v>75.680000000000007</v>
      </c>
      <c r="P1299">
        <f>ROUND(CQ1299*I1299,2)</f>
        <v>75.680000000000007</v>
      </c>
      <c r="Q1299">
        <f>ROUND(CR1299*I1299,2)</f>
        <v>0</v>
      </c>
      <c r="R1299">
        <f>ROUND(CS1299*I1299,2)</f>
        <v>0</v>
      </c>
      <c r="S1299">
        <f>ROUND(CT1299*I1299,2)</f>
        <v>0</v>
      </c>
      <c r="T1299">
        <f>ROUND(CU1299*I1299,2)</f>
        <v>0</v>
      </c>
      <c r="U1299">
        <f>CV1299*I1299</f>
        <v>0</v>
      </c>
      <c r="V1299">
        <f>CW1299*I1299</f>
        <v>0</v>
      </c>
      <c r="W1299">
        <f>ROUND(CX1299*I1299,2)</f>
        <v>0</v>
      </c>
      <c r="X1299">
        <f t="shared" si="871"/>
        <v>0</v>
      </c>
      <c r="Y1299">
        <f t="shared" si="871"/>
        <v>0</v>
      </c>
      <c r="AA1299">
        <v>22950688</v>
      </c>
      <c r="AB1299">
        <f>ROUND((AC1299+AD1299+AF1299),6)</f>
        <v>2278.84</v>
      </c>
      <c r="AC1299">
        <f>ROUND((ES1299),6)</f>
        <v>2278.84</v>
      </c>
      <c r="AD1299">
        <f>ROUND((((ET1299)-(EU1299))+AE1299),6)</f>
        <v>0</v>
      </c>
      <c r="AE1299">
        <f t="shared" si="872"/>
        <v>0</v>
      </c>
      <c r="AF1299">
        <f t="shared" si="872"/>
        <v>0</v>
      </c>
      <c r="AG1299">
        <f>ROUND((AP1299),6)</f>
        <v>0</v>
      </c>
      <c r="AH1299">
        <f t="shared" si="873"/>
        <v>0</v>
      </c>
      <c r="AI1299">
        <f t="shared" si="873"/>
        <v>0</v>
      </c>
      <c r="AJ1299">
        <f>ROUND((AS1299),6)</f>
        <v>0</v>
      </c>
      <c r="AK1299">
        <v>2278.84</v>
      </c>
      <c r="AL1299">
        <v>2278.84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1</v>
      </c>
      <c r="AW1299">
        <v>1</v>
      </c>
      <c r="AZ1299">
        <v>1</v>
      </c>
      <c r="BA1299">
        <v>1</v>
      </c>
      <c r="BB1299">
        <v>1</v>
      </c>
      <c r="BC1299">
        <v>6.8</v>
      </c>
      <c r="BD1299" t="s">
        <v>45</v>
      </c>
      <c r="BE1299" t="s">
        <v>45</v>
      </c>
      <c r="BF1299" t="s">
        <v>45</v>
      </c>
      <c r="BG1299" t="s">
        <v>45</v>
      </c>
      <c r="BH1299">
        <v>3</v>
      </c>
      <c r="BI1299">
        <v>1</v>
      </c>
      <c r="BJ1299" t="s">
        <v>405</v>
      </c>
      <c r="BM1299">
        <v>478</v>
      </c>
      <c r="BN1299">
        <v>0</v>
      </c>
      <c r="BO1299" t="s">
        <v>403</v>
      </c>
      <c r="BP1299">
        <v>1</v>
      </c>
      <c r="BQ1299">
        <v>60</v>
      </c>
      <c r="BS1299">
        <v>1</v>
      </c>
      <c r="BT1299">
        <v>1</v>
      </c>
      <c r="BU1299">
        <v>1</v>
      </c>
      <c r="BV1299">
        <v>1</v>
      </c>
      <c r="BW1299">
        <v>1</v>
      </c>
      <c r="BX1299">
        <v>1</v>
      </c>
      <c r="BY1299" t="s">
        <v>45</v>
      </c>
      <c r="BZ1299">
        <v>0</v>
      </c>
      <c r="CA1299">
        <v>0</v>
      </c>
      <c r="CF1299">
        <v>0</v>
      </c>
      <c r="CG1299">
        <v>0</v>
      </c>
      <c r="CM1299">
        <v>0</v>
      </c>
      <c r="CN1299" t="s">
        <v>45</v>
      </c>
      <c r="CO1299">
        <v>0</v>
      </c>
      <c r="CP1299">
        <f>(P1299+Q1299+S1299)</f>
        <v>75.680000000000007</v>
      </c>
      <c r="CQ1299">
        <f>(AC1299*BC1299*AW1299)</f>
        <v>15496.112000000001</v>
      </c>
      <c r="CR1299">
        <f>(AD1299*BB1299*AV1299)</f>
        <v>0</v>
      </c>
      <c r="CS1299">
        <f>(AE1299*BS1299*AV1299)</f>
        <v>0</v>
      </c>
      <c r="CT1299">
        <f>(AF1299*BA1299*AV1299)</f>
        <v>0</v>
      </c>
      <c r="CU1299">
        <f>AG1299</f>
        <v>0</v>
      </c>
      <c r="CV1299">
        <f>(AH1299*AV1299)</f>
        <v>0</v>
      </c>
      <c r="CW1299">
        <f t="shared" si="874"/>
        <v>0</v>
      </c>
      <c r="CX1299">
        <f t="shared" si="874"/>
        <v>0</v>
      </c>
      <c r="CY1299">
        <f>S1299*(BZ1299/100)</f>
        <v>0</v>
      </c>
      <c r="CZ1299">
        <f>S1299*(CA1299/100)</f>
        <v>0</v>
      </c>
      <c r="DC1299" t="s">
        <v>45</v>
      </c>
      <c r="DD1299" t="s">
        <v>45</v>
      </c>
      <c r="DE1299" t="s">
        <v>45</v>
      </c>
      <c r="DF1299" t="s">
        <v>45</v>
      </c>
      <c r="DG1299" t="s">
        <v>45</v>
      </c>
      <c r="DH1299" t="s">
        <v>45</v>
      </c>
      <c r="DI1299" t="s">
        <v>45</v>
      </c>
      <c r="DJ1299" t="s">
        <v>45</v>
      </c>
      <c r="DK1299" t="s">
        <v>45</v>
      </c>
      <c r="DL1299" t="s">
        <v>45</v>
      </c>
      <c r="DM1299" t="s">
        <v>45</v>
      </c>
      <c r="DN1299">
        <v>100</v>
      </c>
      <c r="DO1299">
        <v>64</v>
      </c>
      <c r="DP1299">
        <v>1.0249999999999999</v>
      </c>
      <c r="DQ1299">
        <v>1</v>
      </c>
      <c r="DU1299">
        <v>1009</v>
      </c>
      <c r="DV1299" t="s">
        <v>138</v>
      </c>
      <c r="DW1299" t="s">
        <v>138</v>
      </c>
      <c r="DX1299">
        <v>1000</v>
      </c>
      <c r="EE1299">
        <v>21378193</v>
      </c>
      <c r="EF1299">
        <v>60</v>
      </c>
      <c r="EG1299" t="s">
        <v>87</v>
      </c>
      <c r="EH1299">
        <v>0</v>
      </c>
      <c r="EI1299" t="s">
        <v>45</v>
      </c>
      <c r="EJ1299">
        <v>1</v>
      </c>
      <c r="EK1299">
        <v>478</v>
      </c>
      <c r="EL1299" t="s">
        <v>400</v>
      </c>
      <c r="EM1299" t="s">
        <v>401</v>
      </c>
      <c r="EO1299" t="s">
        <v>45</v>
      </c>
      <c r="EQ1299">
        <v>0</v>
      </c>
      <c r="ER1299">
        <v>2278.84</v>
      </c>
      <c r="ES1299">
        <v>2278.84</v>
      </c>
      <c r="ET1299">
        <v>0</v>
      </c>
      <c r="EU1299">
        <v>0</v>
      </c>
      <c r="EV1299">
        <v>0</v>
      </c>
      <c r="EW1299">
        <v>0</v>
      </c>
      <c r="EX1299">
        <v>0</v>
      </c>
      <c r="EZ1299">
        <v>0</v>
      </c>
      <c r="FQ1299">
        <v>0</v>
      </c>
      <c r="FR1299">
        <f>ROUND(IF(AND(BH1299=3,BI1299=3),P1299,0),2)</f>
        <v>0</v>
      </c>
      <c r="FS1299">
        <v>0</v>
      </c>
      <c r="FX1299">
        <v>0</v>
      </c>
      <c r="FY1299">
        <v>0</v>
      </c>
      <c r="GA1299" t="s">
        <v>45</v>
      </c>
      <c r="GG1299">
        <v>2</v>
      </c>
      <c r="GH1299">
        <v>1</v>
      </c>
      <c r="GI1299">
        <v>2</v>
      </c>
      <c r="GJ1299">
        <v>0</v>
      </c>
      <c r="GK1299">
        <f>ROUND(R1299*(R12)/100,2)</f>
        <v>0</v>
      </c>
      <c r="GL1299">
        <f>ROUND(IF(AND(BH1299=3,BI1299=3,FS1299&lt;&gt;0),P1299,0),2)</f>
        <v>0</v>
      </c>
      <c r="GM1299">
        <f>O1299+X1299+Y1299+GK1299</f>
        <v>75.680000000000007</v>
      </c>
      <c r="GN1299">
        <f>ROUND(IF(OR(BI1299=0,BI1299=1),O1299+X1299+Y1299+GK1299,0),2)</f>
        <v>75.680000000000007</v>
      </c>
      <c r="GO1299">
        <f>ROUND(IF(BI1299=2,O1299+X1299+Y1299+GK1299,0),2)</f>
        <v>0</v>
      </c>
      <c r="GP1299">
        <f>ROUND(IF(BI1299=4,O1299+X1299+Y1299+GK1299,0),2)</f>
        <v>0</v>
      </c>
      <c r="GR1299">
        <v>0</v>
      </c>
    </row>
    <row r="1300" spans="1:200">
      <c r="A1300">
        <v>18</v>
      </c>
      <c r="B1300">
        <v>0</v>
      </c>
      <c r="C1300">
        <v>623</v>
      </c>
      <c r="E1300" t="s">
        <v>234</v>
      </c>
      <c r="F1300" t="s">
        <v>407</v>
      </c>
      <c r="G1300" t="s">
        <v>408</v>
      </c>
      <c r="H1300" t="s">
        <v>138</v>
      </c>
      <c r="I1300">
        <f>I1298*J1300</f>
        <v>5.5944000000000001E-2</v>
      </c>
      <c r="J1300">
        <v>6.3E-2</v>
      </c>
      <c r="O1300">
        <f>ROUND(CP1300,2)</f>
        <v>2559.85</v>
      </c>
      <c r="P1300">
        <f>ROUND(CQ1300*I1300,2)</f>
        <v>2559.85</v>
      </c>
      <c r="Q1300">
        <f>ROUND(CR1300*I1300,2)</f>
        <v>0</v>
      </c>
      <c r="R1300">
        <f>ROUND(CS1300*I1300,2)</f>
        <v>0</v>
      </c>
      <c r="S1300">
        <f>ROUND(CT1300*I1300,2)</f>
        <v>0</v>
      </c>
      <c r="T1300">
        <f>ROUND(CU1300*I1300,2)</f>
        <v>0</v>
      </c>
      <c r="U1300">
        <f>CV1300*I1300</f>
        <v>0</v>
      </c>
      <c r="V1300">
        <f>CW1300*I1300</f>
        <v>0</v>
      </c>
      <c r="W1300">
        <f>ROUND(CX1300*I1300,2)</f>
        <v>0</v>
      </c>
      <c r="X1300">
        <f t="shared" si="871"/>
        <v>0</v>
      </c>
      <c r="Y1300">
        <f t="shared" si="871"/>
        <v>0</v>
      </c>
      <c r="AA1300">
        <v>22950688</v>
      </c>
      <c r="AB1300">
        <f>ROUND((AC1300+AD1300+AF1300),6)</f>
        <v>22652.13</v>
      </c>
      <c r="AC1300">
        <f>ROUND((ES1300),6)</f>
        <v>22652.13</v>
      </c>
      <c r="AD1300">
        <f>ROUND((((ET1300)-(EU1300))+AE1300),6)</f>
        <v>0</v>
      </c>
      <c r="AE1300">
        <f t="shared" si="872"/>
        <v>0</v>
      </c>
      <c r="AF1300">
        <f t="shared" si="872"/>
        <v>0</v>
      </c>
      <c r="AG1300">
        <f>ROUND((AP1300),6)</f>
        <v>0</v>
      </c>
      <c r="AH1300">
        <f t="shared" si="873"/>
        <v>0</v>
      </c>
      <c r="AI1300">
        <f t="shared" si="873"/>
        <v>0</v>
      </c>
      <c r="AJ1300">
        <f>ROUND((AS1300),6)</f>
        <v>0</v>
      </c>
      <c r="AK1300">
        <v>22652.13</v>
      </c>
      <c r="AL1300">
        <v>22652.13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1</v>
      </c>
      <c r="AW1300">
        <v>1</v>
      </c>
      <c r="AZ1300">
        <v>1</v>
      </c>
      <c r="BA1300">
        <v>1</v>
      </c>
      <c r="BB1300">
        <v>1</v>
      </c>
      <c r="BC1300">
        <v>2.02</v>
      </c>
      <c r="BD1300" t="s">
        <v>45</v>
      </c>
      <c r="BE1300" t="s">
        <v>45</v>
      </c>
      <c r="BF1300" t="s">
        <v>45</v>
      </c>
      <c r="BG1300" t="s">
        <v>45</v>
      </c>
      <c r="BH1300">
        <v>3</v>
      </c>
      <c r="BI1300">
        <v>1</v>
      </c>
      <c r="BJ1300" t="s">
        <v>409</v>
      </c>
      <c r="BM1300">
        <v>478</v>
      </c>
      <c r="BN1300">
        <v>0</v>
      </c>
      <c r="BO1300" t="s">
        <v>407</v>
      </c>
      <c r="BP1300">
        <v>1</v>
      </c>
      <c r="BQ1300">
        <v>60</v>
      </c>
      <c r="BS1300">
        <v>1</v>
      </c>
      <c r="BT1300">
        <v>1</v>
      </c>
      <c r="BU1300">
        <v>1</v>
      </c>
      <c r="BV1300">
        <v>1</v>
      </c>
      <c r="BW1300">
        <v>1</v>
      </c>
      <c r="BX1300">
        <v>1</v>
      </c>
      <c r="BY1300" t="s">
        <v>45</v>
      </c>
      <c r="BZ1300">
        <v>0</v>
      </c>
      <c r="CA1300">
        <v>0</v>
      </c>
      <c r="CF1300">
        <v>0</v>
      </c>
      <c r="CG1300">
        <v>0</v>
      </c>
      <c r="CM1300">
        <v>0</v>
      </c>
      <c r="CN1300" t="s">
        <v>45</v>
      </c>
      <c r="CO1300">
        <v>0</v>
      </c>
      <c r="CP1300">
        <f>(P1300+Q1300+S1300)</f>
        <v>2559.85</v>
      </c>
      <c r="CQ1300">
        <f>(AC1300*BC1300*AW1300)</f>
        <v>45757.302600000003</v>
      </c>
      <c r="CR1300">
        <f>(AD1300*BB1300*AV1300)</f>
        <v>0</v>
      </c>
      <c r="CS1300">
        <f>(AE1300*BS1300*AV1300)</f>
        <v>0</v>
      </c>
      <c r="CT1300">
        <f>(AF1300*BA1300*AV1300)</f>
        <v>0</v>
      </c>
      <c r="CU1300">
        <f>AG1300</f>
        <v>0</v>
      </c>
      <c r="CV1300">
        <f>(AH1300*AV1300)</f>
        <v>0</v>
      </c>
      <c r="CW1300">
        <f t="shared" si="874"/>
        <v>0</v>
      </c>
      <c r="CX1300">
        <f t="shared" si="874"/>
        <v>0</v>
      </c>
      <c r="CY1300">
        <f>S1300*(BZ1300/100)</f>
        <v>0</v>
      </c>
      <c r="CZ1300">
        <f>S1300*(CA1300/100)</f>
        <v>0</v>
      </c>
      <c r="DC1300" t="s">
        <v>45</v>
      </c>
      <c r="DD1300" t="s">
        <v>45</v>
      </c>
      <c r="DE1300" t="s">
        <v>45</v>
      </c>
      <c r="DF1300" t="s">
        <v>45</v>
      </c>
      <c r="DG1300" t="s">
        <v>45</v>
      </c>
      <c r="DH1300" t="s">
        <v>45</v>
      </c>
      <c r="DI1300" t="s">
        <v>45</v>
      </c>
      <c r="DJ1300" t="s">
        <v>45</v>
      </c>
      <c r="DK1300" t="s">
        <v>45</v>
      </c>
      <c r="DL1300" t="s">
        <v>45</v>
      </c>
      <c r="DM1300" t="s">
        <v>45</v>
      </c>
      <c r="DN1300">
        <v>100</v>
      </c>
      <c r="DO1300">
        <v>64</v>
      </c>
      <c r="DP1300">
        <v>1.0249999999999999</v>
      </c>
      <c r="DQ1300">
        <v>1</v>
      </c>
      <c r="DU1300">
        <v>1009</v>
      </c>
      <c r="DV1300" t="s">
        <v>138</v>
      </c>
      <c r="DW1300" t="s">
        <v>138</v>
      </c>
      <c r="DX1300">
        <v>1000</v>
      </c>
      <c r="EE1300">
        <v>21378193</v>
      </c>
      <c r="EF1300">
        <v>60</v>
      </c>
      <c r="EG1300" t="s">
        <v>87</v>
      </c>
      <c r="EH1300">
        <v>0</v>
      </c>
      <c r="EI1300" t="s">
        <v>45</v>
      </c>
      <c r="EJ1300">
        <v>1</v>
      </c>
      <c r="EK1300">
        <v>478</v>
      </c>
      <c r="EL1300" t="s">
        <v>400</v>
      </c>
      <c r="EM1300" t="s">
        <v>401</v>
      </c>
      <c r="EO1300" t="s">
        <v>45</v>
      </c>
      <c r="EQ1300">
        <v>0</v>
      </c>
      <c r="ER1300">
        <v>22652.13</v>
      </c>
      <c r="ES1300">
        <v>22652.13</v>
      </c>
      <c r="ET1300">
        <v>0</v>
      </c>
      <c r="EU1300">
        <v>0</v>
      </c>
      <c r="EV1300">
        <v>0</v>
      </c>
      <c r="EW1300">
        <v>0</v>
      </c>
      <c r="EX1300">
        <v>0</v>
      </c>
      <c r="EZ1300">
        <v>0</v>
      </c>
      <c r="FQ1300">
        <v>0</v>
      </c>
      <c r="FR1300">
        <f>ROUND(IF(AND(BH1300=3,BI1300=3),P1300,0),2)</f>
        <v>0</v>
      </c>
      <c r="FS1300">
        <v>0</v>
      </c>
      <c r="FX1300">
        <v>0</v>
      </c>
      <c r="FY1300">
        <v>0</v>
      </c>
      <c r="GA1300" t="s">
        <v>45</v>
      </c>
      <c r="GG1300">
        <v>2</v>
      </c>
      <c r="GH1300">
        <v>1</v>
      </c>
      <c r="GI1300">
        <v>2</v>
      </c>
      <c r="GJ1300">
        <v>0</v>
      </c>
      <c r="GK1300">
        <f>ROUND(R1300*(R12)/100,2)</f>
        <v>0</v>
      </c>
      <c r="GL1300">
        <f>ROUND(IF(AND(BH1300=3,BI1300=3,FS1300&lt;&gt;0),P1300,0),2)</f>
        <v>0</v>
      </c>
      <c r="GM1300">
        <f>O1300+X1300+Y1300+GK1300</f>
        <v>2559.85</v>
      </c>
      <c r="GN1300">
        <f>ROUND(IF(OR(BI1300=0,BI1300=1),O1300+X1300+Y1300+GK1300,0),2)</f>
        <v>2559.85</v>
      </c>
      <c r="GO1300">
        <f>ROUND(IF(BI1300=2,O1300+X1300+Y1300+GK1300,0),2)</f>
        <v>0</v>
      </c>
      <c r="GP1300">
        <f>ROUND(IF(BI1300=4,O1300+X1300+Y1300+GK1300,0),2)</f>
        <v>0</v>
      </c>
      <c r="GR1300">
        <v>0</v>
      </c>
    </row>
    <row r="1302" spans="1:200">
      <c r="A1302" s="2">
        <v>51</v>
      </c>
      <c r="B1302" s="2">
        <f>B1292</f>
        <v>0</v>
      </c>
      <c r="C1302" s="2">
        <f>A1292</f>
        <v>5</v>
      </c>
      <c r="D1302" s="2">
        <f>ROW(A1292)</f>
        <v>1292</v>
      </c>
      <c r="E1302" s="2"/>
      <c r="F1302" s="2" t="str">
        <f>IF(F1292&lt;&gt;"",F1292,"")</f>
        <v>Новый подраздел</v>
      </c>
      <c r="G1302" s="2" t="str">
        <f>IF(G1292&lt;&gt;"",G1292,"")</f>
        <v>КОРИДОР ОБЩЕГО ПОЛЬЗОВАНИЯ</v>
      </c>
      <c r="H1302" s="2"/>
      <c r="I1302" s="2"/>
      <c r="J1302" s="2"/>
      <c r="K1302" s="2"/>
      <c r="L1302" s="2"/>
      <c r="M1302" s="2"/>
      <c r="N1302" s="2"/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>
        <f t="shared" ref="AO1302:AU1302" si="875">ROUND(BB1302,2)</f>
        <v>0</v>
      </c>
      <c r="AP1302" s="2">
        <f t="shared" si="875"/>
        <v>0</v>
      </c>
      <c r="AQ1302" s="2">
        <f t="shared" si="875"/>
        <v>0</v>
      </c>
      <c r="AR1302" s="2">
        <f t="shared" si="875"/>
        <v>0</v>
      </c>
      <c r="AS1302" s="2">
        <f t="shared" si="875"/>
        <v>0</v>
      </c>
      <c r="AT1302" s="2">
        <f t="shared" si="875"/>
        <v>0</v>
      </c>
      <c r="AU1302" s="2">
        <f t="shared" si="875"/>
        <v>0</v>
      </c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>
        <v>0</v>
      </c>
    </row>
    <row r="1304" spans="1:200">
      <c r="A1304" s="4">
        <v>50</v>
      </c>
      <c r="B1304" s="4">
        <v>0</v>
      </c>
      <c r="C1304" s="4">
        <v>0</v>
      </c>
      <c r="D1304" s="4">
        <v>1</v>
      </c>
      <c r="E1304" s="4">
        <v>201</v>
      </c>
      <c r="F1304" s="4">
        <f>ROUND(Source!O1302,O1304)</f>
        <v>0</v>
      </c>
      <c r="G1304" s="4" t="s">
        <v>172</v>
      </c>
      <c r="H1304" s="4" t="s">
        <v>173</v>
      </c>
      <c r="I1304" s="4"/>
      <c r="J1304" s="4"/>
      <c r="K1304" s="4">
        <v>201</v>
      </c>
      <c r="L1304" s="4">
        <v>1</v>
      </c>
      <c r="M1304" s="4">
        <v>3</v>
      </c>
      <c r="N1304" s="4" t="s">
        <v>45</v>
      </c>
      <c r="O1304" s="4">
        <v>2</v>
      </c>
      <c r="P1304" s="4"/>
    </row>
    <row r="1305" spans="1:200">
      <c r="A1305" s="4">
        <v>50</v>
      </c>
      <c r="B1305" s="4">
        <v>0</v>
      </c>
      <c r="C1305" s="4">
        <v>0</v>
      </c>
      <c r="D1305" s="4">
        <v>1</v>
      </c>
      <c r="E1305" s="4">
        <v>202</v>
      </c>
      <c r="F1305" s="4">
        <f>ROUND(Source!P1302,O1305)</f>
        <v>0</v>
      </c>
      <c r="G1305" s="4" t="s">
        <v>174</v>
      </c>
      <c r="H1305" s="4" t="s">
        <v>175</v>
      </c>
      <c r="I1305" s="4"/>
      <c r="J1305" s="4"/>
      <c r="K1305" s="4">
        <v>202</v>
      </c>
      <c r="L1305" s="4">
        <v>2</v>
      </c>
      <c r="M1305" s="4">
        <v>3</v>
      </c>
      <c r="N1305" s="4" t="s">
        <v>45</v>
      </c>
      <c r="O1305" s="4">
        <v>2</v>
      </c>
      <c r="P1305" s="4"/>
    </row>
    <row r="1306" spans="1:200">
      <c r="A1306" s="4">
        <v>50</v>
      </c>
      <c r="B1306" s="4">
        <v>0</v>
      </c>
      <c r="C1306" s="4">
        <v>0</v>
      </c>
      <c r="D1306" s="4">
        <v>1</v>
      </c>
      <c r="E1306" s="4">
        <v>222</v>
      </c>
      <c r="F1306" s="4">
        <f>ROUND(Source!AO1302,O1306)</f>
        <v>0</v>
      </c>
      <c r="G1306" s="4" t="s">
        <v>176</v>
      </c>
      <c r="H1306" s="4" t="s">
        <v>177</v>
      </c>
      <c r="I1306" s="4"/>
      <c r="J1306" s="4"/>
      <c r="K1306" s="4">
        <v>222</v>
      </c>
      <c r="L1306" s="4">
        <v>3</v>
      </c>
      <c r="M1306" s="4">
        <v>3</v>
      </c>
      <c r="N1306" s="4" t="s">
        <v>45</v>
      </c>
      <c r="O1306" s="4">
        <v>2</v>
      </c>
      <c r="P1306" s="4"/>
    </row>
    <row r="1307" spans="1:200">
      <c r="A1307" s="4">
        <v>50</v>
      </c>
      <c r="B1307" s="4">
        <v>0</v>
      </c>
      <c r="C1307" s="4">
        <v>0</v>
      </c>
      <c r="D1307" s="4">
        <v>1</v>
      </c>
      <c r="E1307" s="4">
        <v>216</v>
      </c>
      <c r="F1307" s="4">
        <f>ROUND(Source!AP1302,O1307)</f>
        <v>0</v>
      </c>
      <c r="G1307" s="4" t="s">
        <v>178</v>
      </c>
      <c r="H1307" s="4" t="s">
        <v>179</v>
      </c>
      <c r="I1307" s="4"/>
      <c r="J1307" s="4"/>
      <c r="K1307" s="4">
        <v>216</v>
      </c>
      <c r="L1307" s="4">
        <v>4</v>
      </c>
      <c r="M1307" s="4">
        <v>3</v>
      </c>
      <c r="N1307" s="4" t="s">
        <v>45</v>
      </c>
      <c r="O1307" s="4">
        <v>2</v>
      </c>
      <c r="P1307" s="4"/>
    </row>
    <row r="1308" spans="1:200">
      <c r="A1308" s="4">
        <v>50</v>
      </c>
      <c r="B1308" s="4">
        <v>0</v>
      </c>
      <c r="C1308" s="4">
        <v>0</v>
      </c>
      <c r="D1308" s="4">
        <v>1</v>
      </c>
      <c r="E1308" s="4">
        <v>223</v>
      </c>
      <c r="F1308" s="4">
        <f>ROUND(Source!AQ1302,O1308)</f>
        <v>0</v>
      </c>
      <c r="G1308" s="4" t="s">
        <v>180</v>
      </c>
      <c r="H1308" s="4" t="s">
        <v>181</v>
      </c>
      <c r="I1308" s="4"/>
      <c r="J1308" s="4"/>
      <c r="K1308" s="4">
        <v>223</v>
      </c>
      <c r="L1308" s="4">
        <v>5</v>
      </c>
      <c r="M1308" s="4">
        <v>3</v>
      </c>
      <c r="N1308" s="4" t="s">
        <v>45</v>
      </c>
      <c r="O1308" s="4">
        <v>2</v>
      </c>
      <c r="P1308" s="4"/>
    </row>
    <row r="1309" spans="1:200">
      <c r="A1309" s="4">
        <v>50</v>
      </c>
      <c r="B1309" s="4">
        <v>0</v>
      </c>
      <c r="C1309" s="4">
        <v>0</v>
      </c>
      <c r="D1309" s="4">
        <v>1</v>
      </c>
      <c r="E1309" s="4">
        <v>203</v>
      </c>
      <c r="F1309" s="4">
        <f>ROUND(Source!Q1302,O1309)</f>
        <v>0</v>
      </c>
      <c r="G1309" s="4" t="s">
        <v>182</v>
      </c>
      <c r="H1309" s="4" t="s">
        <v>183</v>
      </c>
      <c r="I1309" s="4"/>
      <c r="J1309" s="4"/>
      <c r="K1309" s="4">
        <v>203</v>
      </c>
      <c r="L1309" s="4">
        <v>6</v>
      </c>
      <c r="M1309" s="4">
        <v>3</v>
      </c>
      <c r="N1309" s="4" t="s">
        <v>45</v>
      </c>
      <c r="O1309" s="4">
        <v>2</v>
      </c>
      <c r="P1309" s="4"/>
    </row>
    <row r="1310" spans="1:200">
      <c r="A1310" s="4">
        <v>50</v>
      </c>
      <c r="B1310" s="4">
        <v>0</v>
      </c>
      <c r="C1310" s="4">
        <v>0</v>
      </c>
      <c r="D1310" s="4">
        <v>1</v>
      </c>
      <c r="E1310" s="4">
        <v>204</v>
      </c>
      <c r="F1310" s="4">
        <f>ROUND(Source!R1302,O1310)</f>
        <v>0</v>
      </c>
      <c r="G1310" s="4" t="s">
        <v>184</v>
      </c>
      <c r="H1310" s="4" t="s">
        <v>185</v>
      </c>
      <c r="I1310" s="4"/>
      <c r="J1310" s="4"/>
      <c r="K1310" s="4">
        <v>204</v>
      </c>
      <c r="L1310" s="4">
        <v>7</v>
      </c>
      <c r="M1310" s="4">
        <v>3</v>
      </c>
      <c r="N1310" s="4" t="s">
        <v>45</v>
      </c>
      <c r="O1310" s="4">
        <v>2</v>
      </c>
      <c r="P1310" s="4"/>
    </row>
    <row r="1311" spans="1:200">
      <c r="A1311" s="4">
        <v>50</v>
      </c>
      <c r="B1311" s="4">
        <v>0</v>
      </c>
      <c r="C1311" s="4">
        <v>0</v>
      </c>
      <c r="D1311" s="4">
        <v>1</v>
      </c>
      <c r="E1311" s="4">
        <v>205</v>
      </c>
      <c r="F1311" s="4">
        <f>ROUND(Source!S1302,O1311)</f>
        <v>0</v>
      </c>
      <c r="G1311" s="4" t="s">
        <v>186</v>
      </c>
      <c r="H1311" s="4" t="s">
        <v>187</v>
      </c>
      <c r="I1311" s="4"/>
      <c r="J1311" s="4"/>
      <c r="K1311" s="4">
        <v>205</v>
      </c>
      <c r="L1311" s="4">
        <v>8</v>
      </c>
      <c r="M1311" s="4">
        <v>3</v>
      </c>
      <c r="N1311" s="4" t="s">
        <v>45</v>
      </c>
      <c r="O1311" s="4">
        <v>2</v>
      </c>
      <c r="P1311" s="4"/>
    </row>
    <row r="1312" spans="1:200">
      <c r="A1312" s="4">
        <v>50</v>
      </c>
      <c r="B1312" s="4">
        <v>0</v>
      </c>
      <c r="C1312" s="4">
        <v>0</v>
      </c>
      <c r="D1312" s="4">
        <v>1</v>
      </c>
      <c r="E1312" s="4">
        <v>214</v>
      </c>
      <c r="F1312" s="4">
        <f>ROUND(Source!AS1302,O1312)</f>
        <v>0</v>
      </c>
      <c r="G1312" s="4" t="s">
        <v>188</v>
      </c>
      <c r="H1312" s="4" t="s">
        <v>189</v>
      </c>
      <c r="I1312" s="4"/>
      <c r="J1312" s="4"/>
      <c r="K1312" s="4">
        <v>214</v>
      </c>
      <c r="L1312" s="4">
        <v>9</v>
      </c>
      <c r="M1312" s="4">
        <v>3</v>
      </c>
      <c r="N1312" s="4" t="s">
        <v>45</v>
      </c>
      <c r="O1312" s="4">
        <v>2</v>
      </c>
      <c r="P1312" s="4"/>
    </row>
    <row r="1313" spans="1:200">
      <c r="A1313" s="4">
        <v>50</v>
      </c>
      <c r="B1313" s="4">
        <v>0</v>
      </c>
      <c r="C1313" s="4">
        <v>0</v>
      </c>
      <c r="D1313" s="4">
        <v>1</v>
      </c>
      <c r="E1313" s="4">
        <v>215</v>
      </c>
      <c r="F1313" s="4">
        <f>ROUND(Source!AT1302,O1313)</f>
        <v>0</v>
      </c>
      <c r="G1313" s="4" t="s">
        <v>190</v>
      </c>
      <c r="H1313" s="4" t="s">
        <v>191</v>
      </c>
      <c r="I1313" s="4"/>
      <c r="J1313" s="4"/>
      <c r="K1313" s="4">
        <v>215</v>
      </c>
      <c r="L1313" s="4">
        <v>10</v>
      </c>
      <c r="M1313" s="4">
        <v>3</v>
      </c>
      <c r="N1313" s="4" t="s">
        <v>45</v>
      </c>
      <c r="O1313" s="4">
        <v>2</v>
      </c>
      <c r="P1313" s="4"/>
    </row>
    <row r="1314" spans="1:200">
      <c r="A1314" s="4">
        <v>50</v>
      </c>
      <c r="B1314" s="4">
        <v>0</v>
      </c>
      <c r="C1314" s="4">
        <v>0</v>
      </c>
      <c r="D1314" s="4">
        <v>1</v>
      </c>
      <c r="E1314" s="4">
        <v>217</v>
      </c>
      <c r="F1314" s="4">
        <f>ROUND(Source!AU1302,O1314)</f>
        <v>0</v>
      </c>
      <c r="G1314" s="4" t="s">
        <v>192</v>
      </c>
      <c r="H1314" s="4" t="s">
        <v>193</v>
      </c>
      <c r="I1314" s="4"/>
      <c r="J1314" s="4"/>
      <c r="K1314" s="4">
        <v>217</v>
      </c>
      <c r="L1314" s="4">
        <v>11</v>
      </c>
      <c r="M1314" s="4">
        <v>3</v>
      </c>
      <c r="N1314" s="4" t="s">
        <v>45</v>
      </c>
      <c r="O1314" s="4">
        <v>2</v>
      </c>
      <c r="P1314" s="4"/>
    </row>
    <row r="1315" spans="1:200">
      <c r="A1315" s="4">
        <v>50</v>
      </c>
      <c r="B1315" s="4">
        <v>0</v>
      </c>
      <c r="C1315" s="4">
        <v>0</v>
      </c>
      <c r="D1315" s="4">
        <v>1</v>
      </c>
      <c r="E1315" s="4">
        <v>206</v>
      </c>
      <c r="F1315" s="4">
        <f>ROUND(Source!T1302,O1315)</f>
        <v>0</v>
      </c>
      <c r="G1315" s="4" t="s">
        <v>194</v>
      </c>
      <c r="H1315" s="4" t="s">
        <v>195</v>
      </c>
      <c r="I1315" s="4"/>
      <c r="J1315" s="4"/>
      <c r="K1315" s="4">
        <v>206</v>
      </c>
      <c r="L1315" s="4">
        <v>12</v>
      </c>
      <c r="M1315" s="4">
        <v>3</v>
      </c>
      <c r="N1315" s="4" t="s">
        <v>45</v>
      </c>
      <c r="O1315" s="4">
        <v>2</v>
      </c>
      <c r="P1315" s="4"/>
    </row>
    <row r="1316" spans="1:200">
      <c r="A1316" s="4">
        <v>50</v>
      </c>
      <c r="B1316" s="4">
        <v>0</v>
      </c>
      <c r="C1316" s="4">
        <v>0</v>
      </c>
      <c r="D1316" s="4">
        <v>1</v>
      </c>
      <c r="E1316" s="4">
        <v>207</v>
      </c>
      <c r="F1316" s="4">
        <f>Source!U1302</f>
        <v>0</v>
      </c>
      <c r="G1316" s="4" t="s">
        <v>196</v>
      </c>
      <c r="H1316" s="4" t="s">
        <v>197</v>
      </c>
      <c r="I1316" s="4"/>
      <c r="J1316" s="4"/>
      <c r="K1316" s="4">
        <v>207</v>
      </c>
      <c r="L1316" s="4">
        <v>13</v>
      </c>
      <c r="M1316" s="4">
        <v>3</v>
      </c>
      <c r="N1316" s="4" t="s">
        <v>45</v>
      </c>
      <c r="O1316" s="4">
        <v>-1</v>
      </c>
      <c r="P1316" s="4"/>
    </row>
    <row r="1317" spans="1:200">
      <c r="A1317" s="4">
        <v>50</v>
      </c>
      <c r="B1317" s="4">
        <v>0</v>
      </c>
      <c r="C1317" s="4">
        <v>0</v>
      </c>
      <c r="D1317" s="4">
        <v>1</v>
      </c>
      <c r="E1317" s="4">
        <v>208</v>
      </c>
      <c r="F1317" s="4">
        <f>Source!V1302</f>
        <v>0</v>
      </c>
      <c r="G1317" s="4" t="s">
        <v>198</v>
      </c>
      <c r="H1317" s="4" t="s">
        <v>199</v>
      </c>
      <c r="I1317" s="4"/>
      <c r="J1317" s="4"/>
      <c r="K1317" s="4">
        <v>208</v>
      </c>
      <c r="L1317" s="4">
        <v>14</v>
      </c>
      <c r="M1317" s="4">
        <v>3</v>
      </c>
      <c r="N1317" s="4" t="s">
        <v>45</v>
      </c>
      <c r="O1317" s="4">
        <v>-1</v>
      </c>
      <c r="P1317" s="4"/>
    </row>
    <row r="1318" spans="1:200">
      <c r="A1318" s="4">
        <v>50</v>
      </c>
      <c r="B1318" s="4">
        <v>0</v>
      </c>
      <c r="C1318" s="4">
        <v>0</v>
      </c>
      <c r="D1318" s="4">
        <v>1</v>
      </c>
      <c r="E1318" s="4">
        <v>209</v>
      </c>
      <c r="F1318" s="4">
        <f>ROUND(Source!W1302,O1318)</f>
        <v>0</v>
      </c>
      <c r="G1318" s="4" t="s">
        <v>200</v>
      </c>
      <c r="H1318" s="4" t="s">
        <v>201</v>
      </c>
      <c r="I1318" s="4"/>
      <c r="J1318" s="4"/>
      <c r="K1318" s="4">
        <v>209</v>
      </c>
      <c r="L1318" s="4">
        <v>15</v>
      </c>
      <c r="M1318" s="4">
        <v>3</v>
      </c>
      <c r="N1318" s="4" t="s">
        <v>45</v>
      </c>
      <c r="O1318" s="4">
        <v>2</v>
      </c>
      <c r="P1318" s="4"/>
    </row>
    <row r="1319" spans="1:200">
      <c r="A1319" s="4">
        <v>50</v>
      </c>
      <c r="B1319" s="4">
        <v>0</v>
      </c>
      <c r="C1319" s="4">
        <v>0</v>
      </c>
      <c r="D1319" s="4">
        <v>1</v>
      </c>
      <c r="E1319" s="4">
        <v>210</v>
      </c>
      <c r="F1319" s="4">
        <f>ROUND(Source!X1302,O1319)</f>
        <v>0</v>
      </c>
      <c r="G1319" s="4" t="s">
        <v>202</v>
      </c>
      <c r="H1319" s="4" t="s">
        <v>203</v>
      </c>
      <c r="I1319" s="4"/>
      <c r="J1319" s="4"/>
      <c r="K1319" s="4">
        <v>210</v>
      </c>
      <c r="L1319" s="4">
        <v>16</v>
      </c>
      <c r="M1319" s="4">
        <v>3</v>
      </c>
      <c r="N1319" s="4" t="s">
        <v>45</v>
      </c>
      <c r="O1319" s="4">
        <v>2</v>
      </c>
      <c r="P1319" s="4"/>
    </row>
    <row r="1320" spans="1:200">
      <c r="A1320" s="4">
        <v>50</v>
      </c>
      <c r="B1320" s="4">
        <v>0</v>
      </c>
      <c r="C1320" s="4">
        <v>0</v>
      </c>
      <c r="D1320" s="4">
        <v>1</v>
      </c>
      <c r="E1320" s="4">
        <v>211</v>
      </c>
      <c r="F1320" s="4">
        <f>ROUND(Source!Y1302,O1320)</f>
        <v>0</v>
      </c>
      <c r="G1320" s="4" t="s">
        <v>204</v>
      </c>
      <c r="H1320" s="4" t="s">
        <v>205</v>
      </c>
      <c r="I1320" s="4"/>
      <c r="J1320" s="4"/>
      <c r="K1320" s="4">
        <v>211</v>
      </c>
      <c r="L1320" s="4">
        <v>17</v>
      </c>
      <c r="M1320" s="4">
        <v>3</v>
      </c>
      <c r="N1320" s="4" t="s">
        <v>45</v>
      </c>
      <c r="O1320" s="4">
        <v>2</v>
      </c>
      <c r="P1320" s="4"/>
    </row>
    <row r="1321" spans="1:200">
      <c r="A1321" s="4">
        <v>50</v>
      </c>
      <c r="B1321" s="4">
        <v>0</v>
      </c>
      <c r="C1321" s="4">
        <v>0</v>
      </c>
      <c r="D1321" s="4">
        <v>1</v>
      </c>
      <c r="E1321" s="4">
        <v>224</v>
      </c>
      <c r="F1321" s="4">
        <f>ROUND(Source!AR1302,O1321)</f>
        <v>0</v>
      </c>
      <c r="G1321" s="4" t="s">
        <v>206</v>
      </c>
      <c r="H1321" s="4" t="s">
        <v>207</v>
      </c>
      <c r="I1321" s="4"/>
      <c r="J1321" s="4"/>
      <c r="K1321" s="4">
        <v>224</v>
      </c>
      <c r="L1321" s="4">
        <v>18</v>
      </c>
      <c r="M1321" s="4">
        <v>3</v>
      </c>
      <c r="N1321" s="4" t="s">
        <v>45</v>
      </c>
      <c r="O1321" s="4">
        <v>2</v>
      </c>
      <c r="P1321" s="4"/>
    </row>
    <row r="1323" spans="1:200">
      <c r="A1323" s="1">
        <v>5</v>
      </c>
      <c r="B1323" s="1">
        <v>0</v>
      </c>
      <c r="C1323" s="1"/>
      <c r="D1323" s="1">
        <f>ROW(A1333)</f>
        <v>1333</v>
      </c>
      <c r="E1323" s="1"/>
      <c r="F1323" s="1" t="s">
        <v>564</v>
      </c>
      <c r="G1323" s="1" t="s">
        <v>838</v>
      </c>
      <c r="H1323" s="1" t="s">
        <v>45</v>
      </c>
      <c r="I1323" s="1">
        <v>0</v>
      </c>
      <c r="J1323" s="1"/>
      <c r="K1323" s="1">
        <v>0</v>
      </c>
      <c r="L1323" s="1"/>
      <c r="M1323" s="1"/>
      <c r="N1323" s="1"/>
      <c r="O1323" s="1"/>
      <c r="P1323" s="1"/>
      <c r="Q1323" s="1"/>
      <c r="R1323" s="1"/>
      <c r="S1323" s="1"/>
      <c r="T1323" s="1"/>
      <c r="U1323" s="1" t="s">
        <v>45</v>
      </c>
      <c r="V1323" s="1">
        <v>0</v>
      </c>
      <c r="W1323" s="1"/>
      <c r="X1323" s="1"/>
      <c r="Y1323" s="1"/>
      <c r="Z1323" s="1"/>
      <c r="AA1323" s="1"/>
      <c r="AB1323" s="1" t="s">
        <v>45</v>
      </c>
      <c r="AC1323" s="1" t="s">
        <v>45</v>
      </c>
      <c r="AD1323" s="1" t="s">
        <v>45</v>
      </c>
      <c r="AE1323" s="1" t="s">
        <v>45</v>
      </c>
      <c r="AF1323" s="1" t="s">
        <v>45</v>
      </c>
      <c r="AG1323" s="1" t="s">
        <v>45</v>
      </c>
      <c r="AH1323" s="1"/>
      <c r="AI1323" s="1"/>
      <c r="AJ1323" s="1"/>
      <c r="AK1323" s="1"/>
      <c r="AL1323" s="1"/>
      <c r="AM1323" s="1"/>
      <c r="AN1323" s="1"/>
      <c r="AO1323" s="1"/>
      <c r="AP1323" s="1" t="s">
        <v>45</v>
      </c>
      <c r="AQ1323" s="1" t="s">
        <v>45</v>
      </c>
      <c r="AR1323" s="1" t="s">
        <v>45</v>
      </c>
      <c r="AS1323" s="1"/>
      <c r="AT1323" s="1"/>
      <c r="AU1323" s="1"/>
      <c r="AV1323" s="1"/>
      <c r="AW1323" s="1"/>
      <c r="AX1323" s="1"/>
      <c r="AY1323" s="1"/>
      <c r="AZ1323" s="1" t="s">
        <v>45</v>
      </c>
      <c r="BA1323" s="1"/>
      <c r="BB1323" s="1" t="s">
        <v>45</v>
      </c>
      <c r="BC1323" s="1" t="s">
        <v>45</v>
      </c>
      <c r="BD1323" s="1" t="s">
        <v>45</v>
      </c>
      <c r="BE1323" s="1" t="s">
        <v>45</v>
      </c>
      <c r="BF1323" s="1" t="s">
        <v>45</v>
      </c>
      <c r="BG1323" s="1" t="s">
        <v>45</v>
      </c>
      <c r="BH1323" s="1" t="s">
        <v>45</v>
      </c>
      <c r="BI1323" s="1" t="s">
        <v>45</v>
      </c>
      <c r="BJ1323" s="1" t="s">
        <v>45</v>
      </c>
      <c r="BK1323" s="1" t="s">
        <v>45</v>
      </c>
      <c r="BL1323" s="1" t="s">
        <v>45</v>
      </c>
      <c r="BM1323" s="1" t="s">
        <v>45</v>
      </c>
      <c r="BN1323" s="1" t="s">
        <v>45</v>
      </c>
      <c r="BO1323" s="1" t="s">
        <v>45</v>
      </c>
      <c r="BP1323" s="1" t="s">
        <v>45</v>
      </c>
      <c r="BQ1323" s="1"/>
      <c r="BR1323" s="1"/>
      <c r="BS1323" s="1"/>
      <c r="BT1323" s="1"/>
      <c r="BU1323" s="1"/>
      <c r="BV1323" s="1"/>
      <c r="BW1323" s="1"/>
      <c r="BX1323" s="1">
        <v>0</v>
      </c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>
        <v>0</v>
      </c>
    </row>
    <row r="1325" spans="1:200">
      <c r="A1325" s="2">
        <v>52</v>
      </c>
      <c r="B1325" s="2">
        <f t="shared" ref="B1325:G1325" si="876">B1333</f>
        <v>0</v>
      </c>
      <c r="C1325" s="2">
        <f t="shared" si="876"/>
        <v>5</v>
      </c>
      <c r="D1325" s="2">
        <f t="shared" si="876"/>
        <v>1323</v>
      </c>
      <c r="E1325" s="2">
        <f t="shared" si="876"/>
        <v>0</v>
      </c>
      <c r="F1325" s="2" t="str">
        <f t="shared" si="876"/>
        <v>Новый подраздел</v>
      </c>
      <c r="G1325" s="2" t="str">
        <f t="shared" si="876"/>
        <v>КОМНАТЫ</v>
      </c>
      <c r="H1325" s="2"/>
      <c r="I1325" s="2"/>
      <c r="J1325" s="2"/>
      <c r="K1325" s="2"/>
      <c r="L1325" s="2"/>
      <c r="M1325" s="2"/>
      <c r="N1325" s="2"/>
      <c r="O1325" s="2">
        <f t="shared" ref="O1325:AT1325" si="877">O1333</f>
        <v>0</v>
      </c>
      <c r="P1325" s="2">
        <f t="shared" si="877"/>
        <v>0</v>
      </c>
      <c r="Q1325" s="2">
        <f t="shared" si="877"/>
        <v>0</v>
      </c>
      <c r="R1325" s="2">
        <f t="shared" si="877"/>
        <v>0</v>
      </c>
      <c r="S1325" s="2">
        <f t="shared" si="877"/>
        <v>0</v>
      </c>
      <c r="T1325" s="2">
        <f t="shared" si="877"/>
        <v>0</v>
      </c>
      <c r="U1325" s="2">
        <f t="shared" si="877"/>
        <v>0</v>
      </c>
      <c r="V1325" s="2">
        <f t="shared" si="877"/>
        <v>0</v>
      </c>
      <c r="W1325" s="2">
        <f t="shared" si="877"/>
        <v>0</v>
      </c>
      <c r="X1325" s="2">
        <f t="shared" si="877"/>
        <v>0</v>
      </c>
      <c r="Y1325" s="2">
        <f t="shared" si="877"/>
        <v>0</v>
      </c>
      <c r="Z1325" s="2">
        <f t="shared" si="877"/>
        <v>0</v>
      </c>
      <c r="AA1325" s="2">
        <f t="shared" si="877"/>
        <v>0</v>
      </c>
      <c r="AB1325" s="2">
        <f t="shared" si="877"/>
        <v>0</v>
      </c>
      <c r="AC1325" s="2">
        <f t="shared" si="877"/>
        <v>0</v>
      </c>
      <c r="AD1325" s="2">
        <f t="shared" si="877"/>
        <v>0</v>
      </c>
      <c r="AE1325" s="2">
        <f t="shared" si="877"/>
        <v>0</v>
      </c>
      <c r="AF1325" s="2">
        <f t="shared" si="877"/>
        <v>0</v>
      </c>
      <c r="AG1325" s="2">
        <f t="shared" si="877"/>
        <v>0</v>
      </c>
      <c r="AH1325" s="2">
        <f t="shared" si="877"/>
        <v>0</v>
      </c>
      <c r="AI1325" s="2">
        <f t="shared" si="877"/>
        <v>0</v>
      </c>
      <c r="AJ1325" s="2">
        <f t="shared" si="877"/>
        <v>0</v>
      </c>
      <c r="AK1325" s="2">
        <f t="shared" si="877"/>
        <v>0</v>
      </c>
      <c r="AL1325" s="2">
        <f t="shared" si="877"/>
        <v>0</v>
      </c>
      <c r="AM1325" s="2">
        <f t="shared" si="877"/>
        <v>0</v>
      </c>
      <c r="AN1325" s="2">
        <f t="shared" si="877"/>
        <v>0</v>
      </c>
      <c r="AO1325" s="2">
        <f t="shared" si="877"/>
        <v>0</v>
      </c>
      <c r="AP1325" s="2">
        <f t="shared" si="877"/>
        <v>0</v>
      </c>
      <c r="AQ1325" s="2">
        <f t="shared" si="877"/>
        <v>0</v>
      </c>
      <c r="AR1325" s="2">
        <f t="shared" si="877"/>
        <v>0</v>
      </c>
      <c r="AS1325" s="2">
        <f t="shared" si="877"/>
        <v>0</v>
      </c>
      <c r="AT1325" s="2">
        <f t="shared" si="877"/>
        <v>0</v>
      </c>
      <c r="AU1325" s="2">
        <f t="shared" ref="AU1325:BZ1325" si="878">AU1333</f>
        <v>0</v>
      </c>
      <c r="AV1325" s="2">
        <f t="shared" si="878"/>
        <v>0</v>
      </c>
      <c r="AW1325" s="2">
        <f t="shared" si="878"/>
        <v>0</v>
      </c>
      <c r="AX1325" s="2">
        <f t="shared" si="878"/>
        <v>0</v>
      </c>
      <c r="AY1325" s="2">
        <f t="shared" si="878"/>
        <v>0</v>
      </c>
      <c r="AZ1325" s="2">
        <f t="shared" si="878"/>
        <v>0</v>
      </c>
      <c r="BA1325" s="2">
        <f t="shared" si="878"/>
        <v>0</v>
      </c>
      <c r="BB1325" s="2">
        <f t="shared" si="878"/>
        <v>0</v>
      </c>
      <c r="BC1325" s="2">
        <f t="shared" si="878"/>
        <v>0</v>
      </c>
      <c r="BD1325" s="2">
        <f t="shared" si="878"/>
        <v>0</v>
      </c>
      <c r="BE1325" s="2">
        <f t="shared" si="878"/>
        <v>0</v>
      </c>
      <c r="BF1325" s="2">
        <f t="shared" si="878"/>
        <v>0</v>
      </c>
      <c r="BG1325" s="2">
        <f t="shared" si="878"/>
        <v>0</v>
      </c>
      <c r="BH1325" s="2">
        <f t="shared" si="878"/>
        <v>0</v>
      </c>
      <c r="BI1325" s="2">
        <f t="shared" si="878"/>
        <v>0</v>
      </c>
      <c r="BJ1325" s="2">
        <f t="shared" si="878"/>
        <v>0</v>
      </c>
      <c r="BK1325" s="2">
        <f t="shared" si="878"/>
        <v>0</v>
      </c>
      <c r="BL1325" s="2">
        <f t="shared" si="878"/>
        <v>0</v>
      </c>
      <c r="BM1325" s="2">
        <f t="shared" si="878"/>
        <v>0</v>
      </c>
      <c r="BN1325" s="2">
        <f t="shared" si="878"/>
        <v>0</v>
      </c>
      <c r="BO1325" s="3">
        <f t="shared" si="878"/>
        <v>0</v>
      </c>
      <c r="BP1325" s="3">
        <f t="shared" si="878"/>
        <v>0</v>
      </c>
      <c r="BQ1325" s="3">
        <f t="shared" si="878"/>
        <v>0</v>
      </c>
      <c r="BR1325" s="3">
        <f t="shared" si="878"/>
        <v>0</v>
      </c>
      <c r="BS1325" s="3">
        <f t="shared" si="878"/>
        <v>0</v>
      </c>
      <c r="BT1325" s="3">
        <f t="shared" si="878"/>
        <v>0</v>
      </c>
      <c r="BU1325" s="3">
        <f t="shared" si="878"/>
        <v>0</v>
      </c>
      <c r="BV1325" s="3">
        <f t="shared" si="878"/>
        <v>0</v>
      </c>
      <c r="BW1325" s="3">
        <f t="shared" si="878"/>
        <v>0</v>
      </c>
      <c r="BX1325" s="3">
        <f t="shared" si="878"/>
        <v>0</v>
      </c>
      <c r="BY1325" s="3">
        <f t="shared" si="878"/>
        <v>0</v>
      </c>
      <c r="BZ1325" s="3">
        <f t="shared" si="878"/>
        <v>0</v>
      </c>
      <c r="CA1325" s="3">
        <f t="shared" ref="CA1325:DF1325" si="879">CA1333</f>
        <v>0</v>
      </c>
      <c r="CB1325" s="3">
        <f t="shared" si="879"/>
        <v>0</v>
      </c>
      <c r="CC1325" s="3">
        <f t="shared" si="879"/>
        <v>0</v>
      </c>
      <c r="CD1325" s="3">
        <f t="shared" si="879"/>
        <v>0</v>
      </c>
      <c r="CE1325" s="3">
        <f t="shared" si="879"/>
        <v>0</v>
      </c>
      <c r="CF1325" s="3">
        <f t="shared" si="879"/>
        <v>0</v>
      </c>
      <c r="CG1325" s="3">
        <f t="shared" si="879"/>
        <v>0</v>
      </c>
      <c r="CH1325" s="3">
        <f t="shared" si="879"/>
        <v>0</v>
      </c>
      <c r="CI1325" s="3">
        <f t="shared" si="879"/>
        <v>0</v>
      </c>
      <c r="CJ1325" s="3">
        <f t="shared" si="879"/>
        <v>0</v>
      </c>
      <c r="CK1325" s="3">
        <f t="shared" si="879"/>
        <v>0</v>
      </c>
      <c r="CL1325" s="3">
        <f t="shared" si="879"/>
        <v>0</v>
      </c>
      <c r="CM1325" s="3">
        <f t="shared" si="879"/>
        <v>0</v>
      </c>
      <c r="CN1325" s="3">
        <f t="shared" si="879"/>
        <v>0</v>
      </c>
      <c r="CO1325" s="3">
        <f t="shared" si="879"/>
        <v>0</v>
      </c>
      <c r="CP1325" s="3">
        <f t="shared" si="879"/>
        <v>0</v>
      </c>
      <c r="CQ1325" s="3">
        <f t="shared" si="879"/>
        <v>0</v>
      </c>
      <c r="CR1325" s="3">
        <f t="shared" si="879"/>
        <v>0</v>
      </c>
      <c r="CS1325" s="3">
        <f t="shared" si="879"/>
        <v>0</v>
      </c>
      <c r="CT1325" s="3">
        <f t="shared" si="879"/>
        <v>0</v>
      </c>
      <c r="CU1325" s="3">
        <f t="shared" si="879"/>
        <v>0</v>
      </c>
      <c r="CV1325" s="3">
        <f t="shared" si="879"/>
        <v>0</v>
      </c>
      <c r="CW1325" s="3">
        <f t="shared" si="879"/>
        <v>0</v>
      </c>
      <c r="CX1325" s="3">
        <f t="shared" si="879"/>
        <v>0</v>
      </c>
      <c r="CY1325" s="3">
        <f t="shared" si="879"/>
        <v>0</v>
      </c>
      <c r="CZ1325" s="3">
        <f t="shared" si="879"/>
        <v>0</v>
      </c>
      <c r="DA1325" s="3">
        <f t="shared" si="879"/>
        <v>0</v>
      </c>
      <c r="DB1325" s="3">
        <f t="shared" si="879"/>
        <v>0</v>
      </c>
      <c r="DC1325" s="3">
        <f t="shared" si="879"/>
        <v>0</v>
      </c>
      <c r="DD1325" s="3">
        <f t="shared" si="879"/>
        <v>0</v>
      </c>
      <c r="DE1325" s="3">
        <f t="shared" si="879"/>
        <v>0</v>
      </c>
      <c r="DF1325" s="3">
        <f t="shared" si="879"/>
        <v>0</v>
      </c>
      <c r="DG1325" s="3">
        <f t="shared" ref="DG1325:DN1325" si="880">DG1333</f>
        <v>0</v>
      </c>
      <c r="DH1325" s="3">
        <f t="shared" si="880"/>
        <v>0</v>
      </c>
      <c r="DI1325" s="3">
        <f t="shared" si="880"/>
        <v>0</v>
      </c>
      <c r="DJ1325" s="3">
        <f t="shared" si="880"/>
        <v>0</v>
      </c>
      <c r="DK1325" s="3">
        <f t="shared" si="880"/>
        <v>0</v>
      </c>
      <c r="DL1325" s="3">
        <f t="shared" si="880"/>
        <v>0</v>
      </c>
      <c r="DM1325" s="3">
        <f t="shared" si="880"/>
        <v>0</v>
      </c>
      <c r="DN1325" s="3">
        <f t="shared" si="880"/>
        <v>0</v>
      </c>
    </row>
    <row r="1327" spans="1:200">
      <c r="A1327">
        <v>17</v>
      </c>
      <c r="B1327">
        <v>0</v>
      </c>
      <c r="C1327">
        <f>ROW(SmtRes!A628)</f>
        <v>628</v>
      </c>
      <c r="D1327">
        <f>ROW(EtalonRes!A604)</f>
        <v>604</v>
      </c>
      <c r="E1327" t="s">
        <v>63</v>
      </c>
      <c r="F1327" t="s">
        <v>861</v>
      </c>
      <c r="G1327" t="s">
        <v>862</v>
      </c>
      <c r="H1327" t="s">
        <v>73</v>
      </c>
      <c r="I1327">
        <f>2.88*0.3</f>
        <v>0.86399999999999999</v>
      </c>
      <c r="J1327">
        <v>0</v>
      </c>
      <c r="O1327">
        <f>ROUND(CP1327,2)</f>
        <v>49093.98</v>
      </c>
      <c r="P1327">
        <f>ROUND(CQ1327*I1327,2)</f>
        <v>0</v>
      </c>
      <c r="Q1327">
        <f>ROUND(CR1327*I1327,2)</f>
        <v>0</v>
      </c>
      <c r="R1327">
        <f>ROUND(CS1327*I1327,2)</f>
        <v>0</v>
      </c>
      <c r="S1327">
        <f>ROUND(CT1327*I1327,2)</f>
        <v>49093.98</v>
      </c>
      <c r="T1327">
        <f>ROUND(CU1327*I1327,2)</f>
        <v>0</v>
      </c>
      <c r="U1327">
        <f>CV1327*I1327</f>
        <v>248.14511999999999</v>
      </c>
      <c r="V1327">
        <f>CW1327*I1327</f>
        <v>0</v>
      </c>
      <c r="W1327">
        <f>ROUND(CX1327*I1327,2)</f>
        <v>0</v>
      </c>
      <c r="X1327">
        <f t="shared" ref="X1327:Y1331" si="881">ROUND(CY1327,2)</f>
        <v>41238.94</v>
      </c>
      <c r="Y1327">
        <f t="shared" si="881"/>
        <v>21601.35</v>
      </c>
      <c r="AA1327">
        <v>22950688</v>
      </c>
      <c r="AB1327">
        <f>ROUND((AC1327+AD1327+AF1327),6)</f>
        <v>3415.64</v>
      </c>
      <c r="AC1327">
        <f>ROUND((ES1327),6)</f>
        <v>0</v>
      </c>
      <c r="AD1327">
        <f>ROUND((((ET1327)-(EU1327))+AE1327),6)</f>
        <v>0</v>
      </c>
      <c r="AE1327">
        <f t="shared" ref="AE1327:AF1331" si="882">ROUND((EU1327),6)</f>
        <v>0</v>
      </c>
      <c r="AF1327">
        <f t="shared" si="882"/>
        <v>3415.64</v>
      </c>
      <c r="AG1327">
        <f>ROUND((AP1327),6)</f>
        <v>0</v>
      </c>
      <c r="AH1327">
        <f t="shared" ref="AH1327:AI1331" si="883">(EW1327)</f>
        <v>280.2</v>
      </c>
      <c r="AI1327">
        <f t="shared" si="883"/>
        <v>0</v>
      </c>
      <c r="AJ1327">
        <f>ROUND((AS1327),6)</f>
        <v>0</v>
      </c>
      <c r="AK1327">
        <v>3415.64</v>
      </c>
      <c r="AL1327">
        <v>0</v>
      </c>
      <c r="AM1327">
        <v>0</v>
      </c>
      <c r="AN1327">
        <v>0</v>
      </c>
      <c r="AO1327">
        <v>3415.64</v>
      </c>
      <c r="AP1327">
        <v>0</v>
      </c>
      <c r="AQ1327">
        <v>280.2</v>
      </c>
      <c r="AR1327">
        <v>0</v>
      </c>
      <c r="AS1327">
        <v>0</v>
      </c>
      <c r="AT1327">
        <v>84</v>
      </c>
      <c r="AU1327">
        <v>44</v>
      </c>
      <c r="AV1327">
        <v>1.0249999999999999</v>
      </c>
      <c r="AW1327">
        <v>1</v>
      </c>
      <c r="AZ1327">
        <v>1</v>
      </c>
      <c r="BA1327">
        <v>16.23</v>
      </c>
      <c r="BB1327">
        <v>1</v>
      </c>
      <c r="BC1327">
        <v>1</v>
      </c>
      <c r="BD1327" t="s">
        <v>45</v>
      </c>
      <c r="BE1327" t="s">
        <v>45</v>
      </c>
      <c r="BF1327" t="s">
        <v>45</v>
      </c>
      <c r="BG1327" t="s">
        <v>45</v>
      </c>
      <c r="BH1327">
        <v>0</v>
      </c>
      <c r="BI1327">
        <v>1</v>
      </c>
      <c r="BJ1327" t="s">
        <v>863</v>
      </c>
      <c r="BM1327">
        <v>454</v>
      </c>
      <c r="BN1327">
        <v>0</v>
      </c>
      <c r="BO1327" t="s">
        <v>861</v>
      </c>
      <c r="BP1327">
        <v>1</v>
      </c>
      <c r="BQ1327">
        <v>60</v>
      </c>
      <c r="BS1327">
        <v>16.23</v>
      </c>
      <c r="BT1327">
        <v>1</v>
      </c>
      <c r="BU1327">
        <v>1</v>
      </c>
      <c r="BV1327">
        <v>1</v>
      </c>
      <c r="BW1327">
        <v>1</v>
      </c>
      <c r="BX1327">
        <v>1</v>
      </c>
      <c r="BY1327" t="s">
        <v>45</v>
      </c>
      <c r="BZ1327">
        <v>84</v>
      </c>
      <c r="CA1327">
        <v>44</v>
      </c>
      <c r="CF1327">
        <v>0</v>
      </c>
      <c r="CG1327">
        <v>0</v>
      </c>
      <c r="CM1327">
        <v>0</v>
      </c>
      <c r="CN1327" t="s">
        <v>45</v>
      </c>
      <c r="CO1327">
        <v>0</v>
      </c>
      <c r="CP1327">
        <f>(P1327+Q1327+S1327)</f>
        <v>49093.98</v>
      </c>
      <c r="CQ1327">
        <f>(AC1327*BC1327*AW1327)</f>
        <v>0</v>
      </c>
      <c r="CR1327">
        <f>(AD1327*BB1327*AV1327)</f>
        <v>0</v>
      </c>
      <c r="CS1327">
        <f>(AE1327*BS1327*AV1327)</f>
        <v>0</v>
      </c>
      <c r="CT1327">
        <f>(AF1327*BA1327*AV1327)</f>
        <v>56821.733129999993</v>
      </c>
      <c r="CU1327">
        <f>AG1327</f>
        <v>0</v>
      </c>
      <c r="CV1327">
        <f>(AH1327*AV1327)</f>
        <v>287.20499999999998</v>
      </c>
      <c r="CW1327">
        <f t="shared" ref="CW1327:CX1331" si="884">AI1327</f>
        <v>0</v>
      </c>
      <c r="CX1327">
        <f t="shared" si="884"/>
        <v>0</v>
      </c>
      <c r="CY1327">
        <f>S1327*(BZ1327/100)</f>
        <v>41238.943200000002</v>
      </c>
      <c r="CZ1327">
        <f>S1327*(CA1327/100)</f>
        <v>21601.351200000001</v>
      </c>
      <c r="DC1327" t="s">
        <v>45</v>
      </c>
      <c r="DD1327" t="s">
        <v>45</v>
      </c>
      <c r="DE1327" t="s">
        <v>45</v>
      </c>
      <c r="DF1327" t="s">
        <v>45</v>
      </c>
      <c r="DG1327" t="s">
        <v>45</v>
      </c>
      <c r="DH1327" t="s">
        <v>45</v>
      </c>
      <c r="DI1327" t="s">
        <v>45</v>
      </c>
      <c r="DJ1327" t="s">
        <v>45</v>
      </c>
      <c r="DK1327" t="s">
        <v>45</v>
      </c>
      <c r="DL1327" t="s">
        <v>45</v>
      </c>
      <c r="DM1327" t="s">
        <v>45</v>
      </c>
      <c r="DN1327">
        <v>100</v>
      </c>
      <c r="DO1327">
        <v>64</v>
      </c>
      <c r="DP1327">
        <v>1.0249999999999999</v>
      </c>
      <c r="DQ1327">
        <v>1</v>
      </c>
      <c r="DU1327">
        <v>1005</v>
      </c>
      <c r="DV1327" t="s">
        <v>73</v>
      </c>
      <c r="DW1327" t="s">
        <v>73</v>
      </c>
      <c r="DX1327">
        <v>100</v>
      </c>
      <c r="EE1327">
        <v>21378169</v>
      </c>
      <c r="EF1327">
        <v>60</v>
      </c>
      <c r="EG1327" t="s">
        <v>87</v>
      </c>
      <c r="EH1327">
        <v>0</v>
      </c>
      <c r="EI1327" t="s">
        <v>45</v>
      </c>
      <c r="EJ1327">
        <v>1</v>
      </c>
      <c r="EK1327">
        <v>454</v>
      </c>
      <c r="EL1327" t="s">
        <v>384</v>
      </c>
      <c r="EM1327" t="s">
        <v>385</v>
      </c>
      <c r="EO1327" t="s">
        <v>45</v>
      </c>
      <c r="EQ1327">
        <v>0</v>
      </c>
      <c r="ER1327">
        <v>3415.64</v>
      </c>
      <c r="ES1327">
        <v>0</v>
      </c>
      <c r="ET1327">
        <v>0</v>
      </c>
      <c r="EU1327">
        <v>0</v>
      </c>
      <c r="EV1327">
        <v>3415.64</v>
      </c>
      <c r="EW1327">
        <v>280.2</v>
      </c>
      <c r="EX1327">
        <v>0</v>
      </c>
      <c r="EY1327">
        <v>0</v>
      </c>
      <c r="EZ1327">
        <v>0</v>
      </c>
      <c r="FQ1327">
        <v>0</v>
      </c>
      <c r="FR1327">
        <f>ROUND(IF(AND(BH1327=3,BI1327=3),P1327,0),2)</f>
        <v>0</v>
      </c>
      <c r="FS1327">
        <v>0</v>
      </c>
      <c r="FX1327">
        <v>84</v>
      </c>
      <c r="FY1327">
        <v>44</v>
      </c>
      <c r="GA1327" t="s">
        <v>45</v>
      </c>
      <c r="GG1327">
        <v>2</v>
      </c>
      <c r="GH1327">
        <v>1</v>
      </c>
      <c r="GI1327">
        <v>2</v>
      </c>
      <c r="GJ1327">
        <v>0</v>
      </c>
      <c r="GK1327">
        <f>ROUND(R1327*(R12)/100,2)</f>
        <v>0</v>
      </c>
      <c r="GL1327">
        <f>ROUND(IF(AND(BH1327=3,BI1327=3,FS1327&lt;&gt;0),P1327,0),2)</f>
        <v>0</v>
      </c>
      <c r="GM1327">
        <f>O1327+X1327+Y1327+GK1327</f>
        <v>111934.27000000002</v>
      </c>
      <c r="GN1327">
        <f>ROUND(IF(OR(BI1327=0,BI1327=1),O1327+X1327+Y1327+GK1327,0),2)</f>
        <v>111934.27</v>
      </c>
      <c r="GO1327">
        <f>ROUND(IF(BI1327=2,O1327+X1327+Y1327+GK1327,0),2)</f>
        <v>0</v>
      </c>
      <c r="GP1327">
        <f>ROUND(IF(BI1327=4,O1327+X1327+Y1327+GK1327,0),2)</f>
        <v>0</v>
      </c>
      <c r="GR1327">
        <v>0</v>
      </c>
    </row>
    <row r="1328" spans="1:200">
      <c r="A1328">
        <v>18</v>
      </c>
      <c r="B1328">
        <v>0</v>
      </c>
      <c r="C1328">
        <v>628</v>
      </c>
      <c r="E1328" t="s">
        <v>386</v>
      </c>
      <c r="F1328" t="s">
        <v>864</v>
      </c>
      <c r="G1328" t="s">
        <v>865</v>
      </c>
      <c r="H1328" t="s">
        <v>102</v>
      </c>
      <c r="I1328">
        <f>I1327*J1328</f>
        <v>1.9958400000000001</v>
      </c>
      <c r="J1328">
        <v>2.31</v>
      </c>
      <c r="O1328">
        <f>ROUND(CP1328,2)</f>
        <v>6120.14</v>
      </c>
      <c r="P1328">
        <f>ROUND(CQ1328*I1328,2)</f>
        <v>6120.14</v>
      </c>
      <c r="Q1328">
        <f>ROUND(CR1328*I1328,2)</f>
        <v>0</v>
      </c>
      <c r="R1328">
        <f>ROUND(CS1328*I1328,2)</f>
        <v>0</v>
      </c>
      <c r="S1328">
        <f>ROUND(CT1328*I1328,2)</f>
        <v>0</v>
      </c>
      <c r="T1328">
        <f>ROUND(CU1328*I1328,2)</f>
        <v>0</v>
      </c>
      <c r="U1328">
        <f>CV1328*I1328</f>
        <v>0</v>
      </c>
      <c r="V1328">
        <f>CW1328*I1328</f>
        <v>0</v>
      </c>
      <c r="W1328">
        <f>ROUND(CX1328*I1328,2)</f>
        <v>0</v>
      </c>
      <c r="X1328">
        <f t="shared" si="881"/>
        <v>0</v>
      </c>
      <c r="Y1328">
        <f t="shared" si="881"/>
        <v>0</v>
      </c>
      <c r="AA1328">
        <v>22950688</v>
      </c>
      <c r="AB1328">
        <f>ROUND((AC1328+AD1328+AF1328),6)</f>
        <v>477.64</v>
      </c>
      <c r="AC1328">
        <f>ROUND((ES1328),6)</f>
        <v>477.64</v>
      </c>
      <c r="AD1328">
        <f>ROUND((((ET1328)-(EU1328))+AE1328),6)</f>
        <v>0</v>
      </c>
      <c r="AE1328">
        <f t="shared" si="882"/>
        <v>0</v>
      </c>
      <c r="AF1328">
        <f t="shared" si="882"/>
        <v>0</v>
      </c>
      <c r="AG1328">
        <f>ROUND((AP1328),6)</f>
        <v>0</v>
      </c>
      <c r="AH1328">
        <f t="shared" si="883"/>
        <v>0</v>
      </c>
      <c r="AI1328">
        <f t="shared" si="883"/>
        <v>0</v>
      </c>
      <c r="AJ1328">
        <f>ROUND((AS1328),6)</f>
        <v>0</v>
      </c>
      <c r="AK1328">
        <v>477.64</v>
      </c>
      <c r="AL1328">
        <v>477.64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1</v>
      </c>
      <c r="AW1328">
        <v>1</v>
      </c>
      <c r="AZ1328">
        <v>1</v>
      </c>
      <c r="BA1328">
        <v>1</v>
      </c>
      <c r="BB1328">
        <v>1</v>
      </c>
      <c r="BC1328">
        <v>6.42</v>
      </c>
      <c r="BD1328" t="s">
        <v>45</v>
      </c>
      <c r="BE1328" t="s">
        <v>45</v>
      </c>
      <c r="BF1328" t="s">
        <v>45</v>
      </c>
      <c r="BG1328" t="s">
        <v>45</v>
      </c>
      <c r="BH1328">
        <v>3</v>
      </c>
      <c r="BI1328">
        <v>1</v>
      </c>
      <c r="BJ1328" t="s">
        <v>866</v>
      </c>
      <c r="BM1328">
        <v>454</v>
      </c>
      <c r="BN1328">
        <v>0</v>
      </c>
      <c r="BO1328" t="s">
        <v>864</v>
      </c>
      <c r="BP1328">
        <v>1</v>
      </c>
      <c r="BQ1328">
        <v>60</v>
      </c>
      <c r="BS1328">
        <v>1</v>
      </c>
      <c r="BT1328">
        <v>1</v>
      </c>
      <c r="BU1328">
        <v>1</v>
      </c>
      <c r="BV1328">
        <v>1</v>
      </c>
      <c r="BW1328">
        <v>1</v>
      </c>
      <c r="BX1328">
        <v>1</v>
      </c>
      <c r="BY1328" t="s">
        <v>45</v>
      </c>
      <c r="BZ1328">
        <v>0</v>
      </c>
      <c r="CA1328">
        <v>0</v>
      </c>
      <c r="CF1328">
        <v>0</v>
      </c>
      <c r="CG1328">
        <v>0</v>
      </c>
      <c r="CM1328">
        <v>0</v>
      </c>
      <c r="CN1328" t="s">
        <v>45</v>
      </c>
      <c r="CO1328">
        <v>0</v>
      </c>
      <c r="CP1328">
        <f>(P1328+Q1328+S1328)</f>
        <v>6120.14</v>
      </c>
      <c r="CQ1328">
        <f>(AC1328*BC1328*AW1328)</f>
        <v>3066.4487999999997</v>
      </c>
      <c r="CR1328">
        <f>(AD1328*BB1328*AV1328)</f>
        <v>0</v>
      </c>
      <c r="CS1328">
        <f>(AE1328*BS1328*AV1328)</f>
        <v>0</v>
      </c>
      <c r="CT1328">
        <f>(AF1328*BA1328*AV1328)</f>
        <v>0</v>
      </c>
      <c r="CU1328">
        <f>AG1328</f>
        <v>0</v>
      </c>
      <c r="CV1328">
        <f>(AH1328*AV1328)</f>
        <v>0</v>
      </c>
      <c r="CW1328">
        <f t="shared" si="884"/>
        <v>0</v>
      </c>
      <c r="CX1328">
        <f t="shared" si="884"/>
        <v>0</v>
      </c>
      <c r="CY1328">
        <f>S1328*(BZ1328/100)</f>
        <v>0</v>
      </c>
      <c r="CZ1328">
        <f>S1328*(CA1328/100)</f>
        <v>0</v>
      </c>
      <c r="DC1328" t="s">
        <v>45</v>
      </c>
      <c r="DD1328" t="s">
        <v>45</v>
      </c>
      <c r="DE1328" t="s">
        <v>45</v>
      </c>
      <c r="DF1328" t="s">
        <v>45</v>
      </c>
      <c r="DG1328" t="s">
        <v>45</v>
      </c>
      <c r="DH1328" t="s">
        <v>45</v>
      </c>
      <c r="DI1328" t="s">
        <v>45</v>
      </c>
      <c r="DJ1328" t="s">
        <v>45</v>
      </c>
      <c r="DK1328" t="s">
        <v>45</v>
      </c>
      <c r="DL1328" t="s">
        <v>45</v>
      </c>
      <c r="DM1328" t="s">
        <v>45</v>
      </c>
      <c r="DN1328">
        <v>100</v>
      </c>
      <c r="DO1328">
        <v>64</v>
      </c>
      <c r="DP1328">
        <v>1.0249999999999999</v>
      </c>
      <c r="DQ1328">
        <v>1</v>
      </c>
      <c r="DU1328">
        <v>1007</v>
      </c>
      <c r="DV1328" t="s">
        <v>102</v>
      </c>
      <c r="DW1328" t="s">
        <v>102</v>
      </c>
      <c r="DX1328">
        <v>1</v>
      </c>
      <c r="EE1328">
        <v>21378169</v>
      </c>
      <c r="EF1328">
        <v>60</v>
      </c>
      <c r="EG1328" t="s">
        <v>87</v>
      </c>
      <c r="EH1328">
        <v>0</v>
      </c>
      <c r="EI1328" t="s">
        <v>45</v>
      </c>
      <c r="EJ1328">
        <v>1</v>
      </c>
      <c r="EK1328">
        <v>454</v>
      </c>
      <c r="EL1328" t="s">
        <v>384</v>
      </c>
      <c r="EM1328" t="s">
        <v>385</v>
      </c>
      <c r="EO1328" t="s">
        <v>45</v>
      </c>
      <c r="EQ1328">
        <v>0</v>
      </c>
      <c r="ER1328">
        <v>477.64</v>
      </c>
      <c r="ES1328">
        <v>477.64</v>
      </c>
      <c r="ET1328">
        <v>0</v>
      </c>
      <c r="EU1328">
        <v>0</v>
      </c>
      <c r="EV1328">
        <v>0</v>
      </c>
      <c r="EW1328">
        <v>0</v>
      </c>
      <c r="EX1328">
        <v>0</v>
      </c>
      <c r="EZ1328">
        <v>0</v>
      </c>
      <c r="FQ1328">
        <v>0</v>
      </c>
      <c r="FR1328">
        <f>ROUND(IF(AND(BH1328=3,BI1328=3),P1328,0),2)</f>
        <v>0</v>
      </c>
      <c r="FS1328">
        <v>0</v>
      </c>
      <c r="FX1328">
        <v>0</v>
      </c>
      <c r="FY1328">
        <v>0</v>
      </c>
      <c r="GA1328" t="s">
        <v>45</v>
      </c>
      <c r="GG1328">
        <v>2</v>
      </c>
      <c r="GH1328">
        <v>1</v>
      </c>
      <c r="GI1328">
        <v>2</v>
      </c>
      <c r="GJ1328">
        <v>0</v>
      </c>
      <c r="GK1328">
        <f>ROUND(R1328*(R12)/100,2)</f>
        <v>0</v>
      </c>
      <c r="GL1328">
        <f>ROUND(IF(AND(BH1328=3,BI1328=3,FS1328&lt;&gt;0),P1328,0),2)</f>
        <v>0</v>
      </c>
      <c r="GM1328">
        <f>O1328+X1328+Y1328+GK1328</f>
        <v>6120.14</v>
      </c>
      <c r="GN1328">
        <f>ROUND(IF(OR(BI1328=0,BI1328=1),O1328+X1328+Y1328+GK1328,0),2)</f>
        <v>6120.14</v>
      </c>
      <c r="GO1328">
        <f>ROUND(IF(BI1328=2,O1328+X1328+Y1328+GK1328,0),2)</f>
        <v>0</v>
      </c>
      <c r="GP1328">
        <f>ROUND(IF(BI1328=4,O1328+X1328+Y1328+GK1328,0),2)</f>
        <v>0</v>
      </c>
      <c r="GR1328">
        <v>0</v>
      </c>
    </row>
    <row r="1329" spans="1:200">
      <c r="A1329">
        <v>17</v>
      </c>
      <c r="B1329">
        <v>0</v>
      </c>
      <c r="C1329">
        <f>ROW(SmtRes!A637)</f>
        <v>637</v>
      </c>
      <c r="D1329">
        <f>ROW(EtalonRes!A613)</f>
        <v>613</v>
      </c>
      <c r="E1329" t="s">
        <v>70</v>
      </c>
      <c r="F1329" t="s">
        <v>867</v>
      </c>
      <c r="G1329" t="s">
        <v>868</v>
      </c>
      <c r="H1329" t="s">
        <v>73</v>
      </c>
      <c r="I1329">
        <f>2.88</f>
        <v>2.88</v>
      </c>
      <c r="J1329">
        <v>0</v>
      </c>
      <c r="O1329">
        <f>ROUND(CP1329,2)</f>
        <v>13138.76</v>
      </c>
      <c r="P1329">
        <f>ROUND(CQ1329*I1329,2)</f>
        <v>1904.55</v>
      </c>
      <c r="Q1329">
        <f>ROUND(CR1329*I1329,2)</f>
        <v>115.99</v>
      </c>
      <c r="R1329">
        <f>ROUND(CS1329*I1329,2)</f>
        <v>50.79</v>
      </c>
      <c r="S1329">
        <f>ROUND(CT1329*I1329,2)</f>
        <v>11118.22</v>
      </c>
      <c r="T1329">
        <f>ROUND(CU1329*I1329,2)</f>
        <v>0</v>
      </c>
      <c r="U1329">
        <f>CV1329*I1329</f>
        <v>60.515999999999998</v>
      </c>
      <c r="V1329">
        <f>CW1329*I1329</f>
        <v>0</v>
      </c>
      <c r="W1329">
        <f>ROUND(CX1329*I1329,2)</f>
        <v>0</v>
      </c>
      <c r="X1329">
        <f t="shared" si="881"/>
        <v>9339.2999999999993</v>
      </c>
      <c r="Y1329">
        <f t="shared" si="881"/>
        <v>4892.0200000000004</v>
      </c>
      <c r="AA1329">
        <v>22950688</v>
      </c>
      <c r="AB1329">
        <f>ROUND((AC1329+AD1329+AF1329),6)</f>
        <v>430.46</v>
      </c>
      <c r="AC1329">
        <f>ROUND((ES1329),6)</f>
        <v>193.93</v>
      </c>
      <c r="AD1329">
        <f>ROUND((((ET1329)-(EU1329))+AE1329),6)</f>
        <v>4.47</v>
      </c>
      <c r="AE1329">
        <f t="shared" si="882"/>
        <v>1.06</v>
      </c>
      <c r="AF1329">
        <f t="shared" si="882"/>
        <v>232.06</v>
      </c>
      <c r="AG1329">
        <f>ROUND((AP1329),6)</f>
        <v>0</v>
      </c>
      <c r="AH1329">
        <f t="shared" si="883"/>
        <v>20.5</v>
      </c>
      <c r="AI1329">
        <f t="shared" si="883"/>
        <v>0</v>
      </c>
      <c r="AJ1329">
        <f>ROUND((AS1329),6)</f>
        <v>0</v>
      </c>
      <c r="AK1329">
        <v>430.46</v>
      </c>
      <c r="AL1329">
        <v>193.93</v>
      </c>
      <c r="AM1329">
        <v>4.47</v>
      </c>
      <c r="AN1329">
        <v>1.06</v>
      </c>
      <c r="AO1329">
        <v>232.06</v>
      </c>
      <c r="AP1329">
        <v>0</v>
      </c>
      <c r="AQ1329">
        <v>20.5</v>
      </c>
      <c r="AR1329">
        <v>0</v>
      </c>
      <c r="AS1329">
        <v>0</v>
      </c>
      <c r="AT1329">
        <v>84</v>
      </c>
      <c r="AU1329">
        <v>44</v>
      </c>
      <c r="AV1329">
        <v>1.0249999999999999</v>
      </c>
      <c r="AW1329">
        <v>1</v>
      </c>
      <c r="AZ1329">
        <v>1</v>
      </c>
      <c r="BA1329">
        <v>16.23</v>
      </c>
      <c r="BB1329">
        <v>8.7899999999999991</v>
      </c>
      <c r="BC1329">
        <v>3.41</v>
      </c>
      <c r="BD1329" t="s">
        <v>45</v>
      </c>
      <c r="BE1329" t="s">
        <v>45</v>
      </c>
      <c r="BF1329" t="s">
        <v>45</v>
      </c>
      <c r="BG1329" t="s">
        <v>45</v>
      </c>
      <c r="BH1329">
        <v>0</v>
      </c>
      <c r="BI1329">
        <v>1</v>
      </c>
      <c r="BJ1329" t="s">
        <v>869</v>
      </c>
      <c r="BM1329">
        <v>478</v>
      </c>
      <c r="BN1329">
        <v>0</v>
      </c>
      <c r="BO1329" t="s">
        <v>867</v>
      </c>
      <c r="BP1329">
        <v>1</v>
      </c>
      <c r="BQ1329">
        <v>60</v>
      </c>
      <c r="BS1329">
        <v>16.23</v>
      </c>
      <c r="BT1329">
        <v>1</v>
      </c>
      <c r="BU1329">
        <v>1</v>
      </c>
      <c r="BV1329">
        <v>1</v>
      </c>
      <c r="BW1329">
        <v>1</v>
      </c>
      <c r="BX1329">
        <v>1</v>
      </c>
      <c r="BY1329" t="s">
        <v>45</v>
      </c>
      <c r="BZ1329">
        <v>84</v>
      </c>
      <c r="CA1329">
        <v>44</v>
      </c>
      <c r="CF1329">
        <v>0</v>
      </c>
      <c r="CG1329">
        <v>0</v>
      </c>
      <c r="CM1329">
        <v>0</v>
      </c>
      <c r="CN1329" t="s">
        <v>45</v>
      </c>
      <c r="CO1329">
        <v>0</v>
      </c>
      <c r="CP1329">
        <f>(P1329+Q1329+S1329)</f>
        <v>13138.759999999998</v>
      </c>
      <c r="CQ1329">
        <f>(AC1329*BC1329*AW1329)</f>
        <v>661.30130000000008</v>
      </c>
      <c r="CR1329">
        <f>(AD1329*BB1329*AV1329)</f>
        <v>40.273582499999989</v>
      </c>
      <c r="CS1329">
        <f>(AE1329*BS1329*AV1329)</f>
        <v>17.633894999999999</v>
      </c>
      <c r="CT1329">
        <f>(AF1329*BA1329*AV1329)</f>
        <v>3860.4921450000002</v>
      </c>
      <c r="CU1329">
        <f>AG1329</f>
        <v>0</v>
      </c>
      <c r="CV1329">
        <f>(AH1329*AV1329)</f>
        <v>21.012499999999999</v>
      </c>
      <c r="CW1329">
        <f t="shared" si="884"/>
        <v>0</v>
      </c>
      <c r="CX1329">
        <f t="shared" si="884"/>
        <v>0</v>
      </c>
      <c r="CY1329">
        <f>S1329*(BZ1329/100)</f>
        <v>9339.3047999999999</v>
      </c>
      <c r="CZ1329">
        <f>S1329*(CA1329/100)</f>
        <v>4892.0167999999994</v>
      </c>
      <c r="DC1329" t="s">
        <v>45</v>
      </c>
      <c r="DD1329" t="s">
        <v>45</v>
      </c>
      <c r="DE1329" t="s">
        <v>45</v>
      </c>
      <c r="DF1329" t="s">
        <v>45</v>
      </c>
      <c r="DG1329" t="s">
        <v>45</v>
      </c>
      <c r="DH1329" t="s">
        <v>45</v>
      </c>
      <c r="DI1329" t="s">
        <v>45</v>
      </c>
      <c r="DJ1329" t="s">
        <v>45</v>
      </c>
      <c r="DK1329" t="s">
        <v>45</v>
      </c>
      <c r="DL1329" t="s">
        <v>45</v>
      </c>
      <c r="DM1329" t="s">
        <v>45</v>
      </c>
      <c r="DN1329">
        <v>100</v>
      </c>
      <c r="DO1329">
        <v>64</v>
      </c>
      <c r="DP1329">
        <v>1.0249999999999999</v>
      </c>
      <c r="DQ1329">
        <v>1</v>
      </c>
      <c r="DU1329">
        <v>1005</v>
      </c>
      <c r="DV1329" t="s">
        <v>73</v>
      </c>
      <c r="DW1329" t="s">
        <v>73</v>
      </c>
      <c r="DX1329">
        <v>100</v>
      </c>
      <c r="EE1329">
        <v>21378193</v>
      </c>
      <c r="EF1329">
        <v>60</v>
      </c>
      <c r="EG1329" t="s">
        <v>87</v>
      </c>
      <c r="EH1329">
        <v>0</v>
      </c>
      <c r="EI1329" t="s">
        <v>45</v>
      </c>
      <c r="EJ1329">
        <v>1</v>
      </c>
      <c r="EK1329">
        <v>478</v>
      </c>
      <c r="EL1329" t="s">
        <v>400</v>
      </c>
      <c r="EM1329" t="s">
        <v>401</v>
      </c>
      <c r="EO1329" t="s">
        <v>45</v>
      </c>
      <c r="EQ1329">
        <v>0</v>
      </c>
      <c r="ER1329">
        <v>430.46</v>
      </c>
      <c r="ES1329">
        <v>193.93</v>
      </c>
      <c r="ET1329">
        <v>4.47</v>
      </c>
      <c r="EU1329">
        <v>1.06</v>
      </c>
      <c r="EV1329">
        <v>232.06</v>
      </c>
      <c r="EW1329">
        <v>20.5</v>
      </c>
      <c r="EX1329">
        <v>0</v>
      </c>
      <c r="EY1329">
        <v>0</v>
      </c>
      <c r="EZ1329">
        <v>0</v>
      </c>
      <c r="FQ1329">
        <v>0</v>
      </c>
      <c r="FR1329">
        <f>ROUND(IF(AND(BH1329=3,BI1329=3),P1329,0),2)</f>
        <v>0</v>
      </c>
      <c r="FS1329">
        <v>0</v>
      </c>
      <c r="FX1329">
        <v>84</v>
      </c>
      <c r="FY1329">
        <v>44</v>
      </c>
      <c r="GA1329" t="s">
        <v>45</v>
      </c>
      <c r="GG1329">
        <v>2</v>
      </c>
      <c r="GH1329">
        <v>1</v>
      </c>
      <c r="GI1329">
        <v>2</v>
      </c>
      <c r="GJ1329">
        <v>0</v>
      </c>
      <c r="GK1329">
        <f>ROUND(R1329*(R12)/100,2)</f>
        <v>84.82</v>
      </c>
      <c r="GL1329">
        <f>ROUND(IF(AND(BH1329=3,BI1329=3,FS1329&lt;&gt;0),P1329,0),2)</f>
        <v>0</v>
      </c>
      <c r="GM1329">
        <f>O1329+X1329+Y1329+GK1329</f>
        <v>27454.899999999998</v>
      </c>
      <c r="GN1329">
        <f>ROUND(IF(OR(BI1329=0,BI1329=1),O1329+X1329+Y1329+GK1329,0),2)</f>
        <v>27454.9</v>
      </c>
      <c r="GO1329">
        <f>ROUND(IF(BI1329=2,O1329+X1329+Y1329+GK1329,0),2)</f>
        <v>0</v>
      </c>
      <c r="GP1329">
        <f>ROUND(IF(BI1329=4,O1329+X1329+Y1329+GK1329,0),2)</f>
        <v>0</v>
      </c>
      <c r="GR1329">
        <v>0</v>
      </c>
    </row>
    <row r="1330" spans="1:200">
      <c r="A1330">
        <v>18</v>
      </c>
      <c r="B1330">
        <v>0</v>
      </c>
      <c r="C1330">
        <v>633</v>
      </c>
      <c r="E1330" t="s">
        <v>215</v>
      </c>
      <c r="F1330" t="s">
        <v>403</v>
      </c>
      <c r="G1330" t="s">
        <v>404</v>
      </c>
      <c r="H1330" t="s">
        <v>138</v>
      </c>
      <c r="I1330">
        <f>I1329*J1330</f>
        <v>1.584E-2</v>
      </c>
      <c r="J1330">
        <v>5.5000000000000005E-3</v>
      </c>
      <c r="O1330">
        <f>ROUND(CP1330,2)</f>
        <v>245.46</v>
      </c>
      <c r="P1330">
        <f>ROUND(CQ1330*I1330,2)</f>
        <v>245.46</v>
      </c>
      <c r="Q1330">
        <f>ROUND(CR1330*I1330,2)</f>
        <v>0</v>
      </c>
      <c r="R1330">
        <f>ROUND(CS1330*I1330,2)</f>
        <v>0</v>
      </c>
      <c r="S1330">
        <f>ROUND(CT1330*I1330,2)</f>
        <v>0</v>
      </c>
      <c r="T1330">
        <f>ROUND(CU1330*I1330,2)</f>
        <v>0</v>
      </c>
      <c r="U1330">
        <f>CV1330*I1330</f>
        <v>0</v>
      </c>
      <c r="V1330">
        <f>CW1330*I1330</f>
        <v>0</v>
      </c>
      <c r="W1330">
        <f>ROUND(CX1330*I1330,2)</f>
        <v>0</v>
      </c>
      <c r="X1330">
        <f t="shared" si="881"/>
        <v>0</v>
      </c>
      <c r="Y1330">
        <f t="shared" si="881"/>
        <v>0</v>
      </c>
      <c r="AA1330">
        <v>22950688</v>
      </c>
      <c r="AB1330">
        <f>ROUND((AC1330+AD1330+AF1330),6)</f>
        <v>2278.84</v>
      </c>
      <c r="AC1330">
        <f>ROUND((ES1330),6)</f>
        <v>2278.84</v>
      </c>
      <c r="AD1330">
        <f>ROUND((((ET1330)-(EU1330))+AE1330),6)</f>
        <v>0</v>
      </c>
      <c r="AE1330">
        <f t="shared" si="882"/>
        <v>0</v>
      </c>
      <c r="AF1330">
        <f t="shared" si="882"/>
        <v>0</v>
      </c>
      <c r="AG1330">
        <f>ROUND((AP1330),6)</f>
        <v>0</v>
      </c>
      <c r="AH1330">
        <f t="shared" si="883"/>
        <v>0</v>
      </c>
      <c r="AI1330">
        <f t="shared" si="883"/>
        <v>0</v>
      </c>
      <c r="AJ1330">
        <f>ROUND((AS1330),6)</f>
        <v>0</v>
      </c>
      <c r="AK1330">
        <v>2278.84</v>
      </c>
      <c r="AL1330">
        <v>2278.84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1</v>
      </c>
      <c r="AW1330">
        <v>1</v>
      </c>
      <c r="AZ1330">
        <v>1</v>
      </c>
      <c r="BA1330">
        <v>1</v>
      </c>
      <c r="BB1330">
        <v>1</v>
      </c>
      <c r="BC1330">
        <v>6.8</v>
      </c>
      <c r="BD1330" t="s">
        <v>45</v>
      </c>
      <c r="BE1330" t="s">
        <v>45</v>
      </c>
      <c r="BF1330" t="s">
        <v>45</v>
      </c>
      <c r="BG1330" t="s">
        <v>45</v>
      </c>
      <c r="BH1330">
        <v>3</v>
      </c>
      <c r="BI1330">
        <v>1</v>
      </c>
      <c r="BJ1330" t="s">
        <v>405</v>
      </c>
      <c r="BM1330">
        <v>478</v>
      </c>
      <c r="BN1330">
        <v>0</v>
      </c>
      <c r="BO1330" t="s">
        <v>403</v>
      </c>
      <c r="BP1330">
        <v>1</v>
      </c>
      <c r="BQ1330">
        <v>60</v>
      </c>
      <c r="BS1330">
        <v>1</v>
      </c>
      <c r="BT1330">
        <v>1</v>
      </c>
      <c r="BU1330">
        <v>1</v>
      </c>
      <c r="BV1330">
        <v>1</v>
      </c>
      <c r="BW1330">
        <v>1</v>
      </c>
      <c r="BX1330">
        <v>1</v>
      </c>
      <c r="BY1330" t="s">
        <v>45</v>
      </c>
      <c r="BZ1330">
        <v>0</v>
      </c>
      <c r="CA1330">
        <v>0</v>
      </c>
      <c r="CF1330">
        <v>0</v>
      </c>
      <c r="CG1330">
        <v>0</v>
      </c>
      <c r="CM1330">
        <v>0</v>
      </c>
      <c r="CN1330" t="s">
        <v>45</v>
      </c>
      <c r="CO1330">
        <v>0</v>
      </c>
      <c r="CP1330">
        <f>(P1330+Q1330+S1330)</f>
        <v>245.46</v>
      </c>
      <c r="CQ1330">
        <f>(AC1330*BC1330*AW1330)</f>
        <v>15496.112000000001</v>
      </c>
      <c r="CR1330">
        <f>(AD1330*BB1330*AV1330)</f>
        <v>0</v>
      </c>
      <c r="CS1330">
        <f>(AE1330*BS1330*AV1330)</f>
        <v>0</v>
      </c>
      <c r="CT1330">
        <f>(AF1330*BA1330*AV1330)</f>
        <v>0</v>
      </c>
      <c r="CU1330">
        <f>AG1330</f>
        <v>0</v>
      </c>
      <c r="CV1330">
        <f>(AH1330*AV1330)</f>
        <v>0</v>
      </c>
      <c r="CW1330">
        <f t="shared" si="884"/>
        <v>0</v>
      </c>
      <c r="CX1330">
        <f t="shared" si="884"/>
        <v>0</v>
      </c>
      <c r="CY1330">
        <f>S1330*(BZ1330/100)</f>
        <v>0</v>
      </c>
      <c r="CZ1330">
        <f>S1330*(CA1330/100)</f>
        <v>0</v>
      </c>
      <c r="DC1330" t="s">
        <v>45</v>
      </c>
      <c r="DD1330" t="s">
        <v>45</v>
      </c>
      <c r="DE1330" t="s">
        <v>45</v>
      </c>
      <c r="DF1330" t="s">
        <v>45</v>
      </c>
      <c r="DG1330" t="s">
        <v>45</v>
      </c>
      <c r="DH1330" t="s">
        <v>45</v>
      </c>
      <c r="DI1330" t="s">
        <v>45</v>
      </c>
      <c r="DJ1330" t="s">
        <v>45</v>
      </c>
      <c r="DK1330" t="s">
        <v>45</v>
      </c>
      <c r="DL1330" t="s">
        <v>45</v>
      </c>
      <c r="DM1330" t="s">
        <v>45</v>
      </c>
      <c r="DN1330">
        <v>100</v>
      </c>
      <c r="DO1330">
        <v>64</v>
      </c>
      <c r="DP1330">
        <v>1.0249999999999999</v>
      </c>
      <c r="DQ1330">
        <v>1</v>
      </c>
      <c r="DU1330">
        <v>1009</v>
      </c>
      <c r="DV1330" t="s">
        <v>138</v>
      </c>
      <c r="DW1330" t="s">
        <v>138</v>
      </c>
      <c r="DX1330">
        <v>1000</v>
      </c>
      <c r="EE1330">
        <v>21378193</v>
      </c>
      <c r="EF1330">
        <v>60</v>
      </c>
      <c r="EG1330" t="s">
        <v>87</v>
      </c>
      <c r="EH1330">
        <v>0</v>
      </c>
      <c r="EI1330" t="s">
        <v>45</v>
      </c>
      <c r="EJ1330">
        <v>1</v>
      </c>
      <c r="EK1330">
        <v>478</v>
      </c>
      <c r="EL1330" t="s">
        <v>400</v>
      </c>
      <c r="EM1330" t="s">
        <v>401</v>
      </c>
      <c r="EO1330" t="s">
        <v>45</v>
      </c>
      <c r="EQ1330">
        <v>0</v>
      </c>
      <c r="ER1330">
        <v>2278.84</v>
      </c>
      <c r="ES1330">
        <v>2278.84</v>
      </c>
      <c r="ET1330">
        <v>0</v>
      </c>
      <c r="EU1330">
        <v>0</v>
      </c>
      <c r="EV1330">
        <v>0</v>
      </c>
      <c r="EW1330">
        <v>0</v>
      </c>
      <c r="EX1330">
        <v>0</v>
      </c>
      <c r="EZ1330">
        <v>0</v>
      </c>
      <c r="FQ1330">
        <v>0</v>
      </c>
      <c r="FR1330">
        <f>ROUND(IF(AND(BH1330=3,BI1330=3),P1330,0),2)</f>
        <v>0</v>
      </c>
      <c r="FS1330">
        <v>0</v>
      </c>
      <c r="FX1330">
        <v>0</v>
      </c>
      <c r="FY1330">
        <v>0</v>
      </c>
      <c r="GA1330" t="s">
        <v>45</v>
      </c>
      <c r="GG1330">
        <v>2</v>
      </c>
      <c r="GH1330">
        <v>1</v>
      </c>
      <c r="GI1330">
        <v>2</v>
      </c>
      <c r="GJ1330">
        <v>0</v>
      </c>
      <c r="GK1330">
        <f>ROUND(R1330*(R12)/100,2)</f>
        <v>0</v>
      </c>
      <c r="GL1330">
        <f>ROUND(IF(AND(BH1330=3,BI1330=3,FS1330&lt;&gt;0),P1330,0),2)</f>
        <v>0</v>
      </c>
      <c r="GM1330">
        <f>O1330+X1330+Y1330+GK1330</f>
        <v>245.46</v>
      </c>
      <c r="GN1330">
        <f>ROUND(IF(OR(BI1330=0,BI1330=1),O1330+X1330+Y1330+GK1330,0),2)</f>
        <v>245.46</v>
      </c>
      <c r="GO1330">
        <f>ROUND(IF(BI1330=2,O1330+X1330+Y1330+GK1330,0),2)</f>
        <v>0</v>
      </c>
      <c r="GP1330">
        <f>ROUND(IF(BI1330=4,O1330+X1330+Y1330+GK1330,0),2)</f>
        <v>0</v>
      </c>
      <c r="GR1330">
        <v>0</v>
      </c>
    </row>
    <row r="1331" spans="1:200">
      <c r="A1331">
        <v>18</v>
      </c>
      <c r="B1331">
        <v>0</v>
      </c>
      <c r="C1331">
        <v>635</v>
      </c>
      <c r="E1331" t="s">
        <v>234</v>
      </c>
      <c r="F1331" t="s">
        <v>407</v>
      </c>
      <c r="G1331" t="s">
        <v>408</v>
      </c>
      <c r="H1331" t="s">
        <v>138</v>
      </c>
      <c r="I1331">
        <f>I1329*J1331</f>
        <v>0.18143999999999999</v>
      </c>
      <c r="J1331">
        <v>6.3E-2</v>
      </c>
      <c r="O1331">
        <f>ROUND(CP1331,2)</f>
        <v>8302.2000000000007</v>
      </c>
      <c r="P1331">
        <f>ROUND(CQ1331*I1331,2)</f>
        <v>8302.2000000000007</v>
      </c>
      <c r="Q1331">
        <f>ROUND(CR1331*I1331,2)</f>
        <v>0</v>
      </c>
      <c r="R1331">
        <f>ROUND(CS1331*I1331,2)</f>
        <v>0</v>
      </c>
      <c r="S1331">
        <f>ROUND(CT1331*I1331,2)</f>
        <v>0</v>
      </c>
      <c r="T1331">
        <f>ROUND(CU1331*I1331,2)</f>
        <v>0</v>
      </c>
      <c r="U1331">
        <f>CV1331*I1331</f>
        <v>0</v>
      </c>
      <c r="V1331">
        <f>CW1331*I1331</f>
        <v>0</v>
      </c>
      <c r="W1331">
        <f>ROUND(CX1331*I1331,2)</f>
        <v>0</v>
      </c>
      <c r="X1331">
        <f t="shared" si="881"/>
        <v>0</v>
      </c>
      <c r="Y1331">
        <f t="shared" si="881"/>
        <v>0</v>
      </c>
      <c r="AA1331">
        <v>22950688</v>
      </c>
      <c r="AB1331">
        <f>ROUND((AC1331+AD1331+AF1331),6)</f>
        <v>22652.13</v>
      </c>
      <c r="AC1331">
        <f>ROUND((ES1331),6)</f>
        <v>22652.13</v>
      </c>
      <c r="AD1331">
        <f>ROUND((((ET1331)-(EU1331))+AE1331),6)</f>
        <v>0</v>
      </c>
      <c r="AE1331">
        <f t="shared" si="882"/>
        <v>0</v>
      </c>
      <c r="AF1331">
        <f t="shared" si="882"/>
        <v>0</v>
      </c>
      <c r="AG1331">
        <f>ROUND((AP1331),6)</f>
        <v>0</v>
      </c>
      <c r="AH1331">
        <f t="shared" si="883"/>
        <v>0</v>
      </c>
      <c r="AI1331">
        <f t="shared" si="883"/>
        <v>0</v>
      </c>
      <c r="AJ1331">
        <f>ROUND((AS1331),6)</f>
        <v>0</v>
      </c>
      <c r="AK1331">
        <v>22652.13</v>
      </c>
      <c r="AL1331">
        <v>22652.13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1</v>
      </c>
      <c r="AW1331">
        <v>1</v>
      </c>
      <c r="AZ1331">
        <v>1</v>
      </c>
      <c r="BA1331">
        <v>1</v>
      </c>
      <c r="BB1331">
        <v>1</v>
      </c>
      <c r="BC1331">
        <v>2.02</v>
      </c>
      <c r="BD1331" t="s">
        <v>45</v>
      </c>
      <c r="BE1331" t="s">
        <v>45</v>
      </c>
      <c r="BF1331" t="s">
        <v>45</v>
      </c>
      <c r="BG1331" t="s">
        <v>45</v>
      </c>
      <c r="BH1331">
        <v>3</v>
      </c>
      <c r="BI1331">
        <v>1</v>
      </c>
      <c r="BJ1331" t="s">
        <v>409</v>
      </c>
      <c r="BM1331">
        <v>478</v>
      </c>
      <c r="BN1331">
        <v>0</v>
      </c>
      <c r="BO1331" t="s">
        <v>407</v>
      </c>
      <c r="BP1331">
        <v>1</v>
      </c>
      <c r="BQ1331">
        <v>60</v>
      </c>
      <c r="BS1331">
        <v>1</v>
      </c>
      <c r="BT1331">
        <v>1</v>
      </c>
      <c r="BU1331">
        <v>1</v>
      </c>
      <c r="BV1331">
        <v>1</v>
      </c>
      <c r="BW1331">
        <v>1</v>
      </c>
      <c r="BX1331">
        <v>1</v>
      </c>
      <c r="BY1331" t="s">
        <v>45</v>
      </c>
      <c r="BZ1331">
        <v>0</v>
      </c>
      <c r="CA1331">
        <v>0</v>
      </c>
      <c r="CF1331">
        <v>0</v>
      </c>
      <c r="CG1331">
        <v>0</v>
      </c>
      <c r="CM1331">
        <v>0</v>
      </c>
      <c r="CN1331" t="s">
        <v>45</v>
      </c>
      <c r="CO1331">
        <v>0</v>
      </c>
      <c r="CP1331">
        <f>(P1331+Q1331+S1331)</f>
        <v>8302.2000000000007</v>
      </c>
      <c r="CQ1331">
        <f>(AC1331*BC1331*AW1331)</f>
        <v>45757.302600000003</v>
      </c>
      <c r="CR1331">
        <f>(AD1331*BB1331*AV1331)</f>
        <v>0</v>
      </c>
      <c r="CS1331">
        <f>(AE1331*BS1331*AV1331)</f>
        <v>0</v>
      </c>
      <c r="CT1331">
        <f>(AF1331*BA1331*AV1331)</f>
        <v>0</v>
      </c>
      <c r="CU1331">
        <f>AG1331</f>
        <v>0</v>
      </c>
      <c r="CV1331">
        <f>(AH1331*AV1331)</f>
        <v>0</v>
      </c>
      <c r="CW1331">
        <f t="shared" si="884"/>
        <v>0</v>
      </c>
      <c r="CX1331">
        <f t="shared" si="884"/>
        <v>0</v>
      </c>
      <c r="CY1331">
        <f>S1331*(BZ1331/100)</f>
        <v>0</v>
      </c>
      <c r="CZ1331">
        <f>S1331*(CA1331/100)</f>
        <v>0</v>
      </c>
      <c r="DC1331" t="s">
        <v>45</v>
      </c>
      <c r="DD1331" t="s">
        <v>45</v>
      </c>
      <c r="DE1331" t="s">
        <v>45</v>
      </c>
      <c r="DF1331" t="s">
        <v>45</v>
      </c>
      <c r="DG1331" t="s">
        <v>45</v>
      </c>
      <c r="DH1331" t="s">
        <v>45</v>
      </c>
      <c r="DI1331" t="s">
        <v>45</v>
      </c>
      <c r="DJ1331" t="s">
        <v>45</v>
      </c>
      <c r="DK1331" t="s">
        <v>45</v>
      </c>
      <c r="DL1331" t="s">
        <v>45</v>
      </c>
      <c r="DM1331" t="s">
        <v>45</v>
      </c>
      <c r="DN1331">
        <v>100</v>
      </c>
      <c r="DO1331">
        <v>64</v>
      </c>
      <c r="DP1331">
        <v>1.0249999999999999</v>
      </c>
      <c r="DQ1331">
        <v>1</v>
      </c>
      <c r="DU1331">
        <v>1009</v>
      </c>
      <c r="DV1331" t="s">
        <v>138</v>
      </c>
      <c r="DW1331" t="s">
        <v>138</v>
      </c>
      <c r="DX1331">
        <v>1000</v>
      </c>
      <c r="EE1331">
        <v>21378193</v>
      </c>
      <c r="EF1331">
        <v>60</v>
      </c>
      <c r="EG1331" t="s">
        <v>87</v>
      </c>
      <c r="EH1331">
        <v>0</v>
      </c>
      <c r="EI1331" t="s">
        <v>45</v>
      </c>
      <c r="EJ1331">
        <v>1</v>
      </c>
      <c r="EK1331">
        <v>478</v>
      </c>
      <c r="EL1331" t="s">
        <v>400</v>
      </c>
      <c r="EM1331" t="s">
        <v>401</v>
      </c>
      <c r="EO1331" t="s">
        <v>45</v>
      </c>
      <c r="EQ1331">
        <v>0</v>
      </c>
      <c r="ER1331">
        <v>22652.13</v>
      </c>
      <c r="ES1331">
        <v>22652.13</v>
      </c>
      <c r="ET1331">
        <v>0</v>
      </c>
      <c r="EU1331">
        <v>0</v>
      </c>
      <c r="EV1331">
        <v>0</v>
      </c>
      <c r="EW1331">
        <v>0</v>
      </c>
      <c r="EX1331">
        <v>0</v>
      </c>
      <c r="EZ1331">
        <v>0</v>
      </c>
      <c r="FQ1331">
        <v>0</v>
      </c>
      <c r="FR1331">
        <f>ROUND(IF(AND(BH1331=3,BI1331=3),P1331,0),2)</f>
        <v>0</v>
      </c>
      <c r="FS1331">
        <v>0</v>
      </c>
      <c r="FX1331">
        <v>0</v>
      </c>
      <c r="FY1331">
        <v>0</v>
      </c>
      <c r="GA1331" t="s">
        <v>45</v>
      </c>
      <c r="GG1331">
        <v>2</v>
      </c>
      <c r="GH1331">
        <v>1</v>
      </c>
      <c r="GI1331">
        <v>2</v>
      </c>
      <c r="GJ1331">
        <v>0</v>
      </c>
      <c r="GK1331">
        <f>ROUND(R1331*(R12)/100,2)</f>
        <v>0</v>
      </c>
      <c r="GL1331">
        <f>ROUND(IF(AND(BH1331=3,BI1331=3,FS1331&lt;&gt;0),P1331,0),2)</f>
        <v>0</v>
      </c>
      <c r="GM1331">
        <f>O1331+X1331+Y1331+GK1331</f>
        <v>8302.2000000000007</v>
      </c>
      <c r="GN1331">
        <f>ROUND(IF(OR(BI1331=0,BI1331=1),O1331+X1331+Y1331+GK1331,0),2)</f>
        <v>8302.2000000000007</v>
      </c>
      <c r="GO1331">
        <f>ROUND(IF(BI1331=2,O1331+X1331+Y1331+GK1331,0),2)</f>
        <v>0</v>
      </c>
      <c r="GP1331">
        <f>ROUND(IF(BI1331=4,O1331+X1331+Y1331+GK1331,0),2)</f>
        <v>0</v>
      </c>
      <c r="GR1331">
        <v>0</v>
      </c>
    </row>
    <row r="1333" spans="1:200">
      <c r="A1333" s="2">
        <v>51</v>
      </c>
      <c r="B1333" s="2">
        <f>B1323</f>
        <v>0</v>
      </c>
      <c r="C1333" s="2">
        <f>A1323</f>
        <v>5</v>
      </c>
      <c r="D1333" s="2">
        <f>ROW(A1323)</f>
        <v>1323</v>
      </c>
      <c r="E1333" s="2"/>
      <c r="F1333" s="2" t="str">
        <f>IF(F1323&lt;&gt;"",F1323,"")</f>
        <v>Новый подраздел</v>
      </c>
      <c r="G1333" s="2" t="str">
        <f>IF(G1323&lt;&gt;"",G1323,"")</f>
        <v>КОМНАТЫ</v>
      </c>
      <c r="H1333" s="2"/>
      <c r="I1333" s="2"/>
      <c r="J1333" s="2"/>
      <c r="K1333" s="2"/>
      <c r="L1333" s="2"/>
      <c r="M1333" s="2"/>
      <c r="N1333" s="2"/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>
        <f t="shared" ref="AO1333:AU1333" si="885">ROUND(BB1333,2)</f>
        <v>0</v>
      </c>
      <c r="AP1333" s="2">
        <f t="shared" si="885"/>
        <v>0</v>
      </c>
      <c r="AQ1333" s="2">
        <f t="shared" si="885"/>
        <v>0</v>
      </c>
      <c r="AR1333" s="2">
        <f t="shared" si="885"/>
        <v>0</v>
      </c>
      <c r="AS1333" s="2">
        <f t="shared" si="885"/>
        <v>0</v>
      </c>
      <c r="AT1333" s="2">
        <f t="shared" si="885"/>
        <v>0</v>
      </c>
      <c r="AU1333" s="2">
        <f t="shared" si="885"/>
        <v>0</v>
      </c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>
        <v>0</v>
      </c>
    </row>
    <row r="1335" spans="1:200">
      <c r="A1335" s="4">
        <v>50</v>
      </c>
      <c r="B1335" s="4">
        <v>0</v>
      </c>
      <c r="C1335" s="4">
        <v>0</v>
      </c>
      <c r="D1335" s="4">
        <v>1</v>
      </c>
      <c r="E1335" s="4">
        <v>201</v>
      </c>
      <c r="F1335" s="4">
        <f>ROUND(Source!O1333,O1335)</f>
        <v>0</v>
      </c>
      <c r="G1335" s="4" t="s">
        <v>172</v>
      </c>
      <c r="H1335" s="4" t="s">
        <v>173</v>
      </c>
      <c r="I1335" s="4"/>
      <c r="J1335" s="4"/>
      <c r="K1335" s="4">
        <v>201</v>
      </c>
      <c r="L1335" s="4">
        <v>1</v>
      </c>
      <c r="M1335" s="4">
        <v>3</v>
      </c>
      <c r="N1335" s="4" t="s">
        <v>45</v>
      </c>
      <c r="O1335" s="4">
        <v>2</v>
      </c>
      <c r="P1335" s="4"/>
    </row>
    <row r="1336" spans="1:200">
      <c r="A1336" s="4">
        <v>50</v>
      </c>
      <c r="B1336" s="4">
        <v>0</v>
      </c>
      <c r="C1336" s="4">
        <v>0</v>
      </c>
      <c r="D1336" s="4">
        <v>1</v>
      </c>
      <c r="E1336" s="4">
        <v>202</v>
      </c>
      <c r="F1336" s="4">
        <f>ROUND(Source!P1333,O1336)</f>
        <v>0</v>
      </c>
      <c r="G1336" s="4" t="s">
        <v>174</v>
      </c>
      <c r="H1336" s="4" t="s">
        <v>175</v>
      </c>
      <c r="I1336" s="4"/>
      <c r="J1336" s="4"/>
      <c r="K1336" s="4">
        <v>202</v>
      </c>
      <c r="L1336" s="4">
        <v>2</v>
      </c>
      <c r="M1336" s="4">
        <v>3</v>
      </c>
      <c r="N1336" s="4" t="s">
        <v>45</v>
      </c>
      <c r="O1336" s="4">
        <v>2</v>
      </c>
      <c r="P1336" s="4"/>
    </row>
    <row r="1337" spans="1:200">
      <c r="A1337" s="4">
        <v>50</v>
      </c>
      <c r="B1337" s="4">
        <v>0</v>
      </c>
      <c r="C1337" s="4">
        <v>0</v>
      </c>
      <c r="D1337" s="4">
        <v>1</v>
      </c>
      <c r="E1337" s="4">
        <v>222</v>
      </c>
      <c r="F1337" s="4">
        <f>ROUND(Source!AO1333,O1337)</f>
        <v>0</v>
      </c>
      <c r="G1337" s="4" t="s">
        <v>176</v>
      </c>
      <c r="H1337" s="4" t="s">
        <v>177</v>
      </c>
      <c r="I1337" s="4"/>
      <c r="J1337" s="4"/>
      <c r="K1337" s="4">
        <v>222</v>
      </c>
      <c r="L1337" s="4">
        <v>3</v>
      </c>
      <c r="M1337" s="4">
        <v>3</v>
      </c>
      <c r="N1337" s="4" t="s">
        <v>45</v>
      </c>
      <c r="O1337" s="4">
        <v>2</v>
      </c>
      <c r="P1337" s="4"/>
    </row>
    <row r="1338" spans="1:200">
      <c r="A1338" s="4">
        <v>50</v>
      </c>
      <c r="B1338" s="4">
        <v>0</v>
      </c>
      <c r="C1338" s="4">
        <v>0</v>
      </c>
      <c r="D1338" s="4">
        <v>1</v>
      </c>
      <c r="E1338" s="4">
        <v>216</v>
      </c>
      <c r="F1338" s="4">
        <f>ROUND(Source!AP1333,O1338)</f>
        <v>0</v>
      </c>
      <c r="G1338" s="4" t="s">
        <v>178</v>
      </c>
      <c r="H1338" s="4" t="s">
        <v>179</v>
      </c>
      <c r="I1338" s="4"/>
      <c r="J1338" s="4"/>
      <c r="K1338" s="4">
        <v>216</v>
      </c>
      <c r="L1338" s="4">
        <v>4</v>
      </c>
      <c r="M1338" s="4">
        <v>3</v>
      </c>
      <c r="N1338" s="4" t="s">
        <v>45</v>
      </c>
      <c r="O1338" s="4">
        <v>2</v>
      </c>
      <c r="P1338" s="4"/>
    </row>
    <row r="1339" spans="1:200">
      <c r="A1339" s="4">
        <v>50</v>
      </c>
      <c r="B1339" s="4">
        <v>0</v>
      </c>
      <c r="C1339" s="4">
        <v>0</v>
      </c>
      <c r="D1339" s="4">
        <v>1</v>
      </c>
      <c r="E1339" s="4">
        <v>223</v>
      </c>
      <c r="F1339" s="4">
        <f>ROUND(Source!AQ1333,O1339)</f>
        <v>0</v>
      </c>
      <c r="G1339" s="4" t="s">
        <v>180</v>
      </c>
      <c r="H1339" s="4" t="s">
        <v>181</v>
      </c>
      <c r="I1339" s="4"/>
      <c r="J1339" s="4"/>
      <c r="K1339" s="4">
        <v>223</v>
      </c>
      <c r="L1339" s="4">
        <v>5</v>
      </c>
      <c r="M1339" s="4">
        <v>3</v>
      </c>
      <c r="N1339" s="4" t="s">
        <v>45</v>
      </c>
      <c r="O1339" s="4">
        <v>2</v>
      </c>
      <c r="P1339" s="4"/>
    </row>
    <row r="1340" spans="1:200">
      <c r="A1340" s="4">
        <v>50</v>
      </c>
      <c r="B1340" s="4">
        <v>0</v>
      </c>
      <c r="C1340" s="4">
        <v>0</v>
      </c>
      <c r="D1340" s="4">
        <v>1</v>
      </c>
      <c r="E1340" s="4">
        <v>203</v>
      </c>
      <c r="F1340" s="4">
        <f>ROUND(Source!Q1333,O1340)</f>
        <v>0</v>
      </c>
      <c r="G1340" s="4" t="s">
        <v>182</v>
      </c>
      <c r="H1340" s="4" t="s">
        <v>183</v>
      </c>
      <c r="I1340" s="4"/>
      <c r="J1340" s="4"/>
      <c r="K1340" s="4">
        <v>203</v>
      </c>
      <c r="L1340" s="4">
        <v>6</v>
      </c>
      <c r="M1340" s="4">
        <v>3</v>
      </c>
      <c r="N1340" s="4" t="s">
        <v>45</v>
      </c>
      <c r="O1340" s="4">
        <v>2</v>
      </c>
      <c r="P1340" s="4"/>
    </row>
    <row r="1341" spans="1:200">
      <c r="A1341" s="4">
        <v>50</v>
      </c>
      <c r="B1341" s="4">
        <v>0</v>
      </c>
      <c r="C1341" s="4">
        <v>0</v>
      </c>
      <c r="D1341" s="4">
        <v>1</v>
      </c>
      <c r="E1341" s="4">
        <v>204</v>
      </c>
      <c r="F1341" s="4">
        <f>ROUND(Source!R1333,O1341)</f>
        <v>0</v>
      </c>
      <c r="G1341" s="4" t="s">
        <v>184</v>
      </c>
      <c r="H1341" s="4" t="s">
        <v>185</v>
      </c>
      <c r="I1341" s="4"/>
      <c r="J1341" s="4"/>
      <c r="K1341" s="4">
        <v>204</v>
      </c>
      <c r="L1341" s="4">
        <v>7</v>
      </c>
      <c r="M1341" s="4">
        <v>3</v>
      </c>
      <c r="N1341" s="4" t="s">
        <v>45</v>
      </c>
      <c r="O1341" s="4">
        <v>2</v>
      </c>
      <c r="P1341" s="4"/>
    </row>
    <row r="1342" spans="1:200">
      <c r="A1342" s="4">
        <v>50</v>
      </c>
      <c r="B1342" s="4">
        <v>0</v>
      </c>
      <c r="C1342" s="4">
        <v>0</v>
      </c>
      <c r="D1342" s="4">
        <v>1</v>
      </c>
      <c r="E1342" s="4">
        <v>205</v>
      </c>
      <c r="F1342" s="4">
        <f>ROUND(Source!S1333,O1342)</f>
        <v>0</v>
      </c>
      <c r="G1342" s="4" t="s">
        <v>186</v>
      </c>
      <c r="H1342" s="4" t="s">
        <v>187</v>
      </c>
      <c r="I1342" s="4"/>
      <c r="J1342" s="4"/>
      <c r="K1342" s="4">
        <v>205</v>
      </c>
      <c r="L1342" s="4">
        <v>8</v>
      </c>
      <c r="M1342" s="4">
        <v>3</v>
      </c>
      <c r="N1342" s="4" t="s">
        <v>45</v>
      </c>
      <c r="O1342" s="4">
        <v>2</v>
      </c>
      <c r="P1342" s="4"/>
    </row>
    <row r="1343" spans="1:200">
      <c r="A1343" s="4">
        <v>50</v>
      </c>
      <c r="B1343" s="4">
        <v>0</v>
      </c>
      <c r="C1343" s="4">
        <v>0</v>
      </c>
      <c r="D1343" s="4">
        <v>1</v>
      </c>
      <c r="E1343" s="4">
        <v>214</v>
      </c>
      <c r="F1343" s="4">
        <f>ROUND(Source!AS1333,O1343)</f>
        <v>0</v>
      </c>
      <c r="G1343" s="4" t="s">
        <v>188</v>
      </c>
      <c r="H1343" s="4" t="s">
        <v>189</v>
      </c>
      <c r="I1343" s="4"/>
      <c r="J1343" s="4"/>
      <c r="K1343" s="4">
        <v>214</v>
      </c>
      <c r="L1343" s="4">
        <v>9</v>
      </c>
      <c r="M1343" s="4">
        <v>3</v>
      </c>
      <c r="N1343" s="4" t="s">
        <v>45</v>
      </c>
      <c r="O1343" s="4">
        <v>2</v>
      </c>
      <c r="P1343" s="4"/>
    </row>
    <row r="1344" spans="1:200">
      <c r="A1344" s="4">
        <v>50</v>
      </c>
      <c r="B1344" s="4">
        <v>0</v>
      </c>
      <c r="C1344" s="4">
        <v>0</v>
      </c>
      <c r="D1344" s="4">
        <v>1</v>
      </c>
      <c r="E1344" s="4">
        <v>215</v>
      </c>
      <c r="F1344" s="4">
        <f>ROUND(Source!AT1333,O1344)</f>
        <v>0</v>
      </c>
      <c r="G1344" s="4" t="s">
        <v>190</v>
      </c>
      <c r="H1344" s="4" t="s">
        <v>191</v>
      </c>
      <c r="I1344" s="4"/>
      <c r="J1344" s="4"/>
      <c r="K1344" s="4">
        <v>215</v>
      </c>
      <c r="L1344" s="4">
        <v>10</v>
      </c>
      <c r="M1344" s="4">
        <v>3</v>
      </c>
      <c r="N1344" s="4" t="s">
        <v>45</v>
      </c>
      <c r="O1344" s="4">
        <v>2</v>
      </c>
      <c r="P1344" s="4"/>
    </row>
    <row r="1345" spans="1:200">
      <c r="A1345" s="4">
        <v>50</v>
      </c>
      <c r="B1345" s="4">
        <v>0</v>
      </c>
      <c r="C1345" s="4">
        <v>0</v>
      </c>
      <c r="D1345" s="4">
        <v>1</v>
      </c>
      <c r="E1345" s="4">
        <v>217</v>
      </c>
      <c r="F1345" s="4">
        <f>ROUND(Source!AU1333,O1345)</f>
        <v>0</v>
      </c>
      <c r="G1345" s="4" t="s">
        <v>192</v>
      </c>
      <c r="H1345" s="4" t="s">
        <v>193</v>
      </c>
      <c r="I1345" s="4"/>
      <c r="J1345" s="4"/>
      <c r="K1345" s="4">
        <v>217</v>
      </c>
      <c r="L1345" s="4">
        <v>11</v>
      </c>
      <c r="M1345" s="4">
        <v>3</v>
      </c>
      <c r="N1345" s="4" t="s">
        <v>45</v>
      </c>
      <c r="O1345" s="4">
        <v>2</v>
      </c>
      <c r="P1345" s="4"/>
    </row>
    <row r="1346" spans="1:200">
      <c r="A1346" s="4">
        <v>50</v>
      </c>
      <c r="B1346" s="4">
        <v>0</v>
      </c>
      <c r="C1346" s="4">
        <v>0</v>
      </c>
      <c r="D1346" s="4">
        <v>1</v>
      </c>
      <c r="E1346" s="4">
        <v>206</v>
      </c>
      <c r="F1346" s="4">
        <f>ROUND(Source!T1333,O1346)</f>
        <v>0</v>
      </c>
      <c r="G1346" s="4" t="s">
        <v>194</v>
      </c>
      <c r="H1346" s="4" t="s">
        <v>195</v>
      </c>
      <c r="I1346" s="4"/>
      <c r="J1346" s="4"/>
      <c r="K1346" s="4">
        <v>206</v>
      </c>
      <c r="L1346" s="4">
        <v>12</v>
      </c>
      <c r="M1346" s="4">
        <v>3</v>
      </c>
      <c r="N1346" s="4" t="s">
        <v>45</v>
      </c>
      <c r="O1346" s="4">
        <v>2</v>
      </c>
      <c r="P1346" s="4"/>
    </row>
    <row r="1347" spans="1:200">
      <c r="A1347" s="4">
        <v>50</v>
      </c>
      <c r="B1347" s="4">
        <v>0</v>
      </c>
      <c r="C1347" s="4">
        <v>0</v>
      </c>
      <c r="D1347" s="4">
        <v>1</v>
      </c>
      <c r="E1347" s="4">
        <v>207</v>
      </c>
      <c r="F1347" s="4">
        <f>Source!U1333</f>
        <v>0</v>
      </c>
      <c r="G1347" s="4" t="s">
        <v>196</v>
      </c>
      <c r="H1347" s="4" t="s">
        <v>197</v>
      </c>
      <c r="I1347" s="4"/>
      <c r="J1347" s="4"/>
      <c r="K1347" s="4">
        <v>207</v>
      </c>
      <c r="L1347" s="4">
        <v>13</v>
      </c>
      <c r="M1347" s="4">
        <v>3</v>
      </c>
      <c r="N1347" s="4" t="s">
        <v>45</v>
      </c>
      <c r="O1347" s="4">
        <v>-1</v>
      </c>
      <c r="P1347" s="4"/>
    </row>
    <row r="1348" spans="1:200">
      <c r="A1348" s="4">
        <v>50</v>
      </c>
      <c r="B1348" s="4">
        <v>0</v>
      </c>
      <c r="C1348" s="4">
        <v>0</v>
      </c>
      <c r="D1348" s="4">
        <v>1</v>
      </c>
      <c r="E1348" s="4">
        <v>208</v>
      </c>
      <c r="F1348" s="4">
        <f>Source!V1333</f>
        <v>0</v>
      </c>
      <c r="G1348" s="4" t="s">
        <v>198</v>
      </c>
      <c r="H1348" s="4" t="s">
        <v>199</v>
      </c>
      <c r="I1348" s="4"/>
      <c r="J1348" s="4"/>
      <c r="K1348" s="4">
        <v>208</v>
      </c>
      <c r="L1348" s="4">
        <v>14</v>
      </c>
      <c r="M1348" s="4">
        <v>3</v>
      </c>
      <c r="N1348" s="4" t="s">
        <v>45</v>
      </c>
      <c r="O1348" s="4">
        <v>-1</v>
      </c>
      <c r="P1348" s="4"/>
    </row>
    <row r="1349" spans="1:200">
      <c r="A1349" s="4">
        <v>50</v>
      </c>
      <c r="B1349" s="4">
        <v>0</v>
      </c>
      <c r="C1349" s="4">
        <v>0</v>
      </c>
      <c r="D1349" s="4">
        <v>1</v>
      </c>
      <c r="E1349" s="4">
        <v>209</v>
      </c>
      <c r="F1349" s="4">
        <f>ROUND(Source!W1333,O1349)</f>
        <v>0</v>
      </c>
      <c r="G1349" s="4" t="s">
        <v>200</v>
      </c>
      <c r="H1349" s="4" t="s">
        <v>201</v>
      </c>
      <c r="I1349" s="4"/>
      <c r="J1349" s="4"/>
      <c r="K1349" s="4">
        <v>209</v>
      </c>
      <c r="L1349" s="4">
        <v>15</v>
      </c>
      <c r="M1349" s="4">
        <v>3</v>
      </c>
      <c r="N1349" s="4" t="s">
        <v>45</v>
      </c>
      <c r="O1349" s="4">
        <v>2</v>
      </c>
      <c r="P1349" s="4"/>
    </row>
    <row r="1350" spans="1:200">
      <c r="A1350" s="4">
        <v>50</v>
      </c>
      <c r="B1350" s="4">
        <v>0</v>
      </c>
      <c r="C1350" s="4">
        <v>0</v>
      </c>
      <c r="D1350" s="4">
        <v>1</v>
      </c>
      <c r="E1350" s="4">
        <v>210</v>
      </c>
      <c r="F1350" s="4">
        <f>ROUND(Source!X1333,O1350)</f>
        <v>0</v>
      </c>
      <c r="G1350" s="4" t="s">
        <v>202</v>
      </c>
      <c r="H1350" s="4" t="s">
        <v>203</v>
      </c>
      <c r="I1350" s="4"/>
      <c r="J1350" s="4"/>
      <c r="K1350" s="4">
        <v>210</v>
      </c>
      <c r="L1350" s="4">
        <v>16</v>
      </c>
      <c r="M1350" s="4">
        <v>3</v>
      </c>
      <c r="N1350" s="4" t="s">
        <v>45</v>
      </c>
      <c r="O1350" s="4">
        <v>2</v>
      </c>
      <c r="P1350" s="4"/>
    </row>
    <row r="1351" spans="1:200">
      <c r="A1351" s="4">
        <v>50</v>
      </c>
      <c r="B1351" s="4">
        <v>0</v>
      </c>
      <c r="C1351" s="4">
        <v>0</v>
      </c>
      <c r="D1351" s="4">
        <v>1</v>
      </c>
      <c r="E1351" s="4">
        <v>211</v>
      </c>
      <c r="F1351" s="4">
        <f>ROUND(Source!Y1333,O1351)</f>
        <v>0</v>
      </c>
      <c r="G1351" s="4" t="s">
        <v>204</v>
      </c>
      <c r="H1351" s="4" t="s">
        <v>205</v>
      </c>
      <c r="I1351" s="4"/>
      <c r="J1351" s="4"/>
      <c r="K1351" s="4">
        <v>211</v>
      </c>
      <c r="L1351" s="4">
        <v>17</v>
      </c>
      <c r="M1351" s="4">
        <v>3</v>
      </c>
      <c r="N1351" s="4" t="s">
        <v>45</v>
      </c>
      <c r="O1351" s="4">
        <v>2</v>
      </c>
      <c r="P1351" s="4"/>
    </row>
    <row r="1352" spans="1:200">
      <c r="A1352" s="4">
        <v>50</v>
      </c>
      <c r="B1352" s="4">
        <v>0</v>
      </c>
      <c r="C1352" s="4">
        <v>0</v>
      </c>
      <c r="D1352" s="4">
        <v>1</v>
      </c>
      <c r="E1352" s="4">
        <v>224</v>
      </c>
      <c r="F1352" s="4">
        <f>ROUND(Source!AR1333,O1352)</f>
        <v>0</v>
      </c>
      <c r="G1352" s="4" t="s">
        <v>206</v>
      </c>
      <c r="H1352" s="4" t="s">
        <v>207</v>
      </c>
      <c r="I1352" s="4"/>
      <c r="J1352" s="4"/>
      <c r="K1352" s="4">
        <v>224</v>
      </c>
      <c r="L1352" s="4">
        <v>18</v>
      </c>
      <c r="M1352" s="4">
        <v>3</v>
      </c>
      <c r="N1352" s="4" t="s">
        <v>45</v>
      </c>
      <c r="O1352" s="4">
        <v>2</v>
      </c>
      <c r="P1352" s="4"/>
    </row>
    <row r="1354" spans="1:200">
      <c r="A1354" s="1">
        <v>5</v>
      </c>
      <c r="B1354" s="1">
        <v>0</v>
      </c>
      <c r="C1354" s="1"/>
      <c r="D1354" s="1">
        <f>ROW(A1364)</f>
        <v>1364</v>
      </c>
      <c r="E1354" s="1"/>
      <c r="F1354" s="1" t="s">
        <v>564</v>
      </c>
      <c r="G1354" s="1" t="s">
        <v>839</v>
      </c>
      <c r="H1354" s="1" t="s">
        <v>45</v>
      </c>
      <c r="I1354" s="1">
        <v>0</v>
      </c>
      <c r="J1354" s="1"/>
      <c r="K1354" s="1">
        <v>0</v>
      </c>
      <c r="L1354" s="1"/>
      <c r="M1354" s="1"/>
      <c r="N1354" s="1"/>
      <c r="O1354" s="1"/>
      <c r="P1354" s="1"/>
      <c r="Q1354" s="1"/>
      <c r="R1354" s="1"/>
      <c r="S1354" s="1"/>
      <c r="T1354" s="1"/>
      <c r="U1354" s="1" t="s">
        <v>45</v>
      </c>
      <c r="V1354" s="1">
        <v>0</v>
      </c>
      <c r="W1354" s="1"/>
      <c r="X1354" s="1"/>
      <c r="Y1354" s="1"/>
      <c r="Z1354" s="1"/>
      <c r="AA1354" s="1"/>
      <c r="AB1354" s="1" t="s">
        <v>45</v>
      </c>
      <c r="AC1354" s="1" t="s">
        <v>45</v>
      </c>
      <c r="AD1354" s="1" t="s">
        <v>45</v>
      </c>
      <c r="AE1354" s="1" t="s">
        <v>45</v>
      </c>
      <c r="AF1354" s="1" t="s">
        <v>45</v>
      </c>
      <c r="AG1354" s="1" t="s">
        <v>45</v>
      </c>
      <c r="AH1354" s="1"/>
      <c r="AI1354" s="1"/>
      <c r="AJ1354" s="1"/>
      <c r="AK1354" s="1"/>
      <c r="AL1354" s="1"/>
      <c r="AM1354" s="1"/>
      <c r="AN1354" s="1"/>
      <c r="AO1354" s="1"/>
      <c r="AP1354" s="1" t="s">
        <v>45</v>
      </c>
      <c r="AQ1354" s="1" t="s">
        <v>45</v>
      </c>
      <c r="AR1354" s="1" t="s">
        <v>45</v>
      </c>
      <c r="AS1354" s="1"/>
      <c r="AT1354" s="1"/>
      <c r="AU1354" s="1"/>
      <c r="AV1354" s="1"/>
      <c r="AW1354" s="1"/>
      <c r="AX1354" s="1"/>
      <c r="AY1354" s="1"/>
      <c r="AZ1354" s="1" t="s">
        <v>45</v>
      </c>
      <c r="BA1354" s="1"/>
      <c r="BB1354" s="1" t="s">
        <v>45</v>
      </c>
      <c r="BC1354" s="1" t="s">
        <v>45</v>
      </c>
      <c r="BD1354" s="1" t="s">
        <v>45</v>
      </c>
      <c r="BE1354" s="1" t="s">
        <v>45</v>
      </c>
      <c r="BF1354" s="1" t="s">
        <v>45</v>
      </c>
      <c r="BG1354" s="1" t="s">
        <v>45</v>
      </c>
      <c r="BH1354" s="1" t="s">
        <v>45</v>
      </c>
      <c r="BI1354" s="1" t="s">
        <v>45</v>
      </c>
      <c r="BJ1354" s="1" t="s">
        <v>45</v>
      </c>
      <c r="BK1354" s="1" t="s">
        <v>45</v>
      </c>
      <c r="BL1354" s="1" t="s">
        <v>45</v>
      </c>
      <c r="BM1354" s="1" t="s">
        <v>45</v>
      </c>
      <c r="BN1354" s="1" t="s">
        <v>45</v>
      </c>
      <c r="BO1354" s="1" t="s">
        <v>45</v>
      </c>
      <c r="BP1354" s="1" t="s">
        <v>45</v>
      </c>
      <c r="BQ1354" s="1"/>
      <c r="BR1354" s="1"/>
      <c r="BS1354" s="1"/>
      <c r="BT1354" s="1"/>
      <c r="BU1354" s="1"/>
      <c r="BV1354" s="1"/>
      <c r="BW1354" s="1"/>
      <c r="BX1354" s="1">
        <v>0</v>
      </c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>
        <v>0</v>
      </c>
    </row>
    <row r="1356" spans="1:200">
      <c r="A1356" s="2">
        <v>52</v>
      </c>
      <c r="B1356" s="2">
        <f t="shared" ref="B1356:G1356" si="886">B1364</f>
        <v>0</v>
      </c>
      <c r="C1356" s="2">
        <f t="shared" si="886"/>
        <v>5</v>
      </c>
      <c r="D1356" s="2">
        <f t="shared" si="886"/>
        <v>1354</v>
      </c>
      <c r="E1356" s="2">
        <f t="shared" si="886"/>
        <v>0</v>
      </c>
      <c r="F1356" s="2" t="str">
        <f t="shared" si="886"/>
        <v>Новый подраздел</v>
      </c>
      <c r="G1356" s="2" t="str">
        <f t="shared" si="886"/>
        <v>САНУЗЕЛ</v>
      </c>
      <c r="H1356" s="2"/>
      <c r="I1356" s="2"/>
      <c r="J1356" s="2"/>
      <c r="K1356" s="2"/>
      <c r="L1356" s="2"/>
      <c r="M1356" s="2"/>
      <c r="N1356" s="2"/>
      <c r="O1356" s="2">
        <f t="shared" ref="O1356:AT1356" si="887">O1364</f>
        <v>0</v>
      </c>
      <c r="P1356" s="2">
        <f t="shared" si="887"/>
        <v>0</v>
      </c>
      <c r="Q1356" s="2">
        <f t="shared" si="887"/>
        <v>0</v>
      </c>
      <c r="R1356" s="2">
        <f t="shared" si="887"/>
        <v>0</v>
      </c>
      <c r="S1356" s="2">
        <f t="shared" si="887"/>
        <v>0</v>
      </c>
      <c r="T1356" s="2">
        <f t="shared" si="887"/>
        <v>0</v>
      </c>
      <c r="U1356" s="2">
        <f t="shared" si="887"/>
        <v>0</v>
      </c>
      <c r="V1356" s="2">
        <f t="shared" si="887"/>
        <v>0</v>
      </c>
      <c r="W1356" s="2">
        <f t="shared" si="887"/>
        <v>0</v>
      </c>
      <c r="X1356" s="2">
        <f t="shared" si="887"/>
        <v>0</v>
      </c>
      <c r="Y1356" s="2">
        <f t="shared" si="887"/>
        <v>0</v>
      </c>
      <c r="Z1356" s="2">
        <f t="shared" si="887"/>
        <v>0</v>
      </c>
      <c r="AA1356" s="2">
        <f t="shared" si="887"/>
        <v>0</v>
      </c>
      <c r="AB1356" s="2">
        <f t="shared" si="887"/>
        <v>0</v>
      </c>
      <c r="AC1356" s="2">
        <f t="shared" si="887"/>
        <v>0</v>
      </c>
      <c r="AD1356" s="2">
        <f t="shared" si="887"/>
        <v>0</v>
      </c>
      <c r="AE1356" s="2">
        <f t="shared" si="887"/>
        <v>0</v>
      </c>
      <c r="AF1356" s="2">
        <f t="shared" si="887"/>
        <v>0</v>
      </c>
      <c r="AG1356" s="2">
        <f t="shared" si="887"/>
        <v>0</v>
      </c>
      <c r="AH1356" s="2">
        <f t="shared" si="887"/>
        <v>0</v>
      </c>
      <c r="AI1356" s="2">
        <f t="shared" si="887"/>
        <v>0</v>
      </c>
      <c r="AJ1356" s="2">
        <f t="shared" si="887"/>
        <v>0</v>
      </c>
      <c r="AK1356" s="2">
        <f t="shared" si="887"/>
        <v>0</v>
      </c>
      <c r="AL1356" s="2">
        <f t="shared" si="887"/>
        <v>0</v>
      </c>
      <c r="AM1356" s="2">
        <f t="shared" si="887"/>
        <v>0</v>
      </c>
      <c r="AN1356" s="2">
        <f t="shared" si="887"/>
        <v>0</v>
      </c>
      <c r="AO1356" s="2">
        <f t="shared" si="887"/>
        <v>0</v>
      </c>
      <c r="AP1356" s="2">
        <f t="shared" si="887"/>
        <v>0</v>
      </c>
      <c r="AQ1356" s="2">
        <f t="shared" si="887"/>
        <v>0</v>
      </c>
      <c r="AR1356" s="2">
        <f t="shared" si="887"/>
        <v>0</v>
      </c>
      <c r="AS1356" s="2">
        <f t="shared" si="887"/>
        <v>0</v>
      </c>
      <c r="AT1356" s="2">
        <f t="shared" si="887"/>
        <v>0</v>
      </c>
      <c r="AU1356" s="2">
        <f t="shared" ref="AU1356:BZ1356" si="888">AU1364</f>
        <v>0</v>
      </c>
      <c r="AV1356" s="2">
        <f t="shared" si="888"/>
        <v>0</v>
      </c>
      <c r="AW1356" s="2">
        <f t="shared" si="888"/>
        <v>0</v>
      </c>
      <c r="AX1356" s="2">
        <f t="shared" si="888"/>
        <v>0</v>
      </c>
      <c r="AY1356" s="2">
        <f t="shared" si="888"/>
        <v>0</v>
      </c>
      <c r="AZ1356" s="2">
        <f t="shared" si="888"/>
        <v>0</v>
      </c>
      <c r="BA1356" s="2">
        <f t="shared" si="888"/>
        <v>0</v>
      </c>
      <c r="BB1356" s="2">
        <f t="shared" si="888"/>
        <v>0</v>
      </c>
      <c r="BC1356" s="2">
        <f t="shared" si="888"/>
        <v>0</v>
      </c>
      <c r="BD1356" s="2">
        <f t="shared" si="888"/>
        <v>0</v>
      </c>
      <c r="BE1356" s="2">
        <f t="shared" si="888"/>
        <v>0</v>
      </c>
      <c r="BF1356" s="2">
        <f t="shared" si="888"/>
        <v>0</v>
      </c>
      <c r="BG1356" s="2">
        <f t="shared" si="888"/>
        <v>0</v>
      </c>
      <c r="BH1356" s="2">
        <f t="shared" si="888"/>
        <v>0</v>
      </c>
      <c r="BI1356" s="2">
        <f t="shared" si="888"/>
        <v>0</v>
      </c>
      <c r="BJ1356" s="2">
        <f t="shared" si="888"/>
        <v>0</v>
      </c>
      <c r="BK1356" s="2">
        <f t="shared" si="888"/>
        <v>0</v>
      </c>
      <c r="BL1356" s="2">
        <f t="shared" si="888"/>
        <v>0</v>
      </c>
      <c r="BM1356" s="2">
        <f t="shared" si="888"/>
        <v>0</v>
      </c>
      <c r="BN1356" s="2">
        <f t="shared" si="888"/>
        <v>0</v>
      </c>
      <c r="BO1356" s="3">
        <f t="shared" si="888"/>
        <v>0</v>
      </c>
      <c r="BP1356" s="3">
        <f t="shared" si="888"/>
        <v>0</v>
      </c>
      <c r="BQ1356" s="3">
        <f t="shared" si="888"/>
        <v>0</v>
      </c>
      <c r="BR1356" s="3">
        <f t="shared" si="888"/>
        <v>0</v>
      </c>
      <c r="BS1356" s="3">
        <f t="shared" si="888"/>
        <v>0</v>
      </c>
      <c r="BT1356" s="3">
        <f t="shared" si="888"/>
        <v>0</v>
      </c>
      <c r="BU1356" s="3">
        <f t="shared" si="888"/>
        <v>0</v>
      </c>
      <c r="BV1356" s="3">
        <f t="shared" si="888"/>
        <v>0</v>
      </c>
      <c r="BW1356" s="3">
        <f t="shared" si="888"/>
        <v>0</v>
      </c>
      <c r="BX1356" s="3">
        <f t="shared" si="888"/>
        <v>0</v>
      </c>
      <c r="BY1356" s="3">
        <f t="shared" si="888"/>
        <v>0</v>
      </c>
      <c r="BZ1356" s="3">
        <f t="shared" si="888"/>
        <v>0</v>
      </c>
      <c r="CA1356" s="3">
        <f t="shared" ref="CA1356:DF1356" si="889">CA1364</f>
        <v>0</v>
      </c>
      <c r="CB1356" s="3">
        <f t="shared" si="889"/>
        <v>0</v>
      </c>
      <c r="CC1356" s="3">
        <f t="shared" si="889"/>
        <v>0</v>
      </c>
      <c r="CD1356" s="3">
        <f t="shared" si="889"/>
        <v>0</v>
      </c>
      <c r="CE1356" s="3">
        <f t="shared" si="889"/>
        <v>0</v>
      </c>
      <c r="CF1356" s="3">
        <f t="shared" si="889"/>
        <v>0</v>
      </c>
      <c r="CG1356" s="3">
        <f t="shared" si="889"/>
        <v>0</v>
      </c>
      <c r="CH1356" s="3">
        <f t="shared" si="889"/>
        <v>0</v>
      </c>
      <c r="CI1356" s="3">
        <f t="shared" si="889"/>
        <v>0</v>
      </c>
      <c r="CJ1356" s="3">
        <f t="shared" si="889"/>
        <v>0</v>
      </c>
      <c r="CK1356" s="3">
        <f t="shared" si="889"/>
        <v>0</v>
      </c>
      <c r="CL1356" s="3">
        <f t="shared" si="889"/>
        <v>0</v>
      </c>
      <c r="CM1356" s="3">
        <f t="shared" si="889"/>
        <v>0</v>
      </c>
      <c r="CN1356" s="3">
        <f t="shared" si="889"/>
        <v>0</v>
      </c>
      <c r="CO1356" s="3">
        <f t="shared" si="889"/>
        <v>0</v>
      </c>
      <c r="CP1356" s="3">
        <f t="shared" si="889"/>
        <v>0</v>
      </c>
      <c r="CQ1356" s="3">
        <f t="shared" si="889"/>
        <v>0</v>
      </c>
      <c r="CR1356" s="3">
        <f t="shared" si="889"/>
        <v>0</v>
      </c>
      <c r="CS1356" s="3">
        <f t="shared" si="889"/>
        <v>0</v>
      </c>
      <c r="CT1356" s="3">
        <f t="shared" si="889"/>
        <v>0</v>
      </c>
      <c r="CU1356" s="3">
        <f t="shared" si="889"/>
        <v>0</v>
      </c>
      <c r="CV1356" s="3">
        <f t="shared" si="889"/>
        <v>0</v>
      </c>
      <c r="CW1356" s="3">
        <f t="shared" si="889"/>
        <v>0</v>
      </c>
      <c r="CX1356" s="3">
        <f t="shared" si="889"/>
        <v>0</v>
      </c>
      <c r="CY1356" s="3">
        <f t="shared" si="889"/>
        <v>0</v>
      </c>
      <c r="CZ1356" s="3">
        <f t="shared" si="889"/>
        <v>0</v>
      </c>
      <c r="DA1356" s="3">
        <f t="shared" si="889"/>
        <v>0</v>
      </c>
      <c r="DB1356" s="3">
        <f t="shared" si="889"/>
        <v>0</v>
      </c>
      <c r="DC1356" s="3">
        <f t="shared" si="889"/>
        <v>0</v>
      </c>
      <c r="DD1356" s="3">
        <f t="shared" si="889"/>
        <v>0</v>
      </c>
      <c r="DE1356" s="3">
        <f t="shared" si="889"/>
        <v>0</v>
      </c>
      <c r="DF1356" s="3">
        <f t="shared" si="889"/>
        <v>0</v>
      </c>
      <c r="DG1356" s="3">
        <f t="shared" ref="DG1356:DN1356" si="890">DG1364</f>
        <v>0</v>
      </c>
      <c r="DH1356" s="3">
        <f t="shared" si="890"/>
        <v>0</v>
      </c>
      <c r="DI1356" s="3">
        <f t="shared" si="890"/>
        <v>0</v>
      </c>
      <c r="DJ1356" s="3">
        <f t="shared" si="890"/>
        <v>0</v>
      </c>
      <c r="DK1356" s="3">
        <f t="shared" si="890"/>
        <v>0</v>
      </c>
      <c r="DL1356" s="3">
        <f t="shared" si="890"/>
        <v>0</v>
      </c>
      <c r="DM1356" s="3">
        <f t="shared" si="890"/>
        <v>0</v>
      </c>
      <c r="DN1356" s="3">
        <f t="shared" si="890"/>
        <v>0</v>
      </c>
    </row>
    <row r="1358" spans="1:200">
      <c r="A1358">
        <v>17</v>
      </c>
      <c r="B1358">
        <v>0</v>
      </c>
      <c r="C1358">
        <f>ROW(SmtRes!A640)</f>
        <v>640</v>
      </c>
      <c r="D1358">
        <f>ROW(EtalonRes!A616)</f>
        <v>616</v>
      </c>
      <c r="E1358" t="s">
        <v>63</v>
      </c>
      <c r="F1358" t="s">
        <v>861</v>
      </c>
      <c r="G1358" t="s">
        <v>862</v>
      </c>
      <c r="H1358" t="s">
        <v>73</v>
      </c>
      <c r="I1358">
        <f>0.11*0.3</f>
        <v>3.3000000000000002E-2</v>
      </c>
      <c r="J1358">
        <v>0</v>
      </c>
      <c r="O1358">
        <f>ROUND(CP1358,2)</f>
        <v>1875.12</v>
      </c>
      <c r="P1358">
        <f>ROUND(CQ1358*I1358,2)</f>
        <v>0</v>
      </c>
      <c r="Q1358">
        <f>ROUND(CR1358*I1358,2)</f>
        <v>0</v>
      </c>
      <c r="R1358">
        <f>ROUND(CS1358*I1358,2)</f>
        <v>0</v>
      </c>
      <c r="S1358">
        <f>ROUND(CT1358*I1358,2)</f>
        <v>1875.12</v>
      </c>
      <c r="T1358">
        <f>ROUND(CU1358*I1358,2)</f>
        <v>0</v>
      </c>
      <c r="U1358">
        <f>CV1358*I1358</f>
        <v>9.4777649999999998</v>
      </c>
      <c r="V1358">
        <f>CW1358*I1358</f>
        <v>0</v>
      </c>
      <c r="W1358">
        <f>ROUND(CX1358*I1358,2)</f>
        <v>0</v>
      </c>
      <c r="X1358">
        <f t="shared" ref="X1358:Y1362" si="891">ROUND(CY1358,2)</f>
        <v>1575.1</v>
      </c>
      <c r="Y1358">
        <f t="shared" si="891"/>
        <v>825.05</v>
      </c>
      <c r="AA1358">
        <v>22950688</v>
      </c>
      <c r="AB1358">
        <f>ROUND((AC1358+AD1358+AF1358),6)</f>
        <v>3415.64</v>
      </c>
      <c r="AC1358">
        <f>ROUND((ES1358),6)</f>
        <v>0</v>
      </c>
      <c r="AD1358">
        <f>ROUND((((ET1358)-(EU1358))+AE1358),6)</f>
        <v>0</v>
      </c>
      <c r="AE1358">
        <f t="shared" ref="AE1358:AF1362" si="892">ROUND((EU1358),6)</f>
        <v>0</v>
      </c>
      <c r="AF1358">
        <f t="shared" si="892"/>
        <v>3415.64</v>
      </c>
      <c r="AG1358">
        <f>ROUND((AP1358),6)</f>
        <v>0</v>
      </c>
      <c r="AH1358">
        <f t="shared" ref="AH1358:AI1362" si="893">(EW1358)</f>
        <v>280.2</v>
      </c>
      <c r="AI1358">
        <f t="shared" si="893"/>
        <v>0</v>
      </c>
      <c r="AJ1358">
        <f>ROUND((AS1358),6)</f>
        <v>0</v>
      </c>
      <c r="AK1358">
        <v>3415.64</v>
      </c>
      <c r="AL1358">
        <v>0</v>
      </c>
      <c r="AM1358">
        <v>0</v>
      </c>
      <c r="AN1358">
        <v>0</v>
      </c>
      <c r="AO1358">
        <v>3415.64</v>
      </c>
      <c r="AP1358">
        <v>0</v>
      </c>
      <c r="AQ1358">
        <v>280.2</v>
      </c>
      <c r="AR1358">
        <v>0</v>
      </c>
      <c r="AS1358">
        <v>0</v>
      </c>
      <c r="AT1358">
        <v>84</v>
      </c>
      <c r="AU1358">
        <v>44</v>
      </c>
      <c r="AV1358">
        <v>1.0249999999999999</v>
      </c>
      <c r="AW1358">
        <v>1</v>
      </c>
      <c r="AZ1358">
        <v>1</v>
      </c>
      <c r="BA1358">
        <v>16.23</v>
      </c>
      <c r="BB1358">
        <v>1</v>
      </c>
      <c r="BC1358">
        <v>1</v>
      </c>
      <c r="BD1358" t="s">
        <v>45</v>
      </c>
      <c r="BE1358" t="s">
        <v>45</v>
      </c>
      <c r="BF1358" t="s">
        <v>45</v>
      </c>
      <c r="BG1358" t="s">
        <v>45</v>
      </c>
      <c r="BH1358">
        <v>0</v>
      </c>
      <c r="BI1358">
        <v>1</v>
      </c>
      <c r="BJ1358" t="s">
        <v>863</v>
      </c>
      <c r="BM1358">
        <v>454</v>
      </c>
      <c r="BN1358">
        <v>0</v>
      </c>
      <c r="BO1358" t="s">
        <v>861</v>
      </c>
      <c r="BP1358">
        <v>1</v>
      </c>
      <c r="BQ1358">
        <v>60</v>
      </c>
      <c r="BS1358">
        <v>16.23</v>
      </c>
      <c r="BT1358">
        <v>1</v>
      </c>
      <c r="BU1358">
        <v>1</v>
      </c>
      <c r="BV1358">
        <v>1</v>
      </c>
      <c r="BW1358">
        <v>1</v>
      </c>
      <c r="BX1358">
        <v>1</v>
      </c>
      <c r="BY1358" t="s">
        <v>45</v>
      </c>
      <c r="BZ1358">
        <v>84</v>
      </c>
      <c r="CA1358">
        <v>44</v>
      </c>
      <c r="CF1358">
        <v>0</v>
      </c>
      <c r="CG1358">
        <v>0</v>
      </c>
      <c r="CM1358">
        <v>0</v>
      </c>
      <c r="CN1358" t="s">
        <v>45</v>
      </c>
      <c r="CO1358">
        <v>0</v>
      </c>
      <c r="CP1358">
        <f>(P1358+Q1358+S1358)</f>
        <v>1875.12</v>
      </c>
      <c r="CQ1358">
        <f>(AC1358*BC1358*AW1358)</f>
        <v>0</v>
      </c>
      <c r="CR1358">
        <f>(AD1358*BB1358*AV1358)</f>
        <v>0</v>
      </c>
      <c r="CS1358">
        <f>(AE1358*BS1358*AV1358)</f>
        <v>0</v>
      </c>
      <c r="CT1358">
        <f>(AF1358*BA1358*AV1358)</f>
        <v>56821.733129999993</v>
      </c>
      <c r="CU1358">
        <f>AG1358</f>
        <v>0</v>
      </c>
      <c r="CV1358">
        <f>(AH1358*AV1358)</f>
        <v>287.20499999999998</v>
      </c>
      <c r="CW1358">
        <f t="shared" ref="CW1358:CX1362" si="894">AI1358</f>
        <v>0</v>
      </c>
      <c r="CX1358">
        <f t="shared" si="894"/>
        <v>0</v>
      </c>
      <c r="CY1358">
        <f>S1358*(BZ1358/100)</f>
        <v>1575.1007999999999</v>
      </c>
      <c r="CZ1358">
        <f>S1358*(CA1358/100)</f>
        <v>825.05279999999993</v>
      </c>
      <c r="DC1358" t="s">
        <v>45</v>
      </c>
      <c r="DD1358" t="s">
        <v>45</v>
      </c>
      <c r="DE1358" t="s">
        <v>45</v>
      </c>
      <c r="DF1358" t="s">
        <v>45</v>
      </c>
      <c r="DG1358" t="s">
        <v>45</v>
      </c>
      <c r="DH1358" t="s">
        <v>45</v>
      </c>
      <c r="DI1358" t="s">
        <v>45</v>
      </c>
      <c r="DJ1358" t="s">
        <v>45</v>
      </c>
      <c r="DK1358" t="s">
        <v>45</v>
      </c>
      <c r="DL1358" t="s">
        <v>45</v>
      </c>
      <c r="DM1358" t="s">
        <v>45</v>
      </c>
      <c r="DN1358">
        <v>100</v>
      </c>
      <c r="DO1358">
        <v>64</v>
      </c>
      <c r="DP1358">
        <v>1.0249999999999999</v>
      </c>
      <c r="DQ1358">
        <v>1</v>
      </c>
      <c r="DU1358">
        <v>1005</v>
      </c>
      <c r="DV1358" t="s">
        <v>73</v>
      </c>
      <c r="DW1358" t="s">
        <v>73</v>
      </c>
      <c r="DX1358">
        <v>100</v>
      </c>
      <c r="EE1358">
        <v>21378169</v>
      </c>
      <c r="EF1358">
        <v>60</v>
      </c>
      <c r="EG1358" t="s">
        <v>87</v>
      </c>
      <c r="EH1358">
        <v>0</v>
      </c>
      <c r="EI1358" t="s">
        <v>45</v>
      </c>
      <c r="EJ1358">
        <v>1</v>
      </c>
      <c r="EK1358">
        <v>454</v>
      </c>
      <c r="EL1358" t="s">
        <v>384</v>
      </c>
      <c r="EM1358" t="s">
        <v>385</v>
      </c>
      <c r="EO1358" t="s">
        <v>45</v>
      </c>
      <c r="EQ1358">
        <v>0</v>
      </c>
      <c r="ER1358">
        <v>3415.64</v>
      </c>
      <c r="ES1358">
        <v>0</v>
      </c>
      <c r="ET1358">
        <v>0</v>
      </c>
      <c r="EU1358">
        <v>0</v>
      </c>
      <c r="EV1358">
        <v>3415.64</v>
      </c>
      <c r="EW1358">
        <v>280.2</v>
      </c>
      <c r="EX1358">
        <v>0</v>
      </c>
      <c r="EY1358">
        <v>0</v>
      </c>
      <c r="EZ1358">
        <v>0</v>
      </c>
      <c r="FQ1358">
        <v>0</v>
      </c>
      <c r="FR1358">
        <f>ROUND(IF(AND(BH1358=3,BI1358=3),P1358,0),2)</f>
        <v>0</v>
      </c>
      <c r="FS1358">
        <v>0</v>
      </c>
      <c r="FX1358">
        <v>84</v>
      </c>
      <c r="FY1358">
        <v>44</v>
      </c>
      <c r="GA1358" t="s">
        <v>45</v>
      </c>
      <c r="GG1358">
        <v>2</v>
      </c>
      <c r="GH1358">
        <v>1</v>
      </c>
      <c r="GI1358">
        <v>2</v>
      </c>
      <c r="GJ1358">
        <v>0</v>
      </c>
      <c r="GK1358">
        <f>ROUND(R1358*(R12)/100,2)</f>
        <v>0</v>
      </c>
      <c r="GL1358">
        <f>ROUND(IF(AND(BH1358=3,BI1358=3,FS1358&lt;&gt;0),P1358,0),2)</f>
        <v>0</v>
      </c>
      <c r="GM1358">
        <f>O1358+X1358+Y1358+GK1358</f>
        <v>4275.2699999999995</v>
      </c>
      <c r="GN1358">
        <f>ROUND(IF(OR(BI1358=0,BI1358=1),O1358+X1358+Y1358+GK1358,0),2)</f>
        <v>4275.2700000000004</v>
      </c>
      <c r="GO1358">
        <f>ROUND(IF(BI1358=2,O1358+X1358+Y1358+GK1358,0),2)</f>
        <v>0</v>
      </c>
      <c r="GP1358">
        <f>ROUND(IF(BI1358=4,O1358+X1358+Y1358+GK1358,0),2)</f>
        <v>0</v>
      </c>
      <c r="GR1358">
        <v>0</v>
      </c>
    </row>
    <row r="1359" spans="1:200">
      <c r="A1359">
        <v>18</v>
      </c>
      <c r="B1359">
        <v>0</v>
      </c>
      <c r="C1359">
        <v>640</v>
      </c>
      <c r="E1359" t="s">
        <v>386</v>
      </c>
      <c r="F1359" t="s">
        <v>864</v>
      </c>
      <c r="G1359" t="s">
        <v>865</v>
      </c>
      <c r="H1359" t="s">
        <v>102</v>
      </c>
      <c r="I1359">
        <f>I1358*J1359</f>
        <v>7.6230000000000006E-2</v>
      </c>
      <c r="J1359">
        <v>2.31</v>
      </c>
      <c r="O1359">
        <f>ROUND(CP1359,2)</f>
        <v>233.76</v>
      </c>
      <c r="P1359">
        <f>ROUND(CQ1359*I1359,2)</f>
        <v>233.76</v>
      </c>
      <c r="Q1359">
        <f>ROUND(CR1359*I1359,2)</f>
        <v>0</v>
      </c>
      <c r="R1359">
        <f>ROUND(CS1359*I1359,2)</f>
        <v>0</v>
      </c>
      <c r="S1359">
        <f>ROUND(CT1359*I1359,2)</f>
        <v>0</v>
      </c>
      <c r="T1359">
        <f>ROUND(CU1359*I1359,2)</f>
        <v>0</v>
      </c>
      <c r="U1359">
        <f>CV1359*I1359</f>
        <v>0</v>
      </c>
      <c r="V1359">
        <f>CW1359*I1359</f>
        <v>0</v>
      </c>
      <c r="W1359">
        <f>ROUND(CX1359*I1359,2)</f>
        <v>0</v>
      </c>
      <c r="X1359">
        <f t="shared" si="891"/>
        <v>0</v>
      </c>
      <c r="Y1359">
        <f t="shared" si="891"/>
        <v>0</v>
      </c>
      <c r="AA1359">
        <v>22950688</v>
      </c>
      <c r="AB1359">
        <f>ROUND((AC1359+AD1359+AF1359),6)</f>
        <v>477.64</v>
      </c>
      <c r="AC1359">
        <f>ROUND((ES1359),6)</f>
        <v>477.64</v>
      </c>
      <c r="AD1359">
        <f>ROUND((((ET1359)-(EU1359))+AE1359),6)</f>
        <v>0</v>
      </c>
      <c r="AE1359">
        <f t="shared" si="892"/>
        <v>0</v>
      </c>
      <c r="AF1359">
        <f t="shared" si="892"/>
        <v>0</v>
      </c>
      <c r="AG1359">
        <f>ROUND((AP1359),6)</f>
        <v>0</v>
      </c>
      <c r="AH1359">
        <f t="shared" si="893"/>
        <v>0</v>
      </c>
      <c r="AI1359">
        <f t="shared" si="893"/>
        <v>0</v>
      </c>
      <c r="AJ1359">
        <f>ROUND((AS1359),6)</f>
        <v>0</v>
      </c>
      <c r="AK1359">
        <v>477.64</v>
      </c>
      <c r="AL1359">
        <v>477.64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1</v>
      </c>
      <c r="AW1359">
        <v>1</v>
      </c>
      <c r="AZ1359">
        <v>1</v>
      </c>
      <c r="BA1359">
        <v>1</v>
      </c>
      <c r="BB1359">
        <v>1</v>
      </c>
      <c r="BC1359">
        <v>6.42</v>
      </c>
      <c r="BD1359" t="s">
        <v>45</v>
      </c>
      <c r="BE1359" t="s">
        <v>45</v>
      </c>
      <c r="BF1359" t="s">
        <v>45</v>
      </c>
      <c r="BG1359" t="s">
        <v>45</v>
      </c>
      <c r="BH1359">
        <v>3</v>
      </c>
      <c r="BI1359">
        <v>1</v>
      </c>
      <c r="BJ1359" t="s">
        <v>866</v>
      </c>
      <c r="BM1359">
        <v>454</v>
      </c>
      <c r="BN1359">
        <v>0</v>
      </c>
      <c r="BO1359" t="s">
        <v>864</v>
      </c>
      <c r="BP1359">
        <v>1</v>
      </c>
      <c r="BQ1359">
        <v>60</v>
      </c>
      <c r="BS1359">
        <v>1</v>
      </c>
      <c r="BT1359">
        <v>1</v>
      </c>
      <c r="BU1359">
        <v>1</v>
      </c>
      <c r="BV1359">
        <v>1</v>
      </c>
      <c r="BW1359">
        <v>1</v>
      </c>
      <c r="BX1359">
        <v>1</v>
      </c>
      <c r="BY1359" t="s">
        <v>45</v>
      </c>
      <c r="BZ1359">
        <v>0</v>
      </c>
      <c r="CA1359">
        <v>0</v>
      </c>
      <c r="CF1359">
        <v>0</v>
      </c>
      <c r="CG1359">
        <v>0</v>
      </c>
      <c r="CM1359">
        <v>0</v>
      </c>
      <c r="CN1359" t="s">
        <v>45</v>
      </c>
      <c r="CO1359">
        <v>0</v>
      </c>
      <c r="CP1359">
        <f>(P1359+Q1359+S1359)</f>
        <v>233.76</v>
      </c>
      <c r="CQ1359">
        <f>(AC1359*BC1359*AW1359)</f>
        <v>3066.4487999999997</v>
      </c>
      <c r="CR1359">
        <f>(AD1359*BB1359*AV1359)</f>
        <v>0</v>
      </c>
      <c r="CS1359">
        <f>(AE1359*BS1359*AV1359)</f>
        <v>0</v>
      </c>
      <c r="CT1359">
        <f>(AF1359*BA1359*AV1359)</f>
        <v>0</v>
      </c>
      <c r="CU1359">
        <f>AG1359</f>
        <v>0</v>
      </c>
      <c r="CV1359">
        <f>(AH1359*AV1359)</f>
        <v>0</v>
      </c>
      <c r="CW1359">
        <f t="shared" si="894"/>
        <v>0</v>
      </c>
      <c r="CX1359">
        <f t="shared" si="894"/>
        <v>0</v>
      </c>
      <c r="CY1359">
        <f>S1359*(BZ1359/100)</f>
        <v>0</v>
      </c>
      <c r="CZ1359">
        <f>S1359*(CA1359/100)</f>
        <v>0</v>
      </c>
      <c r="DC1359" t="s">
        <v>45</v>
      </c>
      <c r="DD1359" t="s">
        <v>45</v>
      </c>
      <c r="DE1359" t="s">
        <v>45</v>
      </c>
      <c r="DF1359" t="s">
        <v>45</v>
      </c>
      <c r="DG1359" t="s">
        <v>45</v>
      </c>
      <c r="DH1359" t="s">
        <v>45</v>
      </c>
      <c r="DI1359" t="s">
        <v>45</v>
      </c>
      <c r="DJ1359" t="s">
        <v>45</v>
      </c>
      <c r="DK1359" t="s">
        <v>45</v>
      </c>
      <c r="DL1359" t="s">
        <v>45</v>
      </c>
      <c r="DM1359" t="s">
        <v>45</v>
      </c>
      <c r="DN1359">
        <v>100</v>
      </c>
      <c r="DO1359">
        <v>64</v>
      </c>
      <c r="DP1359">
        <v>1.0249999999999999</v>
      </c>
      <c r="DQ1359">
        <v>1</v>
      </c>
      <c r="DU1359">
        <v>1007</v>
      </c>
      <c r="DV1359" t="s">
        <v>102</v>
      </c>
      <c r="DW1359" t="s">
        <v>102</v>
      </c>
      <c r="DX1359">
        <v>1</v>
      </c>
      <c r="EE1359">
        <v>21378169</v>
      </c>
      <c r="EF1359">
        <v>60</v>
      </c>
      <c r="EG1359" t="s">
        <v>87</v>
      </c>
      <c r="EH1359">
        <v>0</v>
      </c>
      <c r="EI1359" t="s">
        <v>45</v>
      </c>
      <c r="EJ1359">
        <v>1</v>
      </c>
      <c r="EK1359">
        <v>454</v>
      </c>
      <c r="EL1359" t="s">
        <v>384</v>
      </c>
      <c r="EM1359" t="s">
        <v>385</v>
      </c>
      <c r="EO1359" t="s">
        <v>45</v>
      </c>
      <c r="EQ1359">
        <v>0</v>
      </c>
      <c r="ER1359">
        <v>477.64</v>
      </c>
      <c r="ES1359">
        <v>477.64</v>
      </c>
      <c r="ET1359">
        <v>0</v>
      </c>
      <c r="EU1359">
        <v>0</v>
      </c>
      <c r="EV1359">
        <v>0</v>
      </c>
      <c r="EW1359">
        <v>0</v>
      </c>
      <c r="EX1359">
        <v>0</v>
      </c>
      <c r="EZ1359">
        <v>0</v>
      </c>
      <c r="FQ1359">
        <v>0</v>
      </c>
      <c r="FR1359">
        <f>ROUND(IF(AND(BH1359=3,BI1359=3),P1359,0),2)</f>
        <v>0</v>
      </c>
      <c r="FS1359">
        <v>0</v>
      </c>
      <c r="FX1359">
        <v>0</v>
      </c>
      <c r="FY1359">
        <v>0</v>
      </c>
      <c r="GA1359" t="s">
        <v>45</v>
      </c>
      <c r="GG1359">
        <v>2</v>
      </c>
      <c r="GH1359">
        <v>1</v>
      </c>
      <c r="GI1359">
        <v>2</v>
      </c>
      <c r="GJ1359">
        <v>0</v>
      </c>
      <c r="GK1359">
        <f>ROUND(R1359*(R12)/100,2)</f>
        <v>0</v>
      </c>
      <c r="GL1359">
        <f>ROUND(IF(AND(BH1359=3,BI1359=3,FS1359&lt;&gt;0),P1359,0),2)</f>
        <v>0</v>
      </c>
      <c r="GM1359">
        <f>O1359+X1359+Y1359+GK1359</f>
        <v>233.76</v>
      </c>
      <c r="GN1359">
        <f>ROUND(IF(OR(BI1359=0,BI1359=1),O1359+X1359+Y1359+GK1359,0),2)</f>
        <v>233.76</v>
      </c>
      <c r="GO1359">
        <f>ROUND(IF(BI1359=2,O1359+X1359+Y1359+GK1359,0),2)</f>
        <v>0</v>
      </c>
      <c r="GP1359">
        <f>ROUND(IF(BI1359=4,O1359+X1359+Y1359+GK1359,0),2)</f>
        <v>0</v>
      </c>
      <c r="GR1359">
        <v>0</v>
      </c>
    </row>
    <row r="1360" spans="1:200">
      <c r="A1360">
        <v>17</v>
      </c>
      <c r="B1360">
        <v>0</v>
      </c>
      <c r="C1360">
        <f>ROW(SmtRes!A649)</f>
        <v>649</v>
      </c>
      <c r="D1360">
        <f>ROW(EtalonRes!A625)</f>
        <v>625</v>
      </c>
      <c r="E1360" t="s">
        <v>70</v>
      </c>
      <c r="F1360" t="s">
        <v>867</v>
      </c>
      <c r="G1360" t="s">
        <v>868</v>
      </c>
      <c r="H1360" t="s">
        <v>73</v>
      </c>
      <c r="I1360">
        <f>0.11</f>
        <v>0.11</v>
      </c>
      <c r="J1360">
        <v>0</v>
      </c>
      <c r="O1360">
        <f>ROUND(CP1360,2)</f>
        <v>501.82</v>
      </c>
      <c r="P1360">
        <f>ROUND(CQ1360*I1360,2)</f>
        <v>72.739999999999995</v>
      </c>
      <c r="Q1360">
        <f>ROUND(CR1360*I1360,2)</f>
        <v>4.43</v>
      </c>
      <c r="R1360">
        <f>ROUND(CS1360*I1360,2)</f>
        <v>1.94</v>
      </c>
      <c r="S1360">
        <f>ROUND(CT1360*I1360,2)</f>
        <v>424.65</v>
      </c>
      <c r="T1360">
        <f>ROUND(CU1360*I1360,2)</f>
        <v>0</v>
      </c>
      <c r="U1360">
        <f>CV1360*I1360</f>
        <v>2.311375</v>
      </c>
      <c r="V1360">
        <f>CW1360*I1360</f>
        <v>0</v>
      </c>
      <c r="W1360">
        <f>ROUND(CX1360*I1360,2)</f>
        <v>0</v>
      </c>
      <c r="X1360">
        <f t="shared" si="891"/>
        <v>356.71</v>
      </c>
      <c r="Y1360">
        <f t="shared" si="891"/>
        <v>186.85</v>
      </c>
      <c r="AA1360">
        <v>22950688</v>
      </c>
      <c r="AB1360">
        <f>ROUND((AC1360+AD1360+AF1360),6)</f>
        <v>430.46</v>
      </c>
      <c r="AC1360">
        <f>ROUND((ES1360),6)</f>
        <v>193.93</v>
      </c>
      <c r="AD1360">
        <f>ROUND((((ET1360)-(EU1360))+AE1360),6)</f>
        <v>4.47</v>
      </c>
      <c r="AE1360">
        <f t="shared" si="892"/>
        <v>1.06</v>
      </c>
      <c r="AF1360">
        <f t="shared" si="892"/>
        <v>232.06</v>
      </c>
      <c r="AG1360">
        <f>ROUND((AP1360),6)</f>
        <v>0</v>
      </c>
      <c r="AH1360">
        <f t="shared" si="893"/>
        <v>20.5</v>
      </c>
      <c r="AI1360">
        <f t="shared" si="893"/>
        <v>0</v>
      </c>
      <c r="AJ1360">
        <f>ROUND((AS1360),6)</f>
        <v>0</v>
      </c>
      <c r="AK1360">
        <v>430.46</v>
      </c>
      <c r="AL1360">
        <v>193.93</v>
      </c>
      <c r="AM1360">
        <v>4.47</v>
      </c>
      <c r="AN1360">
        <v>1.06</v>
      </c>
      <c r="AO1360">
        <v>232.06</v>
      </c>
      <c r="AP1360">
        <v>0</v>
      </c>
      <c r="AQ1360">
        <v>20.5</v>
      </c>
      <c r="AR1360">
        <v>0</v>
      </c>
      <c r="AS1360">
        <v>0</v>
      </c>
      <c r="AT1360">
        <v>84</v>
      </c>
      <c r="AU1360">
        <v>44</v>
      </c>
      <c r="AV1360">
        <v>1.0249999999999999</v>
      </c>
      <c r="AW1360">
        <v>1</v>
      </c>
      <c r="AZ1360">
        <v>1</v>
      </c>
      <c r="BA1360">
        <v>16.23</v>
      </c>
      <c r="BB1360">
        <v>8.7899999999999991</v>
      </c>
      <c r="BC1360">
        <v>3.41</v>
      </c>
      <c r="BD1360" t="s">
        <v>45</v>
      </c>
      <c r="BE1360" t="s">
        <v>45</v>
      </c>
      <c r="BF1360" t="s">
        <v>45</v>
      </c>
      <c r="BG1360" t="s">
        <v>45</v>
      </c>
      <c r="BH1360">
        <v>0</v>
      </c>
      <c r="BI1360">
        <v>1</v>
      </c>
      <c r="BJ1360" t="s">
        <v>869</v>
      </c>
      <c r="BM1360">
        <v>478</v>
      </c>
      <c r="BN1360">
        <v>0</v>
      </c>
      <c r="BO1360" t="s">
        <v>867</v>
      </c>
      <c r="BP1360">
        <v>1</v>
      </c>
      <c r="BQ1360">
        <v>60</v>
      </c>
      <c r="BS1360">
        <v>16.23</v>
      </c>
      <c r="BT1360">
        <v>1</v>
      </c>
      <c r="BU1360">
        <v>1</v>
      </c>
      <c r="BV1360">
        <v>1</v>
      </c>
      <c r="BW1360">
        <v>1</v>
      </c>
      <c r="BX1360">
        <v>1</v>
      </c>
      <c r="BY1360" t="s">
        <v>45</v>
      </c>
      <c r="BZ1360">
        <v>84</v>
      </c>
      <c r="CA1360">
        <v>44</v>
      </c>
      <c r="CF1360">
        <v>0</v>
      </c>
      <c r="CG1360">
        <v>0</v>
      </c>
      <c r="CM1360">
        <v>0</v>
      </c>
      <c r="CN1360" t="s">
        <v>45</v>
      </c>
      <c r="CO1360">
        <v>0</v>
      </c>
      <c r="CP1360">
        <f>(P1360+Q1360+S1360)</f>
        <v>501.81999999999994</v>
      </c>
      <c r="CQ1360">
        <f>(AC1360*BC1360*AW1360)</f>
        <v>661.30130000000008</v>
      </c>
      <c r="CR1360">
        <f>(AD1360*BB1360*AV1360)</f>
        <v>40.273582499999989</v>
      </c>
      <c r="CS1360">
        <f>(AE1360*BS1360*AV1360)</f>
        <v>17.633894999999999</v>
      </c>
      <c r="CT1360">
        <f>(AF1360*BA1360*AV1360)</f>
        <v>3860.4921450000002</v>
      </c>
      <c r="CU1360">
        <f>AG1360</f>
        <v>0</v>
      </c>
      <c r="CV1360">
        <f>(AH1360*AV1360)</f>
        <v>21.012499999999999</v>
      </c>
      <c r="CW1360">
        <f t="shared" si="894"/>
        <v>0</v>
      </c>
      <c r="CX1360">
        <f t="shared" si="894"/>
        <v>0</v>
      </c>
      <c r="CY1360">
        <f>S1360*(BZ1360/100)</f>
        <v>356.70599999999996</v>
      </c>
      <c r="CZ1360">
        <f>S1360*(CA1360/100)</f>
        <v>186.846</v>
      </c>
      <c r="DC1360" t="s">
        <v>45</v>
      </c>
      <c r="DD1360" t="s">
        <v>45</v>
      </c>
      <c r="DE1360" t="s">
        <v>45</v>
      </c>
      <c r="DF1360" t="s">
        <v>45</v>
      </c>
      <c r="DG1360" t="s">
        <v>45</v>
      </c>
      <c r="DH1360" t="s">
        <v>45</v>
      </c>
      <c r="DI1360" t="s">
        <v>45</v>
      </c>
      <c r="DJ1360" t="s">
        <v>45</v>
      </c>
      <c r="DK1360" t="s">
        <v>45</v>
      </c>
      <c r="DL1360" t="s">
        <v>45</v>
      </c>
      <c r="DM1360" t="s">
        <v>45</v>
      </c>
      <c r="DN1360">
        <v>100</v>
      </c>
      <c r="DO1360">
        <v>64</v>
      </c>
      <c r="DP1360">
        <v>1.0249999999999999</v>
      </c>
      <c r="DQ1360">
        <v>1</v>
      </c>
      <c r="DU1360">
        <v>1005</v>
      </c>
      <c r="DV1360" t="s">
        <v>73</v>
      </c>
      <c r="DW1360" t="s">
        <v>73</v>
      </c>
      <c r="DX1360">
        <v>100</v>
      </c>
      <c r="EE1360">
        <v>21378193</v>
      </c>
      <c r="EF1360">
        <v>60</v>
      </c>
      <c r="EG1360" t="s">
        <v>87</v>
      </c>
      <c r="EH1360">
        <v>0</v>
      </c>
      <c r="EI1360" t="s">
        <v>45</v>
      </c>
      <c r="EJ1360">
        <v>1</v>
      </c>
      <c r="EK1360">
        <v>478</v>
      </c>
      <c r="EL1360" t="s">
        <v>400</v>
      </c>
      <c r="EM1360" t="s">
        <v>401</v>
      </c>
      <c r="EO1360" t="s">
        <v>45</v>
      </c>
      <c r="EQ1360">
        <v>0</v>
      </c>
      <c r="ER1360">
        <v>430.46</v>
      </c>
      <c r="ES1360">
        <v>193.93</v>
      </c>
      <c r="ET1360">
        <v>4.47</v>
      </c>
      <c r="EU1360">
        <v>1.06</v>
      </c>
      <c r="EV1360">
        <v>232.06</v>
      </c>
      <c r="EW1360">
        <v>20.5</v>
      </c>
      <c r="EX1360">
        <v>0</v>
      </c>
      <c r="EY1360">
        <v>0</v>
      </c>
      <c r="EZ1360">
        <v>0</v>
      </c>
      <c r="FQ1360">
        <v>0</v>
      </c>
      <c r="FR1360">
        <f>ROUND(IF(AND(BH1360=3,BI1360=3),P1360,0),2)</f>
        <v>0</v>
      </c>
      <c r="FS1360">
        <v>0</v>
      </c>
      <c r="FX1360">
        <v>84</v>
      </c>
      <c r="FY1360">
        <v>44</v>
      </c>
      <c r="GA1360" t="s">
        <v>45</v>
      </c>
      <c r="GG1360">
        <v>2</v>
      </c>
      <c r="GH1360">
        <v>1</v>
      </c>
      <c r="GI1360">
        <v>2</v>
      </c>
      <c r="GJ1360">
        <v>0</v>
      </c>
      <c r="GK1360">
        <f>ROUND(R1360*(R12)/100,2)</f>
        <v>3.24</v>
      </c>
      <c r="GL1360">
        <f>ROUND(IF(AND(BH1360=3,BI1360=3,FS1360&lt;&gt;0),P1360,0),2)</f>
        <v>0</v>
      </c>
      <c r="GM1360">
        <f>O1360+X1360+Y1360+GK1360</f>
        <v>1048.6199999999999</v>
      </c>
      <c r="GN1360">
        <f>ROUND(IF(OR(BI1360=0,BI1360=1),O1360+X1360+Y1360+GK1360,0),2)</f>
        <v>1048.6199999999999</v>
      </c>
      <c r="GO1360">
        <f>ROUND(IF(BI1360=2,O1360+X1360+Y1360+GK1360,0),2)</f>
        <v>0</v>
      </c>
      <c r="GP1360">
        <f>ROUND(IF(BI1360=4,O1360+X1360+Y1360+GK1360,0),2)</f>
        <v>0</v>
      </c>
      <c r="GR1360">
        <v>0</v>
      </c>
    </row>
    <row r="1361" spans="1:200">
      <c r="A1361">
        <v>18</v>
      </c>
      <c r="B1361">
        <v>0</v>
      </c>
      <c r="C1361">
        <v>645</v>
      </c>
      <c r="E1361" t="s">
        <v>215</v>
      </c>
      <c r="F1361" t="s">
        <v>403</v>
      </c>
      <c r="G1361" t="s">
        <v>404</v>
      </c>
      <c r="H1361" t="s">
        <v>138</v>
      </c>
      <c r="I1361">
        <f>I1360*J1361</f>
        <v>6.0499999999999996E-4</v>
      </c>
      <c r="J1361">
        <v>5.4999999999999997E-3</v>
      </c>
      <c r="O1361">
        <f>ROUND(CP1361,2)</f>
        <v>9.3800000000000008</v>
      </c>
      <c r="P1361">
        <f>ROUND(CQ1361*I1361,2)</f>
        <v>9.3800000000000008</v>
      </c>
      <c r="Q1361">
        <f>ROUND(CR1361*I1361,2)</f>
        <v>0</v>
      </c>
      <c r="R1361">
        <f>ROUND(CS1361*I1361,2)</f>
        <v>0</v>
      </c>
      <c r="S1361">
        <f>ROUND(CT1361*I1361,2)</f>
        <v>0</v>
      </c>
      <c r="T1361">
        <f>ROUND(CU1361*I1361,2)</f>
        <v>0</v>
      </c>
      <c r="U1361">
        <f>CV1361*I1361</f>
        <v>0</v>
      </c>
      <c r="V1361">
        <f>CW1361*I1361</f>
        <v>0</v>
      </c>
      <c r="W1361">
        <f>ROUND(CX1361*I1361,2)</f>
        <v>0</v>
      </c>
      <c r="X1361">
        <f t="shared" si="891"/>
        <v>0</v>
      </c>
      <c r="Y1361">
        <f t="shared" si="891"/>
        <v>0</v>
      </c>
      <c r="AA1361">
        <v>22950688</v>
      </c>
      <c r="AB1361">
        <f>ROUND((AC1361+AD1361+AF1361),6)</f>
        <v>2278.84</v>
      </c>
      <c r="AC1361">
        <f>ROUND((ES1361),6)</f>
        <v>2278.84</v>
      </c>
      <c r="AD1361">
        <f>ROUND((((ET1361)-(EU1361))+AE1361),6)</f>
        <v>0</v>
      </c>
      <c r="AE1361">
        <f t="shared" si="892"/>
        <v>0</v>
      </c>
      <c r="AF1361">
        <f t="shared" si="892"/>
        <v>0</v>
      </c>
      <c r="AG1361">
        <f>ROUND((AP1361),6)</f>
        <v>0</v>
      </c>
      <c r="AH1361">
        <f t="shared" si="893"/>
        <v>0</v>
      </c>
      <c r="AI1361">
        <f t="shared" si="893"/>
        <v>0</v>
      </c>
      <c r="AJ1361">
        <f>ROUND((AS1361),6)</f>
        <v>0</v>
      </c>
      <c r="AK1361">
        <v>2278.84</v>
      </c>
      <c r="AL1361">
        <v>2278.84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1</v>
      </c>
      <c r="AW1361">
        <v>1</v>
      </c>
      <c r="AZ1361">
        <v>1</v>
      </c>
      <c r="BA1361">
        <v>1</v>
      </c>
      <c r="BB1361">
        <v>1</v>
      </c>
      <c r="BC1361">
        <v>6.8</v>
      </c>
      <c r="BD1361" t="s">
        <v>45</v>
      </c>
      <c r="BE1361" t="s">
        <v>45</v>
      </c>
      <c r="BF1361" t="s">
        <v>45</v>
      </c>
      <c r="BG1361" t="s">
        <v>45</v>
      </c>
      <c r="BH1361">
        <v>3</v>
      </c>
      <c r="BI1361">
        <v>1</v>
      </c>
      <c r="BJ1361" t="s">
        <v>405</v>
      </c>
      <c r="BM1361">
        <v>478</v>
      </c>
      <c r="BN1361">
        <v>0</v>
      </c>
      <c r="BO1361" t="s">
        <v>403</v>
      </c>
      <c r="BP1361">
        <v>1</v>
      </c>
      <c r="BQ1361">
        <v>60</v>
      </c>
      <c r="BS1361">
        <v>1</v>
      </c>
      <c r="BT1361">
        <v>1</v>
      </c>
      <c r="BU1361">
        <v>1</v>
      </c>
      <c r="BV1361">
        <v>1</v>
      </c>
      <c r="BW1361">
        <v>1</v>
      </c>
      <c r="BX1361">
        <v>1</v>
      </c>
      <c r="BY1361" t="s">
        <v>45</v>
      </c>
      <c r="BZ1361">
        <v>0</v>
      </c>
      <c r="CA1361">
        <v>0</v>
      </c>
      <c r="CF1361">
        <v>0</v>
      </c>
      <c r="CG1361">
        <v>0</v>
      </c>
      <c r="CM1361">
        <v>0</v>
      </c>
      <c r="CN1361" t="s">
        <v>45</v>
      </c>
      <c r="CO1361">
        <v>0</v>
      </c>
      <c r="CP1361">
        <f>(P1361+Q1361+S1361)</f>
        <v>9.3800000000000008</v>
      </c>
      <c r="CQ1361">
        <f>(AC1361*BC1361*AW1361)</f>
        <v>15496.112000000001</v>
      </c>
      <c r="CR1361">
        <f>(AD1361*BB1361*AV1361)</f>
        <v>0</v>
      </c>
      <c r="CS1361">
        <f>(AE1361*BS1361*AV1361)</f>
        <v>0</v>
      </c>
      <c r="CT1361">
        <f>(AF1361*BA1361*AV1361)</f>
        <v>0</v>
      </c>
      <c r="CU1361">
        <f>AG1361</f>
        <v>0</v>
      </c>
      <c r="CV1361">
        <f>(AH1361*AV1361)</f>
        <v>0</v>
      </c>
      <c r="CW1361">
        <f t="shared" si="894"/>
        <v>0</v>
      </c>
      <c r="CX1361">
        <f t="shared" si="894"/>
        <v>0</v>
      </c>
      <c r="CY1361">
        <f>S1361*(BZ1361/100)</f>
        <v>0</v>
      </c>
      <c r="CZ1361">
        <f>S1361*(CA1361/100)</f>
        <v>0</v>
      </c>
      <c r="DC1361" t="s">
        <v>45</v>
      </c>
      <c r="DD1361" t="s">
        <v>45</v>
      </c>
      <c r="DE1361" t="s">
        <v>45</v>
      </c>
      <c r="DF1361" t="s">
        <v>45</v>
      </c>
      <c r="DG1361" t="s">
        <v>45</v>
      </c>
      <c r="DH1361" t="s">
        <v>45</v>
      </c>
      <c r="DI1361" t="s">
        <v>45</v>
      </c>
      <c r="DJ1361" t="s">
        <v>45</v>
      </c>
      <c r="DK1361" t="s">
        <v>45</v>
      </c>
      <c r="DL1361" t="s">
        <v>45</v>
      </c>
      <c r="DM1361" t="s">
        <v>45</v>
      </c>
      <c r="DN1361">
        <v>100</v>
      </c>
      <c r="DO1361">
        <v>64</v>
      </c>
      <c r="DP1361">
        <v>1.0249999999999999</v>
      </c>
      <c r="DQ1361">
        <v>1</v>
      </c>
      <c r="DU1361">
        <v>1009</v>
      </c>
      <c r="DV1361" t="s">
        <v>138</v>
      </c>
      <c r="DW1361" t="s">
        <v>138</v>
      </c>
      <c r="DX1361">
        <v>1000</v>
      </c>
      <c r="EE1361">
        <v>21378193</v>
      </c>
      <c r="EF1361">
        <v>60</v>
      </c>
      <c r="EG1361" t="s">
        <v>87</v>
      </c>
      <c r="EH1361">
        <v>0</v>
      </c>
      <c r="EI1361" t="s">
        <v>45</v>
      </c>
      <c r="EJ1361">
        <v>1</v>
      </c>
      <c r="EK1361">
        <v>478</v>
      </c>
      <c r="EL1361" t="s">
        <v>400</v>
      </c>
      <c r="EM1361" t="s">
        <v>401</v>
      </c>
      <c r="EO1361" t="s">
        <v>45</v>
      </c>
      <c r="EQ1361">
        <v>0</v>
      </c>
      <c r="ER1361">
        <v>2278.84</v>
      </c>
      <c r="ES1361">
        <v>2278.84</v>
      </c>
      <c r="ET1361">
        <v>0</v>
      </c>
      <c r="EU1361">
        <v>0</v>
      </c>
      <c r="EV1361">
        <v>0</v>
      </c>
      <c r="EW1361">
        <v>0</v>
      </c>
      <c r="EX1361">
        <v>0</v>
      </c>
      <c r="EZ1361">
        <v>0</v>
      </c>
      <c r="FQ1361">
        <v>0</v>
      </c>
      <c r="FR1361">
        <f>ROUND(IF(AND(BH1361=3,BI1361=3),P1361,0),2)</f>
        <v>0</v>
      </c>
      <c r="FS1361">
        <v>0</v>
      </c>
      <c r="FX1361">
        <v>0</v>
      </c>
      <c r="FY1361">
        <v>0</v>
      </c>
      <c r="GA1361" t="s">
        <v>45</v>
      </c>
      <c r="GG1361">
        <v>2</v>
      </c>
      <c r="GH1361">
        <v>1</v>
      </c>
      <c r="GI1361">
        <v>2</v>
      </c>
      <c r="GJ1361">
        <v>0</v>
      </c>
      <c r="GK1361">
        <f>ROUND(R1361*(R12)/100,2)</f>
        <v>0</v>
      </c>
      <c r="GL1361">
        <f>ROUND(IF(AND(BH1361=3,BI1361=3,FS1361&lt;&gt;0),P1361,0),2)</f>
        <v>0</v>
      </c>
      <c r="GM1361">
        <f>O1361+X1361+Y1361+GK1361</f>
        <v>9.3800000000000008</v>
      </c>
      <c r="GN1361">
        <f>ROUND(IF(OR(BI1361=0,BI1361=1),O1361+X1361+Y1361+GK1361,0),2)</f>
        <v>9.3800000000000008</v>
      </c>
      <c r="GO1361">
        <f>ROUND(IF(BI1361=2,O1361+X1361+Y1361+GK1361,0),2)</f>
        <v>0</v>
      </c>
      <c r="GP1361">
        <f>ROUND(IF(BI1361=4,O1361+X1361+Y1361+GK1361,0),2)</f>
        <v>0</v>
      </c>
      <c r="GR1361">
        <v>0</v>
      </c>
    </row>
    <row r="1362" spans="1:200">
      <c r="A1362">
        <v>18</v>
      </c>
      <c r="B1362">
        <v>0</v>
      </c>
      <c r="C1362">
        <v>647</v>
      </c>
      <c r="E1362" t="s">
        <v>234</v>
      </c>
      <c r="F1362" t="s">
        <v>407</v>
      </c>
      <c r="G1362" t="s">
        <v>408</v>
      </c>
      <c r="H1362" t="s">
        <v>138</v>
      </c>
      <c r="I1362">
        <f>I1360*J1362</f>
        <v>6.9300000000000004E-3</v>
      </c>
      <c r="J1362">
        <v>6.3E-2</v>
      </c>
      <c r="O1362">
        <f>ROUND(CP1362,2)</f>
        <v>317.10000000000002</v>
      </c>
      <c r="P1362">
        <f>ROUND(CQ1362*I1362,2)</f>
        <v>317.10000000000002</v>
      </c>
      <c r="Q1362">
        <f>ROUND(CR1362*I1362,2)</f>
        <v>0</v>
      </c>
      <c r="R1362">
        <f>ROUND(CS1362*I1362,2)</f>
        <v>0</v>
      </c>
      <c r="S1362">
        <f>ROUND(CT1362*I1362,2)</f>
        <v>0</v>
      </c>
      <c r="T1362">
        <f>ROUND(CU1362*I1362,2)</f>
        <v>0</v>
      </c>
      <c r="U1362">
        <f>CV1362*I1362</f>
        <v>0</v>
      </c>
      <c r="V1362">
        <f>CW1362*I1362</f>
        <v>0</v>
      </c>
      <c r="W1362">
        <f>ROUND(CX1362*I1362,2)</f>
        <v>0</v>
      </c>
      <c r="X1362">
        <f t="shared" si="891"/>
        <v>0</v>
      </c>
      <c r="Y1362">
        <f t="shared" si="891"/>
        <v>0</v>
      </c>
      <c r="AA1362">
        <v>22950688</v>
      </c>
      <c r="AB1362">
        <f>ROUND((AC1362+AD1362+AF1362),6)</f>
        <v>22652.13</v>
      </c>
      <c r="AC1362">
        <f>ROUND((ES1362),6)</f>
        <v>22652.13</v>
      </c>
      <c r="AD1362">
        <f>ROUND((((ET1362)-(EU1362))+AE1362),6)</f>
        <v>0</v>
      </c>
      <c r="AE1362">
        <f t="shared" si="892"/>
        <v>0</v>
      </c>
      <c r="AF1362">
        <f t="shared" si="892"/>
        <v>0</v>
      </c>
      <c r="AG1362">
        <f>ROUND((AP1362),6)</f>
        <v>0</v>
      </c>
      <c r="AH1362">
        <f t="shared" si="893"/>
        <v>0</v>
      </c>
      <c r="AI1362">
        <f t="shared" si="893"/>
        <v>0</v>
      </c>
      <c r="AJ1362">
        <f>ROUND((AS1362),6)</f>
        <v>0</v>
      </c>
      <c r="AK1362">
        <v>22652.13</v>
      </c>
      <c r="AL1362">
        <v>22652.13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1</v>
      </c>
      <c r="AW1362">
        <v>1</v>
      </c>
      <c r="AZ1362">
        <v>1</v>
      </c>
      <c r="BA1362">
        <v>1</v>
      </c>
      <c r="BB1362">
        <v>1</v>
      </c>
      <c r="BC1362">
        <v>2.02</v>
      </c>
      <c r="BD1362" t="s">
        <v>45</v>
      </c>
      <c r="BE1362" t="s">
        <v>45</v>
      </c>
      <c r="BF1362" t="s">
        <v>45</v>
      </c>
      <c r="BG1362" t="s">
        <v>45</v>
      </c>
      <c r="BH1362">
        <v>3</v>
      </c>
      <c r="BI1362">
        <v>1</v>
      </c>
      <c r="BJ1362" t="s">
        <v>409</v>
      </c>
      <c r="BM1362">
        <v>478</v>
      </c>
      <c r="BN1362">
        <v>0</v>
      </c>
      <c r="BO1362" t="s">
        <v>407</v>
      </c>
      <c r="BP1362">
        <v>1</v>
      </c>
      <c r="BQ1362">
        <v>60</v>
      </c>
      <c r="BS1362">
        <v>1</v>
      </c>
      <c r="BT1362">
        <v>1</v>
      </c>
      <c r="BU1362">
        <v>1</v>
      </c>
      <c r="BV1362">
        <v>1</v>
      </c>
      <c r="BW1362">
        <v>1</v>
      </c>
      <c r="BX1362">
        <v>1</v>
      </c>
      <c r="BY1362" t="s">
        <v>45</v>
      </c>
      <c r="BZ1362">
        <v>0</v>
      </c>
      <c r="CA1362">
        <v>0</v>
      </c>
      <c r="CF1362">
        <v>0</v>
      </c>
      <c r="CG1362">
        <v>0</v>
      </c>
      <c r="CM1362">
        <v>0</v>
      </c>
      <c r="CN1362" t="s">
        <v>45</v>
      </c>
      <c r="CO1362">
        <v>0</v>
      </c>
      <c r="CP1362">
        <f>(P1362+Q1362+S1362)</f>
        <v>317.10000000000002</v>
      </c>
      <c r="CQ1362">
        <f>(AC1362*BC1362*AW1362)</f>
        <v>45757.302600000003</v>
      </c>
      <c r="CR1362">
        <f>(AD1362*BB1362*AV1362)</f>
        <v>0</v>
      </c>
      <c r="CS1362">
        <f>(AE1362*BS1362*AV1362)</f>
        <v>0</v>
      </c>
      <c r="CT1362">
        <f>(AF1362*BA1362*AV1362)</f>
        <v>0</v>
      </c>
      <c r="CU1362">
        <f>AG1362</f>
        <v>0</v>
      </c>
      <c r="CV1362">
        <f>(AH1362*AV1362)</f>
        <v>0</v>
      </c>
      <c r="CW1362">
        <f t="shared" si="894"/>
        <v>0</v>
      </c>
      <c r="CX1362">
        <f t="shared" si="894"/>
        <v>0</v>
      </c>
      <c r="CY1362">
        <f>S1362*(BZ1362/100)</f>
        <v>0</v>
      </c>
      <c r="CZ1362">
        <f>S1362*(CA1362/100)</f>
        <v>0</v>
      </c>
      <c r="DC1362" t="s">
        <v>45</v>
      </c>
      <c r="DD1362" t="s">
        <v>45</v>
      </c>
      <c r="DE1362" t="s">
        <v>45</v>
      </c>
      <c r="DF1362" t="s">
        <v>45</v>
      </c>
      <c r="DG1362" t="s">
        <v>45</v>
      </c>
      <c r="DH1362" t="s">
        <v>45</v>
      </c>
      <c r="DI1362" t="s">
        <v>45</v>
      </c>
      <c r="DJ1362" t="s">
        <v>45</v>
      </c>
      <c r="DK1362" t="s">
        <v>45</v>
      </c>
      <c r="DL1362" t="s">
        <v>45</v>
      </c>
      <c r="DM1362" t="s">
        <v>45</v>
      </c>
      <c r="DN1362">
        <v>100</v>
      </c>
      <c r="DO1362">
        <v>64</v>
      </c>
      <c r="DP1362">
        <v>1.0249999999999999</v>
      </c>
      <c r="DQ1362">
        <v>1</v>
      </c>
      <c r="DU1362">
        <v>1009</v>
      </c>
      <c r="DV1362" t="s">
        <v>138</v>
      </c>
      <c r="DW1362" t="s">
        <v>138</v>
      </c>
      <c r="DX1362">
        <v>1000</v>
      </c>
      <c r="EE1362">
        <v>21378193</v>
      </c>
      <c r="EF1362">
        <v>60</v>
      </c>
      <c r="EG1362" t="s">
        <v>87</v>
      </c>
      <c r="EH1362">
        <v>0</v>
      </c>
      <c r="EI1362" t="s">
        <v>45</v>
      </c>
      <c r="EJ1362">
        <v>1</v>
      </c>
      <c r="EK1362">
        <v>478</v>
      </c>
      <c r="EL1362" t="s">
        <v>400</v>
      </c>
      <c r="EM1362" t="s">
        <v>401</v>
      </c>
      <c r="EO1362" t="s">
        <v>45</v>
      </c>
      <c r="EQ1362">
        <v>0</v>
      </c>
      <c r="ER1362">
        <v>22652.13</v>
      </c>
      <c r="ES1362">
        <v>22652.13</v>
      </c>
      <c r="ET1362">
        <v>0</v>
      </c>
      <c r="EU1362">
        <v>0</v>
      </c>
      <c r="EV1362">
        <v>0</v>
      </c>
      <c r="EW1362">
        <v>0</v>
      </c>
      <c r="EX1362">
        <v>0</v>
      </c>
      <c r="EZ1362">
        <v>0</v>
      </c>
      <c r="FQ1362">
        <v>0</v>
      </c>
      <c r="FR1362">
        <f>ROUND(IF(AND(BH1362=3,BI1362=3),P1362,0),2)</f>
        <v>0</v>
      </c>
      <c r="FS1362">
        <v>0</v>
      </c>
      <c r="FX1362">
        <v>0</v>
      </c>
      <c r="FY1362">
        <v>0</v>
      </c>
      <c r="GA1362" t="s">
        <v>45</v>
      </c>
      <c r="GG1362">
        <v>2</v>
      </c>
      <c r="GH1362">
        <v>1</v>
      </c>
      <c r="GI1362">
        <v>2</v>
      </c>
      <c r="GJ1362">
        <v>0</v>
      </c>
      <c r="GK1362">
        <f>ROUND(R1362*(R12)/100,2)</f>
        <v>0</v>
      </c>
      <c r="GL1362">
        <f>ROUND(IF(AND(BH1362=3,BI1362=3,FS1362&lt;&gt;0),P1362,0),2)</f>
        <v>0</v>
      </c>
      <c r="GM1362">
        <f>O1362+X1362+Y1362+GK1362</f>
        <v>317.10000000000002</v>
      </c>
      <c r="GN1362">
        <f>ROUND(IF(OR(BI1362=0,BI1362=1),O1362+X1362+Y1362+GK1362,0),2)</f>
        <v>317.10000000000002</v>
      </c>
      <c r="GO1362">
        <f>ROUND(IF(BI1362=2,O1362+X1362+Y1362+GK1362,0),2)</f>
        <v>0</v>
      </c>
      <c r="GP1362">
        <f>ROUND(IF(BI1362=4,O1362+X1362+Y1362+GK1362,0),2)</f>
        <v>0</v>
      </c>
      <c r="GR1362">
        <v>0</v>
      </c>
    </row>
    <row r="1364" spans="1:200">
      <c r="A1364" s="2">
        <v>51</v>
      </c>
      <c r="B1364" s="2">
        <f>B1354</f>
        <v>0</v>
      </c>
      <c r="C1364" s="2">
        <f>A1354</f>
        <v>5</v>
      </c>
      <c r="D1364" s="2">
        <f>ROW(A1354)</f>
        <v>1354</v>
      </c>
      <c r="E1364" s="2"/>
      <c r="F1364" s="2" t="str">
        <f>IF(F1354&lt;&gt;"",F1354,"")</f>
        <v>Новый подраздел</v>
      </c>
      <c r="G1364" s="2" t="str">
        <f>IF(G1354&lt;&gt;"",G1354,"")</f>
        <v>САНУЗЕЛ</v>
      </c>
      <c r="H1364" s="2"/>
      <c r="I1364" s="2"/>
      <c r="J1364" s="2"/>
      <c r="K1364" s="2"/>
      <c r="L1364" s="2"/>
      <c r="M1364" s="2"/>
      <c r="N1364" s="2"/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>
        <f t="shared" ref="AO1364:AU1364" si="895">ROUND(BB1364,2)</f>
        <v>0</v>
      </c>
      <c r="AP1364" s="2">
        <f t="shared" si="895"/>
        <v>0</v>
      </c>
      <c r="AQ1364" s="2">
        <f t="shared" si="895"/>
        <v>0</v>
      </c>
      <c r="AR1364" s="2">
        <f t="shared" si="895"/>
        <v>0</v>
      </c>
      <c r="AS1364" s="2">
        <f t="shared" si="895"/>
        <v>0</v>
      </c>
      <c r="AT1364" s="2">
        <f t="shared" si="895"/>
        <v>0</v>
      </c>
      <c r="AU1364" s="2">
        <f t="shared" si="895"/>
        <v>0</v>
      </c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>
        <v>0</v>
      </c>
    </row>
    <row r="1366" spans="1:200">
      <c r="A1366" s="4">
        <v>50</v>
      </c>
      <c r="B1366" s="4">
        <v>0</v>
      </c>
      <c r="C1366" s="4">
        <v>0</v>
      </c>
      <c r="D1366" s="4">
        <v>1</v>
      </c>
      <c r="E1366" s="4">
        <v>201</v>
      </c>
      <c r="F1366" s="4">
        <f>ROUND(Source!O1364,O1366)</f>
        <v>0</v>
      </c>
      <c r="G1366" s="4" t="s">
        <v>172</v>
      </c>
      <c r="H1366" s="4" t="s">
        <v>173</v>
      </c>
      <c r="I1366" s="4"/>
      <c r="J1366" s="4"/>
      <c r="K1366" s="4">
        <v>201</v>
      </c>
      <c r="L1366" s="4">
        <v>1</v>
      </c>
      <c r="M1366" s="4">
        <v>3</v>
      </c>
      <c r="N1366" s="4" t="s">
        <v>45</v>
      </c>
      <c r="O1366" s="4">
        <v>2</v>
      </c>
      <c r="P1366" s="4"/>
    </row>
    <row r="1367" spans="1:200">
      <c r="A1367" s="4">
        <v>50</v>
      </c>
      <c r="B1367" s="4">
        <v>0</v>
      </c>
      <c r="C1367" s="4">
        <v>0</v>
      </c>
      <c r="D1367" s="4">
        <v>1</v>
      </c>
      <c r="E1367" s="4">
        <v>202</v>
      </c>
      <c r="F1367" s="4">
        <f>ROUND(Source!P1364,O1367)</f>
        <v>0</v>
      </c>
      <c r="G1367" s="4" t="s">
        <v>174</v>
      </c>
      <c r="H1367" s="4" t="s">
        <v>175</v>
      </c>
      <c r="I1367" s="4"/>
      <c r="J1367" s="4"/>
      <c r="K1367" s="4">
        <v>202</v>
      </c>
      <c r="L1367" s="4">
        <v>2</v>
      </c>
      <c r="M1367" s="4">
        <v>3</v>
      </c>
      <c r="N1367" s="4" t="s">
        <v>45</v>
      </c>
      <c r="O1367" s="4">
        <v>2</v>
      </c>
      <c r="P1367" s="4"/>
    </row>
    <row r="1368" spans="1:200">
      <c r="A1368" s="4">
        <v>50</v>
      </c>
      <c r="B1368" s="4">
        <v>0</v>
      </c>
      <c r="C1368" s="4">
        <v>0</v>
      </c>
      <c r="D1368" s="4">
        <v>1</v>
      </c>
      <c r="E1368" s="4">
        <v>222</v>
      </c>
      <c r="F1368" s="4">
        <f>ROUND(Source!AO1364,O1368)</f>
        <v>0</v>
      </c>
      <c r="G1368" s="4" t="s">
        <v>176</v>
      </c>
      <c r="H1368" s="4" t="s">
        <v>177</v>
      </c>
      <c r="I1368" s="4"/>
      <c r="J1368" s="4"/>
      <c r="K1368" s="4">
        <v>222</v>
      </c>
      <c r="L1368" s="4">
        <v>3</v>
      </c>
      <c r="M1368" s="4">
        <v>3</v>
      </c>
      <c r="N1368" s="4" t="s">
        <v>45</v>
      </c>
      <c r="O1368" s="4">
        <v>2</v>
      </c>
      <c r="P1368" s="4"/>
    </row>
    <row r="1369" spans="1:200">
      <c r="A1369" s="4">
        <v>50</v>
      </c>
      <c r="B1369" s="4">
        <v>0</v>
      </c>
      <c r="C1369" s="4">
        <v>0</v>
      </c>
      <c r="D1369" s="4">
        <v>1</v>
      </c>
      <c r="E1369" s="4">
        <v>216</v>
      </c>
      <c r="F1369" s="4">
        <f>ROUND(Source!AP1364,O1369)</f>
        <v>0</v>
      </c>
      <c r="G1369" s="4" t="s">
        <v>178</v>
      </c>
      <c r="H1369" s="4" t="s">
        <v>179</v>
      </c>
      <c r="I1369" s="4"/>
      <c r="J1369" s="4"/>
      <c r="K1369" s="4">
        <v>216</v>
      </c>
      <c r="L1369" s="4">
        <v>4</v>
      </c>
      <c r="M1369" s="4">
        <v>3</v>
      </c>
      <c r="N1369" s="4" t="s">
        <v>45</v>
      </c>
      <c r="O1369" s="4">
        <v>2</v>
      </c>
      <c r="P1369" s="4"/>
    </row>
    <row r="1370" spans="1:200">
      <c r="A1370" s="4">
        <v>50</v>
      </c>
      <c r="B1370" s="4">
        <v>0</v>
      </c>
      <c r="C1370" s="4">
        <v>0</v>
      </c>
      <c r="D1370" s="4">
        <v>1</v>
      </c>
      <c r="E1370" s="4">
        <v>223</v>
      </c>
      <c r="F1370" s="4">
        <f>ROUND(Source!AQ1364,O1370)</f>
        <v>0</v>
      </c>
      <c r="G1370" s="4" t="s">
        <v>180</v>
      </c>
      <c r="H1370" s="4" t="s">
        <v>181</v>
      </c>
      <c r="I1370" s="4"/>
      <c r="J1370" s="4"/>
      <c r="K1370" s="4">
        <v>223</v>
      </c>
      <c r="L1370" s="4">
        <v>5</v>
      </c>
      <c r="M1370" s="4">
        <v>3</v>
      </c>
      <c r="N1370" s="4" t="s">
        <v>45</v>
      </c>
      <c r="O1370" s="4">
        <v>2</v>
      </c>
      <c r="P1370" s="4"/>
    </row>
    <row r="1371" spans="1:200">
      <c r="A1371" s="4">
        <v>50</v>
      </c>
      <c r="B1371" s="4">
        <v>0</v>
      </c>
      <c r="C1371" s="4">
        <v>0</v>
      </c>
      <c r="D1371" s="4">
        <v>1</v>
      </c>
      <c r="E1371" s="4">
        <v>203</v>
      </c>
      <c r="F1371" s="4">
        <f>ROUND(Source!Q1364,O1371)</f>
        <v>0</v>
      </c>
      <c r="G1371" s="4" t="s">
        <v>182</v>
      </c>
      <c r="H1371" s="4" t="s">
        <v>183</v>
      </c>
      <c r="I1371" s="4"/>
      <c r="J1371" s="4"/>
      <c r="K1371" s="4">
        <v>203</v>
      </c>
      <c r="L1371" s="4">
        <v>6</v>
      </c>
      <c r="M1371" s="4">
        <v>3</v>
      </c>
      <c r="N1371" s="4" t="s">
        <v>45</v>
      </c>
      <c r="O1371" s="4">
        <v>2</v>
      </c>
      <c r="P1371" s="4"/>
    </row>
    <row r="1372" spans="1:200">
      <c r="A1372" s="4">
        <v>50</v>
      </c>
      <c r="B1372" s="4">
        <v>0</v>
      </c>
      <c r="C1372" s="4">
        <v>0</v>
      </c>
      <c r="D1372" s="4">
        <v>1</v>
      </c>
      <c r="E1372" s="4">
        <v>204</v>
      </c>
      <c r="F1372" s="4">
        <f>ROUND(Source!R1364,O1372)</f>
        <v>0</v>
      </c>
      <c r="G1372" s="4" t="s">
        <v>184</v>
      </c>
      <c r="H1372" s="4" t="s">
        <v>185</v>
      </c>
      <c r="I1372" s="4"/>
      <c r="J1372" s="4"/>
      <c r="K1372" s="4">
        <v>204</v>
      </c>
      <c r="L1372" s="4">
        <v>7</v>
      </c>
      <c r="M1372" s="4">
        <v>3</v>
      </c>
      <c r="N1372" s="4" t="s">
        <v>45</v>
      </c>
      <c r="O1372" s="4">
        <v>2</v>
      </c>
      <c r="P1372" s="4"/>
    </row>
    <row r="1373" spans="1:200">
      <c r="A1373" s="4">
        <v>50</v>
      </c>
      <c r="B1373" s="4">
        <v>0</v>
      </c>
      <c r="C1373" s="4">
        <v>0</v>
      </c>
      <c r="D1373" s="4">
        <v>1</v>
      </c>
      <c r="E1373" s="4">
        <v>205</v>
      </c>
      <c r="F1373" s="4">
        <f>ROUND(Source!S1364,O1373)</f>
        <v>0</v>
      </c>
      <c r="G1373" s="4" t="s">
        <v>186</v>
      </c>
      <c r="H1373" s="4" t="s">
        <v>187</v>
      </c>
      <c r="I1373" s="4"/>
      <c r="J1373" s="4"/>
      <c r="K1373" s="4">
        <v>205</v>
      </c>
      <c r="L1373" s="4">
        <v>8</v>
      </c>
      <c r="M1373" s="4">
        <v>3</v>
      </c>
      <c r="N1373" s="4" t="s">
        <v>45</v>
      </c>
      <c r="O1373" s="4">
        <v>2</v>
      </c>
      <c r="P1373" s="4"/>
    </row>
    <row r="1374" spans="1:200">
      <c r="A1374" s="4">
        <v>50</v>
      </c>
      <c r="B1374" s="4">
        <v>0</v>
      </c>
      <c r="C1374" s="4">
        <v>0</v>
      </c>
      <c r="D1374" s="4">
        <v>1</v>
      </c>
      <c r="E1374" s="4">
        <v>214</v>
      </c>
      <c r="F1374" s="4">
        <f>ROUND(Source!AS1364,O1374)</f>
        <v>0</v>
      </c>
      <c r="G1374" s="4" t="s">
        <v>188</v>
      </c>
      <c r="H1374" s="4" t="s">
        <v>189</v>
      </c>
      <c r="I1374" s="4"/>
      <c r="J1374" s="4"/>
      <c r="K1374" s="4">
        <v>214</v>
      </c>
      <c r="L1374" s="4">
        <v>9</v>
      </c>
      <c r="M1374" s="4">
        <v>3</v>
      </c>
      <c r="N1374" s="4" t="s">
        <v>45</v>
      </c>
      <c r="O1374" s="4">
        <v>2</v>
      </c>
      <c r="P1374" s="4"/>
    </row>
    <row r="1375" spans="1:200">
      <c r="A1375" s="4">
        <v>50</v>
      </c>
      <c r="B1375" s="4">
        <v>0</v>
      </c>
      <c r="C1375" s="4">
        <v>0</v>
      </c>
      <c r="D1375" s="4">
        <v>1</v>
      </c>
      <c r="E1375" s="4">
        <v>215</v>
      </c>
      <c r="F1375" s="4">
        <f>ROUND(Source!AT1364,O1375)</f>
        <v>0</v>
      </c>
      <c r="G1375" s="4" t="s">
        <v>190</v>
      </c>
      <c r="H1375" s="4" t="s">
        <v>191</v>
      </c>
      <c r="I1375" s="4"/>
      <c r="J1375" s="4"/>
      <c r="K1375" s="4">
        <v>215</v>
      </c>
      <c r="L1375" s="4">
        <v>10</v>
      </c>
      <c r="M1375" s="4">
        <v>3</v>
      </c>
      <c r="N1375" s="4" t="s">
        <v>45</v>
      </c>
      <c r="O1375" s="4">
        <v>2</v>
      </c>
      <c r="P1375" s="4"/>
    </row>
    <row r="1376" spans="1:200">
      <c r="A1376" s="4">
        <v>50</v>
      </c>
      <c r="B1376" s="4">
        <v>0</v>
      </c>
      <c r="C1376" s="4">
        <v>0</v>
      </c>
      <c r="D1376" s="4">
        <v>1</v>
      </c>
      <c r="E1376" s="4">
        <v>217</v>
      </c>
      <c r="F1376" s="4">
        <f>ROUND(Source!AU1364,O1376)</f>
        <v>0</v>
      </c>
      <c r="G1376" s="4" t="s">
        <v>192</v>
      </c>
      <c r="H1376" s="4" t="s">
        <v>193</v>
      </c>
      <c r="I1376" s="4"/>
      <c r="J1376" s="4"/>
      <c r="K1376" s="4">
        <v>217</v>
      </c>
      <c r="L1376" s="4">
        <v>11</v>
      </c>
      <c r="M1376" s="4">
        <v>3</v>
      </c>
      <c r="N1376" s="4" t="s">
        <v>45</v>
      </c>
      <c r="O1376" s="4">
        <v>2</v>
      </c>
      <c r="P1376" s="4"/>
    </row>
    <row r="1377" spans="1:200">
      <c r="A1377" s="4">
        <v>50</v>
      </c>
      <c r="B1377" s="4">
        <v>0</v>
      </c>
      <c r="C1377" s="4">
        <v>0</v>
      </c>
      <c r="D1377" s="4">
        <v>1</v>
      </c>
      <c r="E1377" s="4">
        <v>206</v>
      </c>
      <c r="F1377" s="4">
        <f>ROUND(Source!T1364,O1377)</f>
        <v>0</v>
      </c>
      <c r="G1377" s="4" t="s">
        <v>194</v>
      </c>
      <c r="H1377" s="4" t="s">
        <v>195</v>
      </c>
      <c r="I1377" s="4"/>
      <c r="J1377" s="4"/>
      <c r="K1377" s="4">
        <v>206</v>
      </c>
      <c r="L1377" s="4">
        <v>12</v>
      </c>
      <c r="M1377" s="4">
        <v>3</v>
      </c>
      <c r="N1377" s="4" t="s">
        <v>45</v>
      </c>
      <c r="O1377" s="4">
        <v>2</v>
      </c>
      <c r="P1377" s="4"/>
    </row>
    <row r="1378" spans="1:200">
      <c r="A1378" s="4">
        <v>50</v>
      </c>
      <c r="B1378" s="4">
        <v>0</v>
      </c>
      <c r="C1378" s="4">
        <v>0</v>
      </c>
      <c r="D1378" s="4">
        <v>1</v>
      </c>
      <c r="E1378" s="4">
        <v>207</v>
      </c>
      <c r="F1378" s="4">
        <f>Source!U1364</f>
        <v>0</v>
      </c>
      <c r="G1378" s="4" t="s">
        <v>196</v>
      </c>
      <c r="H1378" s="4" t="s">
        <v>197</v>
      </c>
      <c r="I1378" s="4"/>
      <c r="J1378" s="4"/>
      <c r="K1378" s="4">
        <v>207</v>
      </c>
      <c r="L1378" s="4">
        <v>13</v>
      </c>
      <c r="M1378" s="4">
        <v>3</v>
      </c>
      <c r="N1378" s="4" t="s">
        <v>45</v>
      </c>
      <c r="O1378" s="4">
        <v>-1</v>
      </c>
      <c r="P1378" s="4"/>
    </row>
    <row r="1379" spans="1:200">
      <c r="A1379" s="4">
        <v>50</v>
      </c>
      <c r="B1379" s="4">
        <v>0</v>
      </c>
      <c r="C1379" s="4">
        <v>0</v>
      </c>
      <c r="D1379" s="4">
        <v>1</v>
      </c>
      <c r="E1379" s="4">
        <v>208</v>
      </c>
      <c r="F1379" s="4">
        <f>Source!V1364</f>
        <v>0</v>
      </c>
      <c r="G1379" s="4" t="s">
        <v>198</v>
      </c>
      <c r="H1379" s="4" t="s">
        <v>199</v>
      </c>
      <c r="I1379" s="4"/>
      <c r="J1379" s="4"/>
      <c r="K1379" s="4">
        <v>208</v>
      </c>
      <c r="L1379" s="4">
        <v>14</v>
      </c>
      <c r="M1379" s="4">
        <v>3</v>
      </c>
      <c r="N1379" s="4" t="s">
        <v>45</v>
      </c>
      <c r="O1379" s="4">
        <v>-1</v>
      </c>
      <c r="P1379" s="4"/>
    </row>
    <row r="1380" spans="1:200">
      <c r="A1380" s="4">
        <v>50</v>
      </c>
      <c r="B1380" s="4">
        <v>0</v>
      </c>
      <c r="C1380" s="4">
        <v>0</v>
      </c>
      <c r="D1380" s="4">
        <v>1</v>
      </c>
      <c r="E1380" s="4">
        <v>209</v>
      </c>
      <c r="F1380" s="4">
        <f>ROUND(Source!W1364,O1380)</f>
        <v>0</v>
      </c>
      <c r="G1380" s="4" t="s">
        <v>200</v>
      </c>
      <c r="H1380" s="4" t="s">
        <v>201</v>
      </c>
      <c r="I1380" s="4"/>
      <c r="J1380" s="4"/>
      <c r="K1380" s="4">
        <v>209</v>
      </c>
      <c r="L1380" s="4">
        <v>15</v>
      </c>
      <c r="M1380" s="4">
        <v>3</v>
      </c>
      <c r="N1380" s="4" t="s">
        <v>45</v>
      </c>
      <c r="O1380" s="4">
        <v>2</v>
      </c>
      <c r="P1380" s="4"/>
    </row>
    <row r="1381" spans="1:200">
      <c r="A1381" s="4">
        <v>50</v>
      </c>
      <c r="B1381" s="4">
        <v>0</v>
      </c>
      <c r="C1381" s="4">
        <v>0</v>
      </c>
      <c r="D1381" s="4">
        <v>1</v>
      </c>
      <c r="E1381" s="4">
        <v>210</v>
      </c>
      <c r="F1381" s="4">
        <f>ROUND(Source!X1364,O1381)</f>
        <v>0</v>
      </c>
      <c r="G1381" s="4" t="s">
        <v>202</v>
      </c>
      <c r="H1381" s="4" t="s">
        <v>203</v>
      </c>
      <c r="I1381" s="4"/>
      <c r="J1381" s="4"/>
      <c r="K1381" s="4">
        <v>210</v>
      </c>
      <c r="L1381" s="4">
        <v>16</v>
      </c>
      <c r="M1381" s="4">
        <v>3</v>
      </c>
      <c r="N1381" s="4" t="s">
        <v>45</v>
      </c>
      <c r="O1381" s="4">
        <v>2</v>
      </c>
      <c r="P1381" s="4"/>
    </row>
    <row r="1382" spans="1:200">
      <c r="A1382" s="4">
        <v>50</v>
      </c>
      <c r="B1382" s="4">
        <v>0</v>
      </c>
      <c r="C1382" s="4">
        <v>0</v>
      </c>
      <c r="D1382" s="4">
        <v>1</v>
      </c>
      <c r="E1382" s="4">
        <v>211</v>
      </c>
      <c r="F1382" s="4">
        <f>ROUND(Source!Y1364,O1382)</f>
        <v>0</v>
      </c>
      <c r="G1382" s="4" t="s">
        <v>204</v>
      </c>
      <c r="H1382" s="4" t="s">
        <v>205</v>
      </c>
      <c r="I1382" s="4"/>
      <c r="J1382" s="4"/>
      <c r="K1382" s="4">
        <v>211</v>
      </c>
      <c r="L1382" s="4">
        <v>17</v>
      </c>
      <c r="M1382" s="4">
        <v>3</v>
      </c>
      <c r="N1382" s="4" t="s">
        <v>45</v>
      </c>
      <c r="O1382" s="4">
        <v>2</v>
      </c>
      <c r="P1382" s="4"/>
    </row>
    <row r="1383" spans="1:200">
      <c r="A1383" s="4">
        <v>50</v>
      </c>
      <c r="B1383" s="4">
        <v>0</v>
      </c>
      <c r="C1383" s="4">
        <v>0</v>
      </c>
      <c r="D1383" s="4">
        <v>1</v>
      </c>
      <c r="E1383" s="4">
        <v>224</v>
      </c>
      <c r="F1383" s="4">
        <f>ROUND(Source!AR1364,O1383)</f>
        <v>0</v>
      </c>
      <c r="G1383" s="4" t="s">
        <v>206</v>
      </c>
      <c r="H1383" s="4" t="s">
        <v>207</v>
      </c>
      <c r="I1383" s="4"/>
      <c r="J1383" s="4"/>
      <c r="K1383" s="4">
        <v>224</v>
      </c>
      <c r="L1383" s="4">
        <v>18</v>
      </c>
      <c r="M1383" s="4">
        <v>3</v>
      </c>
      <c r="N1383" s="4" t="s">
        <v>45</v>
      </c>
      <c r="O1383" s="4">
        <v>2</v>
      </c>
      <c r="P1383" s="4"/>
    </row>
    <row r="1385" spans="1:200">
      <c r="A1385" s="1">
        <v>5</v>
      </c>
      <c r="B1385" s="1">
        <v>0</v>
      </c>
      <c r="C1385" s="1"/>
      <c r="D1385" s="1">
        <f>ROW(A1395)</f>
        <v>1395</v>
      </c>
      <c r="E1385" s="1"/>
      <c r="F1385" s="1" t="s">
        <v>564</v>
      </c>
      <c r="G1385" s="1" t="s">
        <v>856</v>
      </c>
      <c r="H1385" s="1" t="s">
        <v>45</v>
      </c>
      <c r="I1385" s="1">
        <v>0</v>
      </c>
      <c r="J1385" s="1"/>
      <c r="K1385" s="1">
        <v>0</v>
      </c>
      <c r="L1385" s="1"/>
      <c r="M1385" s="1"/>
      <c r="N1385" s="1"/>
      <c r="O1385" s="1"/>
      <c r="P1385" s="1"/>
      <c r="Q1385" s="1"/>
      <c r="R1385" s="1"/>
      <c r="S1385" s="1"/>
      <c r="T1385" s="1"/>
      <c r="U1385" s="1" t="s">
        <v>45</v>
      </c>
      <c r="V1385" s="1">
        <v>0</v>
      </c>
      <c r="W1385" s="1"/>
      <c r="X1385" s="1"/>
      <c r="Y1385" s="1"/>
      <c r="Z1385" s="1"/>
      <c r="AA1385" s="1"/>
      <c r="AB1385" s="1" t="s">
        <v>45</v>
      </c>
      <c r="AC1385" s="1" t="s">
        <v>45</v>
      </c>
      <c r="AD1385" s="1" t="s">
        <v>45</v>
      </c>
      <c r="AE1385" s="1" t="s">
        <v>45</v>
      </c>
      <c r="AF1385" s="1" t="s">
        <v>45</v>
      </c>
      <c r="AG1385" s="1" t="s">
        <v>45</v>
      </c>
      <c r="AH1385" s="1"/>
      <c r="AI1385" s="1"/>
      <c r="AJ1385" s="1"/>
      <c r="AK1385" s="1"/>
      <c r="AL1385" s="1"/>
      <c r="AM1385" s="1"/>
      <c r="AN1385" s="1"/>
      <c r="AO1385" s="1"/>
      <c r="AP1385" s="1" t="s">
        <v>45</v>
      </c>
      <c r="AQ1385" s="1" t="s">
        <v>45</v>
      </c>
      <c r="AR1385" s="1" t="s">
        <v>45</v>
      </c>
      <c r="AS1385" s="1"/>
      <c r="AT1385" s="1"/>
      <c r="AU1385" s="1"/>
      <c r="AV1385" s="1"/>
      <c r="AW1385" s="1"/>
      <c r="AX1385" s="1"/>
      <c r="AY1385" s="1"/>
      <c r="AZ1385" s="1" t="s">
        <v>45</v>
      </c>
      <c r="BA1385" s="1"/>
      <c r="BB1385" s="1" t="s">
        <v>45</v>
      </c>
      <c r="BC1385" s="1" t="s">
        <v>45</v>
      </c>
      <c r="BD1385" s="1" t="s">
        <v>45</v>
      </c>
      <c r="BE1385" s="1" t="s">
        <v>45</v>
      </c>
      <c r="BF1385" s="1" t="s">
        <v>45</v>
      </c>
      <c r="BG1385" s="1" t="s">
        <v>45</v>
      </c>
      <c r="BH1385" s="1" t="s">
        <v>45</v>
      </c>
      <c r="BI1385" s="1" t="s">
        <v>45</v>
      </c>
      <c r="BJ1385" s="1" t="s">
        <v>45</v>
      </c>
      <c r="BK1385" s="1" t="s">
        <v>45</v>
      </c>
      <c r="BL1385" s="1" t="s">
        <v>45</v>
      </c>
      <c r="BM1385" s="1" t="s">
        <v>45</v>
      </c>
      <c r="BN1385" s="1" t="s">
        <v>45</v>
      </c>
      <c r="BO1385" s="1" t="s">
        <v>45</v>
      </c>
      <c r="BP1385" s="1" t="s">
        <v>45</v>
      </c>
      <c r="BQ1385" s="1"/>
      <c r="BR1385" s="1"/>
      <c r="BS1385" s="1"/>
      <c r="BT1385" s="1"/>
      <c r="BU1385" s="1"/>
      <c r="BV1385" s="1"/>
      <c r="BW1385" s="1"/>
      <c r="BX1385" s="1">
        <v>0</v>
      </c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>
        <v>0</v>
      </c>
    </row>
    <row r="1387" spans="1:200">
      <c r="A1387" s="2">
        <v>52</v>
      </c>
      <c r="B1387" s="2">
        <f t="shared" ref="B1387:G1387" si="896">B1395</f>
        <v>0</v>
      </c>
      <c r="C1387" s="2">
        <f t="shared" si="896"/>
        <v>5</v>
      </c>
      <c r="D1387" s="2">
        <f t="shared" si="896"/>
        <v>1385</v>
      </c>
      <c r="E1387" s="2">
        <f t="shared" si="896"/>
        <v>0</v>
      </c>
      <c r="F1387" s="2" t="str">
        <f t="shared" si="896"/>
        <v>Новый подраздел</v>
      </c>
      <c r="G1387" s="2" t="str">
        <f t="shared" si="896"/>
        <v>САНУЗЕЛ (служебный)</v>
      </c>
      <c r="H1387" s="2"/>
      <c r="I1387" s="2"/>
      <c r="J1387" s="2"/>
      <c r="K1387" s="2"/>
      <c r="L1387" s="2"/>
      <c r="M1387" s="2"/>
      <c r="N1387" s="2"/>
      <c r="O1387" s="2">
        <f t="shared" ref="O1387:AT1387" si="897">O1395</f>
        <v>0</v>
      </c>
      <c r="P1387" s="2">
        <f t="shared" si="897"/>
        <v>0</v>
      </c>
      <c r="Q1387" s="2">
        <f t="shared" si="897"/>
        <v>0</v>
      </c>
      <c r="R1387" s="2">
        <f t="shared" si="897"/>
        <v>0</v>
      </c>
      <c r="S1387" s="2">
        <f t="shared" si="897"/>
        <v>0</v>
      </c>
      <c r="T1387" s="2">
        <f t="shared" si="897"/>
        <v>0</v>
      </c>
      <c r="U1387" s="2">
        <f t="shared" si="897"/>
        <v>0</v>
      </c>
      <c r="V1387" s="2">
        <f t="shared" si="897"/>
        <v>0</v>
      </c>
      <c r="W1387" s="2">
        <f t="shared" si="897"/>
        <v>0</v>
      </c>
      <c r="X1387" s="2">
        <f t="shared" si="897"/>
        <v>0</v>
      </c>
      <c r="Y1387" s="2">
        <f t="shared" si="897"/>
        <v>0</v>
      </c>
      <c r="Z1387" s="2">
        <f t="shared" si="897"/>
        <v>0</v>
      </c>
      <c r="AA1387" s="2">
        <f t="shared" si="897"/>
        <v>0</v>
      </c>
      <c r="AB1387" s="2">
        <f t="shared" si="897"/>
        <v>0</v>
      </c>
      <c r="AC1387" s="2">
        <f t="shared" si="897"/>
        <v>0</v>
      </c>
      <c r="AD1387" s="2">
        <f t="shared" si="897"/>
        <v>0</v>
      </c>
      <c r="AE1387" s="2">
        <f t="shared" si="897"/>
        <v>0</v>
      </c>
      <c r="AF1387" s="2">
        <f t="shared" si="897"/>
        <v>0</v>
      </c>
      <c r="AG1387" s="2">
        <f t="shared" si="897"/>
        <v>0</v>
      </c>
      <c r="AH1387" s="2">
        <f t="shared" si="897"/>
        <v>0</v>
      </c>
      <c r="AI1387" s="2">
        <f t="shared" si="897"/>
        <v>0</v>
      </c>
      <c r="AJ1387" s="2">
        <f t="shared" si="897"/>
        <v>0</v>
      </c>
      <c r="AK1387" s="2">
        <f t="shared" si="897"/>
        <v>0</v>
      </c>
      <c r="AL1387" s="2">
        <f t="shared" si="897"/>
        <v>0</v>
      </c>
      <c r="AM1387" s="2">
        <f t="shared" si="897"/>
        <v>0</v>
      </c>
      <c r="AN1387" s="2">
        <f t="shared" si="897"/>
        <v>0</v>
      </c>
      <c r="AO1387" s="2">
        <f t="shared" si="897"/>
        <v>0</v>
      </c>
      <c r="AP1387" s="2">
        <f t="shared" si="897"/>
        <v>0</v>
      </c>
      <c r="AQ1387" s="2">
        <f t="shared" si="897"/>
        <v>0</v>
      </c>
      <c r="AR1387" s="2">
        <f t="shared" si="897"/>
        <v>0</v>
      </c>
      <c r="AS1387" s="2">
        <f t="shared" si="897"/>
        <v>0</v>
      </c>
      <c r="AT1387" s="2">
        <f t="shared" si="897"/>
        <v>0</v>
      </c>
      <c r="AU1387" s="2">
        <f t="shared" ref="AU1387:BZ1387" si="898">AU1395</f>
        <v>0</v>
      </c>
      <c r="AV1387" s="2">
        <f t="shared" si="898"/>
        <v>0</v>
      </c>
      <c r="AW1387" s="2">
        <f t="shared" si="898"/>
        <v>0</v>
      </c>
      <c r="AX1387" s="2">
        <f t="shared" si="898"/>
        <v>0</v>
      </c>
      <c r="AY1387" s="2">
        <f t="shared" si="898"/>
        <v>0</v>
      </c>
      <c r="AZ1387" s="2">
        <f t="shared" si="898"/>
        <v>0</v>
      </c>
      <c r="BA1387" s="2">
        <f t="shared" si="898"/>
        <v>0</v>
      </c>
      <c r="BB1387" s="2">
        <f t="shared" si="898"/>
        <v>0</v>
      </c>
      <c r="BC1387" s="2">
        <f t="shared" si="898"/>
        <v>0</v>
      </c>
      <c r="BD1387" s="2">
        <f t="shared" si="898"/>
        <v>0</v>
      </c>
      <c r="BE1387" s="2">
        <f t="shared" si="898"/>
        <v>0</v>
      </c>
      <c r="BF1387" s="2">
        <f t="shared" si="898"/>
        <v>0</v>
      </c>
      <c r="BG1387" s="2">
        <f t="shared" si="898"/>
        <v>0</v>
      </c>
      <c r="BH1387" s="2">
        <f t="shared" si="898"/>
        <v>0</v>
      </c>
      <c r="BI1387" s="2">
        <f t="shared" si="898"/>
        <v>0</v>
      </c>
      <c r="BJ1387" s="2">
        <f t="shared" si="898"/>
        <v>0</v>
      </c>
      <c r="BK1387" s="2">
        <f t="shared" si="898"/>
        <v>0</v>
      </c>
      <c r="BL1387" s="2">
        <f t="shared" si="898"/>
        <v>0</v>
      </c>
      <c r="BM1387" s="2">
        <f t="shared" si="898"/>
        <v>0</v>
      </c>
      <c r="BN1387" s="2">
        <f t="shared" si="898"/>
        <v>0</v>
      </c>
      <c r="BO1387" s="3">
        <f t="shared" si="898"/>
        <v>0</v>
      </c>
      <c r="BP1387" s="3">
        <f t="shared" si="898"/>
        <v>0</v>
      </c>
      <c r="BQ1387" s="3">
        <f t="shared" si="898"/>
        <v>0</v>
      </c>
      <c r="BR1387" s="3">
        <f t="shared" si="898"/>
        <v>0</v>
      </c>
      <c r="BS1387" s="3">
        <f t="shared" si="898"/>
        <v>0</v>
      </c>
      <c r="BT1387" s="3">
        <f t="shared" si="898"/>
        <v>0</v>
      </c>
      <c r="BU1387" s="3">
        <f t="shared" si="898"/>
        <v>0</v>
      </c>
      <c r="BV1387" s="3">
        <f t="shared" si="898"/>
        <v>0</v>
      </c>
      <c r="BW1387" s="3">
        <f t="shared" si="898"/>
        <v>0</v>
      </c>
      <c r="BX1387" s="3">
        <f t="shared" si="898"/>
        <v>0</v>
      </c>
      <c r="BY1387" s="3">
        <f t="shared" si="898"/>
        <v>0</v>
      </c>
      <c r="BZ1387" s="3">
        <f t="shared" si="898"/>
        <v>0</v>
      </c>
      <c r="CA1387" s="3">
        <f t="shared" ref="CA1387:DF1387" si="899">CA1395</f>
        <v>0</v>
      </c>
      <c r="CB1387" s="3">
        <f t="shared" si="899"/>
        <v>0</v>
      </c>
      <c r="CC1387" s="3">
        <f t="shared" si="899"/>
        <v>0</v>
      </c>
      <c r="CD1387" s="3">
        <f t="shared" si="899"/>
        <v>0</v>
      </c>
      <c r="CE1387" s="3">
        <f t="shared" si="899"/>
        <v>0</v>
      </c>
      <c r="CF1387" s="3">
        <f t="shared" si="899"/>
        <v>0</v>
      </c>
      <c r="CG1387" s="3">
        <f t="shared" si="899"/>
        <v>0</v>
      </c>
      <c r="CH1387" s="3">
        <f t="shared" si="899"/>
        <v>0</v>
      </c>
      <c r="CI1387" s="3">
        <f t="shared" si="899"/>
        <v>0</v>
      </c>
      <c r="CJ1387" s="3">
        <f t="shared" si="899"/>
        <v>0</v>
      </c>
      <c r="CK1387" s="3">
        <f t="shared" si="899"/>
        <v>0</v>
      </c>
      <c r="CL1387" s="3">
        <f t="shared" si="899"/>
        <v>0</v>
      </c>
      <c r="CM1387" s="3">
        <f t="shared" si="899"/>
        <v>0</v>
      </c>
      <c r="CN1387" s="3">
        <f t="shared" si="899"/>
        <v>0</v>
      </c>
      <c r="CO1387" s="3">
        <f t="shared" si="899"/>
        <v>0</v>
      </c>
      <c r="CP1387" s="3">
        <f t="shared" si="899"/>
        <v>0</v>
      </c>
      <c r="CQ1387" s="3">
        <f t="shared" si="899"/>
        <v>0</v>
      </c>
      <c r="CR1387" s="3">
        <f t="shared" si="899"/>
        <v>0</v>
      </c>
      <c r="CS1387" s="3">
        <f t="shared" si="899"/>
        <v>0</v>
      </c>
      <c r="CT1387" s="3">
        <f t="shared" si="899"/>
        <v>0</v>
      </c>
      <c r="CU1387" s="3">
        <f t="shared" si="899"/>
        <v>0</v>
      </c>
      <c r="CV1387" s="3">
        <f t="shared" si="899"/>
        <v>0</v>
      </c>
      <c r="CW1387" s="3">
        <f t="shared" si="899"/>
        <v>0</v>
      </c>
      <c r="CX1387" s="3">
        <f t="shared" si="899"/>
        <v>0</v>
      </c>
      <c r="CY1387" s="3">
        <f t="shared" si="899"/>
        <v>0</v>
      </c>
      <c r="CZ1387" s="3">
        <f t="shared" si="899"/>
        <v>0</v>
      </c>
      <c r="DA1387" s="3">
        <f t="shared" si="899"/>
        <v>0</v>
      </c>
      <c r="DB1387" s="3">
        <f t="shared" si="899"/>
        <v>0</v>
      </c>
      <c r="DC1387" s="3">
        <f t="shared" si="899"/>
        <v>0</v>
      </c>
      <c r="DD1387" s="3">
        <f t="shared" si="899"/>
        <v>0</v>
      </c>
      <c r="DE1387" s="3">
        <f t="shared" si="899"/>
        <v>0</v>
      </c>
      <c r="DF1387" s="3">
        <f t="shared" si="899"/>
        <v>0</v>
      </c>
      <c r="DG1387" s="3">
        <f t="shared" ref="DG1387:DN1387" si="900">DG1395</f>
        <v>0</v>
      </c>
      <c r="DH1387" s="3">
        <f t="shared" si="900"/>
        <v>0</v>
      </c>
      <c r="DI1387" s="3">
        <f t="shared" si="900"/>
        <v>0</v>
      </c>
      <c r="DJ1387" s="3">
        <f t="shared" si="900"/>
        <v>0</v>
      </c>
      <c r="DK1387" s="3">
        <f t="shared" si="900"/>
        <v>0</v>
      </c>
      <c r="DL1387" s="3">
        <f t="shared" si="900"/>
        <v>0</v>
      </c>
      <c r="DM1387" s="3">
        <f t="shared" si="900"/>
        <v>0</v>
      </c>
      <c r="DN1387" s="3">
        <f t="shared" si="900"/>
        <v>0</v>
      </c>
    </row>
    <row r="1389" spans="1:200">
      <c r="A1389">
        <v>17</v>
      </c>
      <c r="B1389">
        <v>0</v>
      </c>
      <c r="C1389">
        <f>ROW(SmtRes!A652)</f>
        <v>652</v>
      </c>
      <c r="D1389">
        <f>ROW(EtalonRes!A628)</f>
        <v>628</v>
      </c>
      <c r="E1389" t="s">
        <v>63</v>
      </c>
      <c r="F1389" t="s">
        <v>861</v>
      </c>
      <c r="G1389" t="s">
        <v>862</v>
      </c>
      <c r="H1389" t="s">
        <v>73</v>
      </c>
      <c r="I1389">
        <f>0.03*0.3</f>
        <v>8.9999999999999993E-3</v>
      </c>
      <c r="J1389">
        <v>0</v>
      </c>
      <c r="O1389">
        <f>ROUND(CP1389,2)</f>
        <v>511.4</v>
      </c>
      <c r="P1389">
        <f>ROUND(CQ1389*I1389,2)</f>
        <v>0</v>
      </c>
      <c r="Q1389">
        <f>ROUND(CR1389*I1389,2)</f>
        <v>0</v>
      </c>
      <c r="R1389">
        <f>ROUND(CS1389*I1389,2)</f>
        <v>0</v>
      </c>
      <c r="S1389">
        <f>ROUND(CT1389*I1389,2)</f>
        <v>511.4</v>
      </c>
      <c r="T1389">
        <f>ROUND(CU1389*I1389,2)</f>
        <v>0</v>
      </c>
      <c r="U1389">
        <f>CV1389*I1389</f>
        <v>2.5848449999999996</v>
      </c>
      <c r="V1389">
        <f>CW1389*I1389</f>
        <v>0</v>
      </c>
      <c r="W1389">
        <f>ROUND(CX1389*I1389,2)</f>
        <v>0</v>
      </c>
      <c r="X1389">
        <f t="shared" ref="X1389:Y1393" si="901">ROUND(CY1389,2)</f>
        <v>429.58</v>
      </c>
      <c r="Y1389">
        <f t="shared" si="901"/>
        <v>225.02</v>
      </c>
      <c r="AA1389">
        <v>22950688</v>
      </c>
      <c r="AB1389">
        <f>ROUND((AC1389+AD1389+AF1389),6)</f>
        <v>3415.64</v>
      </c>
      <c r="AC1389">
        <f>ROUND((ES1389),6)</f>
        <v>0</v>
      </c>
      <c r="AD1389">
        <f>ROUND((((ET1389)-(EU1389))+AE1389),6)</f>
        <v>0</v>
      </c>
      <c r="AE1389">
        <f t="shared" ref="AE1389:AF1393" si="902">ROUND((EU1389),6)</f>
        <v>0</v>
      </c>
      <c r="AF1389">
        <f t="shared" si="902"/>
        <v>3415.64</v>
      </c>
      <c r="AG1389">
        <f>ROUND((AP1389),6)</f>
        <v>0</v>
      </c>
      <c r="AH1389">
        <f t="shared" ref="AH1389:AI1393" si="903">(EW1389)</f>
        <v>280.2</v>
      </c>
      <c r="AI1389">
        <f t="shared" si="903"/>
        <v>0</v>
      </c>
      <c r="AJ1389">
        <f>ROUND((AS1389),6)</f>
        <v>0</v>
      </c>
      <c r="AK1389">
        <v>3415.64</v>
      </c>
      <c r="AL1389">
        <v>0</v>
      </c>
      <c r="AM1389">
        <v>0</v>
      </c>
      <c r="AN1389">
        <v>0</v>
      </c>
      <c r="AO1389">
        <v>3415.64</v>
      </c>
      <c r="AP1389">
        <v>0</v>
      </c>
      <c r="AQ1389">
        <v>280.2</v>
      </c>
      <c r="AR1389">
        <v>0</v>
      </c>
      <c r="AS1389">
        <v>0</v>
      </c>
      <c r="AT1389">
        <v>84</v>
      </c>
      <c r="AU1389">
        <v>44</v>
      </c>
      <c r="AV1389">
        <v>1.0249999999999999</v>
      </c>
      <c r="AW1389">
        <v>1</v>
      </c>
      <c r="AZ1389">
        <v>1</v>
      </c>
      <c r="BA1389">
        <v>16.23</v>
      </c>
      <c r="BB1389">
        <v>1</v>
      </c>
      <c r="BC1389">
        <v>1</v>
      </c>
      <c r="BD1389" t="s">
        <v>45</v>
      </c>
      <c r="BE1389" t="s">
        <v>45</v>
      </c>
      <c r="BF1389" t="s">
        <v>45</v>
      </c>
      <c r="BG1389" t="s">
        <v>45</v>
      </c>
      <c r="BH1389">
        <v>0</v>
      </c>
      <c r="BI1389">
        <v>1</v>
      </c>
      <c r="BJ1389" t="s">
        <v>863</v>
      </c>
      <c r="BM1389">
        <v>454</v>
      </c>
      <c r="BN1389">
        <v>0</v>
      </c>
      <c r="BO1389" t="s">
        <v>861</v>
      </c>
      <c r="BP1389">
        <v>1</v>
      </c>
      <c r="BQ1389">
        <v>60</v>
      </c>
      <c r="BS1389">
        <v>16.23</v>
      </c>
      <c r="BT1389">
        <v>1</v>
      </c>
      <c r="BU1389">
        <v>1</v>
      </c>
      <c r="BV1389">
        <v>1</v>
      </c>
      <c r="BW1389">
        <v>1</v>
      </c>
      <c r="BX1389">
        <v>1</v>
      </c>
      <c r="BY1389" t="s">
        <v>45</v>
      </c>
      <c r="BZ1389">
        <v>84</v>
      </c>
      <c r="CA1389">
        <v>44</v>
      </c>
      <c r="CF1389">
        <v>0</v>
      </c>
      <c r="CG1389">
        <v>0</v>
      </c>
      <c r="CM1389">
        <v>0</v>
      </c>
      <c r="CN1389" t="s">
        <v>45</v>
      </c>
      <c r="CO1389">
        <v>0</v>
      </c>
      <c r="CP1389">
        <f>(P1389+Q1389+S1389)</f>
        <v>511.4</v>
      </c>
      <c r="CQ1389">
        <f>(AC1389*BC1389*AW1389)</f>
        <v>0</v>
      </c>
      <c r="CR1389">
        <f>(AD1389*BB1389*AV1389)</f>
        <v>0</v>
      </c>
      <c r="CS1389">
        <f>(AE1389*BS1389*AV1389)</f>
        <v>0</v>
      </c>
      <c r="CT1389">
        <f>(AF1389*BA1389*AV1389)</f>
        <v>56821.733129999993</v>
      </c>
      <c r="CU1389">
        <f>AG1389</f>
        <v>0</v>
      </c>
      <c r="CV1389">
        <f>(AH1389*AV1389)</f>
        <v>287.20499999999998</v>
      </c>
      <c r="CW1389">
        <f t="shared" ref="CW1389:CX1393" si="904">AI1389</f>
        <v>0</v>
      </c>
      <c r="CX1389">
        <f t="shared" si="904"/>
        <v>0</v>
      </c>
      <c r="CY1389">
        <f>S1389*(BZ1389/100)</f>
        <v>429.57599999999996</v>
      </c>
      <c r="CZ1389">
        <f>S1389*(CA1389/100)</f>
        <v>225.01599999999999</v>
      </c>
      <c r="DC1389" t="s">
        <v>45</v>
      </c>
      <c r="DD1389" t="s">
        <v>45</v>
      </c>
      <c r="DE1389" t="s">
        <v>45</v>
      </c>
      <c r="DF1389" t="s">
        <v>45</v>
      </c>
      <c r="DG1389" t="s">
        <v>45</v>
      </c>
      <c r="DH1389" t="s">
        <v>45</v>
      </c>
      <c r="DI1389" t="s">
        <v>45</v>
      </c>
      <c r="DJ1389" t="s">
        <v>45</v>
      </c>
      <c r="DK1389" t="s">
        <v>45</v>
      </c>
      <c r="DL1389" t="s">
        <v>45</v>
      </c>
      <c r="DM1389" t="s">
        <v>45</v>
      </c>
      <c r="DN1389">
        <v>100</v>
      </c>
      <c r="DO1389">
        <v>64</v>
      </c>
      <c r="DP1389">
        <v>1.0249999999999999</v>
      </c>
      <c r="DQ1389">
        <v>1</v>
      </c>
      <c r="DU1389">
        <v>1005</v>
      </c>
      <c r="DV1389" t="s">
        <v>73</v>
      </c>
      <c r="DW1389" t="s">
        <v>73</v>
      </c>
      <c r="DX1389">
        <v>100</v>
      </c>
      <c r="EE1389">
        <v>21378169</v>
      </c>
      <c r="EF1389">
        <v>60</v>
      </c>
      <c r="EG1389" t="s">
        <v>87</v>
      </c>
      <c r="EH1389">
        <v>0</v>
      </c>
      <c r="EI1389" t="s">
        <v>45</v>
      </c>
      <c r="EJ1389">
        <v>1</v>
      </c>
      <c r="EK1389">
        <v>454</v>
      </c>
      <c r="EL1389" t="s">
        <v>384</v>
      </c>
      <c r="EM1389" t="s">
        <v>385</v>
      </c>
      <c r="EO1389" t="s">
        <v>45</v>
      </c>
      <c r="EQ1389">
        <v>0</v>
      </c>
      <c r="ER1389">
        <v>3415.64</v>
      </c>
      <c r="ES1389">
        <v>0</v>
      </c>
      <c r="ET1389">
        <v>0</v>
      </c>
      <c r="EU1389">
        <v>0</v>
      </c>
      <c r="EV1389">
        <v>3415.64</v>
      </c>
      <c r="EW1389">
        <v>280.2</v>
      </c>
      <c r="EX1389">
        <v>0</v>
      </c>
      <c r="EY1389">
        <v>0</v>
      </c>
      <c r="EZ1389">
        <v>0</v>
      </c>
      <c r="FQ1389">
        <v>0</v>
      </c>
      <c r="FR1389">
        <f>ROUND(IF(AND(BH1389=3,BI1389=3),P1389,0),2)</f>
        <v>0</v>
      </c>
      <c r="FS1389">
        <v>0</v>
      </c>
      <c r="FX1389">
        <v>84</v>
      </c>
      <c r="FY1389">
        <v>44</v>
      </c>
      <c r="GA1389" t="s">
        <v>45</v>
      </c>
      <c r="GG1389">
        <v>2</v>
      </c>
      <c r="GH1389">
        <v>1</v>
      </c>
      <c r="GI1389">
        <v>2</v>
      </c>
      <c r="GJ1389">
        <v>0</v>
      </c>
      <c r="GK1389">
        <f>ROUND(R1389*(R12)/100,2)</f>
        <v>0</v>
      </c>
      <c r="GL1389">
        <f>ROUND(IF(AND(BH1389=3,BI1389=3,FS1389&lt;&gt;0),P1389,0),2)</f>
        <v>0</v>
      </c>
      <c r="GM1389">
        <f>O1389+X1389+Y1389+GK1389</f>
        <v>1166</v>
      </c>
      <c r="GN1389">
        <f>ROUND(IF(OR(BI1389=0,BI1389=1),O1389+X1389+Y1389+GK1389,0),2)</f>
        <v>1166</v>
      </c>
      <c r="GO1389">
        <f>ROUND(IF(BI1389=2,O1389+X1389+Y1389+GK1389,0),2)</f>
        <v>0</v>
      </c>
      <c r="GP1389">
        <f>ROUND(IF(BI1389=4,O1389+X1389+Y1389+GK1389,0),2)</f>
        <v>0</v>
      </c>
      <c r="GR1389">
        <v>0</v>
      </c>
    </row>
    <row r="1390" spans="1:200">
      <c r="A1390">
        <v>18</v>
      </c>
      <c r="B1390">
        <v>0</v>
      </c>
      <c r="C1390">
        <v>652</v>
      </c>
      <c r="E1390" t="s">
        <v>386</v>
      </c>
      <c r="F1390" t="s">
        <v>864</v>
      </c>
      <c r="G1390" t="s">
        <v>865</v>
      </c>
      <c r="H1390" t="s">
        <v>102</v>
      </c>
      <c r="I1390">
        <f>I1389*J1390</f>
        <v>2.0789999999999999E-2</v>
      </c>
      <c r="J1390">
        <v>2.31</v>
      </c>
      <c r="O1390">
        <f>ROUND(CP1390,2)</f>
        <v>63.75</v>
      </c>
      <c r="P1390">
        <f>ROUND(CQ1390*I1390,2)</f>
        <v>63.75</v>
      </c>
      <c r="Q1390">
        <f>ROUND(CR1390*I1390,2)</f>
        <v>0</v>
      </c>
      <c r="R1390">
        <f>ROUND(CS1390*I1390,2)</f>
        <v>0</v>
      </c>
      <c r="S1390">
        <f>ROUND(CT1390*I1390,2)</f>
        <v>0</v>
      </c>
      <c r="T1390">
        <f>ROUND(CU1390*I1390,2)</f>
        <v>0</v>
      </c>
      <c r="U1390">
        <f>CV1390*I1390</f>
        <v>0</v>
      </c>
      <c r="V1390">
        <f>CW1390*I1390</f>
        <v>0</v>
      </c>
      <c r="W1390">
        <f>ROUND(CX1390*I1390,2)</f>
        <v>0</v>
      </c>
      <c r="X1390">
        <f t="shared" si="901"/>
        <v>0</v>
      </c>
      <c r="Y1390">
        <f t="shared" si="901"/>
        <v>0</v>
      </c>
      <c r="AA1390">
        <v>22950688</v>
      </c>
      <c r="AB1390">
        <f>ROUND((AC1390+AD1390+AF1390),6)</f>
        <v>477.64</v>
      </c>
      <c r="AC1390">
        <f>ROUND((ES1390),6)</f>
        <v>477.64</v>
      </c>
      <c r="AD1390">
        <f>ROUND((((ET1390)-(EU1390))+AE1390),6)</f>
        <v>0</v>
      </c>
      <c r="AE1390">
        <f t="shared" si="902"/>
        <v>0</v>
      </c>
      <c r="AF1390">
        <f t="shared" si="902"/>
        <v>0</v>
      </c>
      <c r="AG1390">
        <f>ROUND((AP1390),6)</f>
        <v>0</v>
      </c>
      <c r="AH1390">
        <f t="shared" si="903"/>
        <v>0</v>
      </c>
      <c r="AI1390">
        <f t="shared" si="903"/>
        <v>0</v>
      </c>
      <c r="AJ1390">
        <f>ROUND((AS1390),6)</f>
        <v>0</v>
      </c>
      <c r="AK1390">
        <v>477.64</v>
      </c>
      <c r="AL1390">
        <v>477.64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1</v>
      </c>
      <c r="AW1390">
        <v>1</v>
      </c>
      <c r="AZ1390">
        <v>1</v>
      </c>
      <c r="BA1390">
        <v>1</v>
      </c>
      <c r="BB1390">
        <v>1</v>
      </c>
      <c r="BC1390">
        <v>6.42</v>
      </c>
      <c r="BD1390" t="s">
        <v>45</v>
      </c>
      <c r="BE1390" t="s">
        <v>45</v>
      </c>
      <c r="BF1390" t="s">
        <v>45</v>
      </c>
      <c r="BG1390" t="s">
        <v>45</v>
      </c>
      <c r="BH1390">
        <v>3</v>
      </c>
      <c r="BI1390">
        <v>1</v>
      </c>
      <c r="BJ1390" t="s">
        <v>866</v>
      </c>
      <c r="BM1390">
        <v>454</v>
      </c>
      <c r="BN1390">
        <v>0</v>
      </c>
      <c r="BO1390" t="s">
        <v>864</v>
      </c>
      <c r="BP1390">
        <v>1</v>
      </c>
      <c r="BQ1390">
        <v>60</v>
      </c>
      <c r="BS1390">
        <v>1</v>
      </c>
      <c r="BT1390">
        <v>1</v>
      </c>
      <c r="BU1390">
        <v>1</v>
      </c>
      <c r="BV1390">
        <v>1</v>
      </c>
      <c r="BW1390">
        <v>1</v>
      </c>
      <c r="BX1390">
        <v>1</v>
      </c>
      <c r="BY1390" t="s">
        <v>45</v>
      </c>
      <c r="BZ1390">
        <v>0</v>
      </c>
      <c r="CA1390">
        <v>0</v>
      </c>
      <c r="CF1390">
        <v>0</v>
      </c>
      <c r="CG1390">
        <v>0</v>
      </c>
      <c r="CM1390">
        <v>0</v>
      </c>
      <c r="CN1390" t="s">
        <v>45</v>
      </c>
      <c r="CO1390">
        <v>0</v>
      </c>
      <c r="CP1390">
        <f>(P1390+Q1390+S1390)</f>
        <v>63.75</v>
      </c>
      <c r="CQ1390">
        <f>(AC1390*BC1390*AW1390)</f>
        <v>3066.4487999999997</v>
      </c>
      <c r="CR1390">
        <f>(AD1390*BB1390*AV1390)</f>
        <v>0</v>
      </c>
      <c r="CS1390">
        <f>(AE1390*BS1390*AV1390)</f>
        <v>0</v>
      </c>
      <c r="CT1390">
        <f>(AF1390*BA1390*AV1390)</f>
        <v>0</v>
      </c>
      <c r="CU1390">
        <f>AG1390</f>
        <v>0</v>
      </c>
      <c r="CV1390">
        <f>(AH1390*AV1390)</f>
        <v>0</v>
      </c>
      <c r="CW1390">
        <f t="shared" si="904"/>
        <v>0</v>
      </c>
      <c r="CX1390">
        <f t="shared" si="904"/>
        <v>0</v>
      </c>
      <c r="CY1390">
        <f>S1390*(BZ1390/100)</f>
        <v>0</v>
      </c>
      <c r="CZ1390">
        <f>S1390*(CA1390/100)</f>
        <v>0</v>
      </c>
      <c r="DC1390" t="s">
        <v>45</v>
      </c>
      <c r="DD1390" t="s">
        <v>45</v>
      </c>
      <c r="DE1390" t="s">
        <v>45</v>
      </c>
      <c r="DF1390" t="s">
        <v>45</v>
      </c>
      <c r="DG1390" t="s">
        <v>45</v>
      </c>
      <c r="DH1390" t="s">
        <v>45</v>
      </c>
      <c r="DI1390" t="s">
        <v>45</v>
      </c>
      <c r="DJ1390" t="s">
        <v>45</v>
      </c>
      <c r="DK1390" t="s">
        <v>45</v>
      </c>
      <c r="DL1390" t="s">
        <v>45</v>
      </c>
      <c r="DM1390" t="s">
        <v>45</v>
      </c>
      <c r="DN1390">
        <v>100</v>
      </c>
      <c r="DO1390">
        <v>64</v>
      </c>
      <c r="DP1390">
        <v>1.0249999999999999</v>
      </c>
      <c r="DQ1390">
        <v>1</v>
      </c>
      <c r="DU1390">
        <v>1007</v>
      </c>
      <c r="DV1390" t="s">
        <v>102</v>
      </c>
      <c r="DW1390" t="s">
        <v>102</v>
      </c>
      <c r="DX1390">
        <v>1</v>
      </c>
      <c r="EE1390">
        <v>21378169</v>
      </c>
      <c r="EF1390">
        <v>60</v>
      </c>
      <c r="EG1390" t="s">
        <v>87</v>
      </c>
      <c r="EH1390">
        <v>0</v>
      </c>
      <c r="EI1390" t="s">
        <v>45</v>
      </c>
      <c r="EJ1390">
        <v>1</v>
      </c>
      <c r="EK1390">
        <v>454</v>
      </c>
      <c r="EL1390" t="s">
        <v>384</v>
      </c>
      <c r="EM1390" t="s">
        <v>385</v>
      </c>
      <c r="EO1390" t="s">
        <v>45</v>
      </c>
      <c r="EQ1390">
        <v>0</v>
      </c>
      <c r="ER1390">
        <v>477.64</v>
      </c>
      <c r="ES1390">
        <v>477.64</v>
      </c>
      <c r="ET1390">
        <v>0</v>
      </c>
      <c r="EU1390">
        <v>0</v>
      </c>
      <c r="EV1390">
        <v>0</v>
      </c>
      <c r="EW1390">
        <v>0</v>
      </c>
      <c r="EX1390">
        <v>0</v>
      </c>
      <c r="EZ1390">
        <v>0</v>
      </c>
      <c r="FQ1390">
        <v>0</v>
      </c>
      <c r="FR1390">
        <f>ROUND(IF(AND(BH1390=3,BI1390=3),P1390,0),2)</f>
        <v>0</v>
      </c>
      <c r="FS1390">
        <v>0</v>
      </c>
      <c r="FX1390">
        <v>0</v>
      </c>
      <c r="FY1390">
        <v>0</v>
      </c>
      <c r="GA1390" t="s">
        <v>45</v>
      </c>
      <c r="GG1390">
        <v>2</v>
      </c>
      <c r="GH1390">
        <v>1</v>
      </c>
      <c r="GI1390">
        <v>2</v>
      </c>
      <c r="GJ1390">
        <v>0</v>
      </c>
      <c r="GK1390">
        <f>ROUND(R1390*(R12)/100,2)</f>
        <v>0</v>
      </c>
      <c r="GL1390">
        <f>ROUND(IF(AND(BH1390=3,BI1390=3,FS1390&lt;&gt;0),P1390,0),2)</f>
        <v>0</v>
      </c>
      <c r="GM1390">
        <f>O1390+X1390+Y1390+GK1390</f>
        <v>63.75</v>
      </c>
      <c r="GN1390">
        <f>ROUND(IF(OR(BI1390=0,BI1390=1),O1390+X1390+Y1390+GK1390,0),2)</f>
        <v>63.75</v>
      </c>
      <c r="GO1390">
        <f>ROUND(IF(BI1390=2,O1390+X1390+Y1390+GK1390,0),2)</f>
        <v>0</v>
      </c>
      <c r="GP1390">
        <f>ROUND(IF(BI1390=4,O1390+X1390+Y1390+GK1390,0),2)</f>
        <v>0</v>
      </c>
      <c r="GR1390">
        <v>0</v>
      </c>
    </row>
    <row r="1391" spans="1:200">
      <c r="A1391">
        <v>17</v>
      </c>
      <c r="B1391">
        <v>0</v>
      </c>
      <c r="C1391">
        <f>ROW(SmtRes!A661)</f>
        <v>661</v>
      </c>
      <c r="D1391">
        <f>ROW(EtalonRes!A637)</f>
        <v>637</v>
      </c>
      <c r="E1391" t="s">
        <v>70</v>
      </c>
      <c r="F1391" t="s">
        <v>867</v>
      </c>
      <c r="G1391" t="s">
        <v>868</v>
      </c>
      <c r="H1391" t="s">
        <v>73</v>
      </c>
      <c r="I1391">
        <v>0.03</v>
      </c>
      <c r="J1391">
        <v>0</v>
      </c>
      <c r="O1391">
        <f>ROUND(CP1391,2)</f>
        <v>136.86000000000001</v>
      </c>
      <c r="P1391">
        <f>ROUND(CQ1391*I1391,2)</f>
        <v>19.84</v>
      </c>
      <c r="Q1391">
        <f>ROUND(CR1391*I1391,2)</f>
        <v>1.21</v>
      </c>
      <c r="R1391">
        <f>ROUND(CS1391*I1391,2)</f>
        <v>0.53</v>
      </c>
      <c r="S1391">
        <f>ROUND(CT1391*I1391,2)</f>
        <v>115.81</v>
      </c>
      <c r="T1391">
        <f>ROUND(CU1391*I1391,2)</f>
        <v>0</v>
      </c>
      <c r="U1391">
        <f>CV1391*I1391</f>
        <v>0.63037499999999991</v>
      </c>
      <c r="V1391">
        <f>CW1391*I1391</f>
        <v>0</v>
      </c>
      <c r="W1391">
        <f>ROUND(CX1391*I1391,2)</f>
        <v>0</v>
      </c>
      <c r="X1391">
        <f t="shared" si="901"/>
        <v>97.28</v>
      </c>
      <c r="Y1391">
        <f t="shared" si="901"/>
        <v>50.96</v>
      </c>
      <c r="AA1391">
        <v>22950688</v>
      </c>
      <c r="AB1391">
        <f>ROUND((AC1391+AD1391+AF1391),6)</f>
        <v>430.46</v>
      </c>
      <c r="AC1391">
        <f>ROUND((ES1391),6)</f>
        <v>193.93</v>
      </c>
      <c r="AD1391">
        <f>ROUND((((ET1391)-(EU1391))+AE1391),6)</f>
        <v>4.47</v>
      </c>
      <c r="AE1391">
        <f t="shared" si="902"/>
        <v>1.06</v>
      </c>
      <c r="AF1391">
        <f t="shared" si="902"/>
        <v>232.06</v>
      </c>
      <c r="AG1391">
        <f>ROUND((AP1391),6)</f>
        <v>0</v>
      </c>
      <c r="AH1391">
        <f t="shared" si="903"/>
        <v>20.5</v>
      </c>
      <c r="AI1391">
        <f t="shared" si="903"/>
        <v>0</v>
      </c>
      <c r="AJ1391">
        <f>ROUND((AS1391),6)</f>
        <v>0</v>
      </c>
      <c r="AK1391">
        <v>430.46</v>
      </c>
      <c r="AL1391">
        <v>193.93</v>
      </c>
      <c r="AM1391">
        <v>4.47</v>
      </c>
      <c r="AN1391">
        <v>1.06</v>
      </c>
      <c r="AO1391">
        <v>232.06</v>
      </c>
      <c r="AP1391">
        <v>0</v>
      </c>
      <c r="AQ1391">
        <v>20.5</v>
      </c>
      <c r="AR1391">
        <v>0</v>
      </c>
      <c r="AS1391">
        <v>0</v>
      </c>
      <c r="AT1391">
        <v>84</v>
      </c>
      <c r="AU1391">
        <v>44</v>
      </c>
      <c r="AV1391">
        <v>1.0249999999999999</v>
      </c>
      <c r="AW1391">
        <v>1</v>
      </c>
      <c r="AZ1391">
        <v>1</v>
      </c>
      <c r="BA1391">
        <v>16.23</v>
      </c>
      <c r="BB1391">
        <v>8.7899999999999991</v>
      </c>
      <c r="BC1391">
        <v>3.41</v>
      </c>
      <c r="BD1391" t="s">
        <v>45</v>
      </c>
      <c r="BE1391" t="s">
        <v>45</v>
      </c>
      <c r="BF1391" t="s">
        <v>45</v>
      </c>
      <c r="BG1391" t="s">
        <v>45</v>
      </c>
      <c r="BH1391">
        <v>0</v>
      </c>
      <c r="BI1391">
        <v>1</v>
      </c>
      <c r="BJ1391" t="s">
        <v>869</v>
      </c>
      <c r="BM1391">
        <v>478</v>
      </c>
      <c r="BN1391">
        <v>0</v>
      </c>
      <c r="BO1391" t="s">
        <v>867</v>
      </c>
      <c r="BP1391">
        <v>1</v>
      </c>
      <c r="BQ1391">
        <v>60</v>
      </c>
      <c r="BS1391">
        <v>16.23</v>
      </c>
      <c r="BT1391">
        <v>1</v>
      </c>
      <c r="BU1391">
        <v>1</v>
      </c>
      <c r="BV1391">
        <v>1</v>
      </c>
      <c r="BW1391">
        <v>1</v>
      </c>
      <c r="BX1391">
        <v>1</v>
      </c>
      <c r="BY1391" t="s">
        <v>45</v>
      </c>
      <c r="BZ1391">
        <v>84</v>
      </c>
      <c r="CA1391">
        <v>44</v>
      </c>
      <c r="CF1391">
        <v>0</v>
      </c>
      <c r="CG1391">
        <v>0</v>
      </c>
      <c r="CM1391">
        <v>0</v>
      </c>
      <c r="CN1391" t="s">
        <v>45</v>
      </c>
      <c r="CO1391">
        <v>0</v>
      </c>
      <c r="CP1391">
        <f>(P1391+Q1391+S1391)</f>
        <v>136.86000000000001</v>
      </c>
      <c r="CQ1391">
        <f>(AC1391*BC1391*AW1391)</f>
        <v>661.30130000000008</v>
      </c>
      <c r="CR1391">
        <f>(AD1391*BB1391*AV1391)</f>
        <v>40.273582499999989</v>
      </c>
      <c r="CS1391">
        <f>(AE1391*BS1391*AV1391)</f>
        <v>17.633894999999999</v>
      </c>
      <c r="CT1391">
        <f>(AF1391*BA1391*AV1391)</f>
        <v>3860.4921450000002</v>
      </c>
      <c r="CU1391">
        <f>AG1391</f>
        <v>0</v>
      </c>
      <c r="CV1391">
        <f>(AH1391*AV1391)</f>
        <v>21.012499999999999</v>
      </c>
      <c r="CW1391">
        <f t="shared" si="904"/>
        <v>0</v>
      </c>
      <c r="CX1391">
        <f t="shared" si="904"/>
        <v>0</v>
      </c>
      <c r="CY1391">
        <f>S1391*(BZ1391/100)</f>
        <v>97.2804</v>
      </c>
      <c r="CZ1391">
        <f>S1391*(CA1391/100)</f>
        <v>50.956400000000002</v>
      </c>
      <c r="DC1391" t="s">
        <v>45</v>
      </c>
      <c r="DD1391" t="s">
        <v>45</v>
      </c>
      <c r="DE1391" t="s">
        <v>45</v>
      </c>
      <c r="DF1391" t="s">
        <v>45</v>
      </c>
      <c r="DG1391" t="s">
        <v>45</v>
      </c>
      <c r="DH1391" t="s">
        <v>45</v>
      </c>
      <c r="DI1391" t="s">
        <v>45</v>
      </c>
      <c r="DJ1391" t="s">
        <v>45</v>
      </c>
      <c r="DK1391" t="s">
        <v>45</v>
      </c>
      <c r="DL1391" t="s">
        <v>45</v>
      </c>
      <c r="DM1391" t="s">
        <v>45</v>
      </c>
      <c r="DN1391">
        <v>100</v>
      </c>
      <c r="DO1391">
        <v>64</v>
      </c>
      <c r="DP1391">
        <v>1.0249999999999999</v>
      </c>
      <c r="DQ1391">
        <v>1</v>
      </c>
      <c r="DU1391">
        <v>1005</v>
      </c>
      <c r="DV1391" t="s">
        <v>73</v>
      </c>
      <c r="DW1391" t="s">
        <v>73</v>
      </c>
      <c r="DX1391">
        <v>100</v>
      </c>
      <c r="EE1391">
        <v>21378193</v>
      </c>
      <c r="EF1391">
        <v>60</v>
      </c>
      <c r="EG1391" t="s">
        <v>87</v>
      </c>
      <c r="EH1391">
        <v>0</v>
      </c>
      <c r="EI1391" t="s">
        <v>45</v>
      </c>
      <c r="EJ1391">
        <v>1</v>
      </c>
      <c r="EK1391">
        <v>478</v>
      </c>
      <c r="EL1391" t="s">
        <v>400</v>
      </c>
      <c r="EM1391" t="s">
        <v>401</v>
      </c>
      <c r="EO1391" t="s">
        <v>45</v>
      </c>
      <c r="EQ1391">
        <v>0</v>
      </c>
      <c r="ER1391">
        <v>430.46</v>
      </c>
      <c r="ES1391">
        <v>193.93</v>
      </c>
      <c r="ET1391">
        <v>4.47</v>
      </c>
      <c r="EU1391">
        <v>1.06</v>
      </c>
      <c r="EV1391">
        <v>232.06</v>
      </c>
      <c r="EW1391">
        <v>20.5</v>
      </c>
      <c r="EX1391">
        <v>0</v>
      </c>
      <c r="EY1391">
        <v>0</v>
      </c>
      <c r="EZ1391">
        <v>0</v>
      </c>
      <c r="FQ1391">
        <v>0</v>
      </c>
      <c r="FR1391">
        <f>ROUND(IF(AND(BH1391=3,BI1391=3),P1391,0),2)</f>
        <v>0</v>
      </c>
      <c r="FS1391">
        <v>0</v>
      </c>
      <c r="FX1391">
        <v>84</v>
      </c>
      <c r="FY1391">
        <v>44</v>
      </c>
      <c r="GA1391" t="s">
        <v>45</v>
      </c>
      <c r="GG1391">
        <v>2</v>
      </c>
      <c r="GH1391">
        <v>1</v>
      </c>
      <c r="GI1391">
        <v>2</v>
      </c>
      <c r="GJ1391">
        <v>0</v>
      </c>
      <c r="GK1391">
        <f>ROUND(R1391*(R12)/100,2)</f>
        <v>0.89</v>
      </c>
      <c r="GL1391">
        <f>ROUND(IF(AND(BH1391=3,BI1391=3,FS1391&lt;&gt;0),P1391,0),2)</f>
        <v>0</v>
      </c>
      <c r="GM1391">
        <f>O1391+X1391+Y1391+GK1391</f>
        <v>285.99</v>
      </c>
      <c r="GN1391">
        <f>ROUND(IF(OR(BI1391=0,BI1391=1),O1391+X1391+Y1391+GK1391,0),2)</f>
        <v>285.99</v>
      </c>
      <c r="GO1391">
        <f>ROUND(IF(BI1391=2,O1391+X1391+Y1391+GK1391,0),2)</f>
        <v>0</v>
      </c>
      <c r="GP1391">
        <f>ROUND(IF(BI1391=4,O1391+X1391+Y1391+GK1391,0),2)</f>
        <v>0</v>
      </c>
      <c r="GR1391">
        <v>0</v>
      </c>
    </row>
    <row r="1392" spans="1:200">
      <c r="A1392">
        <v>18</v>
      </c>
      <c r="B1392">
        <v>0</v>
      </c>
      <c r="C1392">
        <v>657</v>
      </c>
      <c r="E1392" t="s">
        <v>215</v>
      </c>
      <c r="F1392" t="s">
        <v>403</v>
      </c>
      <c r="G1392" t="s">
        <v>404</v>
      </c>
      <c r="H1392" t="s">
        <v>138</v>
      </c>
      <c r="I1392">
        <f>I1391*J1392</f>
        <v>1.65E-4</v>
      </c>
      <c r="J1392">
        <v>5.5000000000000005E-3</v>
      </c>
      <c r="O1392">
        <f>ROUND(CP1392,2)</f>
        <v>2.56</v>
      </c>
      <c r="P1392">
        <f>ROUND(CQ1392*I1392,2)</f>
        <v>2.56</v>
      </c>
      <c r="Q1392">
        <f>ROUND(CR1392*I1392,2)</f>
        <v>0</v>
      </c>
      <c r="R1392">
        <f>ROUND(CS1392*I1392,2)</f>
        <v>0</v>
      </c>
      <c r="S1392">
        <f>ROUND(CT1392*I1392,2)</f>
        <v>0</v>
      </c>
      <c r="T1392">
        <f>ROUND(CU1392*I1392,2)</f>
        <v>0</v>
      </c>
      <c r="U1392">
        <f>CV1392*I1392</f>
        <v>0</v>
      </c>
      <c r="V1392">
        <f>CW1392*I1392</f>
        <v>0</v>
      </c>
      <c r="W1392">
        <f>ROUND(CX1392*I1392,2)</f>
        <v>0</v>
      </c>
      <c r="X1392">
        <f t="shared" si="901"/>
        <v>0</v>
      </c>
      <c r="Y1392">
        <f t="shared" si="901"/>
        <v>0</v>
      </c>
      <c r="AA1392">
        <v>22950688</v>
      </c>
      <c r="AB1392">
        <f>ROUND((AC1392+AD1392+AF1392),6)</f>
        <v>2278.84</v>
      </c>
      <c r="AC1392">
        <f>ROUND((ES1392),6)</f>
        <v>2278.84</v>
      </c>
      <c r="AD1392">
        <f>ROUND((((ET1392)-(EU1392))+AE1392),6)</f>
        <v>0</v>
      </c>
      <c r="AE1392">
        <f t="shared" si="902"/>
        <v>0</v>
      </c>
      <c r="AF1392">
        <f t="shared" si="902"/>
        <v>0</v>
      </c>
      <c r="AG1392">
        <f>ROUND((AP1392),6)</f>
        <v>0</v>
      </c>
      <c r="AH1392">
        <f t="shared" si="903"/>
        <v>0</v>
      </c>
      <c r="AI1392">
        <f t="shared" si="903"/>
        <v>0</v>
      </c>
      <c r="AJ1392">
        <f>ROUND((AS1392),6)</f>
        <v>0</v>
      </c>
      <c r="AK1392">
        <v>2278.84</v>
      </c>
      <c r="AL1392">
        <v>2278.84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1</v>
      </c>
      <c r="AW1392">
        <v>1</v>
      </c>
      <c r="AZ1392">
        <v>1</v>
      </c>
      <c r="BA1392">
        <v>1</v>
      </c>
      <c r="BB1392">
        <v>1</v>
      </c>
      <c r="BC1392">
        <v>6.8</v>
      </c>
      <c r="BD1392" t="s">
        <v>45</v>
      </c>
      <c r="BE1392" t="s">
        <v>45</v>
      </c>
      <c r="BF1392" t="s">
        <v>45</v>
      </c>
      <c r="BG1392" t="s">
        <v>45</v>
      </c>
      <c r="BH1392">
        <v>3</v>
      </c>
      <c r="BI1392">
        <v>1</v>
      </c>
      <c r="BJ1392" t="s">
        <v>405</v>
      </c>
      <c r="BM1392">
        <v>478</v>
      </c>
      <c r="BN1392">
        <v>0</v>
      </c>
      <c r="BO1392" t="s">
        <v>403</v>
      </c>
      <c r="BP1392">
        <v>1</v>
      </c>
      <c r="BQ1392">
        <v>60</v>
      </c>
      <c r="BS1392">
        <v>1</v>
      </c>
      <c r="BT1392">
        <v>1</v>
      </c>
      <c r="BU1392">
        <v>1</v>
      </c>
      <c r="BV1392">
        <v>1</v>
      </c>
      <c r="BW1392">
        <v>1</v>
      </c>
      <c r="BX1392">
        <v>1</v>
      </c>
      <c r="BY1392" t="s">
        <v>45</v>
      </c>
      <c r="BZ1392">
        <v>0</v>
      </c>
      <c r="CA1392">
        <v>0</v>
      </c>
      <c r="CF1392">
        <v>0</v>
      </c>
      <c r="CG1392">
        <v>0</v>
      </c>
      <c r="CM1392">
        <v>0</v>
      </c>
      <c r="CN1392" t="s">
        <v>45</v>
      </c>
      <c r="CO1392">
        <v>0</v>
      </c>
      <c r="CP1392">
        <f>(P1392+Q1392+S1392)</f>
        <v>2.56</v>
      </c>
      <c r="CQ1392">
        <f>(AC1392*BC1392*AW1392)</f>
        <v>15496.112000000001</v>
      </c>
      <c r="CR1392">
        <f>(AD1392*BB1392*AV1392)</f>
        <v>0</v>
      </c>
      <c r="CS1392">
        <f>(AE1392*BS1392*AV1392)</f>
        <v>0</v>
      </c>
      <c r="CT1392">
        <f>(AF1392*BA1392*AV1392)</f>
        <v>0</v>
      </c>
      <c r="CU1392">
        <f>AG1392</f>
        <v>0</v>
      </c>
      <c r="CV1392">
        <f>(AH1392*AV1392)</f>
        <v>0</v>
      </c>
      <c r="CW1392">
        <f t="shared" si="904"/>
        <v>0</v>
      </c>
      <c r="CX1392">
        <f t="shared" si="904"/>
        <v>0</v>
      </c>
      <c r="CY1392">
        <f>S1392*(BZ1392/100)</f>
        <v>0</v>
      </c>
      <c r="CZ1392">
        <f>S1392*(CA1392/100)</f>
        <v>0</v>
      </c>
      <c r="DC1392" t="s">
        <v>45</v>
      </c>
      <c r="DD1392" t="s">
        <v>45</v>
      </c>
      <c r="DE1392" t="s">
        <v>45</v>
      </c>
      <c r="DF1392" t="s">
        <v>45</v>
      </c>
      <c r="DG1392" t="s">
        <v>45</v>
      </c>
      <c r="DH1392" t="s">
        <v>45</v>
      </c>
      <c r="DI1392" t="s">
        <v>45</v>
      </c>
      <c r="DJ1392" t="s">
        <v>45</v>
      </c>
      <c r="DK1392" t="s">
        <v>45</v>
      </c>
      <c r="DL1392" t="s">
        <v>45</v>
      </c>
      <c r="DM1392" t="s">
        <v>45</v>
      </c>
      <c r="DN1392">
        <v>100</v>
      </c>
      <c r="DO1392">
        <v>64</v>
      </c>
      <c r="DP1392">
        <v>1.0249999999999999</v>
      </c>
      <c r="DQ1392">
        <v>1</v>
      </c>
      <c r="DU1392">
        <v>1009</v>
      </c>
      <c r="DV1392" t="s">
        <v>138</v>
      </c>
      <c r="DW1392" t="s">
        <v>138</v>
      </c>
      <c r="DX1392">
        <v>1000</v>
      </c>
      <c r="EE1392">
        <v>21378193</v>
      </c>
      <c r="EF1392">
        <v>60</v>
      </c>
      <c r="EG1392" t="s">
        <v>87</v>
      </c>
      <c r="EH1392">
        <v>0</v>
      </c>
      <c r="EI1392" t="s">
        <v>45</v>
      </c>
      <c r="EJ1392">
        <v>1</v>
      </c>
      <c r="EK1392">
        <v>478</v>
      </c>
      <c r="EL1392" t="s">
        <v>400</v>
      </c>
      <c r="EM1392" t="s">
        <v>401</v>
      </c>
      <c r="EO1392" t="s">
        <v>45</v>
      </c>
      <c r="EQ1392">
        <v>0</v>
      </c>
      <c r="ER1392">
        <v>2278.84</v>
      </c>
      <c r="ES1392">
        <v>2278.84</v>
      </c>
      <c r="ET1392">
        <v>0</v>
      </c>
      <c r="EU1392">
        <v>0</v>
      </c>
      <c r="EV1392">
        <v>0</v>
      </c>
      <c r="EW1392">
        <v>0</v>
      </c>
      <c r="EX1392">
        <v>0</v>
      </c>
      <c r="EZ1392">
        <v>0</v>
      </c>
      <c r="FQ1392">
        <v>0</v>
      </c>
      <c r="FR1392">
        <f>ROUND(IF(AND(BH1392=3,BI1392=3),P1392,0),2)</f>
        <v>0</v>
      </c>
      <c r="FS1392">
        <v>0</v>
      </c>
      <c r="FX1392">
        <v>0</v>
      </c>
      <c r="FY1392">
        <v>0</v>
      </c>
      <c r="GA1392" t="s">
        <v>45</v>
      </c>
      <c r="GG1392">
        <v>2</v>
      </c>
      <c r="GH1392">
        <v>1</v>
      </c>
      <c r="GI1392">
        <v>2</v>
      </c>
      <c r="GJ1392">
        <v>0</v>
      </c>
      <c r="GK1392">
        <f>ROUND(R1392*(R12)/100,2)</f>
        <v>0</v>
      </c>
      <c r="GL1392">
        <f>ROUND(IF(AND(BH1392=3,BI1392=3,FS1392&lt;&gt;0),P1392,0),2)</f>
        <v>0</v>
      </c>
      <c r="GM1392">
        <f>O1392+X1392+Y1392+GK1392</f>
        <v>2.56</v>
      </c>
      <c r="GN1392">
        <f>ROUND(IF(OR(BI1392=0,BI1392=1),O1392+X1392+Y1392+GK1392,0),2)</f>
        <v>2.56</v>
      </c>
      <c r="GO1392">
        <f>ROUND(IF(BI1392=2,O1392+X1392+Y1392+GK1392,0),2)</f>
        <v>0</v>
      </c>
      <c r="GP1392">
        <f>ROUND(IF(BI1392=4,O1392+X1392+Y1392+GK1392,0),2)</f>
        <v>0</v>
      </c>
      <c r="GR1392">
        <v>0</v>
      </c>
    </row>
    <row r="1393" spans="1:200">
      <c r="A1393">
        <v>18</v>
      </c>
      <c r="B1393">
        <v>0</v>
      </c>
      <c r="C1393">
        <v>659</v>
      </c>
      <c r="E1393" t="s">
        <v>234</v>
      </c>
      <c r="F1393" t="s">
        <v>407</v>
      </c>
      <c r="G1393" t="s">
        <v>408</v>
      </c>
      <c r="H1393" t="s">
        <v>138</v>
      </c>
      <c r="I1393">
        <f>I1391*J1393</f>
        <v>1.89E-3</v>
      </c>
      <c r="J1393">
        <v>6.3E-2</v>
      </c>
      <c r="O1393">
        <f>ROUND(CP1393,2)</f>
        <v>86.48</v>
      </c>
      <c r="P1393">
        <f>ROUND(CQ1393*I1393,2)</f>
        <v>86.48</v>
      </c>
      <c r="Q1393">
        <f>ROUND(CR1393*I1393,2)</f>
        <v>0</v>
      </c>
      <c r="R1393">
        <f>ROUND(CS1393*I1393,2)</f>
        <v>0</v>
      </c>
      <c r="S1393">
        <f>ROUND(CT1393*I1393,2)</f>
        <v>0</v>
      </c>
      <c r="T1393">
        <f>ROUND(CU1393*I1393,2)</f>
        <v>0</v>
      </c>
      <c r="U1393">
        <f>CV1393*I1393</f>
        <v>0</v>
      </c>
      <c r="V1393">
        <f>CW1393*I1393</f>
        <v>0</v>
      </c>
      <c r="W1393">
        <f>ROUND(CX1393*I1393,2)</f>
        <v>0</v>
      </c>
      <c r="X1393">
        <f t="shared" si="901"/>
        <v>0</v>
      </c>
      <c r="Y1393">
        <f t="shared" si="901"/>
        <v>0</v>
      </c>
      <c r="AA1393">
        <v>22950688</v>
      </c>
      <c r="AB1393">
        <f>ROUND((AC1393+AD1393+AF1393),6)</f>
        <v>22652.13</v>
      </c>
      <c r="AC1393">
        <f>ROUND((ES1393),6)</f>
        <v>22652.13</v>
      </c>
      <c r="AD1393">
        <f>ROUND((((ET1393)-(EU1393))+AE1393),6)</f>
        <v>0</v>
      </c>
      <c r="AE1393">
        <f t="shared" si="902"/>
        <v>0</v>
      </c>
      <c r="AF1393">
        <f t="shared" si="902"/>
        <v>0</v>
      </c>
      <c r="AG1393">
        <f>ROUND((AP1393),6)</f>
        <v>0</v>
      </c>
      <c r="AH1393">
        <f t="shared" si="903"/>
        <v>0</v>
      </c>
      <c r="AI1393">
        <f t="shared" si="903"/>
        <v>0</v>
      </c>
      <c r="AJ1393">
        <f>ROUND((AS1393),6)</f>
        <v>0</v>
      </c>
      <c r="AK1393">
        <v>22652.13</v>
      </c>
      <c r="AL1393">
        <v>22652.13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1</v>
      </c>
      <c r="AW1393">
        <v>1</v>
      </c>
      <c r="AZ1393">
        <v>1</v>
      </c>
      <c r="BA1393">
        <v>1</v>
      </c>
      <c r="BB1393">
        <v>1</v>
      </c>
      <c r="BC1393">
        <v>2.02</v>
      </c>
      <c r="BD1393" t="s">
        <v>45</v>
      </c>
      <c r="BE1393" t="s">
        <v>45</v>
      </c>
      <c r="BF1393" t="s">
        <v>45</v>
      </c>
      <c r="BG1393" t="s">
        <v>45</v>
      </c>
      <c r="BH1393">
        <v>3</v>
      </c>
      <c r="BI1393">
        <v>1</v>
      </c>
      <c r="BJ1393" t="s">
        <v>409</v>
      </c>
      <c r="BM1393">
        <v>478</v>
      </c>
      <c r="BN1393">
        <v>0</v>
      </c>
      <c r="BO1393" t="s">
        <v>407</v>
      </c>
      <c r="BP1393">
        <v>1</v>
      </c>
      <c r="BQ1393">
        <v>60</v>
      </c>
      <c r="BS1393">
        <v>1</v>
      </c>
      <c r="BT1393">
        <v>1</v>
      </c>
      <c r="BU1393">
        <v>1</v>
      </c>
      <c r="BV1393">
        <v>1</v>
      </c>
      <c r="BW1393">
        <v>1</v>
      </c>
      <c r="BX1393">
        <v>1</v>
      </c>
      <c r="BY1393" t="s">
        <v>45</v>
      </c>
      <c r="BZ1393">
        <v>0</v>
      </c>
      <c r="CA1393">
        <v>0</v>
      </c>
      <c r="CF1393">
        <v>0</v>
      </c>
      <c r="CG1393">
        <v>0</v>
      </c>
      <c r="CM1393">
        <v>0</v>
      </c>
      <c r="CN1393" t="s">
        <v>45</v>
      </c>
      <c r="CO1393">
        <v>0</v>
      </c>
      <c r="CP1393">
        <f>(P1393+Q1393+S1393)</f>
        <v>86.48</v>
      </c>
      <c r="CQ1393">
        <f>(AC1393*BC1393*AW1393)</f>
        <v>45757.302600000003</v>
      </c>
      <c r="CR1393">
        <f>(AD1393*BB1393*AV1393)</f>
        <v>0</v>
      </c>
      <c r="CS1393">
        <f>(AE1393*BS1393*AV1393)</f>
        <v>0</v>
      </c>
      <c r="CT1393">
        <f>(AF1393*BA1393*AV1393)</f>
        <v>0</v>
      </c>
      <c r="CU1393">
        <f>AG1393</f>
        <v>0</v>
      </c>
      <c r="CV1393">
        <f>(AH1393*AV1393)</f>
        <v>0</v>
      </c>
      <c r="CW1393">
        <f t="shared" si="904"/>
        <v>0</v>
      </c>
      <c r="CX1393">
        <f t="shared" si="904"/>
        <v>0</v>
      </c>
      <c r="CY1393">
        <f>S1393*(BZ1393/100)</f>
        <v>0</v>
      </c>
      <c r="CZ1393">
        <f>S1393*(CA1393/100)</f>
        <v>0</v>
      </c>
      <c r="DC1393" t="s">
        <v>45</v>
      </c>
      <c r="DD1393" t="s">
        <v>45</v>
      </c>
      <c r="DE1393" t="s">
        <v>45</v>
      </c>
      <c r="DF1393" t="s">
        <v>45</v>
      </c>
      <c r="DG1393" t="s">
        <v>45</v>
      </c>
      <c r="DH1393" t="s">
        <v>45</v>
      </c>
      <c r="DI1393" t="s">
        <v>45</v>
      </c>
      <c r="DJ1393" t="s">
        <v>45</v>
      </c>
      <c r="DK1393" t="s">
        <v>45</v>
      </c>
      <c r="DL1393" t="s">
        <v>45</v>
      </c>
      <c r="DM1393" t="s">
        <v>45</v>
      </c>
      <c r="DN1393">
        <v>100</v>
      </c>
      <c r="DO1393">
        <v>64</v>
      </c>
      <c r="DP1393">
        <v>1.0249999999999999</v>
      </c>
      <c r="DQ1393">
        <v>1</v>
      </c>
      <c r="DU1393">
        <v>1009</v>
      </c>
      <c r="DV1393" t="s">
        <v>138</v>
      </c>
      <c r="DW1393" t="s">
        <v>138</v>
      </c>
      <c r="DX1393">
        <v>1000</v>
      </c>
      <c r="EE1393">
        <v>21378193</v>
      </c>
      <c r="EF1393">
        <v>60</v>
      </c>
      <c r="EG1393" t="s">
        <v>87</v>
      </c>
      <c r="EH1393">
        <v>0</v>
      </c>
      <c r="EI1393" t="s">
        <v>45</v>
      </c>
      <c r="EJ1393">
        <v>1</v>
      </c>
      <c r="EK1393">
        <v>478</v>
      </c>
      <c r="EL1393" t="s">
        <v>400</v>
      </c>
      <c r="EM1393" t="s">
        <v>401</v>
      </c>
      <c r="EO1393" t="s">
        <v>45</v>
      </c>
      <c r="EQ1393">
        <v>0</v>
      </c>
      <c r="ER1393">
        <v>22652.13</v>
      </c>
      <c r="ES1393">
        <v>22652.13</v>
      </c>
      <c r="ET1393">
        <v>0</v>
      </c>
      <c r="EU1393">
        <v>0</v>
      </c>
      <c r="EV1393">
        <v>0</v>
      </c>
      <c r="EW1393">
        <v>0</v>
      </c>
      <c r="EX1393">
        <v>0</v>
      </c>
      <c r="EZ1393">
        <v>0</v>
      </c>
      <c r="FQ1393">
        <v>0</v>
      </c>
      <c r="FR1393">
        <f>ROUND(IF(AND(BH1393=3,BI1393=3),P1393,0),2)</f>
        <v>0</v>
      </c>
      <c r="FS1393">
        <v>0</v>
      </c>
      <c r="FX1393">
        <v>0</v>
      </c>
      <c r="FY1393">
        <v>0</v>
      </c>
      <c r="GA1393" t="s">
        <v>45</v>
      </c>
      <c r="GG1393">
        <v>2</v>
      </c>
      <c r="GH1393">
        <v>1</v>
      </c>
      <c r="GI1393">
        <v>2</v>
      </c>
      <c r="GJ1393">
        <v>0</v>
      </c>
      <c r="GK1393">
        <f>ROUND(R1393*(R12)/100,2)</f>
        <v>0</v>
      </c>
      <c r="GL1393">
        <f>ROUND(IF(AND(BH1393=3,BI1393=3,FS1393&lt;&gt;0),P1393,0),2)</f>
        <v>0</v>
      </c>
      <c r="GM1393">
        <f>O1393+X1393+Y1393+GK1393</f>
        <v>86.48</v>
      </c>
      <c r="GN1393">
        <f>ROUND(IF(OR(BI1393=0,BI1393=1),O1393+X1393+Y1393+GK1393,0),2)</f>
        <v>86.48</v>
      </c>
      <c r="GO1393">
        <f>ROUND(IF(BI1393=2,O1393+X1393+Y1393+GK1393,0),2)</f>
        <v>0</v>
      </c>
      <c r="GP1393">
        <f>ROUND(IF(BI1393=4,O1393+X1393+Y1393+GK1393,0),2)</f>
        <v>0</v>
      </c>
      <c r="GR1393">
        <v>0</v>
      </c>
    </row>
    <row r="1395" spans="1:200">
      <c r="A1395" s="2">
        <v>51</v>
      </c>
      <c r="B1395" s="2">
        <f>B1385</f>
        <v>0</v>
      </c>
      <c r="C1395" s="2">
        <f>A1385</f>
        <v>5</v>
      </c>
      <c r="D1395" s="2">
        <f>ROW(A1385)</f>
        <v>1385</v>
      </c>
      <c r="E1395" s="2"/>
      <c r="F1395" s="2" t="str">
        <f>IF(F1385&lt;&gt;"",F1385,"")</f>
        <v>Новый подраздел</v>
      </c>
      <c r="G1395" s="2" t="str">
        <f>IF(G1385&lt;&gt;"",G1385,"")</f>
        <v>САНУЗЕЛ (служебный)</v>
      </c>
      <c r="H1395" s="2"/>
      <c r="I1395" s="2"/>
      <c r="J1395" s="2"/>
      <c r="K1395" s="2"/>
      <c r="L1395" s="2"/>
      <c r="M1395" s="2"/>
      <c r="N1395" s="2"/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>
        <f t="shared" ref="AO1395:AU1395" si="905">ROUND(BB1395,2)</f>
        <v>0</v>
      </c>
      <c r="AP1395" s="2">
        <f t="shared" si="905"/>
        <v>0</v>
      </c>
      <c r="AQ1395" s="2">
        <f t="shared" si="905"/>
        <v>0</v>
      </c>
      <c r="AR1395" s="2">
        <f t="shared" si="905"/>
        <v>0</v>
      </c>
      <c r="AS1395" s="2">
        <f t="shared" si="905"/>
        <v>0</v>
      </c>
      <c r="AT1395" s="2">
        <f t="shared" si="905"/>
        <v>0</v>
      </c>
      <c r="AU1395" s="2">
        <f t="shared" si="905"/>
        <v>0</v>
      </c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>
        <v>0</v>
      </c>
    </row>
    <row r="1397" spans="1:200">
      <c r="A1397" s="4">
        <v>50</v>
      </c>
      <c r="B1397" s="4">
        <v>0</v>
      </c>
      <c r="C1397" s="4">
        <v>0</v>
      </c>
      <c r="D1397" s="4">
        <v>1</v>
      </c>
      <c r="E1397" s="4">
        <v>201</v>
      </c>
      <c r="F1397" s="4">
        <f>ROUND(Source!O1395,O1397)</f>
        <v>0</v>
      </c>
      <c r="G1397" s="4" t="s">
        <v>172</v>
      </c>
      <c r="H1397" s="4" t="s">
        <v>173</v>
      </c>
      <c r="I1397" s="4"/>
      <c r="J1397" s="4"/>
      <c r="K1397" s="4">
        <v>201</v>
      </c>
      <c r="L1397" s="4">
        <v>1</v>
      </c>
      <c r="M1397" s="4">
        <v>3</v>
      </c>
      <c r="N1397" s="4" t="s">
        <v>45</v>
      </c>
      <c r="O1397" s="4">
        <v>2</v>
      </c>
      <c r="P1397" s="4"/>
    </row>
    <row r="1398" spans="1:200">
      <c r="A1398" s="4">
        <v>50</v>
      </c>
      <c r="B1398" s="4">
        <v>0</v>
      </c>
      <c r="C1398" s="4">
        <v>0</v>
      </c>
      <c r="D1398" s="4">
        <v>1</v>
      </c>
      <c r="E1398" s="4">
        <v>202</v>
      </c>
      <c r="F1398" s="4">
        <f>ROUND(Source!P1395,O1398)</f>
        <v>0</v>
      </c>
      <c r="G1398" s="4" t="s">
        <v>174</v>
      </c>
      <c r="H1398" s="4" t="s">
        <v>175</v>
      </c>
      <c r="I1398" s="4"/>
      <c r="J1398" s="4"/>
      <c r="K1398" s="4">
        <v>202</v>
      </c>
      <c r="L1398" s="4">
        <v>2</v>
      </c>
      <c r="M1398" s="4">
        <v>3</v>
      </c>
      <c r="N1398" s="4" t="s">
        <v>45</v>
      </c>
      <c r="O1398" s="4">
        <v>2</v>
      </c>
      <c r="P1398" s="4"/>
    </row>
    <row r="1399" spans="1:200">
      <c r="A1399" s="4">
        <v>50</v>
      </c>
      <c r="B1399" s="4">
        <v>0</v>
      </c>
      <c r="C1399" s="4">
        <v>0</v>
      </c>
      <c r="D1399" s="4">
        <v>1</v>
      </c>
      <c r="E1399" s="4">
        <v>222</v>
      </c>
      <c r="F1399" s="4">
        <f>ROUND(Source!AO1395,O1399)</f>
        <v>0</v>
      </c>
      <c r="G1399" s="4" t="s">
        <v>176</v>
      </c>
      <c r="H1399" s="4" t="s">
        <v>177</v>
      </c>
      <c r="I1399" s="4"/>
      <c r="J1399" s="4"/>
      <c r="K1399" s="4">
        <v>222</v>
      </c>
      <c r="L1399" s="4">
        <v>3</v>
      </c>
      <c r="M1399" s="4">
        <v>3</v>
      </c>
      <c r="N1399" s="4" t="s">
        <v>45</v>
      </c>
      <c r="O1399" s="4">
        <v>2</v>
      </c>
      <c r="P1399" s="4"/>
    </row>
    <row r="1400" spans="1:200">
      <c r="A1400" s="4">
        <v>50</v>
      </c>
      <c r="B1400" s="4">
        <v>0</v>
      </c>
      <c r="C1400" s="4">
        <v>0</v>
      </c>
      <c r="D1400" s="4">
        <v>1</v>
      </c>
      <c r="E1400" s="4">
        <v>216</v>
      </c>
      <c r="F1400" s="4">
        <f>ROUND(Source!AP1395,O1400)</f>
        <v>0</v>
      </c>
      <c r="G1400" s="4" t="s">
        <v>178</v>
      </c>
      <c r="H1400" s="4" t="s">
        <v>179</v>
      </c>
      <c r="I1400" s="4"/>
      <c r="J1400" s="4"/>
      <c r="K1400" s="4">
        <v>216</v>
      </c>
      <c r="L1400" s="4">
        <v>4</v>
      </c>
      <c r="M1400" s="4">
        <v>3</v>
      </c>
      <c r="N1400" s="4" t="s">
        <v>45</v>
      </c>
      <c r="O1400" s="4">
        <v>2</v>
      </c>
      <c r="P1400" s="4"/>
    </row>
    <row r="1401" spans="1:200">
      <c r="A1401" s="4">
        <v>50</v>
      </c>
      <c r="B1401" s="4">
        <v>0</v>
      </c>
      <c r="C1401" s="4">
        <v>0</v>
      </c>
      <c r="D1401" s="4">
        <v>1</v>
      </c>
      <c r="E1401" s="4">
        <v>223</v>
      </c>
      <c r="F1401" s="4">
        <f>ROUND(Source!AQ1395,O1401)</f>
        <v>0</v>
      </c>
      <c r="G1401" s="4" t="s">
        <v>180</v>
      </c>
      <c r="H1401" s="4" t="s">
        <v>181</v>
      </c>
      <c r="I1401" s="4"/>
      <c r="J1401" s="4"/>
      <c r="K1401" s="4">
        <v>223</v>
      </c>
      <c r="L1401" s="4">
        <v>5</v>
      </c>
      <c r="M1401" s="4">
        <v>3</v>
      </c>
      <c r="N1401" s="4" t="s">
        <v>45</v>
      </c>
      <c r="O1401" s="4">
        <v>2</v>
      </c>
      <c r="P1401" s="4"/>
    </row>
    <row r="1402" spans="1:200">
      <c r="A1402" s="4">
        <v>50</v>
      </c>
      <c r="B1402" s="4">
        <v>0</v>
      </c>
      <c r="C1402" s="4">
        <v>0</v>
      </c>
      <c r="D1402" s="4">
        <v>1</v>
      </c>
      <c r="E1402" s="4">
        <v>203</v>
      </c>
      <c r="F1402" s="4">
        <f>ROUND(Source!Q1395,O1402)</f>
        <v>0</v>
      </c>
      <c r="G1402" s="4" t="s">
        <v>182</v>
      </c>
      <c r="H1402" s="4" t="s">
        <v>183</v>
      </c>
      <c r="I1402" s="4"/>
      <c r="J1402" s="4"/>
      <c r="K1402" s="4">
        <v>203</v>
      </c>
      <c r="L1402" s="4">
        <v>6</v>
      </c>
      <c r="M1402" s="4">
        <v>3</v>
      </c>
      <c r="N1402" s="4" t="s">
        <v>45</v>
      </c>
      <c r="O1402" s="4">
        <v>2</v>
      </c>
      <c r="P1402" s="4"/>
    </row>
    <row r="1403" spans="1:200">
      <c r="A1403" s="4">
        <v>50</v>
      </c>
      <c r="B1403" s="4">
        <v>0</v>
      </c>
      <c r="C1403" s="4">
        <v>0</v>
      </c>
      <c r="D1403" s="4">
        <v>1</v>
      </c>
      <c r="E1403" s="4">
        <v>204</v>
      </c>
      <c r="F1403" s="4">
        <f>ROUND(Source!R1395,O1403)</f>
        <v>0</v>
      </c>
      <c r="G1403" s="4" t="s">
        <v>184</v>
      </c>
      <c r="H1403" s="4" t="s">
        <v>185</v>
      </c>
      <c r="I1403" s="4"/>
      <c r="J1403" s="4"/>
      <c r="K1403" s="4">
        <v>204</v>
      </c>
      <c r="L1403" s="4">
        <v>7</v>
      </c>
      <c r="M1403" s="4">
        <v>3</v>
      </c>
      <c r="N1403" s="4" t="s">
        <v>45</v>
      </c>
      <c r="O1403" s="4">
        <v>2</v>
      </c>
      <c r="P1403" s="4"/>
    </row>
    <row r="1404" spans="1:200">
      <c r="A1404" s="4">
        <v>50</v>
      </c>
      <c r="B1404" s="4">
        <v>0</v>
      </c>
      <c r="C1404" s="4">
        <v>0</v>
      </c>
      <c r="D1404" s="4">
        <v>1</v>
      </c>
      <c r="E1404" s="4">
        <v>205</v>
      </c>
      <c r="F1404" s="4">
        <f>ROUND(Source!S1395,O1404)</f>
        <v>0</v>
      </c>
      <c r="G1404" s="4" t="s">
        <v>186</v>
      </c>
      <c r="H1404" s="4" t="s">
        <v>187</v>
      </c>
      <c r="I1404" s="4"/>
      <c r="J1404" s="4"/>
      <c r="K1404" s="4">
        <v>205</v>
      </c>
      <c r="L1404" s="4">
        <v>8</v>
      </c>
      <c r="M1404" s="4">
        <v>3</v>
      </c>
      <c r="N1404" s="4" t="s">
        <v>45</v>
      </c>
      <c r="O1404" s="4">
        <v>2</v>
      </c>
      <c r="P1404" s="4"/>
    </row>
    <row r="1405" spans="1:200">
      <c r="A1405" s="4">
        <v>50</v>
      </c>
      <c r="B1405" s="4">
        <v>0</v>
      </c>
      <c r="C1405" s="4">
        <v>0</v>
      </c>
      <c r="D1405" s="4">
        <v>1</v>
      </c>
      <c r="E1405" s="4">
        <v>214</v>
      </c>
      <c r="F1405" s="4">
        <f>ROUND(Source!AS1395,O1405)</f>
        <v>0</v>
      </c>
      <c r="G1405" s="4" t="s">
        <v>188</v>
      </c>
      <c r="H1405" s="4" t="s">
        <v>189</v>
      </c>
      <c r="I1405" s="4"/>
      <c r="J1405" s="4"/>
      <c r="K1405" s="4">
        <v>214</v>
      </c>
      <c r="L1405" s="4">
        <v>9</v>
      </c>
      <c r="M1405" s="4">
        <v>3</v>
      </c>
      <c r="N1405" s="4" t="s">
        <v>45</v>
      </c>
      <c r="O1405" s="4">
        <v>2</v>
      </c>
      <c r="P1405" s="4"/>
    </row>
    <row r="1406" spans="1:200">
      <c r="A1406" s="4">
        <v>50</v>
      </c>
      <c r="B1406" s="4">
        <v>0</v>
      </c>
      <c r="C1406" s="4">
        <v>0</v>
      </c>
      <c r="D1406" s="4">
        <v>1</v>
      </c>
      <c r="E1406" s="4">
        <v>215</v>
      </c>
      <c r="F1406" s="4">
        <f>ROUND(Source!AT1395,O1406)</f>
        <v>0</v>
      </c>
      <c r="G1406" s="4" t="s">
        <v>190</v>
      </c>
      <c r="H1406" s="4" t="s">
        <v>191</v>
      </c>
      <c r="I1406" s="4"/>
      <c r="J1406" s="4"/>
      <c r="K1406" s="4">
        <v>215</v>
      </c>
      <c r="L1406" s="4">
        <v>10</v>
      </c>
      <c r="M1406" s="4">
        <v>3</v>
      </c>
      <c r="N1406" s="4" t="s">
        <v>45</v>
      </c>
      <c r="O1406" s="4">
        <v>2</v>
      </c>
      <c r="P1406" s="4"/>
    </row>
    <row r="1407" spans="1:200">
      <c r="A1407" s="4">
        <v>50</v>
      </c>
      <c r="B1407" s="4">
        <v>0</v>
      </c>
      <c r="C1407" s="4">
        <v>0</v>
      </c>
      <c r="D1407" s="4">
        <v>1</v>
      </c>
      <c r="E1407" s="4">
        <v>217</v>
      </c>
      <c r="F1407" s="4">
        <f>ROUND(Source!AU1395,O1407)</f>
        <v>0</v>
      </c>
      <c r="G1407" s="4" t="s">
        <v>192</v>
      </c>
      <c r="H1407" s="4" t="s">
        <v>193</v>
      </c>
      <c r="I1407" s="4"/>
      <c r="J1407" s="4"/>
      <c r="K1407" s="4">
        <v>217</v>
      </c>
      <c r="L1407" s="4">
        <v>11</v>
      </c>
      <c r="M1407" s="4">
        <v>3</v>
      </c>
      <c r="N1407" s="4" t="s">
        <v>45</v>
      </c>
      <c r="O1407" s="4">
        <v>2</v>
      </c>
      <c r="P1407" s="4"/>
    </row>
    <row r="1408" spans="1:200">
      <c r="A1408" s="4">
        <v>50</v>
      </c>
      <c r="B1408" s="4">
        <v>0</v>
      </c>
      <c r="C1408" s="4">
        <v>0</v>
      </c>
      <c r="D1408" s="4">
        <v>1</v>
      </c>
      <c r="E1408" s="4">
        <v>206</v>
      </c>
      <c r="F1408" s="4">
        <f>ROUND(Source!T1395,O1408)</f>
        <v>0</v>
      </c>
      <c r="G1408" s="4" t="s">
        <v>194</v>
      </c>
      <c r="H1408" s="4" t="s">
        <v>195</v>
      </c>
      <c r="I1408" s="4"/>
      <c r="J1408" s="4"/>
      <c r="K1408" s="4">
        <v>206</v>
      </c>
      <c r="L1408" s="4">
        <v>12</v>
      </c>
      <c r="M1408" s="4">
        <v>3</v>
      </c>
      <c r="N1408" s="4" t="s">
        <v>45</v>
      </c>
      <c r="O1408" s="4">
        <v>2</v>
      </c>
      <c r="P1408" s="4"/>
    </row>
    <row r="1409" spans="1:200">
      <c r="A1409" s="4">
        <v>50</v>
      </c>
      <c r="B1409" s="4">
        <v>0</v>
      </c>
      <c r="C1409" s="4">
        <v>0</v>
      </c>
      <c r="D1409" s="4">
        <v>1</v>
      </c>
      <c r="E1409" s="4">
        <v>207</v>
      </c>
      <c r="F1409" s="4">
        <f>Source!U1395</f>
        <v>0</v>
      </c>
      <c r="G1409" s="4" t="s">
        <v>196</v>
      </c>
      <c r="H1409" s="4" t="s">
        <v>197</v>
      </c>
      <c r="I1409" s="4"/>
      <c r="J1409" s="4"/>
      <c r="K1409" s="4">
        <v>207</v>
      </c>
      <c r="L1409" s="4">
        <v>13</v>
      </c>
      <c r="M1409" s="4">
        <v>3</v>
      </c>
      <c r="N1409" s="4" t="s">
        <v>45</v>
      </c>
      <c r="O1409" s="4">
        <v>-1</v>
      </c>
      <c r="P1409" s="4"/>
    </row>
    <row r="1410" spans="1:200">
      <c r="A1410" s="4">
        <v>50</v>
      </c>
      <c r="B1410" s="4">
        <v>0</v>
      </c>
      <c r="C1410" s="4">
        <v>0</v>
      </c>
      <c r="D1410" s="4">
        <v>1</v>
      </c>
      <c r="E1410" s="4">
        <v>208</v>
      </c>
      <c r="F1410" s="4">
        <f>Source!V1395</f>
        <v>0</v>
      </c>
      <c r="G1410" s="4" t="s">
        <v>198</v>
      </c>
      <c r="H1410" s="4" t="s">
        <v>199</v>
      </c>
      <c r="I1410" s="4"/>
      <c r="J1410" s="4"/>
      <c r="K1410" s="4">
        <v>208</v>
      </c>
      <c r="L1410" s="4">
        <v>14</v>
      </c>
      <c r="M1410" s="4">
        <v>3</v>
      </c>
      <c r="N1410" s="4" t="s">
        <v>45</v>
      </c>
      <c r="O1410" s="4">
        <v>-1</v>
      </c>
      <c r="P1410" s="4"/>
    </row>
    <row r="1411" spans="1:200">
      <c r="A1411" s="4">
        <v>50</v>
      </c>
      <c r="B1411" s="4">
        <v>0</v>
      </c>
      <c r="C1411" s="4">
        <v>0</v>
      </c>
      <c r="D1411" s="4">
        <v>1</v>
      </c>
      <c r="E1411" s="4">
        <v>209</v>
      </c>
      <c r="F1411" s="4">
        <f>ROUND(Source!W1395,O1411)</f>
        <v>0</v>
      </c>
      <c r="G1411" s="4" t="s">
        <v>200</v>
      </c>
      <c r="H1411" s="4" t="s">
        <v>201</v>
      </c>
      <c r="I1411" s="4"/>
      <c r="J1411" s="4"/>
      <c r="K1411" s="4">
        <v>209</v>
      </c>
      <c r="L1411" s="4">
        <v>15</v>
      </c>
      <c r="M1411" s="4">
        <v>3</v>
      </c>
      <c r="N1411" s="4" t="s">
        <v>45</v>
      </c>
      <c r="O1411" s="4">
        <v>2</v>
      </c>
      <c r="P1411" s="4"/>
    </row>
    <row r="1412" spans="1:200">
      <c r="A1412" s="4">
        <v>50</v>
      </c>
      <c r="B1412" s="4">
        <v>0</v>
      </c>
      <c r="C1412" s="4">
        <v>0</v>
      </c>
      <c r="D1412" s="4">
        <v>1</v>
      </c>
      <c r="E1412" s="4">
        <v>210</v>
      </c>
      <c r="F1412" s="4">
        <f>ROUND(Source!X1395,O1412)</f>
        <v>0</v>
      </c>
      <c r="G1412" s="4" t="s">
        <v>202</v>
      </c>
      <c r="H1412" s="4" t="s">
        <v>203</v>
      </c>
      <c r="I1412" s="4"/>
      <c r="J1412" s="4"/>
      <c r="K1412" s="4">
        <v>210</v>
      </c>
      <c r="L1412" s="4">
        <v>16</v>
      </c>
      <c r="M1412" s="4">
        <v>3</v>
      </c>
      <c r="N1412" s="4" t="s">
        <v>45</v>
      </c>
      <c r="O1412" s="4">
        <v>2</v>
      </c>
      <c r="P1412" s="4"/>
    </row>
    <row r="1413" spans="1:200">
      <c r="A1413" s="4">
        <v>50</v>
      </c>
      <c r="B1413" s="4">
        <v>0</v>
      </c>
      <c r="C1413" s="4">
        <v>0</v>
      </c>
      <c r="D1413" s="4">
        <v>1</v>
      </c>
      <c r="E1413" s="4">
        <v>211</v>
      </c>
      <c r="F1413" s="4">
        <f>ROUND(Source!Y1395,O1413)</f>
        <v>0</v>
      </c>
      <c r="G1413" s="4" t="s">
        <v>204</v>
      </c>
      <c r="H1413" s="4" t="s">
        <v>205</v>
      </c>
      <c r="I1413" s="4"/>
      <c r="J1413" s="4"/>
      <c r="K1413" s="4">
        <v>211</v>
      </c>
      <c r="L1413" s="4">
        <v>17</v>
      </c>
      <c r="M1413" s="4">
        <v>3</v>
      </c>
      <c r="N1413" s="4" t="s">
        <v>45</v>
      </c>
      <c r="O1413" s="4">
        <v>2</v>
      </c>
      <c r="P1413" s="4"/>
    </row>
    <row r="1414" spans="1:200">
      <c r="A1414" s="4">
        <v>50</v>
      </c>
      <c r="B1414" s="4">
        <v>0</v>
      </c>
      <c r="C1414" s="4">
        <v>0</v>
      </c>
      <c r="D1414" s="4">
        <v>1</v>
      </c>
      <c r="E1414" s="4">
        <v>224</v>
      </c>
      <c r="F1414" s="4">
        <f>ROUND(Source!AR1395,O1414)</f>
        <v>0</v>
      </c>
      <c r="G1414" s="4" t="s">
        <v>206</v>
      </c>
      <c r="H1414" s="4" t="s">
        <v>207</v>
      </c>
      <c r="I1414" s="4"/>
      <c r="J1414" s="4"/>
      <c r="K1414" s="4">
        <v>224</v>
      </c>
      <c r="L1414" s="4">
        <v>18</v>
      </c>
      <c r="M1414" s="4">
        <v>3</v>
      </c>
      <c r="N1414" s="4" t="s">
        <v>45</v>
      </c>
      <c r="O1414" s="4">
        <v>2</v>
      </c>
      <c r="P1414" s="4"/>
    </row>
    <row r="1416" spans="1:200">
      <c r="A1416" s="1">
        <v>5</v>
      </c>
      <c r="B1416" s="1">
        <v>0</v>
      </c>
      <c r="C1416" s="1"/>
      <c r="D1416" s="1">
        <f>ROW(A1426)</f>
        <v>1426</v>
      </c>
      <c r="E1416" s="1"/>
      <c r="F1416" s="1" t="s">
        <v>564</v>
      </c>
      <c r="G1416" s="1" t="s">
        <v>857</v>
      </c>
      <c r="H1416" s="1" t="s">
        <v>45</v>
      </c>
      <c r="I1416" s="1">
        <v>0</v>
      </c>
      <c r="J1416" s="1"/>
      <c r="K1416" s="1">
        <v>0</v>
      </c>
      <c r="L1416" s="1"/>
      <c r="M1416" s="1"/>
      <c r="N1416" s="1"/>
      <c r="O1416" s="1"/>
      <c r="P1416" s="1"/>
      <c r="Q1416" s="1"/>
      <c r="R1416" s="1"/>
      <c r="S1416" s="1"/>
      <c r="T1416" s="1"/>
      <c r="U1416" s="1" t="s">
        <v>45</v>
      </c>
      <c r="V1416" s="1">
        <v>0</v>
      </c>
      <c r="W1416" s="1"/>
      <c r="X1416" s="1"/>
      <c r="Y1416" s="1"/>
      <c r="Z1416" s="1"/>
      <c r="AA1416" s="1"/>
      <c r="AB1416" s="1" t="s">
        <v>45</v>
      </c>
      <c r="AC1416" s="1" t="s">
        <v>45</v>
      </c>
      <c r="AD1416" s="1" t="s">
        <v>45</v>
      </c>
      <c r="AE1416" s="1" t="s">
        <v>45</v>
      </c>
      <c r="AF1416" s="1" t="s">
        <v>45</v>
      </c>
      <c r="AG1416" s="1" t="s">
        <v>45</v>
      </c>
      <c r="AH1416" s="1"/>
      <c r="AI1416" s="1"/>
      <c r="AJ1416" s="1"/>
      <c r="AK1416" s="1"/>
      <c r="AL1416" s="1"/>
      <c r="AM1416" s="1"/>
      <c r="AN1416" s="1"/>
      <c r="AO1416" s="1"/>
      <c r="AP1416" s="1" t="s">
        <v>45</v>
      </c>
      <c r="AQ1416" s="1" t="s">
        <v>45</v>
      </c>
      <c r="AR1416" s="1" t="s">
        <v>45</v>
      </c>
      <c r="AS1416" s="1"/>
      <c r="AT1416" s="1"/>
      <c r="AU1416" s="1"/>
      <c r="AV1416" s="1"/>
      <c r="AW1416" s="1"/>
      <c r="AX1416" s="1"/>
      <c r="AY1416" s="1"/>
      <c r="AZ1416" s="1" t="s">
        <v>45</v>
      </c>
      <c r="BA1416" s="1"/>
      <c r="BB1416" s="1" t="s">
        <v>45</v>
      </c>
      <c r="BC1416" s="1" t="s">
        <v>45</v>
      </c>
      <c r="BD1416" s="1" t="s">
        <v>45</v>
      </c>
      <c r="BE1416" s="1" t="s">
        <v>45</v>
      </c>
      <c r="BF1416" s="1" t="s">
        <v>45</v>
      </c>
      <c r="BG1416" s="1" t="s">
        <v>45</v>
      </c>
      <c r="BH1416" s="1" t="s">
        <v>45</v>
      </c>
      <c r="BI1416" s="1" t="s">
        <v>45</v>
      </c>
      <c r="BJ1416" s="1" t="s">
        <v>45</v>
      </c>
      <c r="BK1416" s="1" t="s">
        <v>45</v>
      </c>
      <c r="BL1416" s="1" t="s">
        <v>45</v>
      </c>
      <c r="BM1416" s="1" t="s">
        <v>45</v>
      </c>
      <c r="BN1416" s="1" t="s">
        <v>45</v>
      </c>
      <c r="BO1416" s="1" t="s">
        <v>45</v>
      </c>
      <c r="BP1416" s="1" t="s">
        <v>45</v>
      </c>
      <c r="BQ1416" s="1"/>
      <c r="BR1416" s="1"/>
      <c r="BS1416" s="1"/>
      <c r="BT1416" s="1"/>
      <c r="BU1416" s="1"/>
      <c r="BV1416" s="1"/>
      <c r="BW1416" s="1"/>
      <c r="BX1416" s="1">
        <v>0</v>
      </c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>
        <v>0</v>
      </c>
    </row>
    <row r="1418" spans="1:200">
      <c r="A1418" s="2">
        <v>52</v>
      </c>
      <c r="B1418" s="2">
        <f t="shared" ref="B1418:G1418" si="906">B1426</f>
        <v>0</v>
      </c>
      <c r="C1418" s="2">
        <f t="shared" si="906"/>
        <v>5</v>
      </c>
      <c r="D1418" s="2">
        <f t="shared" si="906"/>
        <v>1416</v>
      </c>
      <c r="E1418" s="2">
        <f t="shared" si="906"/>
        <v>0</v>
      </c>
      <c r="F1418" s="2" t="str">
        <f t="shared" si="906"/>
        <v>Новый подраздел</v>
      </c>
      <c r="G1418" s="2" t="str">
        <f t="shared" si="906"/>
        <v>ТАМБУР (вход в комнату)</v>
      </c>
      <c r="H1418" s="2"/>
      <c r="I1418" s="2"/>
      <c r="J1418" s="2"/>
      <c r="K1418" s="2"/>
      <c r="L1418" s="2"/>
      <c r="M1418" s="2"/>
      <c r="N1418" s="2"/>
      <c r="O1418" s="2">
        <f t="shared" ref="O1418:AT1418" si="907">O1426</f>
        <v>0</v>
      </c>
      <c r="P1418" s="2">
        <f t="shared" si="907"/>
        <v>0</v>
      </c>
      <c r="Q1418" s="2">
        <f t="shared" si="907"/>
        <v>0</v>
      </c>
      <c r="R1418" s="2">
        <f t="shared" si="907"/>
        <v>0</v>
      </c>
      <c r="S1418" s="2">
        <f t="shared" si="907"/>
        <v>0</v>
      </c>
      <c r="T1418" s="2">
        <f t="shared" si="907"/>
        <v>0</v>
      </c>
      <c r="U1418" s="2">
        <f t="shared" si="907"/>
        <v>0</v>
      </c>
      <c r="V1418" s="2">
        <f t="shared" si="907"/>
        <v>0</v>
      </c>
      <c r="W1418" s="2">
        <f t="shared" si="907"/>
        <v>0</v>
      </c>
      <c r="X1418" s="2">
        <f t="shared" si="907"/>
        <v>0</v>
      </c>
      <c r="Y1418" s="2">
        <f t="shared" si="907"/>
        <v>0</v>
      </c>
      <c r="Z1418" s="2">
        <f t="shared" si="907"/>
        <v>0</v>
      </c>
      <c r="AA1418" s="2">
        <f t="shared" si="907"/>
        <v>0</v>
      </c>
      <c r="AB1418" s="2">
        <f t="shared" si="907"/>
        <v>0</v>
      </c>
      <c r="AC1418" s="2">
        <f t="shared" si="907"/>
        <v>0</v>
      </c>
      <c r="AD1418" s="2">
        <f t="shared" si="907"/>
        <v>0</v>
      </c>
      <c r="AE1418" s="2">
        <f t="shared" si="907"/>
        <v>0</v>
      </c>
      <c r="AF1418" s="2">
        <f t="shared" si="907"/>
        <v>0</v>
      </c>
      <c r="AG1418" s="2">
        <f t="shared" si="907"/>
        <v>0</v>
      </c>
      <c r="AH1418" s="2">
        <f t="shared" si="907"/>
        <v>0</v>
      </c>
      <c r="AI1418" s="2">
        <f t="shared" si="907"/>
        <v>0</v>
      </c>
      <c r="AJ1418" s="2">
        <f t="shared" si="907"/>
        <v>0</v>
      </c>
      <c r="AK1418" s="2">
        <f t="shared" si="907"/>
        <v>0</v>
      </c>
      <c r="AL1418" s="2">
        <f t="shared" si="907"/>
        <v>0</v>
      </c>
      <c r="AM1418" s="2">
        <f t="shared" si="907"/>
        <v>0</v>
      </c>
      <c r="AN1418" s="2">
        <f t="shared" si="907"/>
        <v>0</v>
      </c>
      <c r="AO1418" s="2">
        <f t="shared" si="907"/>
        <v>0</v>
      </c>
      <c r="AP1418" s="2">
        <f t="shared" si="907"/>
        <v>0</v>
      </c>
      <c r="AQ1418" s="2">
        <f t="shared" si="907"/>
        <v>0</v>
      </c>
      <c r="AR1418" s="2">
        <f t="shared" si="907"/>
        <v>0</v>
      </c>
      <c r="AS1418" s="2">
        <f t="shared" si="907"/>
        <v>0</v>
      </c>
      <c r="AT1418" s="2">
        <f t="shared" si="907"/>
        <v>0</v>
      </c>
      <c r="AU1418" s="2">
        <f t="shared" ref="AU1418:BZ1418" si="908">AU1426</f>
        <v>0</v>
      </c>
      <c r="AV1418" s="2">
        <f t="shared" si="908"/>
        <v>0</v>
      </c>
      <c r="AW1418" s="2">
        <f t="shared" si="908"/>
        <v>0</v>
      </c>
      <c r="AX1418" s="2">
        <f t="shared" si="908"/>
        <v>0</v>
      </c>
      <c r="AY1418" s="2">
        <f t="shared" si="908"/>
        <v>0</v>
      </c>
      <c r="AZ1418" s="2">
        <f t="shared" si="908"/>
        <v>0</v>
      </c>
      <c r="BA1418" s="2">
        <f t="shared" si="908"/>
        <v>0</v>
      </c>
      <c r="BB1418" s="2">
        <f t="shared" si="908"/>
        <v>0</v>
      </c>
      <c r="BC1418" s="2">
        <f t="shared" si="908"/>
        <v>0</v>
      </c>
      <c r="BD1418" s="2">
        <f t="shared" si="908"/>
        <v>0</v>
      </c>
      <c r="BE1418" s="2">
        <f t="shared" si="908"/>
        <v>0</v>
      </c>
      <c r="BF1418" s="2">
        <f t="shared" si="908"/>
        <v>0</v>
      </c>
      <c r="BG1418" s="2">
        <f t="shared" si="908"/>
        <v>0</v>
      </c>
      <c r="BH1418" s="2">
        <f t="shared" si="908"/>
        <v>0</v>
      </c>
      <c r="BI1418" s="2">
        <f t="shared" si="908"/>
        <v>0</v>
      </c>
      <c r="BJ1418" s="2">
        <f t="shared" si="908"/>
        <v>0</v>
      </c>
      <c r="BK1418" s="2">
        <f t="shared" si="908"/>
        <v>0</v>
      </c>
      <c r="BL1418" s="2">
        <f t="shared" si="908"/>
        <v>0</v>
      </c>
      <c r="BM1418" s="2">
        <f t="shared" si="908"/>
        <v>0</v>
      </c>
      <c r="BN1418" s="2">
        <f t="shared" si="908"/>
        <v>0</v>
      </c>
      <c r="BO1418" s="3">
        <f t="shared" si="908"/>
        <v>0</v>
      </c>
      <c r="BP1418" s="3">
        <f t="shared" si="908"/>
        <v>0</v>
      </c>
      <c r="BQ1418" s="3">
        <f t="shared" si="908"/>
        <v>0</v>
      </c>
      <c r="BR1418" s="3">
        <f t="shared" si="908"/>
        <v>0</v>
      </c>
      <c r="BS1418" s="3">
        <f t="shared" si="908"/>
        <v>0</v>
      </c>
      <c r="BT1418" s="3">
        <f t="shared" si="908"/>
        <v>0</v>
      </c>
      <c r="BU1418" s="3">
        <f t="shared" si="908"/>
        <v>0</v>
      </c>
      <c r="BV1418" s="3">
        <f t="shared" si="908"/>
        <v>0</v>
      </c>
      <c r="BW1418" s="3">
        <f t="shared" si="908"/>
        <v>0</v>
      </c>
      <c r="BX1418" s="3">
        <f t="shared" si="908"/>
        <v>0</v>
      </c>
      <c r="BY1418" s="3">
        <f t="shared" si="908"/>
        <v>0</v>
      </c>
      <c r="BZ1418" s="3">
        <f t="shared" si="908"/>
        <v>0</v>
      </c>
      <c r="CA1418" s="3">
        <f t="shared" ref="CA1418:DF1418" si="909">CA1426</f>
        <v>0</v>
      </c>
      <c r="CB1418" s="3">
        <f t="shared" si="909"/>
        <v>0</v>
      </c>
      <c r="CC1418" s="3">
        <f t="shared" si="909"/>
        <v>0</v>
      </c>
      <c r="CD1418" s="3">
        <f t="shared" si="909"/>
        <v>0</v>
      </c>
      <c r="CE1418" s="3">
        <f t="shared" si="909"/>
        <v>0</v>
      </c>
      <c r="CF1418" s="3">
        <f t="shared" si="909"/>
        <v>0</v>
      </c>
      <c r="CG1418" s="3">
        <f t="shared" si="909"/>
        <v>0</v>
      </c>
      <c r="CH1418" s="3">
        <f t="shared" si="909"/>
        <v>0</v>
      </c>
      <c r="CI1418" s="3">
        <f t="shared" si="909"/>
        <v>0</v>
      </c>
      <c r="CJ1418" s="3">
        <f t="shared" si="909"/>
        <v>0</v>
      </c>
      <c r="CK1418" s="3">
        <f t="shared" si="909"/>
        <v>0</v>
      </c>
      <c r="CL1418" s="3">
        <f t="shared" si="909"/>
        <v>0</v>
      </c>
      <c r="CM1418" s="3">
        <f t="shared" si="909"/>
        <v>0</v>
      </c>
      <c r="CN1418" s="3">
        <f t="shared" si="909"/>
        <v>0</v>
      </c>
      <c r="CO1418" s="3">
        <f t="shared" si="909"/>
        <v>0</v>
      </c>
      <c r="CP1418" s="3">
        <f t="shared" si="909"/>
        <v>0</v>
      </c>
      <c r="CQ1418" s="3">
        <f t="shared" si="909"/>
        <v>0</v>
      </c>
      <c r="CR1418" s="3">
        <f t="shared" si="909"/>
        <v>0</v>
      </c>
      <c r="CS1418" s="3">
        <f t="shared" si="909"/>
        <v>0</v>
      </c>
      <c r="CT1418" s="3">
        <f t="shared" si="909"/>
        <v>0</v>
      </c>
      <c r="CU1418" s="3">
        <f t="shared" si="909"/>
        <v>0</v>
      </c>
      <c r="CV1418" s="3">
        <f t="shared" si="909"/>
        <v>0</v>
      </c>
      <c r="CW1418" s="3">
        <f t="shared" si="909"/>
        <v>0</v>
      </c>
      <c r="CX1418" s="3">
        <f t="shared" si="909"/>
        <v>0</v>
      </c>
      <c r="CY1418" s="3">
        <f t="shared" si="909"/>
        <v>0</v>
      </c>
      <c r="CZ1418" s="3">
        <f t="shared" si="909"/>
        <v>0</v>
      </c>
      <c r="DA1418" s="3">
        <f t="shared" si="909"/>
        <v>0</v>
      </c>
      <c r="DB1418" s="3">
        <f t="shared" si="909"/>
        <v>0</v>
      </c>
      <c r="DC1418" s="3">
        <f t="shared" si="909"/>
        <v>0</v>
      </c>
      <c r="DD1418" s="3">
        <f t="shared" si="909"/>
        <v>0</v>
      </c>
      <c r="DE1418" s="3">
        <f t="shared" si="909"/>
        <v>0</v>
      </c>
      <c r="DF1418" s="3">
        <f t="shared" si="909"/>
        <v>0</v>
      </c>
      <c r="DG1418" s="3">
        <f t="shared" ref="DG1418:DN1418" si="910">DG1426</f>
        <v>0</v>
      </c>
      <c r="DH1418" s="3">
        <f t="shared" si="910"/>
        <v>0</v>
      </c>
      <c r="DI1418" s="3">
        <f t="shared" si="910"/>
        <v>0</v>
      </c>
      <c r="DJ1418" s="3">
        <f t="shared" si="910"/>
        <v>0</v>
      </c>
      <c r="DK1418" s="3">
        <f t="shared" si="910"/>
        <v>0</v>
      </c>
      <c r="DL1418" s="3">
        <f t="shared" si="910"/>
        <v>0</v>
      </c>
      <c r="DM1418" s="3">
        <f t="shared" si="910"/>
        <v>0</v>
      </c>
      <c r="DN1418" s="3">
        <f t="shared" si="910"/>
        <v>0</v>
      </c>
    </row>
    <row r="1420" spans="1:200">
      <c r="A1420">
        <v>17</v>
      </c>
      <c r="B1420">
        <v>0</v>
      </c>
      <c r="C1420">
        <f>ROW(SmtRes!A664)</f>
        <v>664</v>
      </c>
      <c r="D1420">
        <f>ROW(EtalonRes!A640)</f>
        <v>640</v>
      </c>
      <c r="E1420" t="s">
        <v>63</v>
      </c>
      <c r="F1420" t="s">
        <v>861</v>
      </c>
      <c r="G1420" t="s">
        <v>862</v>
      </c>
      <c r="H1420" t="s">
        <v>73</v>
      </c>
      <c r="I1420">
        <f>0.263*0.3</f>
        <v>7.8899999999999998E-2</v>
      </c>
      <c r="J1420">
        <v>0</v>
      </c>
      <c r="O1420">
        <f>ROUND(CP1420,2)</f>
        <v>4483.2299999999996</v>
      </c>
      <c r="P1420">
        <f>ROUND(CQ1420*I1420,2)</f>
        <v>0</v>
      </c>
      <c r="Q1420">
        <f>ROUND(CR1420*I1420,2)</f>
        <v>0</v>
      </c>
      <c r="R1420">
        <f>ROUND(CS1420*I1420,2)</f>
        <v>0</v>
      </c>
      <c r="S1420">
        <f>ROUND(CT1420*I1420,2)</f>
        <v>4483.2299999999996</v>
      </c>
      <c r="T1420">
        <f>ROUND(CU1420*I1420,2)</f>
        <v>0</v>
      </c>
      <c r="U1420">
        <f>CV1420*I1420</f>
        <v>22.660474499999999</v>
      </c>
      <c r="V1420">
        <f>CW1420*I1420</f>
        <v>0</v>
      </c>
      <c r="W1420">
        <f>ROUND(CX1420*I1420,2)</f>
        <v>0</v>
      </c>
      <c r="X1420">
        <f t="shared" ref="X1420:Y1424" si="911">ROUND(CY1420,2)</f>
        <v>3765.91</v>
      </c>
      <c r="Y1420">
        <f t="shared" si="911"/>
        <v>1972.62</v>
      </c>
      <c r="AA1420">
        <v>22950688</v>
      </c>
      <c r="AB1420">
        <f>ROUND((AC1420+AD1420+AF1420),6)</f>
        <v>3415.64</v>
      </c>
      <c r="AC1420">
        <f>ROUND((ES1420),6)</f>
        <v>0</v>
      </c>
      <c r="AD1420">
        <f>ROUND((((ET1420)-(EU1420))+AE1420),6)</f>
        <v>0</v>
      </c>
      <c r="AE1420">
        <f t="shared" ref="AE1420:AF1424" si="912">ROUND((EU1420),6)</f>
        <v>0</v>
      </c>
      <c r="AF1420">
        <f t="shared" si="912"/>
        <v>3415.64</v>
      </c>
      <c r="AG1420">
        <f>ROUND((AP1420),6)</f>
        <v>0</v>
      </c>
      <c r="AH1420">
        <f t="shared" ref="AH1420:AI1424" si="913">(EW1420)</f>
        <v>280.2</v>
      </c>
      <c r="AI1420">
        <f t="shared" si="913"/>
        <v>0</v>
      </c>
      <c r="AJ1420">
        <f>ROUND((AS1420),6)</f>
        <v>0</v>
      </c>
      <c r="AK1420">
        <v>3415.64</v>
      </c>
      <c r="AL1420">
        <v>0</v>
      </c>
      <c r="AM1420">
        <v>0</v>
      </c>
      <c r="AN1420">
        <v>0</v>
      </c>
      <c r="AO1420">
        <v>3415.64</v>
      </c>
      <c r="AP1420">
        <v>0</v>
      </c>
      <c r="AQ1420">
        <v>280.2</v>
      </c>
      <c r="AR1420">
        <v>0</v>
      </c>
      <c r="AS1420">
        <v>0</v>
      </c>
      <c r="AT1420">
        <v>84</v>
      </c>
      <c r="AU1420">
        <v>44</v>
      </c>
      <c r="AV1420">
        <v>1.0249999999999999</v>
      </c>
      <c r="AW1420">
        <v>1</v>
      </c>
      <c r="AZ1420">
        <v>1</v>
      </c>
      <c r="BA1420">
        <v>16.23</v>
      </c>
      <c r="BB1420">
        <v>1</v>
      </c>
      <c r="BC1420">
        <v>1</v>
      </c>
      <c r="BD1420" t="s">
        <v>45</v>
      </c>
      <c r="BE1420" t="s">
        <v>45</v>
      </c>
      <c r="BF1420" t="s">
        <v>45</v>
      </c>
      <c r="BG1420" t="s">
        <v>45</v>
      </c>
      <c r="BH1420">
        <v>0</v>
      </c>
      <c r="BI1420">
        <v>1</v>
      </c>
      <c r="BJ1420" t="s">
        <v>863</v>
      </c>
      <c r="BM1420">
        <v>454</v>
      </c>
      <c r="BN1420">
        <v>0</v>
      </c>
      <c r="BO1420" t="s">
        <v>861</v>
      </c>
      <c r="BP1420">
        <v>1</v>
      </c>
      <c r="BQ1420">
        <v>60</v>
      </c>
      <c r="BS1420">
        <v>16.23</v>
      </c>
      <c r="BT1420">
        <v>1</v>
      </c>
      <c r="BU1420">
        <v>1</v>
      </c>
      <c r="BV1420">
        <v>1</v>
      </c>
      <c r="BW1420">
        <v>1</v>
      </c>
      <c r="BX1420">
        <v>1</v>
      </c>
      <c r="BY1420" t="s">
        <v>45</v>
      </c>
      <c r="BZ1420">
        <v>84</v>
      </c>
      <c r="CA1420">
        <v>44</v>
      </c>
      <c r="CF1420">
        <v>0</v>
      </c>
      <c r="CG1420">
        <v>0</v>
      </c>
      <c r="CM1420">
        <v>0</v>
      </c>
      <c r="CN1420" t="s">
        <v>45</v>
      </c>
      <c r="CO1420">
        <v>0</v>
      </c>
      <c r="CP1420">
        <f>(P1420+Q1420+S1420)</f>
        <v>4483.2299999999996</v>
      </c>
      <c r="CQ1420">
        <f>(AC1420*BC1420*AW1420)</f>
        <v>0</v>
      </c>
      <c r="CR1420">
        <f>(AD1420*BB1420*AV1420)</f>
        <v>0</v>
      </c>
      <c r="CS1420">
        <f>(AE1420*BS1420*AV1420)</f>
        <v>0</v>
      </c>
      <c r="CT1420">
        <f>(AF1420*BA1420*AV1420)</f>
        <v>56821.733129999993</v>
      </c>
      <c r="CU1420">
        <f>AG1420</f>
        <v>0</v>
      </c>
      <c r="CV1420">
        <f>(AH1420*AV1420)</f>
        <v>287.20499999999998</v>
      </c>
      <c r="CW1420">
        <f t="shared" ref="CW1420:CX1424" si="914">AI1420</f>
        <v>0</v>
      </c>
      <c r="CX1420">
        <f t="shared" si="914"/>
        <v>0</v>
      </c>
      <c r="CY1420">
        <f>S1420*(BZ1420/100)</f>
        <v>3765.9131999999995</v>
      </c>
      <c r="CZ1420">
        <f>S1420*(CA1420/100)</f>
        <v>1972.6211999999998</v>
      </c>
      <c r="DC1420" t="s">
        <v>45</v>
      </c>
      <c r="DD1420" t="s">
        <v>45</v>
      </c>
      <c r="DE1420" t="s">
        <v>45</v>
      </c>
      <c r="DF1420" t="s">
        <v>45</v>
      </c>
      <c r="DG1420" t="s">
        <v>45</v>
      </c>
      <c r="DH1420" t="s">
        <v>45</v>
      </c>
      <c r="DI1420" t="s">
        <v>45</v>
      </c>
      <c r="DJ1420" t="s">
        <v>45</v>
      </c>
      <c r="DK1420" t="s">
        <v>45</v>
      </c>
      <c r="DL1420" t="s">
        <v>45</v>
      </c>
      <c r="DM1420" t="s">
        <v>45</v>
      </c>
      <c r="DN1420">
        <v>100</v>
      </c>
      <c r="DO1420">
        <v>64</v>
      </c>
      <c r="DP1420">
        <v>1.0249999999999999</v>
      </c>
      <c r="DQ1420">
        <v>1</v>
      </c>
      <c r="DU1420">
        <v>1005</v>
      </c>
      <c r="DV1420" t="s">
        <v>73</v>
      </c>
      <c r="DW1420" t="s">
        <v>73</v>
      </c>
      <c r="DX1420">
        <v>100</v>
      </c>
      <c r="EE1420">
        <v>21378169</v>
      </c>
      <c r="EF1420">
        <v>60</v>
      </c>
      <c r="EG1420" t="s">
        <v>87</v>
      </c>
      <c r="EH1420">
        <v>0</v>
      </c>
      <c r="EI1420" t="s">
        <v>45</v>
      </c>
      <c r="EJ1420">
        <v>1</v>
      </c>
      <c r="EK1420">
        <v>454</v>
      </c>
      <c r="EL1420" t="s">
        <v>384</v>
      </c>
      <c r="EM1420" t="s">
        <v>385</v>
      </c>
      <c r="EO1420" t="s">
        <v>45</v>
      </c>
      <c r="EQ1420">
        <v>0</v>
      </c>
      <c r="ER1420">
        <v>3415.64</v>
      </c>
      <c r="ES1420">
        <v>0</v>
      </c>
      <c r="ET1420">
        <v>0</v>
      </c>
      <c r="EU1420">
        <v>0</v>
      </c>
      <c r="EV1420">
        <v>3415.64</v>
      </c>
      <c r="EW1420">
        <v>280.2</v>
      </c>
      <c r="EX1420">
        <v>0</v>
      </c>
      <c r="EY1420">
        <v>0</v>
      </c>
      <c r="EZ1420">
        <v>0</v>
      </c>
      <c r="FQ1420">
        <v>0</v>
      </c>
      <c r="FR1420">
        <f>ROUND(IF(AND(BH1420=3,BI1420=3),P1420,0),2)</f>
        <v>0</v>
      </c>
      <c r="FS1420">
        <v>0</v>
      </c>
      <c r="FX1420">
        <v>84</v>
      </c>
      <c r="FY1420">
        <v>44</v>
      </c>
      <c r="GA1420" t="s">
        <v>45</v>
      </c>
      <c r="GG1420">
        <v>2</v>
      </c>
      <c r="GH1420">
        <v>1</v>
      </c>
      <c r="GI1420">
        <v>2</v>
      </c>
      <c r="GJ1420">
        <v>0</v>
      </c>
      <c r="GK1420">
        <f>ROUND(R1420*(R12)/100,2)</f>
        <v>0</v>
      </c>
      <c r="GL1420">
        <f>ROUND(IF(AND(BH1420=3,BI1420=3,FS1420&lt;&gt;0),P1420,0),2)</f>
        <v>0</v>
      </c>
      <c r="GM1420">
        <f>O1420+X1420+Y1420+GK1420</f>
        <v>10221.759999999998</v>
      </c>
      <c r="GN1420">
        <f>ROUND(IF(OR(BI1420=0,BI1420=1),O1420+X1420+Y1420+GK1420,0),2)</f>
        <v>10221.76</v>
      </c>
      <c r="GO1420">
        <f>ROUND(IF(BI1420=2,O1420+X1420+Y1420+GK1420,0),2)</f>
        <v>0</v>
      </c>
      <c r="GP1420">
        <f>ROUND(IF(BI1420=4,O1420+X1420+Y1420+GK1420,0),2)</f>
        <v>0</v>
      </c>
      <c r="GR1420">
        <v>0</v>
      </c>
    </row>
    <row r="1421" spans="1:200">
      <c r="A1421">
        <v>18</v>
      </c>
      <c r="B1421">
        <v>0</v>
      </c>
      <c r="C1421">
        <v>664</v>
      </c>
      <c r="E1421" t="s">
        <v>386</v>
      </c>
      <c r="F1421" t="s">
        <v>864</v>
      </c>
      <c r="G1421" t="s">
        <v>865</v>
      </c>
      <c r="H1421" t="s">
        <v>102</v>
      </c>
      <c r="I1421">
        <f>I1420*J1421</f>
        <v>0.182259</v>
      </c>
      <c r="J1421">
        <v>2.31</v>
      </c>
      <c r="O1421">
        <f>ROUND(CP1421,2)</f>
        <v>558.89</v>
      </c>
      <c r="P1421">
        <f>ROUND(CQ1421*I1421,2)</f>
        <v>558.89</v>
      </c>
      <c r="Q1421">
        <f>ROUND(CR1421*I1421,2)</f>
        <v>0</v>
      </c>
      <c r="R1421">
        <f>ROUND(CS1421*I1421,2)</f>
        <v>0</v>
      </c>
      <c r="S1421">
        <f>ROUND(CT1421*I1421,2)</f>
        <v>0</v>
      </c>
      <c r="T1421">
        <f>ROUND(CU1421*I1421,2)</f>
        <v>0</v>
      </c>
      <c r="U1421">
        <f>CV1421*I1421</f>
        <v>0</v>
      </c>
      <c r="V1421">
        <f>CW1421*I1421</f>
        <v>0</v>
      </c>
      <c r="W1421">
        <f>ROUND(CX1421*I1421,2)</f>
        <v>0</v>
      </c>
      <c r="X1421">
        <f t="shared" si="911"/>
        <v>0</v>
      </c>
      <c r="Y1421">
        <f t="shared" si="911"/>
        <v>0</v>
      </c>
      <c r="AA1421">
        <v>22950688</v>
      </c>
      <c r="AB1421">
        <f>ROUND((AC1421+AD1421+AF1421),6)</f>
        <v>477.64</v>
      </c>
      <c r="AC1421">
        <f>ROUND((ES1421),6)</f>
        <v>477.64</v>
      </c>
      <c r="AD1421">
        <f>ROUND((((ET1421)-(EU1421))+AE1421),6)</f>
        <v>0</v>
      </c>
      <c r="AE1421">
        <f t="shared" si="912"/>
        <v>0</v>
      </c>
      <c r="AF1421">
        <f t="shared" si="912"/>
        <v>0</v>
      </c>
      <c r="AG1421">
        <f>ROUND((AP1421),6)</f>
        <v>0</v>
      </c>
      <c r="AH1421">
        <f t="shared" si="913"/>
        <v>0</v>
      </c>
      <c r="AI1421">
        <f t="shared" si="913"/>
        <v>0</v>
      </c>
      <c r="AJ1421">
        <f>ROUND((AS1421),6)</f>
        <v>0</v>
      </c>
      <c r="AK1421">
        <v>477.64</v>
      </c>
      <c r="AL1421">
        <v>477.64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1</v>
      </c>
      <c r="AW1421">
        <v>1</v>
      </c>
      <c r="AZ1421">
        <v>1</v>
      </c>
      <c r="BA1421">
        <v>1</v>
      </c>
      <c r="BB1421">
        <v>1</v>
      </c>
      <c r="BC1421">
        <v>6.42</v>
      </c>
      <c r="BD1421" t="s">
        <v>45</v>
      </c>
      <c r="BE1421" t="s">
        <v>45</v>
      </c>
      <c r="BF1421" t="s">
        <v>45</v>
      </c>
      <c r="BG1421" t="s">
        <v>45</v>
      </c>
      <c r="BH1421">
        <v>3</v>
      </c>
      <c r="BI1421">
        <v>1</v>
      </c>
      <c r="BJ1421" t="s">
        <v>866</v>
      </c>
      <c r="BM1421">
        <v>454</v>
      </c>
      <c r="BN1421">
        <v>0</v>
      </c>
      <c r="BO1421" t="s">
        <v>864</v>
      </c>
      <c r="BP1421">
        <v>1</v>
      </c>
      <c r="BQ1421">
        <v>60</v>
      </c>
      <c r="BS1421">
        <v>1</v>
      </c>
      <c r="BT1421">
        <v>1</v>
      </c>
      <c r="BU1421">
        <v>1</v>
      </c>
      <c r="BV1421">
        <v>1</v>
      </c>
      <c r="BW1421">
        <v>1</v>
      </c>
      <c r="BX1421">
        <v>1</v>
      </c>
      <c r="BY1421" t="s">
        <v>45</v>
      </c>
      <c r="BZ1421">
        <v>0</v>
      </c>
      <c r="CA1421">
        <v>0</v>
      </c>
      <c r="CF1421">
        <v>0</v>
      </c>
      <c r="CG1421">
        <v>0</v>
      </c>
      <c r="CM1421">
        <v>0</v>
      </c>
      <c r="CN1421" t="s">
        <v>45</v>
      </c>
      <c r="CO1421">
        <v>0</v>
      </c>
      <c r="CP1421">
        <f>(P1421+Q1421+S1421)</f>
        <v>558.89</v>
      </c>
      <c r="CQ1421">
        <f>(AC1421*BC1421*AW1421)</f>
        <v>3066.4487999999997</v>
      </c>
      <c r="CR1421">
        <f>(AD1421*BB1421*AV1421)</f>
        <v>0</v>
      </c>
      <c r="CS1421">
        <f>(AE1421*BS1421*AV1421)</f>
        <v>0</v>
      </c>
      <c r="CT1421">
        <f>(AF1421*BA1421*AV1421)</f>
        <v>0</v>
      </c>
      <c r="CU1421">
        <f>AG1421</f>
        <v>0</v>
      </c>
      <c r="CV1421">
        <f>(AH1421*AV1421)</f>
        <v>0</v>
      </c>
      <c r="CW1421">
        <f t="shared" si="914"/>
        <v>0</v>
      </c>
      <c r="CX1421">
        <f t="shared" si="914"/>
        <v>0</v>
      </c>
      <c r="CY1421">
        <f>S1421*(BZ1421/100)</f>
        <v>0</v>
      </c>
      <c r="CZ1421">
        <f>S1421*(CA1421/100)</f>
        <v>0</v>
      </c>
      <c r="DC1421" t="s">
        <v>45</v>
      </c>
      <c r="DD1421" t="s">
        <v>45</v>
      </c>
      <c r="DE1421" t="s">
        <v>45</v>
      </c>
      <c r="DF1421" t="s">
        <v>45</v>
      </c>
      <c r="DG1421" t="s">
        <v>45</v>
      </c>
      <c r="DH1421" t="s">
        <v>45</v>
      </c>
      <c r="DI1421" t="s">
        <v>45</v>
      </c>
      <c r="DJ1421" t="s">
        <v>45</v>
      </c>
      <c r="DK1421" t="s">
        <v>45</v>
      </c>
      <c r="DL1421" t="s">
        <v>45</v>
      </c>
      <c r="DM1421" t="s">
        <v>45</v>
      </c>
      <c r="DN1421">
        <v>100</v>
      </c>
      <c r="DO1421">
        <v>64</v>
      </c>
      <c r="DP1421">
        <v>1.0249999999999999</v>
      </c>
      <c r="DQ1421">
        <v>1</v>
      </c>
      <c r="DU1421">
        <v>1007</v>
      </c>
      <c r="DV1421" t="s">
        <v>102</v>
      </c>
      <c r="DW1421" t="s">
        <v>102</v>
      </c>
      <c r="DX1421">
        <v>1</v>
      </c>
      <c r="EE1421">
        <v>21378169</v>
      </c>
      <c r="EF1421">
        <v>60</v>
      </c>
      <c r="EG1421" t="s">
        <v>87</v>
      </c>
      <c r="EH1421">
        <v>0</v>
      </c>
      <c r="EI1421" t="s">
        <v>45</v>
      </c>
      <c r="EJ1421">
        <v>1</v>
      </c>
      <c r="EK1421">
        <v>454</v>
      </c>
      <c r="EL1421" t="s">
        <v>384</v>
      </c>
      <c r="EM1421" t="s">
        <v>385</v>
      </c>
      <c r="EO1421" t="s">
        <v>45</v>
      </c>
      <c r="EQ1421">
        <v>0</v>
      </c>
      <c r="ER1421">
        <v>477.64</v>
      </c>
      <c r="ES1421">
        <v>477.64</v>
      </c>
      <c r="ET1421">
        <v>0</v>
      </c>
      <c r="EU1421">
        <v>0</v>
      </c>
      <c r="EV1421">
        <v>0</v>
      </c>
      <c r="EW1421">
        <v>0</v>
      </c>
      <c r="EX1421">
        <v>0</v>
      </c>
      <c r="EZ1421">
        <v>0</v>
      </c>
      <c r="FQ1421">
        <v>0</v>
      </c>
      <c r="FR1421">
        <f>ROUND(IF(AND(BH1421=3,BI1421=3),P1421,0),2)</f>
        <v>0</v>
      </c>
      <c r="FS1421">
        <v>0</v>
      </c>
      <c r="FX1421">
        <v>0</v>
      </c>
      <c r="FY1421">
        <v>0</v>
      </c>
      <c r="GA1421" t="s">
        <v>45</v>
      </c>
      <c r="GG1421">
        <v>2</v>
      </c>
      <c r="GH1421">
        <v>1</v>
      </c>
      <c r="GI1421">
        <v>2</v>
      </c>
      <c r="GJ1421">
        <v>0</v>
      </c>
      <c r="GK1421">
        <f>ROUND(R1421*(R12)/100,2)</f>
        <v>0</v>
      </c>
      <c r="GL1421">
        <f>ROUND(IF(AND(BH1421=3,BI1421=3,FS1421&lt;&gt;0),P1421,0),2)</f>
        <v>0</v>
      </c>
      <c r="GM1421">
        <f>O1421+X1421+Y1421+GK1421</f>
        <v>558.89</v>
      </c>
      <c r="GN1421">
        <f>ROUND(IF(OR(BI1421=0,BI1421=1),O1421+X1421+Y1421+GK1421,0),2)</f>
        <v>558.89</v>
      </c>
      <c r="GO1421">
        <f>ROUND(IF(BI1421=2,O1421+X1421+Y1421+GK1421,0),2)</f>
        <v>0</v>
      </c>
      <c r="GP1421">
        <f>ROUND(IF(BI1421=4,O1421+X1421+Y1421+GK1421,0),2)</f>
        <v>0</v>
      </c>
      <c r="GR1421">
        <v>0</v>
      </c>
    </row>
    <row r="1422" spans="1:200">
      <c r="A1422">
        <v>17</v>
      </c>
      <c r="B1422">
        <v>0</v>
      </c>
      <c r="C1422">
        <f>ROW(SmtRes!A673)</f>
        <v>673</v>
      </c>
      <c r="D1422">
        <f>ROW(EtalonRes!A649)</f>
        <v>649</v>
      </c>
      <c r="E1422" t="s">
        <v>70</v>
      </c>
      <c r="F1422" t="s">
        <v>867</v>
      </c>
      <c r="G1422" t="s">
        <v>868</v>
      </c>
      <c r="H1422" t="s">
        <v>73</v>
      </c>
      <c r="I1422">
        <f>0.264</f>
        <v>0.26400000000000001</v>
      </c>
      <c r="J1422">
        <v>0</v>
      </c>
      <c r="O1422">
        <f>ROUND(CP1422,2)</f>
        <v>1204.3800000000001</v>
      </c>
      <c r="P1422">
        <f>ROUND(CQ1422*I1422,2)</f>
        <v>174.58</v>
      </c>
      <c r="Q1422">
        <f>ROUND(CR1422*I1422,2)</f>
        <v>10.63</v>
      </c>
      <c r="R1422">
        <f>ROUND(CS1422*I1422,2)</f>
        <v>4.66</v>
      </c>
      <c r="S1422">
        <f>ROUND(CT1422*I1422,2)</f>
        <v>1019.17</v>
      </c>
      <c r="T1422">
        <f>ROUND(CU1422*I1422,2)</f>
        <v>0</v>
      </c>
      <c r="U1422">
        <f>CV1422*I1422</f>
        <v>5.5472999999999999</v>
      </c>
      <c r="V1422">
        <f>CW1422*I1422</f>
        <v>0</v>
      </c>
      <c r="W1422">
        <f>ROUND(CX1422*I1422,2)</f>
        <v>0</v>
      </c>
      <c r="X1422">
        <f t="shared" si="911"/>
        <v>856.1</v>
      </c>
      <c r="Y1422">
        <f t="shared" si="911"/>
        <v>448.43</v>
      </c>
      <c r="AA1422">
        <v>22950688</v>
      </c>
      <c r="AB1422">
        <f>ROUND((AC1422+AD1422+AF1422),6)</f>
        <v>430.46</v>
      </c>
      <c r="AC1422">
        <f>ROUND((ES1422),6)</f>
        <v>193.93</v>
      </c>
      <c r="AD1422">
        <f>ROUND((((ET1422)-(EU1422))+AE1422),6)</f>
        <v>4.47</v>
      </c>
      <c r="AE1422">
        <f t="shared" si="912"/>
        <v>1.06</v>
      </c>
      <c r="AF1422">
        <f t="shared" si="912"/>
        <v>232.06</v>
      </c>
      <c r="AG1422">
        <f>ROUND((AP1422),6)</f>
        <v>0</v>
      </c>
      <c r="AH1422">
        <f t="shared" si="913"/>
        <v>20.5</v>
      </c>
      <c r="AI1422">
        <f t="shared" si="913"/>
        <v>0</v>
      </c>
      <c r="AJ1422">
        <f>ROUND((AS1422),6)</f>
        <v>0</v>
      </c>
      <c r="AK1422">
        <v>430.46</v>
      </c>
      <c r="AL1422">
        <v>193.93</v>
      </c>
      <c r="AM1422">
        <v>4.47</v>
      </c>
      <c r="AN1422">
        <v>1.06</v>
      </c>
      <c r="AO1422">
        <v>232.06</v>
      </c>
      <c r="AP1422">
        <v>0</v>
      </c>
      <c r="AQ1422">
        <v>20.5</v>
      </c>
      <c r="AR1422">
        <v>0</v>
      </c>
      <c r="AS1422">
        <v>0</v>
      </c>
      <c r="AT1422">
        <v>84</v>
      </c>
      <c r="AU1422">
        <v>44</v>
      </c>
      <c r="AV1422">
        <v>1.0249999999999999</v>
      </c>
      <c r="AW1422">
        <v>1</v>
      </c>
      <c r="AZ1422">
        <v>1</v>
      </c>
      <c r="BA1422">
        <v>16.23</v>
      </c>
      <c r="BB1422">
        <v>8.7899999999999991</v>
      </c>
      <c r="BC1422">
        <v>3.41</v>
      </c>
      <c r="BD1422" t="s">
        <v>45</v>
      </c>
      <c r="BE1422" t="s">
        <v>45</v>
      </c>
      <c r="BF1422" t="s">
        <v>45</v>
      </c>
      <c r="BG1422" t="s">
        <v>45</v>
      </c>
      <c r="BH1422">
        <v>0</v>
      </c>
      <c r="BI1422">
        <v>1</v>
      </c>
      <c r="BJ1422" t="s">
        <v>869</v>
      </c>
      <c r="BM1422">
        <v>478</v>
      </c>
      <c r="BN1422">
        <v>0</v>
      </c>
      <c r="BO1422" t="s">
        <v>867</v>
      </c>
      <c r="BP1422">
        <v>1</v>
      </c>
      <c r="BQ1422">
        <v>60</v>
      </c>
      <c r="BS1422">
        <v>16.23</v>
      </c>
      <c r="BT1422">
        <v>1</v>
      </c>
      <c r="BU1422">
        <v>1</v>
      </c>
      <c r="BV1422">
        <v>1</v>
      </c>
      <c r="BW1422">
        <v>1</v>
      </c>
      <c r="BX1422">
        <v>1</v>
      </c>
      <c r="BY1422" t="s">
        <v>45</v>
      </c>
      <c r="BZ1422">
        <v>84</v>
      </c>
      <c r="CA1422">
        <v>44</v>
      </c>
      <c r="CF1422">
        <v>0</v>
      </c>
      <c r="CG1422">
        <v>0</v>
      </c>
      <c r="CM1422">
        <v>0</v>
      </c>
      <c r="CN1422" t="s">
        <v>45</v>
      </c>
      <c r="CO1422">
        <v>0</v>
      </c>
      <c r="CP1422">
        <f>(P1422+Q1422+S1422)</f>
        <v>1204.3799999999999</v>
      </c>
      <c r="CQ1422">
        <f>(AC1422*BC1422*AW1422)</f>
        <v>661.30130000000008</v>
      </c>
      <c r="CR1422">
        <f>(AD1422*BB1422*AV1422)</f>
        <v>40.273582499999989</v>
      </c>
      <c r="CS1422">
        <f>(AE1422*BS1422*AV1422)</f>
        <v>17.633894999999999</v>
      </c>
      <c r="CT1422">
        <f>(AF1422*BA1422*AV1422)</f>
        <v>3860.4921450000002</v>
      </c>
      <c r="CU1422">
        <f>AG1422</f>
        <v>0</v>
      </c>
      <c r="CV1422">
        <f>(AH1422*AV1422)</f>
        <v>21.012499999999999</v>
      </c>
      <c r="CW1422">
        <f t="shared" si="914"/>
        <v>0</v>
      </c>
      <c r="CX1422">
        <f t="shared" si="914"/>
        <v>0</v>
      </c>
      <c r="CY1422">
        <f>S1422*(BZ1422/100)</f>
        <v>856.10279999999989</v>
      </c>
      <c r="CZ1422">
        <f>S1422*(CA1422/100)</f>
        <v>448.4348</v>
      </c>
      <c r="DC1422" t="s">
        <v>45</v>
      </c>
      <c r="DD1422" t="s">
        <v>45</v>
      </c>
      <c r="DE1422" t="s">
        <v>45</v>
      </c>
      <c r="DF1422" t="s">
        <v>45</v>
      </c>
      <c r="DG1422" t="s">
        <v>45</v>
      </c>
      <c r="DH1422" t="s">
        <v>45</v>
      </c>
      <c r="DI1422" t="s">
        <v>45</v>
      </c>
      <c r="DJ1422" t="s">
        <v>45</v>
      </c>
      <c r="DK1422" t="s">
        <v>45</v>
      </c>
      <c r="DL1422" t="s">
        <v>45</v>
      </c>
      <c r="DM1422" t="s">
        <v>45</v>
      </c>
      <c r="DN1422">
        <v>100</v>
      </c>
      <c r="DO1422">
        <v>64</v>
      </c>
      <c r="DP1422">
        <v>1.0249999999999999</v>
      </c>
      <c r="DQ1422">
        <v>1</v>
      </c>
      <c r="DU1422">
        <v>1005</v>
      </c>
      <c r="DV1422" t="s">
        <v>73</v>
      </c>
      <c r="DW1422" t="s">
        <v>73</v>
      </c>
      <c r="DX1422">
        <v>100</v>
      </c>
      <c r="EE1422">
        <v>21378193</v>
      </c>
      <c r="EF1422">
        <v>60</v>
      </c>
      <c r="EG1422" t="s">
        <v>87</v>
      </c>
      <c r="EH1422">
        <v>0</v>
      </c>
      <c r="EI1422" t="s">
        <v>45</v>
      </c>
      <c r="EJ1422">
        <v>1</v>
      </c>
      <c r="EK1422">
        <v>478</v>
      </c>
      <c r="EL1422" t="s">
        <v>400</v>
      </c>
      <c r="EM1422" t="s">
        <v>401</v>
      </c>
      <c r="EO1422" t="s">
        <v>45</v>
      </c>
      <c r="EQ1422">
        <v>0</v>
      </c>
      <c r="ER1422">
        <v>430.46</v>
      </c>
      <c r="ES1422">
        <v>193.93</v>
      </c>
      <c r="ET1422">
        <v>4.47</v>
      </c>
      <c r="EU1422">
        <v>1.06</v>
      </c>
      <c r="EV1422">
        <v>232.06</v>
      </c>
      <c r="EW1422">
        <v>20.5</v>
      </c>
      <c r="EX1422">
        <v>0</v>
      </c>
      <c r="EY1422">
        <v>0</v>
      </c>
      <c r="EZ1422">
        <v>0</v>
      </c>
      <c r="FQ1422">
        <v>0</v>
      </c>
      <c r="FR1422">
        <f>ROUND(IF(AND(BH1422=3,BI1422=3),P1422,0),2)</f>
        <v>0</v>
      </c>
      <c r="FS1422">
        <v>0</v>
      </c>
      <c r="FX1422">
        <v>84</v>
      </c>
      <c r="FY1422">
        <v>44</v>
      </c>
      <c r="GA1422" t="s">
        <v>45</v>
      </c>
      <c r="GG1422">
        <v>2</v>
      </c>
      <c r="GH1422">
        <v>1</v>
      </c>
      <c r="GI1422">
        <v>2</v>
      </c>
      <c r="GJ1422">
        <v>0</v>
      </c>
      <c r="GK1422">
        <f>ROUND(R1422*(R12)/100,2)</f>
        <v>7.78</v>
      </c>
      <c r="GL1422">
        <f>ROUND(IF(AND(BH1422=3,BI1422=3,FS1422&lt;&gt;0),P1422,0),2)</f>
        <v>0</v>
      </c>
      <c r="GM1422">
        <f>O1422+X1422+Y1422+GK1422</f>
        <v>2516.69</v>
      </c>
      <c r="GN1422">
        <f>ROUND(IF(OR(BI1422=0,BI1422=1),O1422+X1422+Y1422+GK1422,0),2)</f>
        <v>2516.69</v>
      </c>
      <c r="GO1422">
        <f>ROUND(IF(BI1422=2,O1422+X1422+Y1422+GK1422,0),2)</f>
        <v>0</v>
      </c>
      <c r="GP1422">
        <f>ROUND(IF(BI1422=4,O1422+X1422+Y1422+GK1422,0),2)</f>
        <v>0</v>
      </c>
      <c r="GR1422">
        <v>0</v>
      </c>
    </row>
    <row r="1423" spans="1:200">
      <c r="A1423">
        <v>18</v>
      </c>
      <c r="B1423">
        <v>0</v>
      </c>
      <c r="C1423">
        <v>669</v>
      </c>
      <c r="E1423" t="s">
        <v>215</v>
      </c>
      <c r="F1423" t="s">
        <v>403</v>
      </c>
      <c r="G1423" t="s">
        <v>404</v>
      </c>
      <c r="H1423" t="s">
        <v>138</v>
      </c>
      <c r="I1423">
        <f>I1422*J1423</f>
        <v>1.4519999999999999E-3</v>
      </c>
      <c r="J1423">
        <v>5.4999999999999997E-3</v>
      </c>
      <c r="O1423">
        <f>ROUND(CP1423,2)</f>
        <v>22.5</v>
      </c>
      <c r="P1423">
        <f>ROUND(CQ1423*I1423,2)</f>
        <v>22.5</v>
      </c>
      <c r="Q1423">
        <f>ROUND(CR1423*I1423,2)</f>
        <v>0</v>
      </c>
      <c r="R1423">
        <f>ROUND(CS1423*I1423,2)</f>
        <v>0</v>
      </c>
      <c r="S1423">
        <f>ROUND(CT1423*I1423,2)</f>
        <v>0</v>
      </c>
      <c r="T1423">
        <f>ROUND(CU1423*I1423,2)</f>
        <v>0</v>
      </c>
      <c r="U1423">
        <f>CV1423*I1423</f>
        <v>0</v>
      </c>
      <c r="V1423">
        <f>CW1423*I1423</f>
        <v>0</v>
      </c>
      <c r="W1423">
        <f>ROUND(CX1423*I1423,2)</f>
        <v>0</v>
      </c>
      <c r="X1423">
        <f t="shared" si="911"/>
        <v>0</v>
      </c>
      <c r="Y1423">
        <f t="shared" si="911"/>
        <v>0</v>
      </c>
      <c r="AA1423">
        <v>22950688</v>
      </c>
      <c r="AB1423">
        <f>ROUND((AC1423+AD1423+AF1423),6)</f>
        <v>2278.84</v>
      </c>
      <c r="AC1423">
        <f>ROUND((ES1423),6)</f>
        <v>2278.84</v>
      </c>
      <c r="AD1423">
        <f>ROUND((((ET1423)-(EU1423))+AE1423),6)</f>
        <v>0</v>
      </c>
      <c r="AE1423">
        <f t="shared" si="912"/>
        <v>0</v>
      </c>
      <c r="AF1423">
        <f t="shared" si="912"/>
        <v>0</v>
      </c>
      <c r="AG1423">
        <f>ROUND((AP1423),6)</f>
        <v>0</v>
      </c>
      <c r="AH1423">
        <f t="shared" si="913"/>
        <v>0</v>
      </c>
      <c r="AI1423">
        <f t="shared" si="913"/>
        <v>0</v>
      </c>
      <c r="AJ1423">
        <f>ROUND((AS1423),6)</f>
        <v>0</v>
      </c>
      <c r="AK1423">
        <v>2278.84</v>
      </c>
      <c r="AL1423">
        <v>2278.84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1</v>
      </c>
      <c r="AW1423">
        <v>1</v>
      </c>
      <c r="AZ1423">
        <v>1</v>
      </c>
      <c r="BA1423">
        <v>1</v>
      </c>
      <c r="BB1423">
        <v>1</v>
      </c>
      <c r="BC1423">
        <v>6.8</v>
      </c>
      <c r="BD1423" t="s">
        <v>45</v>
      </c>
      <c r="BE1423" t="s">
        <v>45</v>
      </c>
      <c r="BF1423" t="s">
        <v>45</v>
      </c>
      <c r="BG1423" t="s">
        <v>45</v>
      </c>
      <c r="BH1423">
        <v>3</v>
      </c>
      <c r="BI1423">
        <v>1</v>
      </c>
      <c r="BJ1423" t="s">
        <v>405</v>
      </c>
      <c r="BM1423">
        <v>478</v>
      </c>
      <c r="BN1423">
        <v>0</v>
      </c>
      <c r="BO1423" t="s">
        <v>403</v>
      </c>
      <c r="BP1423">
        <v>1</v>
      </c>
      <c r="BQ1423">
        <v>60</v>
      </c>
      <c r="BS1423">
        <v>1</v>
      </c>
      <c r="BT1423">
        <v>1</v>
      </c>
      <c r="BU1423">
        <v>1</v>
      </c>
      <c r="BV1423">
        <v>1</v>
      </c>
      <c r="BW1423">
        <v>1</v>
      </c>
      <c r="BX1423">
        <v>1</v>
      </c>
      <c r="BY1423" t="s">
        <v>45</v>
      </c>
      <c r="BZ1423">
        <v>0</v>
      </c>
      <c r="CA1423">
        <v>0</v>
      </c>
      <c r="CF1423">
        <v>0</v>
      </c>
      <c r="CG1423">
        <v>0</v>
      </c>
      <c r="CM1423">
        <v>0</v>
      </c>
      <c r="CN1423" t="s">
        <v>45</v>
      </c>
      <c r="CO1423">
        <v>0</v>
      </c>
      <c r="CP1423">
        <f>(P1423+Q1423+S1423)</f>
        <v>22.5</v>
      </c>
      <c r="CQ1423">
        <f>(AC1423*BC1423*AW1423)</f>
        <v>15496.112000000001</v>
      </c>
      <c r="CR1423">
        <f>(AD1423*BB1423*AV1423)</f>
        <v>0</v>
      </c>
      <c r="CS1423">
        <f>(AE1423*BS1423*AV1423)</f>
        <v>0</v>
      </c>
      <c r="CT1423">
        <f>(AF1423*BA1423*AV1423)</f>
        <v>0</v>
      </c>
      <c r="CU1423">
        <f>AG1423</f>
        <v>0</v>
      </c>
      <c r="CV1423">
        <f>(AH1423*AV1423)</f>
        <v>0</v>
      </c>
      <c r="CW1423">
        <f t="shared" si="914"/>
        <v>0</v>
      </c>
      <c r="CX1423">
        <f t="shared" si="914"/>
        <v>0</v>
      </c>
      <c r="CY1423">
        <f>S1423*(BZ1423/100)</f>
        <v>0</v>
      </c>
      <c r="CZ1423">
        <f>S1423*(CA1423/100)</f>
        <v>0</v>
      </c>
      <c r="DC1423" t="s">
        <v>45</v>
      </c>
      <c r="DD1423" t="s">
        <v>45</v>
      </c>
      <c r="DE1423" t="s">
        <v>45</v>
      </c>
      <c r="DF1423" t="s">
        <v>45</v>
      </c>
      <c r="DG1423" t="s">
        <v>45</v>
      </c>
      <c r="DH1423" t="s">
        <v>45</v>
      </c>
      <c r="DI1423" t="s">
        <v>45</v>
      </c>
      <c r="DJ1423" t="s">
        <v>45</v>
      </c>
      <c r="DK1423" t="s">
        <v>45</v>
      </c>
      <c r="DL1423" t="s">
        <v>45</v>
      </c>
      <c r="DM1423" t="s">
        <v>45</v>
      </c>
      <c r="DN1423">
        <v>100</v>
      </c>
      <c r="DO1423">
        <v>64</v>
      </c>
      <c r="DP1423">
        <v>1.0249999999999999</v>
      </c>
      <c r="DQ1423">
        <v>1</v>
      </c>
      <c r="DU1423">
        <v>1009</v>
      </c>
      <c r="DV1423" t="s">
        <v>138</v>
      </c>
      <c r="DW1423" t="s">
        <v>138</v>
      </c>
      <c r="DX1423">
        <v>1000</v>
      </c>
      <c r="EE1423">
        <v>21378193</v>
      </c>
      <c r="EF1423">
        <v>60</v>
      </c>
      <c r="EG1423" t="s">
        <v>87</v>
      </c>
      <c r="EH1423">
        <v>0</v>
      </c>
      <c r="EI1423" t="s">
        <v>45</v>
      </c>
      <c r="EJ1423">
        <v>1</v>
      </c>
      <c r="EK1423">
        <v>478</v>
      </c>
      <c r="EL1423" t="s">
        <v>400</v>
      </c>
      <c r="EM1423" t="s">
        <v>401</v>
      </c>
      <c r="EO1423" t="s">
        <v>45</v>
      </c>
      <c r="EQ1423">
        <v>0</v>
      </c>
      <c r="ER1423">
        <v>2278.84</v>
      </c>
      <c r="ES1423">
        <v>2278.84</v>
      </c>
      <c r="ET1423">
        <v>0</v>
      </c>
      <c r="EU1423">
        <v>0</v>
      </c>
      <c r="EV1423">
        <v>0</v>
      </c>
      <c r="EW1423">
        <v>0</v>
      </c>
      <c r="EX1423">
        <v>0</v>
      </c>
      <c r="EZ1423">
        <v>0</v>
      </c>
      <c r="FQ1423">
        <v>0</v>
      </c>
      <c r="FR1423">
        <f>ROUND(IF(AND(BH1423=3,BI1423=3),P1423,0),2)</f>
        <v>0</v>
      </c>
      <c r="FS1423">
        <v>0</v>
      </c>
      <c r="FX1423">
        <v>0</v>
      </c>
      <c r="FY1423">
        <v>0</v>
      </c>
      <c r="GA1423" t="s">
        <v>45</v>
      </c>
      <c r="GG1423">
        <v>2</v>
      </c>
      <c r="GH1423">
        <v>1</v>
      </c>
      <c r="GI1423">
        <v>2</v>
      </c>
      <c r="GJ1423">
        <v>0</v>
      </c>
      <c r="GK1423">
        <f>ROUND(R1423*(R12)/100,2)</f>
        <v>0</v>
      </c>
      <c r="GL1423">
        <f>ROUND(IF(AND(BH1423=3,BI1423=3,FS1423&lt;&gt;0),P1423,0),2)</f>
        <v>0</v>
      </c>
      <c r="GM1423">
        <f>O1423+X1423+Y1423+GK1423</f>
        <v>22.5</v>
      </c>
      <c r="GN1423">
        <f>ROUND(IF(OR(BI1423=0,BI1423=1),O1423+X1423+Y1423+GK1423,0),2)</f>
        <v>22.5</v>
      </c>
      <c r="GO1423">
        <f>ROUND(IF(BI1423=2,O1423+X1423+Y1423+GK1423,0),2)</f>
        <v>0</v>
      </c>
      <c r="GP1423">
        <f>ROUND(IF(BI1423=4,O1423+X1423+Y1423+GK1423,0),2)</f>
        <v>0</v>
      </c>
      <c r="GR1423">
        <v>0</v>
      </c>
    </row>
    <row r="1424" spans="1:200">
      <c r="A1424">
        <v>18</v>
      </c>
      <c r="B1424">
        <v>0</v>
      </c>
      <c r="C1424">
        <v>671</v>
      </c>
      <c r="E1424" t="s">
        <v>234</v>
      </c>
      <c r="F1424" t="s">
        <v>407</v>
      </c>
      <c r="G1424" t="s">
        <v>408</v>
      </c>
      <c r="H1424" t="s">
        <v>138</v>
      </c>
      <c r="I1424">
        <f>I1422*J1424</f>
        <v>1.6632000000000001E-2</v>
      </c>
      <c r="J1424">
        <v>6.3E-2</v>
      </c>
      <c r="O1424">
        <f>ROUND(CP1424,2)</f>
        <v>761.04</v>
      </c>
      <c r="P1424">
        <f>ROUND(CQ1424*I1424,2)</f>
        <v>761.04</v>
      </c>
      <c r="Q1424">
        <f>ROUND(CR1424*I1424,2)</f>
        <v>0</v>
      </c>
      <c r="R1424">
        <f>ROUND(CS1424*I1424,2)</f>
        <v>0</v>
      </c>
      <c r="S1424">
        <f>ROUND(CT1424*I1424,2)</f>
        <v>0</v>
      </c>
      <c r="T1424">
        <f>ROUND(CU1424*I1424,2)</f>
        <v>0</v>
      </c>
      <c r="U1424">
        <f>CV1424*I1424</f>
        <v>0</v>
      </c>
      <c r="V1424">
        <f>CW1424*I1424</f>
        <v>0</v>
      </c>
      <c r="W1424">
        <f>ROUND(CX1424*I1424,2)</f>
        <v>0</v>
      </c>
      <c r="X1424">
        <f t="shared" si="911"/>
        <v>0</v>
      </c>
      <c r="Y1424">
        <f t="shared" si="911"/>
        <v>0</v>
      </c>
      <c r="AA1424">
        <v>22950688</v>
      </c>
      <c r="AB1424">
        <f>ROUND((AC1424+AD1424+AF1424),6)</f>
        <v>22652.13</v>
      </c>
      <c r="AC1424">
        <f>ROUND((ES1424),6)</f>
        <v>22652.13</v>
      </c>
      <c r="AD1424">
        <f>ROUND((((ET1424)-(EU1424))+AE1424),6)</f>
        <v>0</v>
      </c>
      <c r="AE1424">
        <f t="shared" si="912"/>
        <v>0</v>
      </c>
      <c r="AF1424">
        <f t="shared" si="912"/>
        <v>0</v>
      </c>
      <c r="AG1424">
        <f>ROUND((AP1424),6)</f>
        <v>0</v>
      </c>
      <c r="AH1424">
        <f t="shared" si="913"/>
        <v>0</v>
      </c>
      <c r="AI1424">
        <f t="shared" si="913"/>
        <v>0</v>
      </c>
      <c r="AJ1424">
        <f>ROUND((AS1424),6)</f>
        <v>0</v>
      </c>
      <c r="AK1424">
        <v>22652.13</v>
      </c>
      <c r="AL1424">
        <v>22652.13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1</v>
      </c>
      <c r="AW1424">
        <v>1</v>
      </c>
      <c r="AZ1424">
        <v>1</v>
      </c>
      <c r="BA1424">
        <v>1</v>
      </c>
      <c r="BB1424">
        <v>1</v>
      </c>
      <c r="BC1424">
        <v>2.02</v>
      </c>
      <c r="BD1424" t="s">
        <v>45</v>
      </c>
      <c r="BE1424" t="s">
        <v>45</v>
      </c>
      <c r="BF1424" t="s">
        <v>45</v>
      </c>
      <c r="BG1424" t="s">
        <v>45</v>
      </c>
      <c r="BH1424">
        <v>3</v>
      </c>
      <c r="BI1424">
        <v>1</v>
      </c>
      <c r="BJ1424" t="s">
        <v>409</v>
      </c>
      <c r="BM1424">
        <v>478</v>
      </c>
      <c r="BN1424">
        <v>0</v>
      </c>
      <c r="BO1424" t="s">
        <v>407</v>
      </c>
      <c r="BP1424">
        <v>1</v>
      </c>
      <c r="BQ1424">
        <v>60</v>
      </c>
      <c r="BS1424">
        <v>1</v>
      </c>
      <c r="BT1424">
        <v>1</v>
      </c>
      <c r="BU1424">
        <v>1</v>
      </c>
      <c r="BV1424">
        <v>1</v>
      </c>
      <c r="BW1424">
        <v>1</v>
      </c>
      <c r="BX1424">
        <v>1</v>
      </c>
      <c r="BY1424" t="s">
        <v>45</v>
      </c>
      <c r="BZ1424">
        <v>0</v>
      </c>
      <c r="CA1424">
        <v>0</v>
      </c>
      <c r="CF1424">
        <v>0</v>
      </c>
      <c r="CG1424">
        <v>0</v>
      </c>
      <c r="CM1424">
        <v>0</v>
      </c>
      <c r="CN1424" t="s">
        <v>45</v>
      </c>
      <c r="CO1424">
        <v>0</v>
      </c>
      <c r="CP1424">
        <f>(P1424+Q1424+S1424)</f>
        <v>761.04</v>
      </c>
      <c r="CQ1424">
        <f>(AC1424*BC1424*AW1424)</f>
        <v>45757.302600000003</v>
      </c>
      <c r="CR1424">
        <f>(AD1424*BB1424*AV1424)</f>
        <v>0</v>
      </c>
      <c r="CS1424">
        <f>(AE1424*BS1424*AV1424)</f>
        <v>0</v>
      </c>
      <c r="CT1424">
        <f>(AF1424*BA1424*AV1424)</f>
        <v>0</v>
      </c>
      <c r="CU1424">
        <f>AG1424</f>
        <v>0</v>
      </c>
      <c r="CV1424">
        <f>(AH1424*AV1424)</f>
        <v>0</v>
      </c>
      <c r="CW1424">
        <f t="shared" si="914"/>
        <v>0</v>
      </c>
      <c r="CX1424">
        <f t="shared" si="914"/>
        <v>0</v>
      </c>
      <c r="CY1424">
        <f>S1424*(BZ1424/100)</f>
        <v>0</v>
      </c>
      <c r="CZ1424">
        <f>S1424*(CA1424/100)</f>
        <v>0</v>
      </c>
      <c r="DC1424" t="s">
        <v>45</v>
      </c>
      <c r="DD1424" t="s">
        <v>45</v>
      </c>
      <c r="DE1424" t="s">
        <v>45</v>
      </c>
      <c r="DF1424" t="s">
        <v>45</v>
      </c>
      <c r="DG1424" t="s">
        <v>45</v>
      </c>
      <c r="DH1424" t="s">
        <v>45</v>
      </c>
      <c r="DI1424" t="s">
        <v>45</v>
      </c>
      <c r="DJ1424" t="s">
        <v>45</v>
      </c>
      <c r="DK1424" t="s">
        <v>45</v>
      </c>
      <c r="DL1424" t="s">
        <v>45</v>
      </c>
      <c r="DM1424" t="s">
        <v>45</v>
      </c>
      <c r="DN1424">
        <v>100</v>
      </c>
      <c r="DO1424">
        <v>64</v>
      </c>
      <c r="DP1424">
        <v>1.0249999999999999</v>
      </c>
      <c r="DQ1424">
        <v>1</v>
      </c>
      <c r="DU1424">
        <v>1009</v>
      </c>
      <c r="DV1424" t="s">
        <v>138</v>
      </c>
      <c r="DW1424" t="s">
        <v>138</v>
      </c>
      <c r="DX1424">
        <v>1000</v>
      </c>
      <c r="EE1424">
        <v>21378193</v>
      </c>
      <c r="EF1424">
        <v>60</v>
      </c>
      <c r="EG1424" t="s">
        <v>87</v>
      </c>
      <c r="EH1424">
        <v>0</v>
      </c>
      <c r="EI1424" t="s">
        <v>45</v>
      </c>
      <c r="EJ1424">
        <v>1</v>
      </c>
      <c r="EK1424">
        <v>478</v>
      </c>
      <c r="EL1424" t="s">
        <v>400</v>
      </c>
      <c r="EM1424" t="s">
        <v>401</v>
      </c>
      <c r="EO1424" t="s">
        <v>45</v>
      </c>
      <c r="EQ1424">
        <v>0</v>
      </c>
      <c r="ER1424">
        <v>22652.13</v>
      </c>
      <c r="ES1424">
        <v>22652.13</v>
      </c>
      <c r="ET1424">
        <v>0</v>
      </c>
      <c r="EU1424">
        <v>0</v>
      </c>
      <c r="EV1424">
        <v>0</v>
      </c>
      <c r="EW1424">
        <v>0</v>
      </c>
      <c r="EX1424">
        <v>0</v>
      </c>
      <c r="EZ1424">
        <v>0</v>
      </c>
      <c r="FQ1424">
        <v>0</v>
      </c>
      <c r="FR1424">
        <f>ROUND(IF(AND(BH1424=3,BI1424=3),P1424,0),2)</f>
        <v>0</v>
      </c>
      <c r="FS1424">
        <v>0</v>
      </c>
      <c r="FX1424">
        <v>0</v>
      </c>
      <c r="FY1424">
        <v>0</v>
      </c>
      <c r="GA1424" t="s">
        <v>45</v>
      </c>
      <c r="GG1424">
        <v>2</v>
      </c>
      <c r="GH1424">
        <v>1</v>
      </c>
      <c r="GI1424">
        <v>2</v>
      </c>
      <c r="GJ1424">
        <v>0</v>
      </c>
      <c r="GK1424">
        <f>ROUND(R1424*(R12)/100,2)</f>
        <v>0</v>
      </c>
      <c r="GL1424">
        <f>ROUND(IF(AND(BH1424=3,BI1424=3,FS1424&lt;&gt;0),P1424,0),2)</f>
        <v>0</v>
      </c>
      <c r="GM1424">
        <f>O1424+X1424+Y1424+GK1424</f>
        <v>761.04</v>
      </c>
      <c r="GN1424">
        <f>ROUND(IF(OR(BI1424=0,BI1424=1),O1424+X1424+Y1424+GK1424,0),2)</f>
        <v>761.04</v>
      </c>
      <c r="GO1424">
        <f>ROUND(IF(BI1424=2,O1424+X1424+Y1424+GK1424,0),2)</f>
        <v>0</v>
      </c>
      <c r="GP1424">
        <f>ROUND(IF(BI1424=4,O1424+X1424+Y1424+GK1424,0),2)</f>
        <v>0</v>
      </c>
      <c r="GR1424">
        <v>0</v>
      </c>
    </row>
    <row r="1426" spans="1:118">
      <c r="A1426" s="2">
        <v>51</v>
      </c>
      <c r="B1426" s="2">
        <f>B1416</f>
        <v>0</v>
      </c>
      <c r="C1426" s="2">
        <f>A1416</f>
        <v>5</v>
      </c>
      <c r="D1426" s="2">
        <f>ROW(A1416)</f>
        <v>1416</v>
      </c>
      <c r="E1426" s="2"/>
      <c r="F1426" s="2" t="str">
        <f>IF(F1416&lt;&gt;"",F1416,"")</f>
        <v>Новый подраздел</v>
      </c>
      <c r="G1426" s="2" t="str">
        <f>IF(G1416&lt;&gt;"",G1416,"")</f>
        <v>ТАМБУР (вход в комнату)</v>
      </c>
      <c r="H1426" s="2"/>
      <c r="I1426" s="2"/>
      <c r="J1426" s="2"/>
      <c r="K1426" s="2"/>
      <c r="L1426" s="2"/>
      <c r="M1426" s="2"/>
      <c r="N1426" s="2"/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>
        <f t="shared" ref="AO1426:AU1426" si="915">ROUND(BB1426,2)</f>
        <v>0</v>
      </c>
      <c r="AP1426" s="2">
        <f t="shared" si="915"/>
        <v>0</v>
      </c>
      <c r="AQ1426" s="2">
        <f t="shared" si="915"/>
        <v>0</v>
      </c>
      <c r="AR1426" s="2">
        <f t="shared" si="915"/>
        <v>0</v>
      </c>
      <c r="AS1426" s="2">
        <f t="shared" si="915"/>
        <v>0</v>
      </c>
      <c r="AT1426" s="2">
        <f t="shared" si="915"/>
        <v>0</v>
      </c>
      <c r="AU1426" s="2">
        <f t="shared" si="915"/>
        <v>0</v>
      </c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>
        <v>0</v>
      </c>
    </row>
    <row r="1428" spans="1:118">
      <c r="A1428" s="4">
        <v>50</v>
      </c>
      <c r="B1428" s="4">
        <v>0</v>
      </c>
      <c r="C1428" s="4">
        <v>0</v>
      </c>
      <c r="D1428" s="4">
        <v>1</v>
      </c>
      <c r="E1428" s="4">
        <v>201</v>
      </c>
      <c r="F1428" s="4">
        <f>ROUND(Source!O1426,O1428)</f>
        <v>0</v>
      </c>
      <c r="G1428" s="4" t="s">
        <v>172</v>
      </c>
      <c r="H1428" s="4" t="s">
        <v>173</v>
      </c>
      <c r="I1428" s="4"/>
      <c r="J1428" s="4"/>
      <c r="K1428" s="4">
        <v>201</v>
      </c>
      <c r="L1428" s="4">
        <v>1</v>
      </c>
      <c r="M1428" s="4">
        <v>3</v>
      </c>
      <c r="N1428" s="4" t="s">
        <v>45</v>
      </c>
      <c r="O1428" s="4">
        <v>2</v>
      </c>
      <c r="P1428" s="4"/>
    </row>
    <row r="1429" spans="1:118">
      <c r="A1429" s="4">
        <v>50</v>
      </c>
      <c r="B1429" s="4">
        <v>0</v>
      </c>
      <c r="C1429" s="4">
        <v>0</v>
      </c>
      <c r="D1429" s="4">
        <v>1</v>
      </c>
      <c r="E1429" s="4">
        <v>202</v>
      </c>
      <c r="F1429" s="4">
        <f>ROUND(Source!P1426,O1429)</f>
        <v>0</v>
      </c>
      <c r="G1429" s="4" t="s">
        <v>174</v>
      </c>
      <c r="H1429" s="4" t="s">
        <v>175</v>
      </c>
      <c r="I1429" s="4"/>
      <c r="J1429" s="4"/>
      <c r="K1429" s="4">
        <v>202</v>
      </c>
      <c r="L1429" s="4">
        <v>2</v>
      </c>
      <c r="M1429" s="4">
        <v>3</v>
      </c>
      <c r="N1429" s="4" t="s">
        <v>45</v>
      </c>
      <c r="O1429" s="4">
        <v>2</v>
      </c>
      <c r="P1429" s="4"/>
    </row>
    <row r="1430" spans="1:118">
      <c r="A1430" s="4">
        <v>50</v>
      </c>
      <c r="B1430" s="4">
        <v>0</v>
      </c>
      <c r="C1430" s="4">
        <v>0</v>
      </c>
      <c r="D1430" s="4">
        <v>1</v>
      </c>
      <c r="E1430" s="4">
        <v>222</v>
      </c>
      <c r="F1430" s="4">
        <f>ROUND(Source!AO1426,O1430)</f>
        <v>0</v>
      </c>
      <c r="G1430" s="4" t="s">
        <v>176</v>
      </c>
      <c r="H1430" s="4" t="s">
        <v>177</v>
      </c>
      <c r="I1430" s="4"/>
      <c r="J1430" s="4"/>
      <c r="K1430" s="4">
        <v>222</v>
      </c>
      <c r="L1430" s="4">
        <v>3</v>
      </c>
      <c r="M1430" s="4">
        <v>3</v>
      </c>
      <c r="N1430" s="4" t="s">
        <v>45</v>
      </c>
      <c r="O1430" s="4">
        <v>2</v>
      </c>
      <c r="P1430" s="4"/>
    </row>
    <row r="1431" spans="1:118">
      <c r="A1431" s="4">
        <v>50</v>
      </c>
      <c r="B1431" s="4">
        <v>0</v>
      </c>
      <c r="C1431" s="4">
        <v>0</v>
      </c>
      <c r="D1431" s="4">
        <v>1</v>
      </c>
      <c r="E1431" s="4">
        <v>216</v>
      </c>
      <c r="F1431" s="4">
        <f>ROUND(Source!AP1426,O1431)</f>
        <v>0</v>
      </c>
      <c r="G1431" s="4" t="s">
        <v>178</v>
      </c>
      <c r="H1431" s="4" t="s">
        <v>179</v>
      </c>
      <c r="I1431" s="4"/>
      <c r="J1431" s="4"/>
      <c r="K1431" s="4">
        <v>216</v>
      </c>
      <c r="L1431" s="4">
        <v>4</v>
      </c>
      <c r="M1431" s="4">
        <v>3</v>
      </c>
      <c r="N1431" s="4" t="s">
        <v>45</v>
      </c>
      <c r="O1431" s="4">
        <v>2</v>
      </c>
      <c r="P1431" s="4"/>
    </row>
    <row r="1432" spans="1:118">
      <c r="A1432" s="4">
        <v>50</v>
      </c>
      <c r="B1432" s="4">
        <v>0</v>
      </c>
      <c r="C1432" s="4">
        <v>0</v>
      </c>
      <c r="D1432" s="4">
        <v>1</v>
      </c>
      <c r="E1432" s="4">
        <v>223</v>
      </c>
      <c r="F1432" s="4">
        <f>ROUND(Source!AQ1426,O1432)</f>
        <v>0</v>
      </c>
      <c r="G1432" s="4" t="s">
        <v>180</v>
      </c>
      <c r="H1432" s="4" t="s">
        <v>181</v>
      </c>
      <c r="I1432" s="4"/>
      <c r="J1432" s="4"/>
      <c r="K1432" s="4">
        <v>223</v>
      </c>
      <c r="L1432" s="4">
        <v>5</v>
      </c>
      <c r="M1432" s="4">
        <v>3</v>
      </c>
      <c r="N1432" s="4" t="s">
        <v>45</v>
      </c>
      <c r="O1432" s="4">
        <v>2</v>
      </c>
      <c r="P1432" s="4"/>
    </row>
    <row r="1433" spans="1:118">
      <c r="A1433" s="4">
        <v>50</v>
      </c>
      <c r="B1433" s="4">
        <v>0</v>
      </c>
      <c r="C1433" s="4">
        <v>0</v>
      </c>
      <c r="D1433" s="4">
        <v>1</v>
      </c>
      <c r="E1433" s="4">
        <v>203</v>
      </c>
      <c r="F1433" s="4">
        <f>ROUND(Source!Q1426,O1433)</f>
        <v>0</v>
      </c>
      <c r="G1433" s="4" t="s">
        <v>182</v>
      </c>
      <c r="H1433" s="4" t="s">
        <v>183</v>
      </c>
      <c r="I1433" s="4"/>
      <c r="J1433" s="4"/>
      <c r="K1433" s="4">
        <v>203</v>
      </c>
      <c r="L1433" s="4">
        <v>6</v>
      </c>
      <c r="M1433" s="4">
        <v>3</v>
      </c>
      <c r="N1433" s="4" t="s">
        <v>45</v>
      </c>
      <c r="O1433" s="4">
        <v>2</v>
      </c>
      <c r="P1433" s="4"/>
    </row>
    <row r="1434" spans="1:118">
      <c r="A1434" s="4">
        <v>50</v>
      </c>
      <c r="B1434" s="4">
        <v>0</v>
      </c>
      <c r="C1434" s="4">
        <v>0</v>
      </c>
      <c r="D1434" s="4">
        <v>1</v>
      </c>
      <c r="E1434" s="4">
        <v>204</v>
      </c>
      <c r="F1434" s="4">
        <f>ROUND(Source!R1426,O1434)</f>
        <v>0</v>
      </c>
      <c r="G1434" s="4" t="s">
        <v>184</v>
      </c>
      <c r="H1434" s="4" t="s">
        <v>185</v>
      </c>
      <c r="I1434" s="4"/>
      <c r="J1434" s="4"/>
      <c r="K1434" s="4">
        <v>204</v>
      </c>
      <c r="L1434" s="4">
        <v>7</v>
      </c>
      <c r="M1434" s="4">
        <v>3</v>
      </c>
      <c r="N1434" s="4" t="s">
        <v>45</v>
      </c>
      <c r="O1434" s="4">
        <v>2</v>
      </c>
      <c r="P1434" s="4"/>
    </row>
    <row r="1435" spans="1:118">
      <c r="A1435" s="4">
        <v>50</v>
      </c>
      <c r="B1435" s="4">
        <v>0</v>
      </c>
      <c r="C1435" s="4">
        <v>0</v>
      </c>
      <c r="D1435" s="4">
        <v>1</v>
      </c>
      <c r="E1435" s="4">
        <v>205</v>
      </c>
      <c r="F1435" s="4">
        <f>ROUND(Source!S1426,O1435)</f>
        <v>0</v>
      </c>
      <c r="G1435" s="4" t="s">
        <v>186</v>
      </c>
      <c r="H1435" s="4" t="s">
        <v>187</v>
      </c>
      <c r="I1435" s="4"/>
      <c r="J1435" s="4"/>
      <c r="K1435" s="4">
        <v>205</v>
      </c>
      <c r="L1435" s="4">
        <v>8</v>
      </c>
      <c r="M1435" s="4">
        <v>3</v>
      </c>
      <c r="N1435" s="4" t="s">
        <v>45</v>
      </c>
      <c r="O1435" s="4">
        <v>2</v>
      </c>
      <c r="P1435" s="4"/>
    </row>
    <row r="1436" spans="1:118">
      <c r="A1436" s="4">
        <v>50</v>
      </c>
      <c r="B1436" s="4">
        <v>0</v>
      </c>
      <c r="C1436" s="4">
        <v>0</v>
      </c>
      <c r="D1436" s="4">
        <v>1</v>
      </c>
      <c r="E1436" s="4">
        <v>214</v>
      </c>
      <c r="F1436" s="4">
        <f>ROUND(Source!AS1426,O1436)</f>
        <v>0</v>
      </c>
      <c r="G1436" s="4" t="s">
        <v>188</v>
      </c>
      <c r="H1436" s="4" t="s">
        <v>189</v>
      </c>
      <c r="I1436" s="4"/>
      <c r="J1436" s="4"/>
      <c r="K1436" s="4">
        <v>214</v>
      </c>
      <c r="L1436" s="4">
        <v>9</v>
      </c>
      <c r="M1436" s="4">
        <v>3</v>
      </c>
      <c r="N1436" s="4" t="s">
        <v>45</v>
      </c>
      <c r="O1436" s="4">
        <v>2</v>
      </c>
      <c r="P1436" s="4"/>
    </row>
    <row r="1437" spans="1:118">
      <c r="A1437" s="4">
        <v>50</v>
      </c>
      <c r="B1437" s="4">
        <v>0</v>
      </c>
      <c r="C1437" s="4">
        <v>0</v>
      </c>
      <c r="D1437" s="4">
        <v>1</v>
      </c>
      <c r="E1437" s="4">
        <v>215</v>
      </c>
      <c r="F1437" s="4">
        <f>ROUND(Source!AT1426,O1437)</f>
        <v>0</v>
      </c>
      <c r="G1437" s="4" t="s">
        <v>190</v>
      </c>
      <c r="H1437" s="4" t="s">
        <v>191</v>
      </c>
      <c r="I1437" s="4"/>
      <c r="J1437" s="4"/>
      <c r="K1437" s="4">
        <v>215</v>
      </c>
      <c r="L1437" s="4">
        <v>10</v>
      </c>
      <c r="M1437" s="4">
        <v>3</v>
      </c>
      <c r="N1437" s="4" t="s">
        <v>45</v>
      </c>
      <c r="O1437" s="4">
        <v>2</v>
      </c>
      <c r="P1437" s="4"/>
    </row>
    <row r="1438" spans="1:118">
      <c r="A1438" s="4">
        <v>50</v>
      </c>
      <c r="B1438" s="4">
        <v>0</v>
      </c>
      <c r="C1438" s="4">
        <v>0</v>
      </c>
      <c r="D1438" s="4">
        <v>1</v>
      </c>
      <c r="E1438" s="4">
        <v>217</v>
      </c>
      <c r="F1438" s="4">
        <f>ROUND(Source!AU1426,O1438)</f>
        <v>0</v>
      </c>
      <c r="G1438" s="4" t="s">
        <v>192</v>
      </c>
      <c r="H1438" s="4" t="s">
        <v>193</v>
      </c>
      <c r="I1438" s="4"/>
      <c r="J1438" s="4"/>
      <c r="K1438" s="4">
        <v>217</v>
      </c>
      <c r="L1438" s="4">
        <v>11</v>
      </c>
      <c r="M1438" s="4">
        <v>3</v>
      </c>
      <c r="N1438" s="4" t="s">
        <v>45</v>
      </c>
      <c r="O1438" s="4">
        <v>2</v>
      </c>
      <c r="P1438" s="4"/>
    </row>
    <row r="1439" spans="1:118">
      <c r="A1439" s="4">
        <v>50</v>
      </c>
      <c r="B1439" s="4">
        <v>0</v>
      </c>
      <c r="C1439" s="4">
        <v>0</v>
      </c>
      <c r="D1439" s="4">
        <v>1</v>
      </c>
      <c r="E1439" s="4">
        <v>206</v>
      </c>
      <c r="F1439" s="4">
        <f>ROUND(Source!T1426,O1439)</f>
        <v>0</v>
      </c>
      <c r="G1439" s="4" t="s">
        <v>194</v>
      </c>
      <c r="H1439" s="4" t="s">
        <v>195</v>
      </c>
      <c r="I1439" s="4"/>
      <c r="J1439" s="4"/>
      <c r="K1439" s="4">
        <v>206</v>
      </c>
      <c r="L1439" s="4">
        <v>12</v>
      </c>
      <c r="M1439" s="4">
        <v>3</v>
      </c>
      <c r="N1439" s="4" t="s">
        <v>45</v>
      </c>
      <c r="O1439" s="4">
        <v>2</v>
      </c>
      <c r="P1439" s="4"/>
    </row>
    <row r="1440" spans="1:118">
      <c r="A1440" s="4">
        <v>50</v>
      </c>
      <c r="B1440" s="4">
        <v>0</v>
      </c>
      <c r="C1440" s="4">
        <v>0</v>
      </c>
      <c r="D1440" s="4">
        <v>1</v>
      </c>
      <c r="E1440" s="4">
        <v>207</v>
      </c>
      <c r="F1440" s="4">
        <f>Source!U1426</f>
        <v>0</v>
      </c>
      <c r="G1440" s="4" t="s">
        <v>196</v>
      </c>
      <c r="H1440" s="4" t="s">
        <v>197</v>
      </c>
      <c r="I1440" s="4"/>
      <c r="J1440" s="4"/>
      <c r="K1440" s="4">
        <v>207</v>
      </c>
      <c r="L1440" s="4">
        <v>13</v>
      </c>
      <c r="M1440" s="4">
        <v>3</v>
      </c>
      <c r="N1440" s="4" t="s">
        <v>45</v>
      </c>
      <c r="O1440" s="4">
        <v>-1</v>
      </c>
      <c r="P1440" s="4"/>
    </row>
    <row r="1441" spans="1:200">
      <c r="A1441" s="4">
        <v>50</v>
      </c>
      <c r="B1441" s="4">
        <v>0</v>
      </c>
      <c r="C1441" s="4">
        <v>0</v>
      </c>
      <c r="D1441" s="4">
        <v>1</v>
      </c>
      <c r="E1441" s="4">
        <v>208</v>
      </c>
      <c r="F1441" s="4">
        <f>Source!V1426</f>
        <v>0</v>
      </c>
      <c r="G1441" s="4" t="s">
        <v>198</v>
      </c>
      <c r="H1441" s="4" t="s">
        <v>199</v>
      </c>
      <c r="I1441" s="4"/>
      <c r="J1441" s="4"/>
      <c r="K1441" s="4">
        <v>208</v>
      </c>
      <c r="L1441" s="4">
        <v>14</v>
      </c>
      <c r="M1441" s="4">
        <v>3</v>
      </c>
      <c r="N1441" s="4" t="s">
        <v>45</v>
      </c>
      <c r="O1441" s="4">
        <v>-1</v>
      </c>
      <c r="P1441" s="4"/>
    </row>
    <row r="1442" spans="1:200">
      <c r="A1442" s="4">
        <v>50</v>
      </c>
      <c r="B1442" s="4">
        <v>0</v>
      </c>
      <c r="C1442" s="4">
        <v>0</v>
      </c>
      <c r="D1442" s="4">
        <v>1</v>
      </c>
      <c r="E1442" s="4">
        <v>209</v>
      </c>
      <c r="F1442" s="4">
        <f>ROUND(Source!W1426,O1442)</f>
        <v>0</v>
      </c>
      <c r="G1442" s="4" t="s">
        <v>200</v>
      </c>
      <c r="H1442" s="4" t="s">
        <v>201</v>
      </c>
      <c r="I1442" s="4"/>
      <c r="J1442" s="4"/>
      <c r="K1442" s="4">
        <v>209</v>
      </c>
      <c r="L1442" s="4">
        <v>15</v>
      </c>
      <c r="M1442" s="4">
        <v>3</v>
      </c>
      <c r="N1442" s="4" t="s">
        <v>45</v>
      </c>
      <c r="O1442" s="4">
        <v>2</v>
      </c>
      <c r="P1442" s="4"/>
    </row>
    <row r="1443" spans="1:200">
      <c r="A1443" s="4">
        <v>50</v>
      </c>
      <c r="B1443" s="4">
        <v>0</v>
      </c>
      <c r="C1443" s="4">
        <v>0</v>
      </c>
      <c r="D1443" s="4">
        <v>1</v>
      </c>
      <c r="E1443" s="4">
        <v>210</v>
      </c>
      <c r="F1443" s="4">
        <f>ROUND(Source!X1426,O1443)</f>
        <v>0</v>
      </c>
      <c r="G1443" s="4" t="s">
        <v>202</v>
      </c>
      <c r="H1443" s="4" t="s">
        <v>203</v>
      </c>
      <c r="I1443" s="4"/>
      <c r="J1443" s="4"/>
      <c r="K1443" s="4">
        <v>210</v>
      </c>
      <c r="L1443" s="4">
        <v>16</v>
      </c>
      <c r="M1443" s="4">
        <v>3</v>
      </c>
      <c r="N1443" s="4" t="s">
        <v>45</v>
      </c>
      <c r="O1443" s="4">
        <v>2</v>
      </c>
      <c r="P1443" s="4"/>
    </row>
    <row r="1444" spans="1:200">
      <c r="A1444" s="4">
        <v>50</v>
      </c>
      <c r="B1444" s="4">
        <v>0</v>
      </c>
      <c r="C1444" s="4">
        <v>0</v>
      </c>
      <c r="D1444" s="4">
        <v>1</v>
      </c>
      <c r="E1444" s="4">
        <v>211</v>
      </c>
      <c r="F1444" s="4">
        <f>ROUND(Source!Y1426,O1444)</f>
        <v>0</v>
      </c>
      <c r="G1444" s="4" t="s">
        <v>204</v>
      </c>
      <c r="H1444" s="4" t="s">
        <v>205</v>
      </c>
      <c r="I1444" s="4"/>
      <c r="J1444" s="4"/>
      <c r="K1444" s="4">
        <v>211</v>
      </c>
      <c r="L1444" s="4">
        <v>17</v>
      </c>
      <c r="M1444" s="4">
        <v>3</v>
      </c>
      <c r="N1444" s="4" t="s">
        <v>45</v>
      </c>
      <c r="O1444" s="4">
        <v>2</v>
      </c>
      <c r="P1444" s="4"/>
    </row>
    <row r="1445" spans="1:200">
      <c r="A1445" s="4">
        <v>50</v>
      </c>
      <c r="B1445" s="4">
        <v>0</v>
      </c>
      <c r="C1445" s="4">
        <v>0</v>
      </c>
      <c r="D1445" s="4">
        <v>1</v>
      </c>
      <c r="E1445" s="4">
        <v>224</v>
      </c>
      <c r="F1445" s="4">
        <f>ROUND(Source!AR1426,O1445)</f>
        <v>0</v>
      </c>
      <c r="G1445" s="4" t="s">
        <v>206</v>
      </c>
      <c r="H1445" s="4" t="s">
        <v>207</v>
      </c>
      <c r="I1445" s="4"/>
      <c r="J1445" s="4"/>
      <c r="K1445" s="4">
        <v>224</v>
      </c>
      <c r="L1445" s="4">
        <v>18</v>
      </c>
      <c r="M1445" s="4">
        <v>3</v>
      </c>
      <c r="N1445" s="4" t="s">
        <v>45</v>
      </c>
      <c r="O1445" s="4">
        <v>2</v>
      </c>
      <c r="P1445" s="4"/>
    </row>
    <row r="1447" spans="1:200">
      <c r="A1447" s="1">
        <v>5</v>
      </c>
      <c r="B1447" s="1">
        <v>0</v>
      </c>
      <c r="C1447" s="1"/>
      <c r="D1447" s="1">
        <f>ROW(A1457)</f>
        <v>1457</v>
      </c>
      <c r="E1447" s="1"/>
      <c r="F1447" s="1" t="s">
        <v>564</v>
      </c>
      <c r="G1447" s="1" t="s">
        <v>858</v>
      </c>
      <c r="H1447" s="1" t="s">
        <v>45</v>
      </c>
      <c r="I1447" s="1">
        <v>0</v>
      </c>
      <c r="J1447" s="1"/>
      <c r="K1447" s="1">
        <v>0</v>
      </c>
      <c r="L1447" s="1"/>
      <c r="M1447" s="1"/>
      <c r="N1447" s="1"/>
      <c r="O1447" s="1"/>
      <c r="P1447" s="1"/>
      <c r="Q1447" s="1"/>
      <c r="R1447" s="1"/>
      <c r="S1447" s="1"/>
      <c r="T1447" s="1"/>
      <c r="U1447" s="1" t="s">
        <v>45</v>
      </c>
      <c r="V1447" s="1">
        <v>0</v>
      </c>
      <c r="W1447" s="1"/>
      <c r="X1447" s="1"/>
      <c r="Y1447" s="1"/>
      <c r="Z1447" s="1"/>
      <c r="AA1447" s="1"/>
      <c r="AB1447" s="1" t="s">
        <v>45</v>
      </c>
      <c r="AC1447" s="1" t="s">
        <v>45</v>
      </c>
      <c r="AD1447" s="1" t="s">
        <v>45</v>
      </c>
      <c r="AE1447" s="1" t="s">
        <v>45</v>
      </c>
      <c r="AF1447" s="1" t="s">
        <v>45</v>
      </c>
      <c r="AG1447" s="1" t="s">
        <v>45</v>
      </c>
      <c r="AH1447" s="1"/>
      <c r="AI1447" s="1"/>
      <c r="AJ1447" s="1"/>
      <c r="AK1447" s="1"/>
      <c r="AL1447" s="1"/>
      <c r="AM1447" s="1"/>
      <c r="AN1447" s="1"/>
      <c r="AO1447" s="1"/>
      <c r="AP1447" s="1" t="s">
        <v>45</v>
      </c>
      <c r="AQ1447" s="1" t="s">
        <v>45</v>
      </c>
      <c r="AR1447" s="1" t="s">
        <v>45</v>
      </c>
      <c r="AS1447" s="1"/>
      <c r="AT1447" s="1"/>
      <c r="AU1447" s="1"/>
      <c r="AV1447" s="1"/>
      <c r="AW1447" s="1"/>
      <c r="AX1447" s="1"/>
      <c r="AY1447" s="1"/>
      <c r="AZ1447" s="1" t="s">
        <v>45</v>
      </c>
      <c r="BA1447" s="1"/>
      <c r="BB1447" s="1" t="s">
        <v>45</v>
      </c>
      <c r="BC1447" s="1" t="s">
        <v>45</v>
      </c>
      <c r="BD1447" s="1" t="s">
        <v>45</v>
      </c>
      <c r="BE1447" s="1" t="s">
        <v>45</v>
      </c>
      <c r="BF1447" s="1" t="s">
        <v>45</v>
      </c>
      <c r="BG1447" s="1" t="s">
        <v>45</v>
      </c>
      <c r="BH1447" s="1" t="s">
        <v>45</v>
      </c>
      <c r="BI1447" s="1" t="s">
        <v>45</v>
      </c>
      <c r="BJ1447" s="1" t="s">
        <v>45</v>
      </c>
      <c r="BK1447" s="1" t="s">
        <v>45</v>
      </c>
      <c r="BL1447" s="1" t="s">
        <v>45</v>
      </c>
      <c r="BM1447" s="1" t="s">
        <v>45</v>
      </c>
      <c r="BN1447" s="1" t="s">
        <v>45</v>
      </c>
      <c r="BO1447" s="1" t="s">
        <v>45</v>
      </c>
      <c r="BP1447" s="1" t="s">
        <v>45</v>
      </c>
      <c r="BQ1447" s="1"/>
      <c r="BR1447" s="1"/>
      <c r="BS1447" s="1"/>
      <c r="BT1447" s="1"/>
      <c r="BU1447" s="1"/>
      <c r="BV1447" s="1"/>
      <c r="BW1447" s="1"/>
      <c r="BX1447" s="1">
        <v>0</v>
      </c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>
        <v>0</v>
      </c>
    </row>
    <row r="1449" spans="1:200">
      <c r="A1449" s="2">
        <v>52</v>
      </c>
      <c r="B1449" s="2">
        <f t="shared" ref="B1449:G1449" si="916">B1457</f>
        <v>0</v>
      </c>
      <c r="C1449" s="2">
        <f t="shared" si="916"/>
        <v>5</v>
      </c>
      <c r="D1449" s="2">
        <f t="shared" si="916"/>
        <v>1447</v>
      </c>
      <c r="E1449" s="2">
        <f t="shared" si="916"/>
        <v>0</v>
      </c>
      <c r="F1449" s="2" t="str">
        <f t="shared" si="916"/>
        <v>Новый подраздел</v>
      </c>
      <c r="G1449" s="2" t="str">
        <f t="shared" si="916"/>
        <v>КУХНЯ</v>
      </c>
      <c r="H1449" s="2"/>
      <c r="I1449" s="2"/>
      <c r="J1449" s="2"/>
      <c r="K1449" s="2"/>
      <c r="L1449" s="2"/>
      <c r="M1449" s="2"/>
      <c r="N1449" s="2"/>
      <c r="O1449" s="2">
        <f t="shared" ref="O1449:AT1449" si="917">O1457</f>
        <v>0</v>
      </c>
      <c r="P1449" s="2">
        <f t="shared" si="917"/>
        <v>0</v>
      </c>
      <c r="Q1449" s="2">
        <f t="shared" si="917"/>
        <v>0</v>
      </c>
      <c r="R1449" s="2">
        <f t="shared" si="917"/>
        <v>0</v>
      </c>
      <c r="S1449" s="2">
        <f t="shared" si="917"/>
        <v>0</v>
      </c>
      <c r="T1449" s="2">
        <f t="shared" si="917"/>
        <v>0</v>
      </c>
      <c r="U1449" s="2">
        <f t="shared" si="917"/>
        <v>0</v>
      </c>
      <c r="V1449" s="2">
        <f t="shared" si="917"/>
        <v>0</v>
      </c>
      <c r="W1449" s="2">
        <f t="shared" si="917"/>
        <v>0</v>
      </c>
      <c r="X1449" s="2">
        <f t="shared" si="917"/>
        <v>0</v>
      </c>
      <c r="Y1449" s="2">
        <f t="shared" si="917"/>
        <v>0</v>
      </c>
      <c r="Z1449" s="2">
        <f t="shared" si="917"/>
        <v>0</v>
      </c>
      <c r="AA1449" s="2">
        <f t="shared" si="917"/>
        <v>0</v>
      </c>
      <c r="AB1449" s="2">
        <f t="shared" si="917"/>
        <v>0</v>
      </c>
      <c r="AC1449" s="2">
        <f t="shared" si="917"/>
        <v>0</v>
      </c>
      <c r="AD1449" s="2">
        <f t="shared" si="917"/>
        <v>0</v>
      </c>
      <c r="AE1449" s="2">
        <f t="shared" si="917"/>
        <v>0</v>
      </c>
      <c r="AF1449" s="2">
        <f t="shared" si="917"/>
        <v>0</v>
      </c>
      <c r="AG1449" s="2">
        <f t="shared" si="917"/>
        <v>0</v>
      </c>
      <c r="AH1449" s="2">
        <f t="shared" si="917"/>
        <v>0</v>
      </c>
      <c r="AI1449" s="2">
        <f t="shared" si="917"/>
        <v>0</v>
      </c>
      <c r="AJ1449" s="2">
        <f t="shared" si="917"/>
        <v>0</v>
      </c>
      <c r="AK1449" s="2">
        <f t="shared" si="917"/>
        <v>0</v>
      </c>
      <c r="AL1449" s="2">
        <f t="shared" si="917"/>
        <v>0</v>
      </c>
      <c r="AM1449" s="2">
        <f t="shared" si="917"/>
        <v>0</v>
      </c>
      <c r="AN1449" s="2">
        <f t="shared" si="917"/>
        <v>0</v>
      </c>
      <c r="AO1449" s="2">
        <f t="shared" si="917"/>
        <v>0</v>
      </c>
      <c r="AP1449" s="2">
        <f t="shared" si="917"/>
        <v>0</v>
      </c>
      <c r="AQ1449" s="2">
        <f t="shared" si="917"/>
        <v>0</v>
      </c>
      <c r="AR1449" s="2">
        <f t="shared" si="917"/>
        <v>0</v>
      </c>
      <c r="AS1449" s="2">
        <f t="shared" si="917"/>
        <v>0</v>
      </c>
      <c r="AT1449" s="2">
        <f t="shared" si="917"/>
        <v>0</v>
      </c>
      <c r="AU1449" s="2">
        <f t="shared" ref="AU1449:BZ1449" si="918">AU1457</f>
        <v>0</v>
      </c>
      <c r="AV1449" s="2">
        <f t="shared" si="918"/>
        <v>0</v>
      </c>
      <c r="AW1449" s="2">
        <f t="shared" si="918"/>
        <v>0</v>
      </c>
      <c r="AX1449" s="2">
        <f t="shared" si="918"/>
        <v>0</v>
      </c>
      <c r="AY1449" s="2">
        <f t="shared" si="918"/>
        <v>0</v>
      </c>
      <c r="AZ1449" s="2">
        <f t="shared" si="918"/>
        <v>0</v>
      </c>
      <c r="BA1449" s="2">
        <f t="shared" si="918"/>
        <v>0</v>
      </c>
      <c r="BB1449" s="2">
        <f t="shared" si="918"/>
        <v>0</v>
      </c>
      <c r="BC1449" s="2">
        <f t="shared" si="918"/>
        <v>0</v>
      </c>
      <c r="BD1449" s="2">
        <f t="shared" si="918"/>
        <v>0</v>
      </c>
      <c r="BE1449" s="2">
        <f t="shared" si="918"/>
        <v>0</v>
      </c>
      <c r="BF1449" s="2">
        <f t="shared" si="918"/>
        <v>0</v>
      </c>
      <c r="BG1449" s="2">
        <f t="shared" si="918"/>
        <v>0</v>
      </c>
      <c r="BH1449" s="2">
        <f t="shared" si="918"/>
        <v>0</v>
      </c>
      <c r="BI1449" s="2">
        <f t="shared" si="918"/>
        <v>0</v>
      </c>
      <c r="BJ1449" s="2">
        <f t="shared" si="918"/>
        <v>0</v>
      </c>
      <c r="BK1449" s="2">
        <f t="shared" si="918"/>
        <v>0</v>
      </c>
      <c r="BL1449" s="2">
        <f t="shared" si="918"/>
        <v>0</v>
      </c>
      <c r="BM1449" s="2">
        <f t="shared" si="918"/>
        <v>0</v>
      </c>
      <c r="BN1449" s="2">
        <f t="shared" si="918"/>
        <v>0</v>
      </c>
      <c r="BO1449" s="3">
        <f t="shared" si="918"/>
        <v>0</v>
      </c>
      <c r="BP1449" s="3">
        <f t="shared" si="918"/>
        <v>0</v>
      </c>
      <c r="BQ1449" s="3">
        <f t="shared" si="918"/>
        <v>0</v>
      </c>
      <c r="BR1449" s="3">
        <f t="shared" si="918"/>
        <v>0</v>
      </c>
      <c r="BS1449" s="3">
        <f t="shared" si="918"/>
        <v>0</v>
      </c>
      <c r="BT1449" s="3">
        <f t="shared" si="918"/>
        <v>0</v>
      </c>
      <c r="BU1449" s="3">
        <f t="shared" si="918"/>
        <v>0</v>
      </c>
      <c r="BV1449" s="3">
        <f t="shared" si="918"/>
        <v>0</v>
      </c>
      <c r="BW1449" s="3">
        <f t="shared" si="918"/>
        <v>0</v>
      </c>
      <c r="BX1449" s="3">
        <f t="shared" si="918"/>
        <v>0</v>
      </c>
      <c r="BY1449" s="3">
        <f t="shared" si="918"/>
        <v>0</v>
      </c>
      <c r="BZ1449" s="3">
        <f t="shared" si="918"/>
        <v>0</v>
      </c>
      <c r="CA1449" s="3">
        <f t="shared" ref="CA1449:DF1449" si="919">CA1457</f>
        <v>0</v>
      </c>
      <c r="CB1449" s="3">
        <f t="shared" si="919"/>
        <v>0</v>
      </c>
      <c r="CC1449" s="3">
        <f t="shared" si="919"/>
        <v>0</v>
      </c>
      <c r="CD1449" s="3">
        <f t="shared" si="919"/>
        <v>0</v>
      </c>
      <c r="CE1449" s="3">
        <f t="shared" si="919"/>
        <v>0</v>
      </c>
      <c r="CF1449" s="3">
        <f t="shared" si="919"/>
        <v>0</v>
      </c>
      <c r="CG1449" s="3">
        <f t="shared" si="919"/>
        <v>0</v>
      </c>
      <c r="CH1449" s="3">
        <f t="shared" si="919"/>
        <v>0</v>
      </c>
      <c r="CI1449" s="3">
        <f t="shared" si="919"/>
        <v>0</v>
      </c>
      <c r="CJ1449" s="3">
        <f t="shared" si="919"/>
        <v>0</v>
      </c>
      <c r="CK1449" s="3">
        <f t="shared" si="919"/>
        <v>0</v>
      </c>
      <c r="CL1449" s="3">
        <f t="shared" si="919"/>
        <v>0</v>
      </c>
      <c r="CM1449" s="3">
        <f t="shared" si="919"/>
        <v>0</v>
      </c>
      <c r="CN1449" s="3">
        <f t="shared" si="919"/>
        <v>0</v>
      </c>
      <c r="CO1449" s="3">
        <f t="shared" si="919"/>
        <v>0</v>
      </c>
      <c r="CP1449" s="3">
        <f t="shared" si="919"/>
        <v>0</v>
      </c>
      <c r="CQ1449" s="3">
        <f t="shared" si="919"/>
        <v>0</v>
      </c>
      <c r="CR1449" s="3">
        <f t="shared" si="919"/>
        <v>0</v>
      </c>
      <c r="CS1449" s="3">
        <f t="shared" si="919"/>
        <v>0</v>
      </c>
      <c r="CT1449" s="3">
        <f t="shared" si="919"/>
        <v>0</v>
      </c>
      <c r="CU1449" s="3">
        <f t="shared" si="919"/>
        <v>0</v>
      </c>
      <c r="CV1449" s="3">
        <f t="shared" si="919"/>
        <v>0</v>
      </c>
      <c r="CW1449" s="3">
        <f t="shared" si="919"/>
        <v>0</v>
      </c>
      <c r="CX1449" s="3">
        <f t="shared" si="919"/>
        <v>0</v>
      </c>
      <c r="CY1449" s="3">
        <f t="shared" si="919"/>
        <v>0</v>
      </c>
      <c r="CZ1449" s="3">
        <f t="shared" si="919"/>
        <v>0</v>
      </c>
      <c r="DA1449" s="3">
        <f t="shared" si="919"/>
        <v>0</v>
      </c>
      <c r="DB1449" s="3">
        <f t="shared" si="919"/>
        <v>0</v>
      </c>
      <c r="DC1449" s="3">
        <f t="shared" si="919"/>
        <v>0</v>
      </c>
      <c r="DD1449" s="3">
        <f t="shared" si="919"/>
        <v>0</v>
      </c>
      <c r="DE1449" s="3">
        <f t="shared" si="919"/>
        <v>0</v>
      </c>
      <c r="DF1449" s="3">
        <f t="shared" si="919"/>
        <v>0</v>
      </c>
      <c r="DG1449" s="3">
        <f t="shared" ref="DG1449:DN1449" si="920">DG1457</f>
        <v>0</v>
      </c>
      <c r="DH1449" s="3">
        <f t="shared" si="920"/>
        <v>0</v>
      </c>
      <c r="DI1449" s="3">
        <f t="shared" si="920"/>
        <v>0</v>
      </c>
      <c r="DJ1449" s="3">
        <f t="shared" si="920"/>
        <v>0</v>
      </c>
      <c r="DK1449" s="3">
        <f t="shared" si="920"/>
        <v>0</v>
      </c>
      <c r="DL1449" s="3">
        <f t="shared" si="920"/>
        <v>0</v>
      </c>
      <c r="DM1449" s="3">
        <f t="shared" si="920"/>
        <v>0</v>
      </c>
      <c r="DN1449" s="3">
        <f t="shared" si="920"/>
        <v>0</v>
      </c>
    </row>
    <row r="1451" spans="1:200">
      <c r="A1451">
        <v>17</v>
      </c>
      <c r="B1451">
        <v>0</v>
      </c>
      <c r="C1451">
        <f>ROW(SmtRes!A676)</f>
        <v>676</v>
      </c>
      <c r="D1451">
        <f>ROW(EtalonRes!A652)</f>
        <v>652</v>
      </c>
      <c r="E1451" t="s">
        <v>63</v>
      </c>
      <c r="F1451" t="s">
        <v>861</v>
      </c>
      <c r="G1451" t="s">
        <v>862</v>
      </c>
      <c r="H1451" t="s">
        <v>73</v>
      </c>
      <c r="I1451">
        <f>0.1283*0.3</f>
        <v>3.8489999999999996E-2</v>
      </c>
      <c r="J1451">
        <v>0</v>
      </c>
      <c r="O1451">
        <f>ROUND(CP1451,2)</f>
        <v>2187.0700000000002</v>
      </c>
      <c r="P1451">
        <f>ROUND(CQ1451*I1451,2)</f>
        <v>0</v>
      </c>
      <c r="Q1451">
        <f>ROUND(CR1451*I1451,2)</f>
        <v>0</v>
      </c>
      <c r="R1451">
        <f>ROUND(CS1451*I1451,2)</f>
        <v>0</v>
      </c>
      <c r="S1451">
        <f>ROUND(CT1451*I1451,2)</f>
        <v>2187.0700000000002</v>
      </c>
      <c r="T1451">
        <f>ROUND(CU1451*I1451,2)</f>
        <v>0</v>
      </c>
      <c r="U1451">
        <f>CV1451*I1451</f>
        <v>11.054520449999998</v>
      </c>
      <c r="V1451">
        <f>CW1451*I1451</f>
        <v>0</v>
      </c>
      <c r="W1451">
        <f>ROUND(CX1451*I1451,2)</f>
        <v>0</v>
      </c>
      <c r="X1451">
        <f t="shared" ref="X1451:Y1455" si="921">ROUND(CY1451,2)</f>
        <v>1837.14</v>
      </c>
      <c r="Y1451">
        <f t="shared" si="921"/>
        <v>962.31</v>
      </c>
      <c r="AA1451">
        <v>22950688</v>
      </c>
      <c r="AB1451">
        <f>ROUND((AC1451+AD1451+AF1451),6)</f>
        <v>3415.64</v>
      </c>
      <c r="AC1451">
        <f>ROUND((ES1451),6)</f>
        <v>0</v>
      </c>
      <c r="AD1451">
        <f>ROUND((((ET1451)-(EU1451))+AE1451),6)</f>
        <v>0</v>
      </c>
      <c r="AE1451">
        <f t="shared" ref="AE1451:AF1455" si="922">ROUND((EU1451),6)</f>
        <v>0</v>
      </c>
      <c r="AF1451">
        <f t="shared" si="922"/>
        <v>3415.64</v>
      </c>
      <c r="AG1451">
        <f>ROUND((AP1451),6)</f>
        <v>0</v>
      </c>
      <c r="AH1451">
        <f t="shared" ref="AH1451:AI1455" si="923">(EW1451)</f>
        <v>280.2</v>
      </c>
      <c r="AI1451">
        <f t="shared" si="923"/>
        <v>0</v>
      </c>
      <c r="AJ1451">
        <f>ROUND((AS1451),6)</f>
        <v>0</v>
      </c>
      <c r="AK1451">
        <v>3415.64</v>
      </c>
      <c r="AL1451">
        <v>0</v>
      </c>
      <c r="AM1451">
        <v>0</v>
      </c>
      <c r="AN1451">
        <v>0</v>
      </c>
      <c r="AO1451">
        <v>3415.64</v>
      </c>
      <c r="AP1451">
        <v>0</v>
      </c>
      <c r="AQ1451">
        <v>280.2</v>
      </c>
      <c r="AR1451">
        <v>0</v>
      </c>
      <c r="AS1451">
        <v>0</v>
      </c>
      <c r="AT1451">
        <v>84</v>
      </c>
      <c r="AU1451">
        <v>44</v>
      </c>
      <c r="AV1451">
        <v>1.0249999999999999</v>
      </c>
      <c r="AW1451">
        <v>1</v>
      </c>
      <c r="AZ1451">
        <v>1</v>
      </c>
      <c r="BA1451">
        <v>16.23</v>
      </c>
      <c r="BB1451">
        <v>1</v>
      </c>
      <c r="BC1451">
        <v>1</v>
      </c>
      <c r="BD1451" t="s">
        <v>45</v>
      </c>
      <c r="BE1451" t="s">
        <v>45</v>
      </c>
      <c r="BF1451" t="s">
        <v>45</v>
      </c>
      <c r="BG1451" t="s">
        <v>45</v>
      </c>
      <c r="BH1451">
        <v>0</v>
      </c>
      <c r="BI1451">
        <v>1</v>
      </c>
      <c r="BJ1451" t="s">
        <v>863</v>
      </c>
      <c r="BM1451">
        <v>454</v>
      </c>
      <c r="BN1451">
        <v>0</v>
      </c>
      <c r="BO1451" t="s">
        <v>861</v>
      </c>
      <c r="BP1451">
        <v>1</v>
      </c>
      <c r="BQ1451">
        <v>60</v>
      </c>
      <c r="BS1451">
        <v>16.23</v>
      </c>
      <c r="BT1451">
        <v>1</v>
      </c>
      <c r="BU1451">
        <v>1</v>
      </c>
      <c r="BV1451">
        <v>1</v>
      </c>
      <c r="BW1451">
        <v>1</v>
      </c>
      <c r="BX1451">
        <v>1</v>
      </c>
      <c r="BY1451" t="s">
        <v>45</v>
      </c>
      <c r="BZ1451">
        <v>84</v>
      </c>
      <c r="CA1451">
        <v>44</v>
      </c>
      <c r="CF1451">
        <v>0</v>
      </c>
      <c r="CG1451">
        <v>0</v>
      </c>
      <c r="CM1451">
        <v>0</v>
      </c>
      <c r="CN1451" t="s">
        <v>45</v>
      </c>
      <c r="CO1451">
        <v>0</v>
      </c>
      <c r="CP1451">
        <f>(P1451+Q1451+S1451)</f>
        <v>2187.0700000000002</v>
      </c>
      <c r="CQ1451">
        <f>(AC1451*BC1451*AW1451)</f>
        <v>0</v>
      </c>
      <c r="CR1451">
        <f>(AD1451*BB1451*AV1451)</f>
        <v>0</v>
      </c>
      <c r="CS1451">
        <f>(AE1451*BS1451*AV1451)</f>
        <v>0</v>
      </c>
      <c r="CT1451">
        <f>(AF1451*BA1451*AV1451)</f>
        <v>56821.733129999993</v>
      </c>
      <c r="CU1451">
        <f>AG1451</f>
        <v>0</v>
      </c>
      <c r="CV1451">
        <f>(AH1451*AV1451)</f>
        <v>287.20499999999998</v>
      </c>
      <c r="CW1451">
        <f t="shared" ref="CW1451:CX1455" si="924">AI1451</f>
        <v>0</v>
      </c>
      <c r="CX1451">
        <f t="shared" si="924"/>
        <v>0</v>
      </c>
      <c r="CY1451">
        <f>S1451*(BZ1451/100)</f>
        <v>1837.1388000000002</v>
      </c>
      <c r="CZ1451">
        <f>S1451*(CA1451/100)</f>
        <v>962.31080000000009</v>
      </c>
      <c r="DC1451" t="s">
        <v>45</v>
      </c>
      <c r="DD1451" t="s">
        <v>45</v>
      </c>
      <c r="DE1451" t="s">
        <v>45</v>
      </c>
      <c r="DF1451" t="s">
        <v>45</v>
      </c>
      <c r="DG1451" t="s">
        <v>45</v>
      </c>
      <c r="DH1451" t="s">
        <v>45</v>
      </c>
      <c r="DI1451" t="s">
        <v>45</v>
      </c>
      <c r="DJ1451" t="s">
        <v>45</v>
      </c>
      <c r="DK1451" t="s">
        <v>45</v>
      </c>
      <c r="DL1451" t="s">
        <v>45</v>
      </c>
      <c r="DM1451" t="s">
        <v>45</v>
      </c>
      <c r="DN1451">
        <v>100</v>
      </c>
      <c r="DO1451">
        <v>64</v>
      </c>
      <c r="DP1451">
        <v>1.0249999999999999</v>
      </c>
      <c r="DQ1451">
        <v>1</v>
      </c>
      <c r="DU1451">
        <v>1005</v>
      </c>
      <c r="DV1451" t="s">
        <v>73</v>
      </c>
      <c r="DW1451" t="s">
        <v>73</v>
      </c>
      <c r="DX1451">
        <v>100</v>
      </c>
      <c r="EE1451">
        <v>21378169</v>
      </c>
      <c r="EF1451">
        <v>60</v>
      </c>
      <c r="EG1451" t="s">
        <v>87</v>
      </c>
      <c r="EH1451">
        <v>0</v>
      </c>
      <c r="EI1451" t="s">
        <v>45</v>
      </c>
      <c r="EJ1451">
        <v>1</v>
      </c>
      <c r="EK1451">
        <v>454</v>
      </c>
      <c r="EL1451" t="s">
        <v>384</v>
      </c>
      <c r="EM1451" t="s">
        <v>385</v>
      </c>
      <c r="EO1451" t="s">
        <v>45</v>
      </c>
      <c r="EQ1451">
        <v>0</v>
      </c>
      <c r="ER1451">
        <v>3415.64</v>
      </c>
      <c r="ES1451">
        <v>0</v>
      </c>
      <c r="ET1451">
        <v>0</v>
      </c>
      <c r="EU1451">
        <v>0</v>
      </c>
      <c r="EV1451">
        <v>3415.64</v>
      </c>
      <c r="EW1451">
        <v>280.2</v>
      </c>
      <c r="EX1451">
        <v>0</v>
      </c>
      <c r="EY1451">
        <v>0</v>
      </c>
      <c r="EZ1451">
        <v>0</v>
      </c>
      <c r="FQ1451">
        <v>0</v>
      </c>
      <c r="FR1451">
        <f>ROUND(IF(AND(BH1451=3,BI1451=3),P1451,0),2)</f>
        <v>0</v>
      </c>
      <c r="FS1451">
        <v>0</v>
      </c>
      <c r="FX1451">
        <v>84</v>
      </c>
      <c r="FY1451">
        <v>44</v>
      </c>
      <c r="GA1451" t="s">
        <v>45</v>
      </c>
      <c r="GG1451">
        <v>2</v>
      </c>
      <c r="GH1451">
        <v>1</v>
      </c>
      <c r="GI1451">
        <v>2</v>
      </c>
      <c r="GJ1451">
        <v>0</v>
      </c>
      <c r="GK1451">
        <f>ROUND(R1451*(R12)/100,2)</f>
        <v>0</v>
      </c>
      <c r="GL1451">
        <f>ROUND(IF(AND(BH1451=3,BI1451=3,FS1451&lt;&gt;0),P1451,0),2)</f>
        <v>0</v>
      </c>
      <c r="GM1451">
        <f>O1451+X1451+Y1451+GK1451</f>
        <v>4986.5200000000004</v>
      </c>
      <c r="GN1451">
        <f>ROUND(IF(OR(BI1451=0,BI1451=1),O1451+X1451+Y1451+GK1451,0),2)</f>
        <v>4986.5200000000004</v>
      </c>
      <c r="GO1451">
        <f>ROUND(IF(BI1451=2,O1451+X1451+Y1451+GK1451,0),2)</f>
        <v>0</v>
      </c>
      <c r="GP1451">
        <f>ROUND(IF(BI1451=4,O1451+X1451+Y1451+GK1451,0),2)</f>
        <v>0</v>
      </c>
      <c r="GR1451">
        <v>0</v>
      </c>
    </row>
    <row r="1452" spans="1:200">
      <c r="A1452">
        <v>18</v>
      </c>
      <c r="B1452">
        <v>0</v>
      </c>
      <c r="C1452">
        <v>676</v>
      </c>
      <c r="E1452" t="s">
        <v>386</v>
      </c>
      <c r="F1452" t="s">
        <v>864</v>
      </c>
      <c r="G1452" t="s">
        <v>865</v>
      </c>
      <c r="H1452" t="s">
        <v>102</v>
      </c>
      <c r="I1452">
        <f>I1451*J1452</f>
        <v>8.8911899999999988E-2</v>
      </c>
      <c r="J1452">
        <v>2.31</v>
      </c>
      <c r="O1452">
        <f>ROUND(CP1452,2)</f>
        <v>272.64</v>
      </c>
      <c r="P1452">
        <f>ROUND(CQ1452*I1452,2)</f>
        <v>272.64</v>
      </c>
      <c r="Q1452">
        <f>ROUND(CR1452*I1452,2)</f>
        <v>0</v>
      </c>
      <c r="R1452">
        <f>ROUND(CS1452*I1452,2)</f>
        <v>0</v>
      </c>
      <c r="S1452">
        <f>ROUND(CT1452*I1452,2)</f>
        <v>0</v>
      </c>
      <c r="T1452">
        <f>ROUND(CU1452*I1452,2)</f>
        <v>0</v>
      </c>
      <c r="U1452">
        <f>CV1452*I1452</f>
        <v>0</v>
      </c>
      <c r="V1452">
        <f>CW1452*I1452</f>
        <v>0</v>
      </c>
      <c r="W1452">
        <f>ROUND(CX1452*I1452,2)</f>
        <v>0</v>
      </c>
      <c r="X1452">
        <f t="shared" si="921"/>
        <v>0</v>
      </c>
      <c r="Y1452">
        <f t="shared" si="921"/>
        <v>0</v>
      </c>
      <c r="AA1452">
        <v>22950688</v>
      </c>
      <c r="AB1452">
        <f>ROUND((AC1452+AD1452+AF1452),6)</f>
        <v>477.64</v>
      </c>
      <c r="AC1452">
        <f>ROUND((ES1452),6)</f>
        <v>477.64</v>
      </c>
      <c r="AD1452">
        <f>ROUND((((ET1452)-(EU1452))+AE1452),6)</f>
        <v>0</v>
      </c>
      <c r="AE1452">
        <f t="shared" si="922"/>
        <v>0</v>
      </c>
      <c r="AF1452">
        <f t="shared" si="922"/>
        <v>0</v>
      </c>
      <c r="AG1452">
        <f>ROUND((AP1452),6)</f>
        <v>0</v>
      </c>
      <c r="AH1452">
        <f t="shared" si="923"/>
        <v>0</v>
      </c>
      <c r="AI1452">
        <f t="shared" si="923"/>
        <v>0</v>
      </c>
      <c r="AJ1452">
        <f>ROUND((AS1452),6)</f>
        <v>0</v>
      </c>
      <c r="AK1452">
        <v>477.64</v>
      </c>
      <c r="AL1452">
        <v>477.64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1</v>
      </c>
      <c r="AW1452">
        <v>1</v>
      </c>
      <c r="AZ1452">
        <v>1</v>
      </c>
      <c r="BA1452">
        <v>1</v>
      </c>
      <c r="BB1452">
        <v>1</v>
      </c>
      <c r="BC1452">
        <v>6.42</v>
      </c>
      <c r="BD1452" t="s">
        <v>45</v>
      </c>
      <c r="BE1452" t="s">
        <v>45</v>
      </c>
      <c r="BF1452" t="s">
        <v>45</v>
      </c>
      <c r="BG1452" t="s">
        <v>45</v>
      </c>
      <c r="BH1452">
        <v>3</v>
      </c>
      <c r="BI1452">
        <v>1</v>
      </c>
      <c r="BJ1452" t="s">
        <v>866</v>
      </c>
      <c r="BM1452">
        <v>454</v>
      </c>
      <c r="BN1452">
        <v>0</v>
      </c>
      <c r="BO1452" t="s">
        <v>864</v>
      </c>
      <c r="BP1452">
        <v>1</v>
      </c>
      <c r="BQ1452">
        <v>60</v>
      </c>
      <c r="BS1452">
        <v>1</v>
      </c>
      <c r="BT1452">
        <v>1</v>
      </c>
      <c r="BU1452">
        <v>1</v>
      </c>
      <c r="BV1452">
        <v>1</v>
      </c>
      <c r="BW1452">
        <v>1</v>
      </c>
      <c r="BX1452">
        <v>1</v>
      </c>
      <c r="BY1452" t="s">
        <v>45</v>
      </c>
      <c r="BZ1452">
        <v>0</v>
      </c>
      <c r="CA1452">
        <v>0</v>
      </c>
      <c r="CF1452">
        <v>0</v>
      </c>
      <c r="CG1452">
        <v>0</v>
      </c>
      <c r="CM1452">
        <v>0</v>
      </c>
      <c r="CN1452" t="s">
        <v>45</v>
      </c>
      <c r="CO1452">
        <v>0</v>
      </c>
      <c r="CP1452">
        <f>(P1452+Q1452+S1452)</f>
        <v>272.64</v>
      </c>
      <c r="CQ1452">
        <f>(AC1452*BC1452*AW1452)</f>
        <v>3066.4487999999997</v>
      </c>
      <c r="CR1452">
        <f>(AD1452*BB1452*AV1452)</f>
        <v>0</v>
      </c>
      <c r="CS1452">
        <f>(AE1452*BS1452*AV1452)</f>
        <v>0</v>
      </c>
      <c r="CT1452">
        <f>(AF1452*BA1452*AV1452)</f>
        <v>0</v>
      </c>
      <c r="CU1452">
        <f>AG1452</f>
        <v>0</v>
      </c>
      <c r="CV1452">
        <f>(AH1452*AV1452)</f>
        <v>0</v>
      </c>
      <c r="CW1452">
        <f t="shared" si="924"/>
        <v>0</v>
      </c>
      <c r="CX1452">
        <f t="shared" si="924"/>
        <v>0</v>
      </c>
      <c r="CY1452">
        <f>S1452*(BZ1452/100)</f>
        <v>0</v>
      </c>
      <c r="CZ1452">
        <f>S1452*(CA1452/100)</f>
        <v>0</v>
      </c>
      <c r="DC1452" t="s">
        <v>45</v>
      </c>
      <c r="DD1452" t="s">
        <v>45</v>
      </c>
      <c r="DE1452" t="s">
        <v>45</v>
      </c>
      <c r="DF1452" t="s">
        <v>45</v>
      </c>
      <c r="DG1452" t="s">
        <v>45</v>
      </c>
      <c r="DH1452" t="s">
        <v>45</v>
      </c>
      <c r="DI1452" t="s">
        <v>45</v>
      </c>
      <c r="DJ1452" t="s">
        <v>45</v>
      </c>
      <c r="DK1452" t="s">
        <v>45</v>
      </c>
      <c r="DL1452" t="s">
        <v>45</v>
      </c>
      <c r="DM1452" t="s">
        <v>45</v>
      </c>
      <c r="DN1452">
        <v>100</v>
      </c>
      <c r="DO1452">
        <v>64</v>
      </c>
      <c r="DP1452">
        <v>1.0249999999999999</v>
      </c>
      <c r="DQ1452">
        <v>1</v>
      </c>
      <c r="DU1452">
        <v>1007</v>
      </c>
      <c r="DV1452" t="s">
        <v>102</v>
      </c>
      <c r="DW1452" t="s">
        <v>102</v>
      </c>
      <c r="DX1452">
        <v>1</v>
      </c>
      <c r="EE1452">
        <v>21378169</v>
      </c>
      <c r="EF1452">
        <v>60</v>
      </c>
      <c r="EG1452" t="s">
        <v>87</v>
      </c>
      <c r="EH1452">
        <v>0</v>
      </c>
      <c r="EI1452" t="s">
        <v>45</v>
      </c>
      <c r="EJ1452">
        <v>1</v>
      </c>
      <c r="EK1452">
        <v>454</v>
      </c>
      <c r="EL1452" t="s">
        <v>384</v>
      </c>
      <c r="EM1452" t="s">
        <v>385</v>
      </c>
      <c r="EO1452" t="s">
        <v>45</v>
      </c>
      <c r="EQ1452">
        <v>0</v>
      </c>
      <c r="ER1452">
        <v>477.64</v>
      </c>
      <c r="ES1452">
        <v>477.64</v>
      </c>
      <c r="ET1452">
        <v>0</v>
      </c>
      <c r="EU1452">
        <v>0</v>
      </c>
      <c r="EV1452">
        <v>0</v>
      </c>
      <c r="EW1452">
        <v>0</v>
      </c>
      <c r="EX1452">
        <v>0</v>
      </c>
      <c r="EZ1452">
        <v>0</v>
      </c>
      <c r="FQ1452">
        <v>0</v>
      </c>
      <c r="FR1452">
        <f>ROUND(IF(AND(BH1452=3,BI1452=3),P1452,0),2)</f>
        <v>0</v>
      </c>
      <c r="FS1452">
        <v>0</v>
      </c>
      <c r="FX1452">
        <v>0</v>
      </c>
      <c r="FY1452">
        <v>0</v>
      </c>
      <c r="GA1452" t="s">
        <v>45</v>
      </c>
      <c r="GG1452">
        <v>2</v>
      </c>
      <c r="GH1452">
        <v>1</v>
      </c>
      <c r="GI1452">
        <v>2</v>
      </c>
      <c r="GJ1452">
        <v>0</v>
      </c>
      <c r="GK1452">
        <f>ROUND(R1452*(R12)/100,2)</f>
        <v>0</v>
      </c>
      <c r="GL1452">
        <f>ROUND(IF(AND(BH1452=3,BI1452=3,FS1452&lt;&gt;0),P1452,0),2)</f>
        <v>0</v>
      </c>
      <c r="GM1452">
        <f>O1452+X1452+Y1452+GK1452</f>
        <v>272.64</v>
      </c>
      <c r="GN1452">
        <f>ROUND(IF(OR(BI1452=0,BI1452=1),O1452+X1452+Y1452+GK1452,0),2)</f>
        <v>272.64</v>
      </c>
      <c r="GO1452">
        <f>ROUND(IF(BI1452=2,O1452+X1452+Y1452+GK1452,0),2)</f>
        <v>0</v>
      </c>
      <c r="GP1452">
        <f>ROUND(IF(BI1452=4,O1452+X1452+Y1452+GK1452,0),2)</f>
        <v>0</v>
      </c>
      <c r="GR1452">
        <v>0</v>
      </c>
    </row>
    <row r="1453" spans="1:200">
      <c r="A1453">
        <v>17</v>
      </c>
      <c r="B1453">
        <v>0</v>
      </c>
      <c r="C1453">
        <f>ROW(SmtRes!A685)</f>
        <v>685</v>
      </c>
      <c r="D1453">
        <f>ROW(EtalonRes!A661)</f>
        <v>661</v>
      </c>
      <c r="E1453" t="s">
        <v>70</v>
      </c>
      <c r="F1453" t="s">
        <v>867</v>
      </c>
      <c r="G1453" t="s">
        <v>868</v>
      </c>
      <c r="H1453" t="s">
        <v>73</v>
      </c>
      <c r="I1453">
        <f>0.128</f>
        <v>0.128</v>
      </c>
      <c r="J1453">
        <v>0</v>
      </c>
      <c r="O1453">
        <f>ROUND(CP1453,2)</f>
        <v>583.95000000000005</v>
      </c>
      <c r="P1453">
        <f>ROUND(CQ1453*I1453,2)</f>
        <v>84.65</v>
      </c>
      <c r="Q1453">
        <f>ROUND(CR1453*I1453,2)</f>
        <v>5.16</v>
      </c>
      <c r="R1453">
        <f>ROUND(CS1453*I1453,2)</f>
        <v>2.2599999999999998</v>
      </c>
      <c r="S1453">
        <f>ROUND(CT1453*I1453,2)</f>
        <v>494.14</v>
      </c>
      <c r="T1453">
        <f>ROUND(CU1453*I1453,2)</f>
        <v>0</v>
      </c>
      <c r="U1453">
        <f>CV1453*I1453</f>
        <v>2.6896</v>
      </c>
      <c r="V1453">
        <f>CW1453*I1453</f>
        <v>0</v>
      </c>
      <c r="W1453">
        <f>ROUND(CX1453*I1453,2)</f>
        <v>0</v>
      </c>
      <c r="X1453">
        <f t="shared" si="921"/>
        <v>415.08</v>
      </c>
      <c r="Y1453">
        <f t="shared" si="921"/>
        <v>217.42</v>
      </c>
      <c r="AA1453">
        <v>22950688</v>
      </c>
      <c r="AB1453">
        <f>ROUND((AC1453+AD1453+AF1453),6)</f>
        <v>430.46</v>
      </c>
      <c r="AC1453">
        <f>ROUND((ES1453),6)</f>
        <v>193.93</v>
      </c>
      <c r="AD1453">
        <f>ROUND((((ET1453)-(EU1453))+AE1453),6)</f>
        <v>4.47</v>
      </c>
      <c r="AE1453">
        <f t="shared" si="922"/>
        <v>1.06</v>
      </c>
      <c r="AF1453">
        <f t="shared" si="922"/>
        <v>232.06</v>
      </c>
      <c r="AG1453">
        <f>ROUND((AP1453),6)</f>
        <v>0</v>
      </c>
      <c r="AH1453">
        <f t="shared" si="923"/>
        <v>20.5</v>
      </c>
      <c r="AI1453">
        <f t="shared" si="923"/>
        <v>0</v>
      </c>
      <c r="AJ1453">
        <f>ROUND((AS1453),6)</f>
        <v>0</v>
      </c>
      <c r="AK1453">
        <v>430.46</v>
      </c>
      <c r="AL1453">
        <v>193.93</v>
      </c>
      <c r="AM1453">
        <v>4.47</v>
      </c>
      <c r="AN1453">
        <v>1.06</v>
      </c>
      <c r="AO1453">
        <v>232.06</v>
      </c>
      <c r="AP1453">
        <v>0</v>
      </c>
      <c r="AQ1453">
        <v>20.5</v>
      </c>
      <c r="AR1453">
        <v>0</v>
      </c>
      <c r="AS1453">
        <v>0</v>
      </c>
      <c r="AT1453">
        <v>84</v>
      </c>
      <c r="AU1453">
        <v>44</v>
      </c>
      <c r="AV1453">
        <v>1.0249999999999999</v>
      </c>
      <c r="AW1453">
        <v>1</v>
      </c>
      <c r="AZ1453">
        <v>1</v>
      </c>
      <c r="BA1453">
        <v>16.23</v>
      </c>
      <c r="BB1453">
        <v>8.7899999999999991</v>
      </c>
      <c r="BC1453">
        <v>3.41</v>
      </c>
      <c r="BD1453" t="s">
        <v>45</v>
      </c>
      <c r="BE1453" t="s">
        <v>45</v>
      </c>
      <c r="BF1453" t="s">
        <v>45</v>
      </c>
      <c r="BG1453" t="s">
        <v>45</v>
      </c>
      <c r="BH1453">
        <v>0</v>
      </c>
      <c r="BI1453">
        <v>1</v>
      </c>
      <c r="BJ1453" t="s">
        <v>869</v>
      </c>
      <c r="BM1453">
        <v>478</v>
      </c>
      <c r="BN1453">
        <v>0</v>
      </c>
      <c r="BO1453" t="s">
        <v>867</v>
      </c>
      <c r="BP1453">
        <v>1</v>
      </c>
      <c r="BQ1453">
        <v>60</v>
      </c>
      <c r="BS1453">
        <v>16.23</v>
      </c>
      <c r="BT1453">
        <v>1</v>
      </c>
      <c r="BU1453">
        <v>1</v>
      </c>
      <c r="BV1453">
        <v>1</v>
      </c>
      <c r="BW1453">
        <v>1</v>
      </c>
      <c r="BX1453">
        <v>1</v>
      </c>
      <c r="BY1453" t="s">
        <v>45</v>
      </c>
      <c r="BZ1453">
        <v>84</v>
      </c>
      <c r="CA1453">
        <v>44</v>
      </c>
      <c r="CF1453">
        <v>0</v>
      </c>
      <c r="CG1453">
        <v>0</v>
      </c>
      <c r="CM1453">
        <v>0</v>
      </c>
      <c r="CN1453" t="s">
        <v>45</v>
      </c>
      <c r="CO1453">
        <v>0</v>
      </c>
      <c r="CP1453">
        <f>(P1453+Q1453+S1453)</f>
        <v>583.95000000000005</v>
      </c>
      <c r="CQ1453">
        <f>(AC1453*BC1453*AW1453)</f>
        <v>661.30130000000008</v>
      </c>
      <c r="CR1453">
        <f>(AD1453*BB1453*AV1453)</f>
        <v>40.273582499999989</v>
      </c>
      <c r="CS1453">
        <f>(AE1453*BS1453*AV1453)</f>
        <v>17.633894999999999</v>
      </c>
      <c r="CT1453">
        <f>(AF1453*BA1453*AV1453)</f>
        <v>3860.4921450000002</v>
      </c>
      <c r="CU1453">
        <f>AG1453</f>
        <v>0</v>
      </c>
      <c r="CV1453">
        <f>(AH1453*AV1453)</f>
        <v>21.012499999999999</v>
      </c>
      <c r="CW1453">
        <f t="shared" si="924"/>
        <v>0</v>
      </c>
      <c r="CX1453">
        <f t="shared" si="924"/>
        <v>0</v>
      </c>
      <c r="CY1453">
        <f>S1453*(BZ1453/100)</f>
        <v>415.07759999999996</v>
      </c>
      <c r="CZ1453">
        <f>S1453*(CA1453/100)</f>
        <v>217.42159999999998</v>
      </c>
      <c r="DC1453" t="s">
        <v>45</v>
      </c>
      <c r="DD1453" t="s">
        <v>45</v>
      </c>
      <c r="DE1453" t="s">
        <v>45</v>
      </c>
      <c r="DF1453" t="s">
        <v>45</v>
      </c>
      <c r="DG1453" t="s">
        <v>45</v>
      </c>
      <c r="DH1453" t="s">
        <v>45</v>
      </c>
      <c r="DI1453" t="s">
        <v>45</v>
      </c>
      <c r="DJ1453" t="s">
        <v>45</v>
      </c>
      <c r="DK1453" t="s">
        <v>45</v>
      </c>
      <c r="DL1453" t="s">
        <v>45</v>
      </c>
      <c r="DM1453" t="s">
        <v>45</v>
      </c>
      <c r="DN1453">
        <v>100</v>
      </c>
      <c r="DO1453">
        <v>64</v>
      </c>
      <c r="DP1453">
        <v>1.0249999999999999</v>
      </c>
      <c r="DQ1453">
        <v>1</v>
      </c>
      <c r="DU1453">
        <v>1005</v>
      </c>
      <c r="DV1453" t="s">
        <v>73</v>
      </c>
      <c r="DW1453" t="s">
        <v>73</v>
      </c>
      <c r="DX1453">
        <v>100</v>
      </c>
      <c r="EE1453">
        <v>21378193</v>
      </c>
      <c r="EF1453">
        <v>60</v>
      </c>
      <c r="EG1453" t="s">
        <v>87</v>
      </c>
      <c r="EH1453">
        <v>0</v>
      </c>
      <c r="EI1453" t="s">
        <v>45</v>
      </c>
      <c r="EJ1453">
        <v>1</v>
      </c>
      <c r="EK1453">
        <v>478</v>
      </c>
      <c r="EL1453" t="s">
        <v>400</v>
      </c>
      <c r="EM1453" t="s">
        <v>401</v>
      </c>
      <c r="EO1453" t="s">
        <v>45</v>
      </c>
      <c r="EQ1453">
        <v>0</v>
      </c>
      <c r="ER1453">
        <v>430.46</v>
      </c>
      <c r="ES1453">
        <v>193.93</v>
      </c>
      <c r="ET1453">
        <v>4.47</v>
      </c>
      <c r="EU1453">
        <v>1.06</v>
      </c>
      <c r="EV1453">
        <v>232.06</v>
      </c>
      <c r="EW1453">
        <v>20.5</v>
      </c>
      <c r="EX1453">
        <v>0</v>
      </c>
      <c r="EY1453">
        <v>0</v>
      </c>
      <c r="EZ1453">
        <v>0</v>
      </c>
      <c r="FQ1453">
        <v>0</v>
      </c>
      <c r="FR1453">
        <f>ROUND(IF(AND(BH1453=3,BI1453=3),P1453,0),2)</f>
        <v>0</v>
      </c>
      <c r="FS1453">
        <v>0</v>
      </c>
      <c r="FX1453">
        <v>84</v>
      </c>
      <c r="FY1453">
        <v>44</v>
      </c>
      <c r="GA1453" t="s">
        <v>45</v>
      </c>
      <c r="GG1453">
        <v>2</v>
      </c>
      <c r="GH1453">
        <v>1</v>
      </c>
      <c r="GI1453">
        <v>2</v>
      </c>
      <c r="GJ1453">
        <v>0</v>
      </c>
      <c r="GK1453">
        <f>ROUND(R1453*(R12)/100,2)</f>
        <v>3.77</v>
      </c>
      <c r="GL1453">
        <f>ROUND(IF(AND(BH1453=3,BI1453=3,FS1453&lt;&gt;0),P1453,0),2)</f>
        <v>0</v>
      </c>
      <c r="GM1453">
        <f>O1453+X1453+Y1453+GK1453</f>
        <v>1220.22</v>
      </c>
      <c r="GN1453">
        <f>ROUND(IF(OR(BI1453=0,BI1453=1),O1453+X1453+Y1453+GK1453,0),2)</f>
        <v>1220.22</v>
      </c>
      <c r="GO1453">
        <f>ROUND(IF(BI1453=2,O1453+X1453+Y1453+GK1453,0),2)</f>
        <v>0</v>
      </c>
      <c r="GP1453">
        <f>ROUND(IF(BI1453=4,O1453+X1453+Y1453+GK1453,0),2)</f>
        <v>0</v>
      </c>
      <c r="GR1453">
        <v>0</v>
      </c>
    </row>
    <row r="1454" spans="1:200">
      <c r="A1454">
        <v>18</v>
      </c>
      <c r="B1454">
        <v>0</v>
      </c>
      <c r="C1454">
        <v>681</v>
      </c>
      <c r="E1454" t="s">
        <v>215</v>
      </c>
      <c r="F1454" t="s">
        <v>403</v>
      </c>
      <c r="G1454" t="s">
        <v>404</v>
      </c>
      <c r="H1454" t="s">
        <v>138</v>
      </c>
      <c r="I1454">
        <f>I1453*J1454</f>
        <v>7.0399999999999998E-4</v>
      </c>
      <c r="J1454">
        <v>5.4999999999999997E-3</v>
      </c>
      <c r="O1454">
        <f>ROUND(CP1454,2)</f>
        <v>10.91</v>
      </c>
      <c r="P1454">
        <f>ROUND(CQ1454*I1454,2)</f>
        <v>10.91</v>
      </c>
      <c r="Q1454">
        <f>ROUND(CR1454*I1454,2)</f>
        <v>0</v>
      </c>
      <c r="R1454">
        <f>ROUND(CS1454*I1454,2)</f>
        <v>0</v>
      </c>
      <c r="S1454">
        <f>ROUND(CT1454*I1454,2)</f>
        <v>0</v>
      </c>
      <c r="T1454">
        <f>ROUND(CU1454*I1454,2)</f>
        <v>0</v>
      </c>
      <c r="U1454">
        <f>CV1454*I1454</f>
        <v>0</v>
      </c>
      <c r="V1454">
        <f>CW1454*I1454</f>
        <v>0</v>
      </c>
      <c r="W1454">
        <f>ROUND(CX1454*I1454,2)</f>
        <v>0</v>
      </c>
      <c r="X1454">
        <f t="shared" si="921"/>
        <v>0</v>
      </c>
      <c r="Y1454">
        <f t="shared" si="921"/>
        <v>0</v>
      </c>
      <c r="AA1454">
        <v>22950688</v>
      </c>
      <c r="AB1454">
        <f>ROUND((AC1454+AD1454+AF1454),6)</f>
        <v>2278.84</v>
      </c>
      <c r="AC1454">
        <f>ROUND((ES1454),6)</f>
        <v>2278.84</v>
      </c>
      <c r="AD1454">
        <f>ROUND((((ET1454)-(EU1454))+AE1454),6)</f>
        <v>0</v>
      </c>
      <c r="AE1454">
        <f t="shared" si="922"/>
        <v>0</v>
      </c>
      <c r="AF1454">
        <f t="shared" si="922"/>
        <v>0</v>
      </c>
      <c r="AG1454">
        <f>ROUND((AP1454),6)</f>
        <v>0</v>
      </c>
      <c r="AH1454">
        <f t="shared" si="923"/>
        <v>0</v>
      </c>
      <c r="AI1454">
        <f t="shared" si="923"/>
        <v>0</v>
      </c>
      <c r="AJ1454">
        <f>ROUND((AS1454),6)</f>
        <v>0</v>
      </c>
      <c r="AK1454">
        <v>2278.84</v>
      </c>
      <c r="AL1454">
        <v>2278.84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1</v>
      </c>
      <c r="AW1454">
        <v>1</v>
      </c>
      <c r="AZ1454">
        <v>1</v>
      </c>
      <c r="BA1454">
        <v>1</v>
      </c>
      <c r="BB1454">
        <v>1</v>
      </c>
      <c r="BC1454">
        <v>6.8</v>
      </c>
      <c r="BD1454" t="s">
        <v>45</v>
      </c>
      <c r="BE1454" t="s">
        <v>45</v>
      </c>
      <c r="BF1454" t="s">
        <v>45</v>
      </c>
      <c r="BG1454" t="s">
        <v>45</v>
      </c>
      <c r="BH1454">
        <v>3</v>
      </c>
      <c r="BI1454">
        <v>1</v>
      </c>
      <c r="BJ1454" t="s">
        <v>405</v>
      </c>
      <c r="BM1454">
        <v>478</v>
      </c>
      <c r="BN1454">
        <v>0</v>
      </c>
      <c r="BO1454" t="s">
        <v>403</v>
      </c>
      <c r="BP1454">
        <v>1</v>
      </c>
      <c r="BQ1454">
        <v>60</v>
      </c>
      <c r="BS1454">
        <v>1</v>
      </c>
      <c r="BT1454">
        <v>1</v>
      </c>
      <c r="BU1454">
        <v>1</v>
      </c>
      <c r="BV1454">
        <v>1</v>
      </c>
      <c r="BW1454">
        <v>1</v>
      </c>
      <c r="BX1454">
        <v>1</v>
      </c>
      <c r="BY1454" t="s">
        <v>45</v>
      </c>
      <c r="BZ1454">
        <v>0</v>
      </c>
      <c r="CA1454">
        <v>0</v>
      </c>
      <c r="CF1454">
        <v>0</v>
      </c>
      <c r="CG1454">
        <v>0</v>
      </c>
      <c r="CM1454">
        <v>0</v>
      </c>
      <c r="CN1454" t="s">
        <v>45</v>
      </c>
      <c r="CO1454">
        <v>0</v>
      </c>
      <c r="CP1454">
        <f>(P1454+Q1454+S1454)</f>
        <v>10.91</v>
      </c>
      <c r="CQ1454">
        <f>(AC1454*BC1454*AW1454)</f>
        <v>15496.112000000001</v>
      </c>
      <c r="CR1454">
        <f>(AD1454*BB1454*AV1454)</f>
        <v>0</v>
      </c>
      <c r="CS1454">
        <f>(AE1454*BS1454*AV1454)</f>
        <v>0</v>
      </c>
      <c r="CT1454">
        <f>(AF1454*BA1454*AV1454)</f>
        <v>0</v>
      </c>
      <c r="CU1454">
        <f>AG1454</f>
        <v>0</v>
      </c>
      <c r="CV1454">
        <f>(AH1454*AV1454)</f>
        <v>0</v>
      </c>
      <c r="CW1454">
        <f t="shared" si="924"/>
        <v>0</v>
      </c>
      <c r="CX1454">
        <f t="shared" si="924"/>
        <v>0</v>
      </c>
      <c r="CY1454">
        <f>S1454*(BZ1454/100)</f>
        <v>0</v>
      </c>
      <c r="CZ1454">
        <f>S1454*(CA1454/100)</f>
        <v>0</v>
      </c>
      <c r="DC1454" t="s">
        <v>45</v>
      </c>
      <c r="DD1454" t="s">
        <v>45</v>
      </c>
      <c r="DE1454" t="s">
        <v>45</v>
      </c>
      <c r="DF1454" t="s">
        <v>45</v>
      </c>
      <c r="DG1454" t="s">
        <v>45</v>
      </c>
      <c r="DH1454" t="s">
        <v>45</v>
      </c>
      <c r="DI1454" t="s">
        <v>45</v>
      </c>
      <c r="DJ1454" t="s">
        <v>45</v>
      </c>
      <c r="DK1454" t="s">
        <v>45</v>
      </c>
      <c r="DL1454" t="s">
        <v>45</v>
      </c>
      <c r="DM1454" t="s">
        <v>45</v>
      </c>
      <c r="DN1454">
        <v>100</v>
      </c>
      <c r="DO1454">
        <v>64</v>
      </c>
      <c r="DP1454">
        <v>1.0249999999999999</v>
      </c>
      <c r="DQ1454">
        <v>1</v>
      </c>
      <c r="DU1454">
        <v>1009</v>
      </c>
      <c r="DV1454" t="s">
        <v>138</v>
      </c>
      <c r="DW1454" t="s">
        <v>138</v>
      </c>
      <c r="DX1454">
        <v>1000</v>
      </c>
      <c r="EE1454">
        <v>21378193</v>
      </c>
      <c r="EF1454">
        <v>60</v>
      </c>
      <c r="EG1454" t="s">
        <v>87</v>
      </c>
      <c r="EH1454">
        <v>0</v>
      </c>
      <c r="EI1454" t="s">
        <v>45</v>
      </c>
      <c r="EJ1454">
        <v>1</v>
      </c>
      <c r="EK1454">
        <v>478</v>
      </c>
      <c r="EL1454" t="s">
        <v>400</v>
      </c>
      <c r="EM1454" t="s">
        <v>401</v>
      </c>
      <c r="EO1454" t="s">
        <v>45</v>
      </c>
      <c r="EQ1454">
        <v>0</v>
      </c>
      <c r="ER1454">
        <v>2278.84</v>
      </c>
      <c r="ES1454">
        <v>2278.84</v>
      </c>
      <c r="ET1454">
        <v>0</v>
      </c>
      <c r="EU1454">
        <v>0</v>
      </c>
      <c r="EV1454">
        <v>0</v>
      </c>
      <c r="EW1454">
        <v>0</v>
      </c>
      <c r="EX1454">
        <v>0</v>
      </c>
      <c r="EZ1454">
        <v>0</v>
      </c>
      <c r="FQ1454">
        <v>0</v>
      </c>
      <c r="FR1454">
        <f>ROUND(IF(AND(BH1454=3,BI1454=3),P1454,0),2)</f>
        <v>0</v>
      </c>
      <c r="FS1454">
        <v>0</v>
      </c>
      <c r="FX1454">
        <v>0</v>
      </c>
      <c r="FY1454">
        <v>0</v>
      </c>
      <c r="GA1454" t="s">
        <v>45</v>
      </c>
      <c r="GG1454">
        <v>2</v>
      </c>
      <c r="GH1454">
        <v>1</v>
      </c>
      <c r="GI1454">
        <v>2</v>
      </c>
      <c r="GJ1454">
        <v>0</v>
      </c>
      <c r="GK1454">
        <f>ROUND(R1454*(R12)/100,2)</f>
        <v>0</v>
      </c>
      <c r="GL1454">
        <f>ROUND(IF(AND(BH1454=3,BI1454=3,FS1454&lt;&gt;0),P1454,0),2)</f>
        <v>0</v>
      </c>
      <c r="GM1454">
        <f>O1454+X1454+Y1454+GK1454</f>
        <v>10.91</v>
      </c>
      <c r="GN1454">
        <f>ROUND(IF(OR(BI1454=0,BI1454=1),O1454+X1454+Y1454+GK1454,0),2)</f>
        <v>10.91</v>
      </c>
      <c r="GO1454">
        <f>ROUND(IF(BI1454=2,O1454+X1454+Y1454+GK1454,0),2)</f>
        <v>0</v>
      </c>
      <c r="GP1454">
        <f>ROUND(IF(BI1454=4,O1454+X1454+Y1454+GK1454,0),2)</f>
        <v>0</v>
      </c>
      <c r="GR1454">
        <v>0</v>
      </c>
    </row>
    <row r="1455" spans="1:200">
      <c r="A1455">
        <v>18</v>
      </c>
      <c r="B1455">
        <v>0</v>
      </c>
      <c r="C1455">
        <v>683</v>
      </c>
      <c r="E1455" t="s">
        <v>234</v>
      </c>
      <c r="F1455" t="s">
        <v>407</v>
      </c>
      <c r="G1455" t="s">
        <v>408</v>
      </c>
      <c r="H1455" t="s">
        <v>138</v>
      </c>
      <c r="I1455">
        <f>I1453*J1455</f>
        <v>8.064E-3</v>
      </c>
      <c r="J1455">
        <v>6.3E-2</v>
      </c>
      <c r="O1455">
        <f>ROUND(CP1455,2)</f>
        <v>368.99</v>
      </c>
      <c r="P1455">
        <f>ROUND(CQ1455*I1455,2)</f>
        <v>368.99</v>
      </c>
      <c r="Q1455">
        <f>ROUND(CR1455*I1455,2)</f>
        <v>0</v>
      </c>
      <c r="R1455">
        <f>ROUND(CS1455*I1455,2)</f>
        <v>0</v>
      </c>
      <c r="S1455">
        <f>ROUND(CT1455*I1455,2)</f>
        <v>0</v>
      </c>
      <c r="T1455">
        <f>ROUND(CU1455*I1455,2)</f>
        <v>0</v>
      </c>
      <c r="U1455">
        <f>CV1455*I1455</f>
        <v>0</v>
      </c>
      <c r="V1455">
        <f>CW1455*I1455</f>
        <v>0</v>
      </c>
      <c r="W1455">
        <f>ROUND(CX1455*I1455,2)</f>
        <v>0</v>
      </c>
      <c r="X1455">
        <f t="shared" si="921"/>
        <v>0</v>
      </c>
      <c r="Y1455">
        <f t="shared" si="921"/>
        <v>0</v>
      </c>
      <c r="AA1455">
        <v>22950688</v>
      </c>
      <c r="AB1455">
        <f>ROUND((AC1455+AD1455+AF1455),6)</f>
        <v>22652.13</v>
      </c>
      <c r="AC1455">
        <f>ROUND((ES1455),6)</f>
        <v>22652.13</v>
      </c>
      <c r="AD1455">
        <f>ROUND((((ET1455)-(EU1455))+AE1455),6)</f>
        <v>0</v>
      </c>
      <c r="AE1455">
        <f t="shared" si="922"/>
        <v>0</v>
      </c>
      <c r="AF1455">
        <f t="shared" si="922"/>
        <v>0</v>
      </c>
      <c r="AG1455">
        <f>ROUND((AP1455),6)</f>
        <v>0</v>
      </c>
      <c r="AH1455">
        <f t="shared" si="923"/>
        <v>0</v>
      </c>
      <c r="AI1455">
        <f t="shared" si="923"/>
        <v>0</v>
      </c>
      <c r="AJ1455">
        <f>ROUND((AS1455),6)</f>
        <v>0</v>
      </c>
      <c r="AK1455">
        <v>22652.13</v>
      </c>
      <c r="AL1455">
        <v>22652.13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1</v>
      </c>
      <c r="AW1455">
        <v>1</v>
      </c>
      <c r="AZ1455">
        <v>1</v>
      </c>
      <c r="BA1455">
        <v>1</v>
      </c>
      <c r="BB1455">
        <v>1</v>
      </c>
      <c r="BC1455">
        <v>2.02</v>
      </c>
      <c r="BD1455" t="s">
        <v>45</v>
      </c>
      <c r="BE1455" t="s">
        <v>45</v>
      </c>
      <c r="BF1455" t="s">
        <v>45</v>
      </c>
      <c r="BG1455" t="s">
        <v>45</v>
      </c>
      <c r="BH1455">
        <v>3</v>
      </c>
      <c r="BI1455">
        <v>1</v>
      </c>
      <c r="BJ1455" t="s">
        <v>409</v>
      </c>
      <c r="BM1455">
        <v>478</v>
      </c>
      <c r="BN1455">
        <v>0</v>
      </c>
      <c r="BO1455" t="s">
        <v>407</v>
      </c>
      <c r="BP1455">
        <v>1</v>
      </c>
      <c r="BQ1455">
        <v>60</v>
      </c>
      <c r="BS1455">
        <v>1</v>
      </c>
      <c r="BT1455">
        <v>1</v>
      </c>
      <c r="BU1455">
        <v>1</v>
      </c>
      <c r="BV1455">
        <v>1</v>
      </c>
      <c r="BW1455">
        <v>1</v>
      </c>
      <c r="BX1455">
        <v>1</v>
      </c>
      <c r="BY1455" t="s">
        <v>45</v>
      </c>
      <c r="BZ1455">
        <v>0</v>
      </c>
      <c r="CA1455">
        <v>0</v>
      </c>
      <c r="CF1455">
        <v>0</v>
      </c>
      <c r="CG1455">
        <v>0</v>
      </c>
      <c r="CM1455">
        <v>0</v>
      </c>
      <c r="CN1455" t="s">
        <v>45</v>
      </c>
      <c r="CO1455">
        <v>0</v>
      </c>
      <c r="CP1455">
        <f>(P1455+Q1455+S1455)</f>
        <v>368.99</v>
      </c>
      <c r="CQ1455">
        <f>(AC1455*BC1455*AW1455)</f>
        <v>45757.302600000003</v>
      </c>
      <c r="CR1455">
        <f>(AD1455*BB1455*AV1455)</f>
        <v>0</v>
      </c>
      <c r="CS1455">
        <f>(AE1455*BS1455*AV1455)</f>
        <v>0</v>
      </c>
      <c r="CT1455">
        <f>(AF1455*BA1455*AV1455)</f>
        <v>0</v>
      </c>
      <c r="CU1455">
        <f>AG1455</f>
        <v>0</v>
      </c>
      <c r="CV1455">
        <f>(AH1455*AV1455)</f>
        <v>0</v>
      </c>
      <c r="CW1455">
        <f t="shared" si="924"/>
        <v>0</v>
      </c>
      <c r="CX1455">
        <f t="shared" si="924"/>
        <v>0</v>
      </c>
      <c r="CY1455">
        <f>S1455*(BZ1455/100)</f>
        <v>0</v>
      </c>
      <c r="CZ1455">
        <f>S1455*(CA1455/100)</f>
        <v>0</v>
      </c>
      <c r="DC1455" t="s">
        <v>45</v>
      </c>
      <c r="DD1455" t="s">
        <v>45</v>
      </c>
      <c r="DE1455" t="s">
        <v>45</v>
      </c>
      <c r="DF1455" t="s">
        <v>45</v>
      </c>
      <c r="DG1455" t="s">
        <v>45</v>
      </c>
      <c r="DH1455" t="s">
        <v>45</v>
      </c>
      <c r="DI1455" t="s">
        <v>45</v>
      </c>
      <c r="DJ1455" t="s">
        <v>45</v>
      </c>
      <c r="DK1455" t="s">
        <v>45</v>
      </c>
      <c r="DL1455" t="s">
        <v>45</v>
      </c>
      <c r="DM1455" t="s">
        <v>45</v>
      </c>
      <c r="DN1455">
        <v>100</v>
      </c>
      <c r="DO1455">
        <v>64</v>
      </c>
      <c r="DP1455">
        <v>1.0249999999999999</v>
      </c>
      <c r="DQ1455">
        <v>1</v>
      </c>
      <c r="DU1455">
        <v>1009</v>
      </c>
      <c r="DV1455" t="s">
        <v>138</v>
      </c>
      <c r="DW1455" t="s">
        <v>138</v>
      </c>
      <c r="DX1455">
        <v>1000</v>
      </c>
      <c r="EE1455">
        <v>21378193</v>
      </c>
      <c r="EF1455">
        <v>60</v>
      </c>
      <c r="EG1455" t="s">
        <v>87</v>
      </c>
      <c r="EH1455">
        <v>0</v>
      </c>
      <c r="EI1455" t="s">
        <v>45</v>
      </c>
      <c r="EJ1455">
        <v>1</v>
      </c>
      <c r="EK1455">
        <v>478</v>
      </c>
      <c r="EL1455" t="s">
        <v>400</v>
      </c>
      <c r="EM1455" t="s">
        <v>401</v>
      </c>
      <c r="EO1455" t="s">
        <v>45</v>
      </c>
      <c r="EQ1455">
        <v>0</v>
      </c>
      <c r="ER1455">
        <v>22652.13</v>
      </c>
      <c r="ES1455">
        <v>22652.13</v>
      </c>
      <c r="ET1455">
        <v>0</v>
      </c>
      <c r="EU1455">
        <v>0</v>
      </c>
      <c r="EV1455">
        <v>0</v>
      </c>
      <c r="EW1455">
        <v>0</v>
      </c>
      <c r="EX1455">
        <v>0</v>
      </c>
      <c r="EZ1455">
        <v>0</v>
      </c>
      <c r="FQ1455">
        <v>0</v>
      </c>
      <c r="FR1455">
        <f>ROUND(IF(AND(BH1455=3,BI1455=3),P1455,0),2)</f>
        <v>0</v>
      </c>
      <c r="FS1455">
        <v>0</v>
      </c>
      <c r="FX1455">
        <v>0</v>
      </c>
      <c r="FY1455">
        <v>0</v>
      </c>
      <c r="GA1455" t="s">
        <v>45</v>
      </c>
      <c r="GG1455">
        <v>2</v>
      </c>
      <c r="GH1455">
        <v>1</v>
      </c>
      <c r="GI1455">
        <v>2</v>
      </c>
      <c r="GJ1455">
        <v>0</v>
      </c>
      <c r="GK1455">
        <f>ROUND(R1455*(R12)/100,2)</f>
        <v>0</v>
      </c>
      <c r="GL1455">
        <f>ROUND(IF(AND(BH1455=3,BI1455=3,FS1455&lt;&gt;0),P1455,0),2)</f>
        <v>0</v>
      </c>
      <c r="GM1455">
        <f>O1455+X1455+Y1455+GK1455</f>
        <v>368.99</v>
      </c>
      <c r="GN1455">
        <f>ROUND(IF(OR(BI1455=0,BI1455=1),O1455+X1455+Y1455+GK1455,0),2)</f>
        <v>368.99</v>
      </c>
      <c r="GO1455">
        <f>ROUND(IF(BI1455=2,O1455+X1455+Y1455+GK1455,0),2)</f>
        <v>0</v>
      </c>
      <c r="GP1455">
        <f>ROUND(IF(BI1455=4,O1455+X1455+Y1455+GK1455,0),2)</f>
        <v>0</v>
      </c>
      <c r="GR1455">
        <v>0</v>
      </c>
    </row>
    <row r="1457" spans="1:118">
      <c r="A1457" s="2">
        <v>51</v>
      </c>
      <c r="B1457" s="2">
        <f>B1447</f>
        <v>0</v>
      </c>
      <c r="C1457" s="2">
        <f>A1447</f>
        <v>5</v>
      </c>
      <c r="D1457" s="2">
        <f>ROW(A1447)</f>
        <v>1447</v>
      </c>
      <c r="E1457" s="2"/>
      <c r="F1457" s="2" t="str">
        <f>IF(F1447&lt;&gt;"",F1447,"")</f>
        <v>Новый подраздел</v>
      </c>
      <c r="G1457" s="2" t="str">
        <f>IF(G1447&lt;&gt;"",G1447,"")</f>
        <v>КУХНЯ</v>
      </c>
      <c r="H1457" s="2"/>
      <c r="I1457" s="2"/>
      <c r="J1457" s="2"/>
      <c r="K1457" s="2"/>
      <c r="L1457" s="2"/>
      <c r="M1457" s="2"/>
      <c r="N1457" s="2"/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>
        <f t="shared" ref="AO1457:AU1457" si="925">ROUND(BB1457,2)</f>
        <v>0</v>
      </c>
      <c r="AP1457" s="2">
        <f t="shared" si="925"/>
        <v>0</v>
      </c>
      <c r="AQ1457" s="2">
        <f t="shared" si="925"/>
        <v>0</v>
      </c>
      <c r="AR1457" s="2">
        <f t="shared" si="925"/>
        <v>0</v>
      </c>
      <c r="AS1457" s="2">
        <f t="shared" si="925"/>
        <v>0</v>
      </c>
      <c r="AT1457" s="2">
        <f t="shared" si="925"/>
        <v>0</v>
      </c>
      <c r="AU1457" s="2">
        <f t="shared" si="925"/>
        <v>0</v>
      </c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>
        <v>0</v>
      </c>
    </row>
    <row r="1459" spans="1:118">
      <c r="A1459" s="4">
        <v>50</v>
      </c>
      <c r="B1459" s="4">
        <v>0</v>
      </c>
      <c r="C1459" s="4">
        <v>0</v>
      </c>
      <c r="D1459" s="4">
        <v>1</v>
      </c>
      <c r="E1459" s="4">
        <v>201</v>
      </c>
      <c r="F1459" s="4">
        <f>ROUND(Source!O1457,O1459)</f>
        <v>0</v>
      </c>
      <c r="G1459" s="4" t="s">
        <v>172</v>
      </c>
      <c r="H1459" s="4" t="s">
        <v>173</v>
      </c>
      <c r="I1459" s="4"/>
      <c r="J1459" s="4"/>
      <c r="K1459" s="4">
        <v>201</v>
      </c>
      <c r="L1459" s="4">
        <v>1</v>
      </c>
      <c r="M1459" s="4">
        <v>3</v>
      </c>
      <c r="N1459" s="4" t="s">
        <v>45</v>
      </c>
      <c r="O1459" s="4">
        <v>2</v>
      </c>
      <c r="P1459" s="4"/>
    </row>
    <row r="1460" spans="1:118">
      <c r="A1460" s="4">
        <v>50</v>
      </c>
      <c r="B1460" s="4">
        <v>0</v>
      </c>
      <c r="C1460" s="4">
        <v>0</v>
      </c>
      <c r="D1460" s="4">
        <v>1</v>
      </c>
      <c r="E1460" s="4">
        <v>202</v>
      </c>
      <c r="F1460" s="4">
        <f>ROUND(Source!P1457,O1460)</f>
        <v>0</v>
      </c>
      <c r="G1460" s="4" t="s">
        <v>174</v>
      </c>
      <c r="H1460" s="4" t="s">
        <v>175</v>
      </c>
      <c r="I1460" s="4"/>
      <c r="J1460" s="4"/>
      <c r="K1460" s="4">
        <v>202</v>
      </c>
      <c r="L1460" s="4">
        <v>2</v>
      </c>
      <c r="M1460" s="4">
        <v>3</v>
      </c>
      <c r="N1460" s="4" t="s">
        <v>45</v>
      </c>
      <c r="O1460" s="4">
        <v>2</v>
      </c>
      <c r="P1460" s="4"/>
    </row>
    <row r="1461" spans="1:118">
      <c r="A1461" s="4">
        <v>50</v>
      </c>
      <c r="B1461" s="4">
        <v>0</v>
      </c>
      <c r="C1461" s="4">
        <v>0</v>
      </c>
      <c r="D1461" s="4">
        <v>1</v>
      </c>
      <c r="E1461" s="4">
        <v>222</v>
      </c>
      <c r="F1461" s="4">
        <f>ROUND(Source!AO1457,O1461)</f>
        <v>0</v>
      </c>
      <c r="G1461" s="4" t="s">
        <v>176</v>
      </c>
      <c r="H1461" s="4" t="s">
        <v>177</v>
      </c>
      <c r="I1461" s="4"/>
      <c r="J1461" s="4"/>
      <c r="K1461" s="4">
        <v>222</v>
      </c>
      <c r="L1461" s="4">
        <v>3</v>
      </c>
      <c r="M1461" s="4">
        <v>3</v>
      </c>
      <c r="N1461" s="4" t="s">
        <v>45</v>
      </c>
      <c r="O1461" s="4">
        <v>2</v>
      </c>
      <c r="P1461" s="4"/>
    </row>
    <row r="1462" spans="1:118">
      <c r="A1462" s="4">
        <v>50</v>
      </c>
      <c r="B1462" s="4">
        <v>0</v>
      </c>
      <c r="C1462" s="4">
        <v>0</v>
      </c>
      <c r="D1462" s="4">
        <v>1</v>
      </c>
      <c r="E1462" s="4">
        <v>216</v>
      </c>
      <c r="F1462" s="4">
        <f>ROUND(Source!AP1457,O1462)</f>
        <v>0</v>
      </c>
      <c r="G1462" s="4" t="s">
        <v>178</v>
      </c>
      <c r="H1462" s="4" t="s">
        <v>179</v>
      </c>
      <c r="I1462" s="4"/>
      <c r="J1462" s="4"/>
      <c r="K1462" s="4">
        <v>216</v>
      </c>
      <c r="L1462" s="4">
        <v>4</v>
      </c>
      <c r="M1462" s="4">
        <v>3</v>
      </c>
      <c r="N1462" s="4" t="s">
        <v>45</v>
      </c>
      <c r="O1462" s="4">
        <v>2</v>
      </c>
      <c r="P1462" s="4"/>
    </row>
    <row r="1463" spans="1:118">
      <c r="A1463" s="4">
        <v>50</v>
      </c>
      <c r="B1463" s="4">
        <v>0</v>
      </c>
      <c r="C1463" s="4">
        <v>0</v>
      </c>
      <c r="D1463" s="4">
        <v>1</v>
      </c>
      <c r="E1463" s="4">
        <v>223</v>
      </c>
      <c r="F1463" s="4">
        <f>ROUND(Source!AQ1457,O1463)</f>
        <v>0</v>
      </c>
      <c r="G1463" s="4" t="s">
        <v>180</v>
      </c>
      <c r="H1463" s="4" t="s">
        <v>181</v>
      </c>
      <c r="I1463" s="4"/>
      <c r="J1463" s="4"/>
      <c r="K1463" s="4">
        <v>223</v>
      </c>
      <c r="L1463" s="4">
        <v>5</v>
      </c>
      <c r="M1463" s="4">
        <v>3</v>
      </c>
      <c r="N1463" s="4" t="s">
        <v>45</v>
      </c>
      <c r="O1463" s="4">
        <v>2</v>
      </c>
      <c r="P1463" s="4"/>
    </row>
    <row r="1464" spans="1:118">
      <c r="A1464" s="4">
        <v>50</v>
      </c>
      <c r="B1464" s="4">
        <v>0</v>
      </c>
      <c r="C1464" s="4">
        <v>0</v>
      </c>
      <c r="D1464" s="4">
        <v>1</v>
      </c>
      <c r="E1464" s="4">
        <v>203</v>
      </c>
      <c r="F1464" s="4">
        <f>ROUND(Source!Q1457,O1464)</f>
        <v>0</v>
      </c>
      <c r="G1464" s="4" t="s">
        <v>182</v>
      </c>
      <c r="H1464" s="4" t="s">
        <v>183</v>
      </c>
      <c r="I1464" s="4"/>
      <c r="J1464" s="4"/>
      <c r="K1464" s="4">
        <v>203</v>
      </c>
      <c r="L1464" s="4">
        <v>6</v>
      </c>
      <c r="M1464" s="4">
        <v>3</v>
      </c>
      <c r="N1464" s="4" t="s">
        <v>45</v>
      </c>
      <c r="O1464" s="4">
        <v>2</v>
      </c>
      <c r="P1464" s="4"/>
    </row>
    <row r="1465" spans="1:118">
      <c r="A1465" s="4">
        <v>50</v>
      </c>
      <c r="B1465" s="4">
        <v>0</v>
      </c>
      <c r="C1465" s="4">
        <v>0</v>
      </c>
      <c r="D1465" s="4">
        <v>1</v>
      </c>
      <c r="E1465" s="4">
        <v>204</v>
      </c>
      <c r="F1465" s="4">
        <f>ROUND(Source!R1457,O1465)</f>
        <v>0</v>
      </c>
      <c r="G1465" s="4" t="s">
        <v>184</v>
      </c>
      <c r="H1465" s="4" t="s">
        <v>185</v>
      </c>
      <c r="I1465" s="4"/>
      <c r="J1465" s="4"/>
      <c r="K1465" s="4">
        <v>204</v>
      </c>
      <c r="L1465" s="4">
        <v>7</v>
      </c>
      <c r="M1465" s="4">
        <v>3</v>
      </c>
      <c r="N1465" s="4" t="s">
        <v>45</v>
      </c>
      <c r="O1465" s="4">
        <v>2</v>
      </c>
      <c r="P1465" s="4"/>
    </row>
    <row r="1466" spans="1:118">
      <c r="A1466" s="4">
        <v>50</v>
      </c>
      <c r="B1466" s="4">
        <v>0</v>
      </c>
      <c r="C1466" s="4">
        <v>0</v>
      </c>
      <c r="D1466" s="4">
        <v>1</v>
      </c>
      <c r="E1466" s="4">
        <v>205</v>
      </c>
      <c r="F1466" s="4">
        <f>ROUND(Source!S1457,O1466)</f>
        <v>0</v>
      </c>
      <c r="G1466" s="4" t="s">
        <v>186</v>
      </c>
      <c r="H1466" s="4" t="s">
        <v>187</v>
      </c>
      <c r="I1466" s="4"/>
      <c r="J1466" s="4"/>
      <c r="K1466" s="4">
        <v>205</v>
      </c>
      <c r="L1466" s="4">
        <v>8</v>
      </c>
      <c r="M1466" s="4">
        <v>3</v>
      </c>
      <c r="N1466" s="4" t="s">
        <v>45</v>
      </c>
      <c r="O1466" s="4">
        <v>2</v>
      </c>
      <c r="P1466" s="4"/>
    </row>
    <row r="1467" spans="1:118">
      <c r="A1467" s="4">
        <v>50</v>
      </c>
      <c r="B1467" s="4">
        <v>0</v>
      </c>
      <c r="C1467" s="4">
        <v>0</v>
      </c>
      <c r="D1467" s="4">
        <v>1</v>
      </c>
      <c r="E1467" s="4">
        <v>214</v>
      </c>
      <c r="F1467" s="4">
        <f>ROUND(Source!AS1457,O1467)</f>
        <v>0</v>
      </c>
      <c r="G1467" s="4" t="s">
        <v>188</v>
      </c>
      <c r="H1467" s="4" t="s">
        <v>189</v>
      </c>
      <c r="I1467" s="4"/>
      <c r="J1467" s="4"/>
      <c r="K1467" s="4">
        <v>214</v>
      </c>
      <c r="L1467" s="4">
        <v>9</v>
      </c>
      <c r="M1467" s="4">
        <v>3</v>
      </c>
      <c r="N1467" s="4" t="s">
        <v>45</v>
      </c>
      <c r="O1467" s="4">
        <v>2</v>
      </c>
      <c r="P1467" s="4"/>
    </row>
    <row r="1468" spans="1:118">
      <c r="A1468" s="4">
        <v>50</v>
      </c>
      <c r="B1468" s="4">
        <v>0</v>
      </c>
      <c r="C1468" s="4">
        <v>0</v>
      </c>
      <c r="D1468" s="4">
        <v>1</v>
      </c>
      <c r="E1468" s="4">
        <v>215</v>
      </c>
      <c r="F1468" s="4">
        <f>ROUND(Source!AT1457,O1468)</f>
        <v>0</v>
      </c>
      <c r="G1468" s="4" t="s">
        <v>190</v>
      </c>
      <c r="H1468" s="4" t="s">
        <v>191</v>
      </c>
      <c r="I1468" s="4"/>
      <c r="J1468" s="4"/>
      <c r="K1468" s="4">
        <v>215</v>
      </c>
      <c r="L1468" s="4">
        <v>10</v>
      </c>
      <c r="M1468" s="4">
        <v>3</v>
      </c>
      <c r="N1468" s="4" t="s">
        <v>45</v>
      </c>
      <c r="O1468" s="4">
        <v>2</v>
      </c>
      <c r="P1468" s="4"/>
    </row>
    <row r="1469" spans="1:118">
      <c r="A1469" s="4">
        <v>50</v>
      </c>
      <c r="B1469" s="4">
        <v>0</v>
      </c>
      <c r="C1469" s="4">
        <v>0</v>
      </c>
      <c r="D1469" s="4">
        <v>1</v>
      </c>
      <c r="E1469" s="4">
        <v>217</v>
      </c>
      <c r="F1469" s="4">
        <f>ROUND(Source!AU1457,O1469)</f>
        <v>0</v>
      </c>
      <c r="G1469" s="4" t="s">
        <v>192</v>
      </c>
      <c r="H1469" s="4" t="s">
        <v>193</v>
      </c>
      <c r="I1469" s="4"/>
      <c r="J1469" s="4"/>
      <c r="K1469" s="4">
        <v>217</v>
      </c>
      <c r="L1469" s="4">
        <v>11</v>
      </c>
      <c r="M1469" s="4">
        <v>3</v>
      </c>
      <c r="N1469" s="4" t="s">
        <v>45</v>
      </c>
      <c r="O1469" s="4">
        <v>2</v>
      </c>
      <c r="P1469" s="4"/>
    </row>
    <row r="1470" spans="1:118">
      <c r="A1470" s="4">
        <v>50</v>
      </c>
      <c r="B1470" s="4">
        <v>0</v>
      </c>
      <c r="C1470" s="4">
        <v>0</v>
      </c>
      <c r="D1470" s="4">
        <v>1</v>
      </c>
      <c r="E1470" s="4">
        <v>206</v>
      </c>
      <c r="F1470" s="4">
        <f>ROUND(Source!T1457,O1470)</f>
        <v>0</v>
      </c>
      <c r="G1470" s="4" t="s">
        <v>194</v>
      </c>
      <c r="H1470" s="4" t="s">
        <v>195</v>
      </c>
      <c r="I1470" s="4"/>
      <c r="J1470" s="4"/>
      <c r="K1470" s="4">
        <v>206</v>
      </c>
      <c r="L1470" s="4">
        <v>12</v>
      </c>
      <c r="M1470" s="4">
        <v>3</v>
      </c>
      <c r="N1470" s="4" t="s">
        <v>45</v>
      </c>
      <c r="O1470" s="4">
        <v>2</v>
      </c>
      <c r="P1470" s="4"/>
    </row>
    <row r="1471" spans="1:118">
      <c r="A1471" s="4">
        <v>50</v>
      </c>
      <c r="B1471" s="4">
        <v>0</v>
      </c>
      <c r="C1471" s="4">
        <v>0</v>
      </c>
      <c r="D1471" s="4">
        <v>1</v>
      </c>
      <c r="E1471" s="4">
        <v>207</v>
      </c>
      <c r="F1471" s="4">
        <f>Source!U1457</f>
        <v>0</v>
      </c>
      <c r="G1471" s="4" t="s">
        <v>196</v>
      </c>
      <c r="H1471" s="4" t="s">
        <v>197</v>
      </c>
      <c r="I1471" s="4"/>
      <c r="J1471" s="4"/>
      <c r="K1471" s="4">
        <v>207</v>
      </c>
      <c r="L1471" s="4">
        <v>13</v>
      </c>
      <c r="M1471" s="4">
        <v>3</v>
      </c>
      <c r="N1471" s="4" t="s">
        <v>45</v>
      </c>
      <c r="O1471" s="4">
        <v>-1</v>
      </c>
      <c r="P1471" s="4"/>
    </row>
    <row r="1472" spans="1:118">
      <c r="A1472" s="4">
        <v>50</v>
      </c>
      <c r="B1472" s="4">
        <v>0</v>
      </c>
      <c r="C1472" s="4">
        <v>0</v>
      </c>
      <c r="D1472" s="4">
        <v>1</v>
      </c>
      <c r="E1472" s="4">
        <v>208</v>
      </c>
      <c r="F1472" s="4">
        <f>Source!V1457</f>
        <v>0</v>
      </c>
      <c r="G1472" s="4" t="s">
        <v>198</v>
      </c>
      <c r="H1472" s="4" t="s">
        <v>199</v>
      </c>
      <c r="I1472" s="4"/>
      <c r="J1472" s="4"/>
      <c r="K1472" s="4">
        <v>208</v>
      </c>
      <c r="L1472" s="4">
        <v>14</v>
      </c>
      <c r="M1472" s="4">
        <v>3</v>
      </c>
      <c r="N1472" s="4" t="s">
        <v>45</v>
      </c>
      <c r="O1472" s="4">
        <v>-1</v>
      </c>
      <c r="P1472" s="4"/>
    </row>
    <row r="1473" spans="1:200">
      <c r="A1473" s="4">
        <v>50</v>
      </c>
      <c r="B1473" s="4">
        <v>0</v>
      </c>
      <c r="C1473" s="4">
        <v>0</v>
      </c>
      <c r="D1473" s="4">
        <v>1</v>
      </c>
      <c r="E1473" s="4">
        <v>209</v>
      </c>
      <c r="F1473" s="4">
        <f>ROUND(Source!W1457,O1473)</f>
        <v>0</v>
      </c>
      <c r="G1473" s="4" t="s">
        <v>200</v>
      </c>
      <c r="H1473" s="4" t="s">
        <v>201</v>
      </c>
      <c r="I1473" s="4"/>
      <c r="J1473" s="4"/>
      <c r="K1473" s="4">
        <v>209</v>
      </c>
      <c r="L1473" s="4">
        <v>15</v>
      </c>
      <c r="M1473" s="4">
        <v>3</v>
      </c>
      <c r="N1473" s="4" t="s">
        <v>45</v>
      </c>
      <c r="O1473" s="4">
        <v>2</v>
      </c>
      <c r="P1473" s="4"/>
    </row>
    <row r="1474" spans="1:200">
      <c r="A1474" s="4">
        <v>50</v>
      </c>
      <c r="B1474" s="4">
        <v>0</v>
      </c>
      <c r="C1474" s="4">
        <v>0</v>
      </c>
      <c r="D1474" s="4">
        <v>1</v>
      </c>
      <c r="E1474" s="4">
        <v>210</v>
      </c>
      <c r="F1474" s="4">
        <f>ROUND(Source!X1457,O1474)</f>
        <v>0</v>
      </c>
      <c r="G1474" s="4" t="s">
        <v>202</v>
      </c>
      <c r="H1474" s="4" t="s">
        <v>203</v>
      </c>
      <c r="I1474" s="4"/>
      <c r="J1474" s="4"/>
      <c r="K1474" s="4">
        <v>210</v>
      </c>
      <c r="L1474" s="4">
        <v>16</v>
      </c>
      <c r="M1474" s="4">
        <v>3</v>
      </c>
      <c r="N1474" s="4" t="s">
        <v>45</v>
      </c>
      <c r="O1474" s="4">
        <v>2</v>
      </c>
      <c r="P1474" s="4"/>
    </row>
    <row r="1475" spans="1:200">
      <c r="A1475" s="4">
        <v>50</v>
      </c>
      <c r="B1475" s="4">
        <v>0</v>
      </c>
      <c r="C1475" s="4">
        <v>0</v>
      </c>
      <c r="D1475" s="4">
        <v>1</v>
      </c>
      <c r="E1475" s="4">
        <v>211</v>
      </c>
      <c r="F1475" s="4">
        <f>ROUND(Source!Y1457,O1475)</f>
        <v>0</v>
      </c>
      <c r="G1475" s="4" t="s">
        <v>204</v>
      </c>
      <c r="H1475" s="4" t="s">
        <v>205</v>
      </c>
      <c r="I1475" s="4"/>
      <c r="J1475" s="4"/>
      <c r="K1475" s="4">
        <v>211</v>
      </c>
      <c r="L1475" s="4">
        <v>17</v>
      </c>
      <c r="M1475" s="4">
        <v>3</v>
      </c>
      <c r="N1475" s="4" t="s">
        <v>45</v>
      </c>
      <c r="O1475" s="4">
        <v>2</v>
      </c>
      <c r="P1475" s="4"/>
    </row>
    <row r="1476" spans="1:200">
      <c r="A1476" s="4">
        <v>50</v>
      </c>
      <c r="B1476" s="4">
        <v>0</v>
      </c>
      <c r="C1476" s="4">
        <v>0</v>
      </c>
      <c r="D1476" s="4">
        <v>1</v>
      </c>
      <c r="E1476" s="4">
        <v>224</v>
      </c>
      <c r="F1476" s="4">
        <f>ROUND(Source!AR1457,O1476)</f>
        <v>0</v>
      </c>
      <c r="G1476" s="4" t="s">
        <v>206</v>
      </c>
      <c r="H1476" s="4" t="s">
        <v>207</v>
      </c>
      <c r="I1476" s="4"/>
      <c r="J1476" s="4"/>
      <c r="K1476" s="4">
        <v>224</v>
      </c>
      <c r="L1476" s="4">
        <v>18</v>
      </c>
      <c r="M1476" s="4">
        <v>3</v>
      </c>
      <c r="N1476" s="4" t="s">
        <v>45</v>
      </c>
      <c r="O1476" s="4">
        <v>2</v>
      </c>
      <c r="P1476" s="4"/>
    </row>
    <row r="1478" spans="1:200">
      <c r="A1478" s="1">
        <v>5</v>
      </c>
      <c r="B1478" s="1">
        <v>0</v>
      </c>
      <c r="C1478" s="1"/>
      <c r="D1478" s="1">
        <f>ROW(A1488)</f>
        <v>1488</v>
      </c>
      <c r="E1478" s="1"/>
      <c r="F1478" s="1" t="s">
        <v>564</v>
      </c>
      <c r="G1478" s="1" t="s">
        <v>859</v>
      </c>
      <c r="H1478" s="1" t="s">
        <v>45</v>
      </c>
      <c r="I1478" s="1">
        <v>0</v>
      </c>
      <c r="J1478" s="1"/>
      <c r="K1478" s="1">
        <v>0</v>
      </c>
      <c r="L1478" s="1"/>
      <c r="M1478" s="1"/>
      <c r="N1478" s="1"/>
      <c r="O1478" s="1"/>
      <c r="P1478" s="1"/>
      <c r="Q1478" s="1"/>
      <c r="R1478" s="1"/>
      <c r="S1478" s="1"/>
      <c r="T1478" s="1"/>
      <c r="U1478" s="1" t="s">
        <v>45</v>
      </c>
      <c r="V1478" s="1">
        <v>0</v>
      </c>
      <c r="W1478" s="1"/>
      <c r="X1478" s="1"/>
      <c r="Y1478" s="1"/>
      <c r="Z1478" s="1"/>
      <c r="AA1478" s="1"/>
      <c r="AB1478" s="1" t="s">
        <v>45</v>
      </c>
      <c r="AC1478" s="1" t="s">
        <v>45</v>
      </c>
      <c r="AD1478" s="1" t="s">
        <v>45</v>
      </c>
      <c r="AE1478" s="1" t="s">
        <v>45</v>
      </c>
      <c r="AF1478" s="1" t="s">
        <v>45</v>
      </c>
      <c r="AG1478" s="1" t="s">
        <v>45</v>
      </c>
      <c r="AH1478" s="1"/>
      <c r="AI1478" s="1"/>
      <c r="AJ1478" s="1"/>
      <c r="AK1478" s="1"/>
      <c r="AL1478" s="1"/>
      <c r="AM1478" s="1"/>
      <c r="AN1478" s="1"/>
      <c r="AO1478" s="1"/>
      <c r="AP1478" s="1" t="s">
        <v>45</v>
      </c>
      <c r="AQ1478" s="1" t="s">
        <v>45</v>
      </c>
      <c r="AR1478" s="1" t="s">
        <v>45</v>
      </c>
      <c r="AS1478" s="1"/>
      <c r="AT1478" s="1"/>
      <c r="AU1478" s="1"/>
      <c r="AV1478" s="1"/>
      <c r="AW1478" s="1"/>
      <c r="AX1478" s="1"/>
      <c r="AY1478" s="1"/>
      <c r="AZ1478" s="1" t="s">
        <v>45</v>
      </c>
      <c r="BA1478" s="1"/>
      <c r="BB1478" s="1" t="s">
        <v>45</v>
      </c>
      <c r="BC1478" s="1" t="s">
        <v>45</v>
      </c>
      <c r="BD1478" s="1" t="s">
        <v>45</v>
      </c>
      <c r="BE1478" s="1" t="s">
        <v>45</v>
      </c>
      <c r="BF1478" s="1" t="s">
        <v>45</v>
      </c>
      <c r="BG1478" s="1" t="s">
        <v>45</v>
      </c>
      <c r="BH1478" s="1" t="s">
        <v>45</v>
      </c>
      <c r="BI1478" s="1" t="s">
        <v>45</v>
      </c>
      <c r="BJ1478" s="1" t="s">
        <v>45</v>
      </c>
      <c r="BK1478" s="1" t="s">
        <v>45</v>
      </c>
      <c r="BL1478" s="1" t="s">
        <v>45</v>
      </c>
      <c r="BM1478" s="1" t="s">
        <v>45</v>
      </c>
      <c r="BN1478" s="1" t="s">
        <v>45</v>
      </c>
      <c r="BO1478" s="1" t="s">
        <v>45</v>
      </c>
      <c r="BP1478" s="1" t="s">
        <v>45</v>
      </c>
      <c r="BQ1478" s="1"/>
      <c r="BR1478" s="1"/>
      <c r="BS1478" s="1"/>
      <c r="BT1478" s="1"/>
      <c r="BU1478" s="1"/>
      <c r="BV1478" s="1"/>
      <c r="BW1478" s="1"/>
      <c r="BX1478" s="1">
        <v>0</v>
      </c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>
        <v>0</v>
      </c>
    </row>
    <row r="1480" spans="1:200">
      <c r="A1480" s="2">
        <v>52</v>
      </c>
      <c r="B1480" s="2">
        <f t="shared" ref="B1480:G1480" si="926">B1488</f>
        <v>0</v>
      </c>
      <c r="C1480" s="2">
        <f t="shared" si="926"/>
        <v>5</v>
      </c>
      <c r="D1480" s="2">
        <f t="shared" si="926"/>
        <v>1478</v>
      </c>
      <c r="E1480" s="2">
        <f t="shared" si="926"/>
        <v>0</v>
      </c>
      <c r="F1480" s="2" t="str">
        <f t="shared" si="926"/>
        <v>Новый подраздел</v>
      </c>
      <c r="G1480" s="2" t="str">
        <f t="shared" si="926"/>
        <v>ДУШЕВАЯ</v>
      </c>
      <c r="H1480" s="2"/>
      <c r="I1480" s="2"/>
      <c r="J1480" s="2"/>
      <c r="K1480" s="2"/>
      <c r="L1480" s="2"/>
      <c r="M1480" s="2"/>
      <c r="N1480" s="2"/>
      <c r="O1480" s="2">
        <f t="shared" ref="O1480:AT1480" si="927">O1488</f>
        <v>0</v>
      </c>
      <c r="P1480" s="2">
        <f t="shared" si="927"/>
        <v>0</v>
      </c>
      <c r="Q1480" s="2">
        <f t="shared" si="927"/>
        <v>0</v>
      </c>
      <c r="R1480" s="2">
        <f t="shared" si="927"/>
        <v>0</v>
      </c>
      <c r="S1480" s="2">
        <f t="shared" si="927"/>
        <v>0</v>
      </c>
      <c r="T1480" s="2">
        <f t="shared" si="927"/>
        <v>0</v>
      </c>
      <c r="U1480" s="2">
        <f t="shared" si="927"/>
        <v>0</v>
      </c>
      <c r="V1480" s="2">
        <f t="shared" si="927"/>
        <v>0</v>
      </c>
      <c r="W1480" s="2">
        <f t="shared" si="927"/>
        <v>0</v>
      </c>
      <c r="X1480" s="2">
        <f t="shared" si="927"/>
        <v>0</v>
      </c>
      <c r="Y1480" s="2">
        <f t="shared" si="927"/>
        <v>0</v>
      </c>
      <c r="Z1480" s="2">
        <f t="shared" si="927"/>
        <v>0</v>
      </c>
      <c r="AA1480" s="2">
        <f t="shared" si="927"/>
        <v>0</v>
      </c>
      <c r="AB1480" s="2">
        <f t="shared" si="927"/>
        <v>0</v>
      </c>
      <c r="AC1480" s="2">
        <f t="shared" si="927"/>
        <v>0</v>
      </c>
      <c r="AD1480" s="2">
        <f t="shared" si="927"/>
        <v>0</v>
      </c>
      <c r="AE1480" s="2">
        <f t="shared" si="927"/>
        <v>0</v>
      </c>
      <c r="AF1480" s="2">
        <f t="shared" si="927"/>
        <v>0</v>
      </c>
      <c r="AG1480" s="2">
        <f t="shared" si="927"/>
        <v>0</v>
      </c>
      <c r="AH1480" s="2">
        <f t="shared" si="927"/>
        <v>0</v>
      </c>
      <c r="AI1480" s="2">
        <f t="shared" si="927"/>
        <v>0</v>
      </c>
      <c r="AJ1480" s="2">
        <f t="shared" si="927"/>
        <v>0</v>
      </c>
      <c r="AK1480" s="2">
        <f t="shared" si="927"/>
        <v>0</v>
      </c>
      <c r="AL1480" s="2">
        <f t="shared" si="927"/>
        <v>0</v>
      </c>
      <c r="AM1480" s="2">
        <f t="shared" si="927"/>
        <v>0</v>
      </c>
      <c r="AN1480" s="2">
        <f t="shared" si="927"/>
        <v>0</v>
      </c>
      <c r="AO1480" s="2">
        <f t="shared" si="927"/>
        <v>0</v>
      </c>
      <c r="AP1480" s="2">
        <f t="shared" si="927"/>
        <v>0</v>
      </c>
      <c r="AQ1480" s="2">
        <f t="shared" si="927"/>
        <v>0</v>
      </c>
      <c r="AR1480" s="2">
        <f t="shared" si="927"/>
        <v>0</v>
      </c>
      <c r="AS1480" s="2">
        <f t="shared" si="927"/>
        <v>0</v>
      </c>
      <c r="AT1480" s="2">
        <f t="shared" si="927"/>
        <v>0</v>
      </c>
      <c r="AU1480" s="2">
        <f t="shared" ref="AU1480:BZ1480" si="928">AU1488</f>
        <v>0</v>
      </c>
      <c r="AV1480" s="2">
        <f t="shared" si="928"/>
        <v>0</v>
      </c>
      <c r="AW1480" s="2">
        <f t="shared" si="928"/>
        <v>0</v>
      </c>
      <c r="AX1480" s="2">
        <f t="shared" si="928"/>
        <v>0</v>
      </c>
      <c r="AY1480" s="2">
        <f t="shared" si="928"/>
        <v>0</v>
      </c>
      <c r="AZ1480" s="2">
        <f t="shared" si="928"/>
        <v>0</v>
      </c>
      <c r="BA1480" s="2">
        <f t="shared" si="928"/>
        <v>0</v>
      </c>
      <c r="BB1480" s="2">
        <f t="shared" si="928"/>
        <v>0</v>
      </c>
      <c r="BC1480" s="2">
        <f t="shared" si="928"/>
        <v>0</v>
      </c>
      <c r="BD1480" s="2">
        <f t="shared" si="928"/>
        <v>0</v>
      </c>
      <c r="BE1480" s="2">
        <f t="shared" si="928"/>
        <v>0</v>
      </c>
      <c r="BF1480" s="2">
        <f t="shared" si="928"/>
        <v>0</v>
      </c>
      <c r="BG1480" s="2">
        <f t="shared" si="928"/>
        <v>0</v>
      </c>
      <c r="BH1480" s="2">
        <f t="shared" si="928"/>
        <v>0</v>
      </c>
      <c r="BI1480" s="2">
        <f t="shared" si="928"/>
        <v>0</v>
      </c>
      <c r="BJ1480" s="2">
        <f t="shared" si="928"/>
        <v>0</v>
      </c>
      <c r="BK1480" s="2">
        <f t="shared" si="928"/>
        <v>0</v>
      </c>
      <c r="BL1480" s="2">
        <f t="shared" si="928"/>
        <v>0</v>
      </c>
      <c r="BM1480" s="2">
        <f t="shared" si="928"/>
        <v>0</v>
      </c>
      <c r="BN1480" s="2">
        <f t="shared" si="928"/>
        <v>0</v>
      </c>
      <c r="BO1480" s="3">
        <f t="shared" si="928"/>
        <v>0</v>
      </c>
      <c r="BP1480" s="3">
        <f t="shared" si="928"/>
        <v>0</v>
      </c>
      <c r="BQ1480" s="3">
        <f t="shared" si="928"/>
        <v>0</v>
      </c>
      <c r="BR1480" s="3">
        <f t="shared" si="928"/>
        <v>0</v>
      </c>
      <c r="BS1480" s="3">
        <f t="shared" si="928"/>
        <v>0</v>
      </c>
      <c r="BT1480" s="3">
        <f t="shared" si="928"/>
        <v>0</v>
      </c>
      <c r="BU1480" s="3">
        <f t="shared" si="928"/>
        <v>0</v>
      </c>
      <c r="BV1480" s="3">
        <f t="shared" si="928"/>
        <v>0</v>
      </c>
      <c r="BW1480" s="3">
        <f t="shared" si="928"/>
        <v>0</v>
      </c>
      <c r="BX1480" s="3">
        <f t="shared" si="928"/>
        <v>0</v>
      </c>
      <c r="BY1480" s="3">
        <f t="shared" si="928"/>
        <v>0</v>
      </c>
      <c r="BZ1480" s="3">
        <f t="shared" si="928"/>
        <v>0</v>
      </c>
      <c r="CA1480" s="3">
        <f t="shared" ref="CA1480:DF1480" si="929">CA1488</f>
        <v>0</v>
      </c>
      <c r="CB1480" s="3">
        <f t="shared" si="929"/>
        <v>0</v>
      </c>
      <c r="CC1480" s="3">
        <f t="shared" si="929"/>
        <v>0</v>
      </c>
      <c r="CD1480" s="3">
        <f t="shared" si="929"/>
        <v>0</v>
      </c>
      <c r="CE1480" s="3">
        <f t="shared" si="929"/>
        <v>0</v>
      </c>
      <c r="CF1480" s="3">
        <f t="shared" si="929"/>
        <v>0</v>
      </c>
      <c r="CG1480" s="3">
        <f t="shared" si="929"/>
        <v>0</v>
      </c>
      <c r="CH1480" s="3">
        <f t="shared" si="929"/>
        <v>0</v>
      </c>
      <c r="CI1480" s="3">
        <f t="shared" si="929"/>
        <v>0</v>
      </c>
      <c r="CJ1480" s="3">
        <f t="shared" si="929"/>
        <v>0</v>
      </c>
      <c r="CK1480" s="3">
        <f t="shared" si="929"/>
        <v>0</v>
      </c>
      <c r="CL1480" s="3">
        <f t="shared" si="929"/>
        <v>0</v>
      </c>
      <c r="CM1480" s="3">
        <f t="shared" si="929"/>
        <v>0</v>
      </c>
      <c r="CN1480" s="3">
        <f t="shared" si="929"/>
        <v>0</v>
      </c>
      <c r="CO1480" s="3">
        <f t="shared" si="929"/>
        <v>0</v>
      </c>
      <c r="CP1480" s="3">
        <f t="shared" si="929"/>
        <v>0</v>
      </c>
      <c r="CQ1480" s="3">
        <f t="shared" si="929"/>
        <v>0</v>
      </c>
      <c r="CR1480" s="3">
        <f t="shared" si="929"/>
        <v>0</v>
      </c>
      <c r="CS1480" s="3">
        <f t="shared" si="929"/>
        <v>0</v>
      </c>
      <c r="CT1480" s="3">
        <f t="shared" si="929"/>
        <v>0</v>
      </c>
      <c r="CU1480" s="3">
        <f t="shared" si="929"/>
        <v>0</v>
      </c>
      <c r="CV1480" s="3">
        <f t="shared" si="929"/>
        <v>0</v>
      </c>
      <c r="CW1480" s="3">
        <f t="shared" si="929"/>
        <v>0</v>
      </c>
      <c r="CX1480" s="3">
        <f t="shared" si="929"/>
        <v>0</v>
      </c>
      <c r="CY1480" s="3">
        <f t="shared" si="929"/>
        <v>0</v>
      </c>
      <c r="CZ1480" s="3">
        <f t="shared" si="929"/>
        <v>0</v>
      </c>
      <c r="DA1480" s="3">
        <f t="shared" si="929"/>
        <v>0</v>
      </c>
      <c r="DB1480" s="3">
        <f t="shared" si="929"/>
        <v>0</v>
      </c>
      <c r="DC1480" s="3">
        <f t="shared" si="929"/>
        <v>0</v>
      </c>
      <c r="DD1480" s="3">
        <f t="shared" si="929"/>
        <v>0</v>
      </c>
      <c r="DE1480" s="3">
        <f t="shared" si="929"/>
        <v>0</v>
      </c>
      <c r="DF1480" s="3">
        <f t="shared" si="929"/>
        <v>0</v>
      </c>
      <c r="DG1480" s="3">
        <f t="shared" ref="DG1480:DN1480" si="930">DG1488</f>
        <v>0</v>
      </c>
      <c r="DH1480" s="3">
        <f t="shared" si="930"/>
        <v>0</v>
      </c>
      <c r="DI1480" s="3">
        <f t="shared" si="930"/>
        <v>0</v>
      </c>
      <c r="DJ1480" s="3">
        <f t="shared" si="930"/>
        <v>0</v>
      </c>
      <c r="DK1480" s="3">
        <f t="shared" si="930"/>
        <v>0</v>
      </c>
      <c r="DL1480" s="3">
        <f t="shared" si="930"/>
        <v>0</v>
      </c>
      <c r="DM1480" s="3">
        <f t="shared" si="930"/>
        <v>0</v>
      </c>
      <c r="DN1480" s="3">
        <f t="shared" si="930"/>
        <v>0</v>
      </c>
    </row>
    <row r="1482" spans="1:200">
      <c r="A1482">
        <v>17</v>
      </c>
      <c r="B1482">
        <v>0</v>
      </c>
      <c r="C1482">
        <f>ROW(SmtRes!A687)</f>
        <v>687</v>
      </c>
      <c r="D1482">
        <f>ROW(EtalonRes!A663)</f>
        <v>663</v>
      </c>
      <c r="E1482" t="s">
        <v>63</v>
      </c>
      <c r="F1482" t="s">
        <v>870</v>
      </c>
      <c r="G1482" t="s">
        <v>871</v>
      </c>
      <c r="H1482" t="s">
        <v>73</v>
      </c>
      <c r="I1482">
        <f>0.08</f>
        <v>0.08</v>
      </c>
      <c r="J1482">
        <v>0</v>
      </c>
      <c r="O1482">
        <f>ROUND(CP1482,2)</f>
        <v>903.93</v>
      </c>
      <c r="P1482">
        <f>ROUND(CQ1482*I1482,2)</f>
        <v>0</v>
      </c>
      <c r="Q1482">
        <f>ROUND(CR1482*I1482,2)</f>
        <v>2.16</v>
      </c>
      <c r="R1482">
        <f>ROUND(CS1482*I1482,2)</f>
        <v>1.78</v>
      </c>
      <c r="S1482">
        <f>ROUND(CT1482*I1482,2)</f>
        <v>901.77</v>
      </c>
      <c r="T1482">
        <f>ROUND(CU1482*I1482,2)</f>
        <v>0</v>
      </c>
      <c r="U1482">
        <f>CV1482*I1482</f>
        <v>4.9083360000000003</v>
      </c>
      <c r="V1482">
        <f>CW1482*I1482</f>
        <v>0</v>
      </c>
      <c r="W1482">
        <f>ROUND(CX1482*I1482,2)</f>
        <v>0</v>
      </c>
      <c r="X1482">
        <f t="shared" ref="X1482:Y1486" si="931">ROUND(CY1482,2)</f>
        <v>640.26</v>
      </c>
      <c r="Y1482">
        <f t="shared" si="931"/>
        <v>396.78</v>
      </c>
      <c r="AA1482">
        <v>22950688</v>
      </c>
      <c r="AB1482">
        <f>ROUND((AC1482+AD1482+AF1482),6)</f>
        <v>665.85</v>
      </c>
      <c r="AC1482">
        <f>ROUND((ES1482),6)</f>
        <v>0</v>
      </c>
      <c r="AD1482">
        <f>ROUND((((ET1482)-(EU1482))+AE1482),6)</f>
        <v>2.5</v>
      </c>
      <c r="AE1482">
        <f t="shared" ref="AE1482:AF1486" si="932">ROUND((EU1482),6)</f>
        <v>1.31</v>
      </c>
      <c r="AF1482">
        <f t="shared" si="932"/>
        <v>663.35</v>
      </c>
      <c r="AG1482">
        <f>ROUND((AP1482),6)</f>
        <v>0</v>
      </c>
      <c r="AH1482">
        <f t="shared" ref="AH1482:AI1486" si="933">(EW1482)</f>
        <v>58.6</v>
      </c>
      <c r="AI1482">
        <f t="shared" si="933"/>
        <v>0</v>
      </c>
      <c r="AJ1482">
        <f>ROUND((AS1482),6)</f>
        <v>0</v>
      </c>
      <c r="AK1482">
        <v>665.85</v>
      </c>
      <c r="AL1482">
        <v>0</v>
      </c>
      <c r="AM1482">
        <v>2.5</v>
      </c>
      <c r="AN1482">
        <v>1.31</v>
      </c>
      <c r="AO1482">
        <v>663.35</v>
      </c>
      <c r="AP1482">
        <v>0</v>
      </c>
      <c r="AQ1482">
        <v>58.6</v>
      </c>
      <c r="AR1482">
        <v>0</v>
      </c>
      <c r="AS1482">
        <v>0</v>
      </c>
      <c r="AT1482">
        <v>71</v>
      </c>
      <c r="AU1482">
        <v>44</v>
      </c>
      <c r="AV1482">
        <v>1.0469999999999999</v>
      </c>
      <c r="AW1482">
        <v>1</v>
      </c>
      <c r="AZ1482">
        <v>1</v>
      </c>
      <c r="BA1482">
        <v>16.23</v>
      </c>
      <c r="BB1482">
        <v>10.31</v>
      </c>
      <c r="BC1482">
        <v>1</v>
      </c>
      <c r="BD1482" t="s">
        <v>45</v>
      </c>
      <c r="BE1482" t="s">
        <v>45</v>
      </c>
      <c r="BF1482" t="s">
        <v>45</v>
      </c>
      <c r="BG1482" t="s">
        <v>45</v>
      </c>
      <c r="BH1482">
        <v>0</v>
      </c>
      <c r="BI1482">
        <v>1</v>
      </c>
      <c r="BJ1482" t="s">
        <v>872</v>
      </c>
      <c r="BM1482">
        <v>419</v>
      </c>
      <c r="BN1482">
        <v>0</v>
      </c>
      <c r="BO1482" t="s">
        <v>870</v>
      </c>
      <c r="BP1482">
        <v>1</v>
      </c>
      <c r="BQ1482">
        <v>60</v>
      </c>
      <c r="BS1482">
        <v>16.23</v>
      </c>
      <c r="BT1482">
        <v>1</v>
      </c>
      <c r="BU1482">
        <v>1</v>
      </c>
      <c r="BV1482">
        <v>1</v>
      </c>
      <c r="BW1482">
        <v>1</v>
      </c>
      <c r="BX1482">
        <v>1</v>
      </c>
      <c r="BY1482" t="s">
        <v>45</v>
      </c>
      <c r="BZ1482">
        <v>71</v>
      </c>
      <c r="CA1482">
        <v>44</v>
      </c>
      <c r="CF1482">
        <v>0</v>
      </c>
      <c r="CG1482">
        <v>0</v>
      </c>
      <c r="CM1482">
        <v>0</v>
      </c>
      <c r="CN1482" t="s">
        <v>45</v>
      </c>
      <c r="CO1482">
        <v>0</v>
      </c>
      <c r="CP1482">
        <f>(P1482+Q1482+S1482)</f>
        <v>903.93</v>
      </c>
      <c r="CQ1482">
        <f>(AC1482*BC1482*AW1482)</f>
        <v>0</v>
      </c>
      <c r="CR1482">
        <f>(AD1482*BB1482*AV1482)</f>
        <v>26.986425000000001</v>
      </c>
      <c r="CS1482">
        <f>(AE1482*BS1482*AV1482)</f>
        <v>22.2605811</v>
      </c>
      <c r="CT1482">
        <f>(AF1482*BA1482*AV1482)</f>
        <v>11272.1805135</v>
      </c>
      <c r="CU1482">
        <f>AG1482</f>
        <v>0</v>
      </c>
      <c r="CV1482">
        <f>(AH1482*AV1482)</f>
        <v>61.354199999999999</v>
      </c>
      <c r="CW1482">
        <f t="shared" ref="CW1482:CX1486" si="934">AI1482</f>
        <v>0</v>
      </c>
      <c r="CX1482">
        <f t="shared" si="934"/>
        <v>0</v>
      </c>
      <c r="CY1482">
        <f>S1482*(BZ1482/100)</f>
        <v>640.25669999999991</v>
      </c>
      <c r="CZ1482">
        <f>S1482*(CA1482/100)</f>
        <v>396.77879999999999</v>
      </c>
      <c r="DC1482" t="s">
        <v>45</v>
      </c>
      <c r="DD1482" t="s">
        <v>45</v>
      </c>
      <c r="DE1482" t="s">
        <v>45</v>
      </c>
      <c r="DF1482" t="s">
        <v>45</v>
      </c>
      <c r="DG1482" t="s">
        <v>45</v>
      </c>
      <c r="DH1482" t="s">
        <v>45</v>
      </c>
      <c r="DI1482" t="s">
        <v>45</v>
      </c>
      <c r="DJ1482" t="s">
        <v>45</v>
      </c>
      <c r="DK1482" t="s">
        <v>45</v>
      </c>
      <c r="DL1482" t="s">
        <v>45</v>
      </c>
      <c r="DM1482" t="s">
        <v>45</v>
      </c>
      <c r="DN1482">
        <v>80</v>
      </c>
      <c r="DO1482">
        <v>55</v>
      </c>
      <c r="DP1482">
        <v>1.0469999999999999</v>
      </c>
      <c r="DQ1482">
        <v>1</v>
      </c>
      <c r="DU1482">
        <v>1005</v>
      </c>
      <c r="DV1482" t="s">
        <v>73</v>
      </c>
      <c r="DW1482" t="s">
        <v>73</v>
      </c>
      <c r="DX1482">
        <v>100</v>
      </c>
      <c r="EE1482">
        <v>21378134</v>
      </c>
      <c r="EF1482">
        <v>60</v>
      </c>
      <c r="EG1482" t="s">
        <v>87</v>
      </c>
      <c r="EH1482">
        <v>0</v>
      </c>
      <c r="EI1482" t="s">
        <v>45</v>
      </c>
      <c r="EJ1482">
        <v>1</v>
      </c>
      <c r="EK1482">
        <v>419</v>
      </c>
      <c r="EL1482" t="s">
        <v>556</v>
      </c>
      <c r="EM1482" t="s">
        <v>557</v>
      </c>
      <c r="EO1482" t="s">
        <v>45</v>
      </c>
      <c r="EQ1482">
        <v>0</v>
      </c>
      <c r="ER1482">
        <v>665.85</v>
      </c>
      <c r="ES1482">
        <v>0</v>
      </c>
      <c r="ET1482">
        <v>2.5</v>
      </c>
      <c r="EU1482">
        <v>1.31</v>
      </c>
      <c r="EV1482">
        <v>663.35</v>
      </c>
      <c r="EW1482">
        <v>58.6</v>
      </c>
      <c r="EX1482">
        <v>0</v>
      </c>
      <c r="EY1482">
        <v>0</v>
      </c>
      <c r="EZ1482">
        <v>0</v>
      </c>
      <c r="FQ1482">
        <v>0</v>
      </c>
      <c r="FR1482">
        <f>ROUND(IF(AND(BH1482=3,BI1482=3),P1482,0),2)</f>
        <v>0</v>
      </c>
      <c r="FS1482">
        <v>0</v>
      </c>
      <c r="FX1482">
        <v>71</v>
      </c>
      <c r="FY1482">
        <v>44</v>
      </c>
      <c r="GA1482" t="s">
        <v>45</v>
      </c>
      <c r="GG1482">
        <v>2</v>
      </c>
      <c r="GH1482">
        <v>1</v>
      </c>
      <c r="GI1482">
        <v>2</v>
      </c>
      <c r="GJ1482">
        <v>0</v>
      </c>
      <c r="GK1482">
        <f>ROUND(R1482*(R12)/100,2)</f>
        <v>2.97</v>
      </c>
      <c r="GL1482">
        <f>ROUND(IF(AND(BH1482=3,BI1482=3,FS1482&lt;&gt;0),P1482,0),2)</f>
        <v>0</v>
      </c>
      <c r="GM1482">
        <f>O1482+X1482+Y1482+GK1482</f>
        <v>1943.94</v>
      </c>
      <c r="GN1482">
        <f>ROUND(IF(OR(BI1482=0,BI1482=1),O1482+X1482+Y1482+GK1482,0),2)</f>
        <v>1943.94</v>
      </c>
      <c r="GO1482">
        <f>ROUND(IF(BI1482=2,O1482+X1482+Y1482+GK1482,0),2)</f>
        <v>0</v>
      </c>
      <c r="GP1482">
        <f>ROUND(IF(BI1482=4,O1482+X1482+Y1482+GK1482,0),2)</f>
        <v>0</v>
      </c>
      <c r="GR1482">
        <v>0</v>
      </c>
    </row>
    <row r="1483" spans="1:200">
      <c r="A1483">
        <v>17</v>
      </c>
      <c r="B1483">
        <v>0</v>
      </c>
      <c r="C1483">
        <f>ROW(SmtRes!A692)</f>
        <v>692</v>
      </c>
      <c r="D1483">
        <f>ROW(EtalonRes!A668)</f>
        <v>668</v>
      </c>
      <c r="E1483" t="s">
        <v>70</v>
      </c>
      <c r="F1483" t="s">
        <v>390</v>
      </c>
      <c r="G1483" t="s">
        <v>391</v>
      </c>
      <c r="H1483" t="s">
        <v>73</v>
      </c>
      <c r="I1483">
        <f>I1482</f>
        <v>0.08</v>
      </c>
      <c r="J1483">
        <v>0</v>
      </c>
      <c r="O1483">
        <f>ROUND(CP1483,2)</f>
        <v>97.27</v>
      </c>
      <c r="P1483">
        <f>ROUND(CQ1483*I1483,2)</f>
        <v>0.49</v>
      </c>
      <c r="Q1483">
        <f>ROUND(CR1483*I1483,2)</f>
        <v>7.28</v>
      </c>
      <c r="R1483">
        <f>ROUND(CS1483*I1483,2)</f>
        <v>2.94</v>
      </c>
      <c r="S1483">
        <f>ROUND(CT1483*I1483,2)</f>
        <v>89.5</v>
      </c>
      <c r="T1483">
        <f>ROUND(CU1483*I1483,2)</f>
        <v>0</v>
      </c>
      <c r="U1483">
        <f>CV1483*I1483</f>
        <v>0.4807824</v>
      </c>
      <c r="V1483">
        <f>CW1483*I1483</f>
        <v>0</v>
      </c>
      <c r="W1483">
        <f>ROUND(CX1483*I1483,2)</f>
        <v>0</v>
      </c>
      <c r="X1483">
        <f t="shared" si="931"/>
        <v>78.760000000000005</v>
      </c>
      <c r="Y1483">
        <f t="shared" si="931"/>
        <v>39.380000000000003</v>
      </c>
      <c r="AA1483">
        <v>22950688</v>
      </c>
      <c r="AB1483">
        <f>ROUND((AC1483+AD1483+AF1483),6)</f>
        <v>81.069999999999993</v>
      </c>
      <c r="AC1483">
        <f>ROUND((ES1483),6)</f>
        <v>1.63</v>
      </c>
      <c r="AD1483">
        <f>ROUND((((ET1483)-(EU1483))+AE1483),6)</f>
        <v>13.6</v>
      </c>
      <c r="AE1483">
        <f t="shared" si="932"/>
        <v>2.16</v>
      </c>
      <c r="AF1483">
        <f t="shared" si="932"/>
        <v>65.84</v>
      </c>
      <c r="AG1483">
        <f>ROUND((AP1483),6)</f>
        <v>0</v>
      </c>
      <c r="AH1483">
        <f t="shared" si="933"/>
        <v>5.74</v>
      </c>
      <c r="AI1483">
        <f t="shared" si="933"/>
        <v>0</v>
      </c>
      <c r="AJ1483">
        <f>ROUND((AS1483),6)</f>
        <v>0</v>
      </c>
      <c r="AK1483">
        <v>81.069999999999993</v>
      </c>
      <c r="AL1483">
        <v>1.63</v>
      </c>
      <c r="AM1483">
        <v>13.6</v>
      </c>
      <c r="AN1483">
        <v>2.16</v>
      </c>
      <c r="AO1483">
        <v>65.84</v>
      </c>
      <c r="AP1483">
        <v>0</v>
      </c>
      <c r="AQ1483">
        <v>5.74</v>
      </c>
      <c r="AR1483">
        <v>0</v>
      </c>
      <c r="AS1483">
        <v>0</v>
      </c>
      <c r="AT1483">
        <v>88</v>
      </c>
      <c r="AU1483">
        <v>44</v>
      </c>
      <c r="AV1483">
        <v>1.0469999999999999</v>
      </c>
      <c r="AW1483">
        <v>1</v>
      </c>
      <c r="AZ1483">
        <v>1</v>
      </c>
      <c r="BA1483">
        <v>16.23</v>
      </c>
      <c r="BB1483">
        <v>6.39</v>
      </c>
      <c r="BC1483">
        <v>3.79</v>
      </c>
      <c r="BD1483" t="s">
        <v>45</v>
      </c>
      <c r="BE1483" t="s">
        <v>45</v>
      </c>
      <c r="BF1483" t="s">
        <v>45</v>
      </c>
      <c r="BG1483" t="s">
        <v>45</v>
      </c>
      <c r="BH1483">
        <v>0</v>
      </c>
      <c r="BI1483">
        <v>1</v>
      </c>
      <c r="BJ1483" t="s">
        <v>392</v>
      </c>
      <c r="BM1483">
        <v>81</v>
      </c>
      <c r="BN1483">
        <v>0</v>
      </c>
      <c r="BO1483" t="s">
        <v>390</v>
      </c>
      <c r="BP1483">
        <v>1</v>
      </c>
      <c r="BQ1483">
        <v>30</v>
      </c>
      <c r="BS1483">
        <v>16.23</v>
      </c>
      <c r="BT1483">
        <v>1</v>
      </c>
      <c r="BU1483">
        <v>1</v>
      </c>
      <c r="BV1483">
        <v>1</v>
      </c>
      <c r="BW1483">
        <v>1</v>
      </c>
      <c r="BX1483">
        <v>1</v>
      </c>
      <c r="BY1483" t="s">
        <v>45</v>
      </c>
      <c r="BZ1483">
        <v>88</v>
      </c>
      <c r="CA1483">
        <v>44</v>
      </c>
      <c r="CF1483">
        <v>0</v>
      </c>
      <c r="CG1483">
        <v>0</v>
      </c>
      <c r="CM1483">
        <v>0</v>
      </c>
      <c r="CN1483" t="s">
        <v>45</v>
      </c>
      <c r="CO1483">
        <v>0</v>
      </c>
      <c r="CP1483">
        <f>(P1483+Q1483+S1483)</f>
        <v>97.27</v>
      </c>
      <c r="CQ1483">
        <f>(AC1483*BC1483*AW1483)</f>
        <v>6.1776999999999997</v>
      </c>
      <c r="CR1483">
        <f>(AD1483*BB1483*AV1483)</f>
        <v>90.98848799999999</v>
      </c>
      <c r="CS1483">
        <f>(AE1483*BS1483*AV1483)</f>
        <v>36.704469600000003</v>
      </c>
      <c r="CT1483">
        <f>(AF1483*BA1483*AV1483)</f>
        <v>1118.8066104</v>
      </c>
      <c r="CU1483">
        <f>AG1483</f>
        <v>0</v>
      </c>
      <c r="CV1483">
        <f>(AH1483*AV1483)</f>
        <v>6.0097800000000001</v>
      </c>
      <c r="CW1483">
        <f t="shared" si="934"/>
        <v>0</v>
      </c>
      <c r="CX1483">
        <f t="shared" si="934"/>
        <v>0</v>
      </c>
      <c r="CY1483">
        <f>S1483*(BZ1483/100)</f>
        <v>78.760000000000005</v>
      </c>
      <c r="CZ1483">
        <f>S1483*(CA1483/100)</f>
        <v>39.380000000000003</v>
      </c>
      <c r="DC1483" t="s">
        <v>45</v>
      </c>
      <c r="DD1483" t="s">
        <v>45</v>
      </c>
      <c r="DE1483" t="s">
        <v>45</v>
      </c>
      <c r="DF1483" t="s">
        <v>45</v>
      </c>
      <c r="DG1483" t="s">
        <v>45</v>
      </c>
      <c r="DH1483" t="s">
        <v>45</v>
      </c>
      <c r="DI1483" t="s">
        <v>45</v>
      </c>
      <c r="DJ1483" t="s">
        <v>45</v>
      </c>
      <c r="DK1483" t="s">
        <v>45</v>
      </c>
      <c r="DL1483" t="s">
        <v>45</v>
      </c>
      <c r="DM1483" t="s">
        <v>45</v>
      </c>
      <c r="DN1483">
        <v>105</v>
      </c>
      <c r="DO1483">
        <v>70</v>
      </c>
      <c r="DP1483">
        <v>1.0469999999999999</v>
      </c>
      <c r="DQ1483">
        <v>1</v>
      </c>
      <c r="DU1483">
        <v>1005</v>
      </c>
      <c r="DV1483" t="s">
        <v>73</v>
      </c>
      <c r="DW1483" t="s">
        <v>73</v>
      </c>
      <c r="DX1483">
        <v>100</v>
      </c>
      <c r="EE1483">
        <v>21377796</v>
      </c>
      <c r="EF1483">
        <v>30</v>
      </c>
      <c r="EG1483" t="s">
        <v>20</v>
      </c>
      <c r="EH1483">
        <v>0</v>
      </c>
      <c r="EI1483" t="s">
        <v>45</v>
      </c>
      <c r="EJ1483">
        <v>1</v>
      </c>
      <c r="EK1483">
        <v>81</v>
      </c>
      <c r="EL1483" t="s">
        <v>393</v>
      </c>
      <c r="EM1483" t="s">
        <v>394</v>
      </c>
      <c r="EO1483" t="s">
        <v>45</v>
      </c>
      <c r="EQ1483">
        <v>0</v>
      </c>
      <c r="ER1483">
        <v>81.069999999999993</v>
      </c>
      <c r="ES1483">
        <v>1.63</v>
      </c>
      <c r="ET1483">
        <v>13.6</v>
      </c>
      <c r="EU1483">
        <v>2.16</v>
      </c>
      <c r="EV1483">
        <v>65.84</v>
      </c>
      <c r="EW1483">
        <v>5.74</v>
      </c>
      <c r="EX1483">
        <v>0</v>
      </c>
      <c r="EY1483">
        <v>0</v>
      </c>
      <c r="EZ1483">
        <v>0</v>
      </c>
      <c r="FQ1483">
        <v>0</v>
      </c>
      <c r="FR1483">
        <f>ROUND(IF(AND(BH1483=3,BI1483=3),P1483,0),2)</f>
        <v>0</v>
      </c>
      <c r="FS1483">
        <v>0</v>
      </c>
      <c r="FX1483">
        <v>88</v>
      </c>
      <c r="FY1483">
        <v>44</v>
      </c>
      <c r="GA1483" t="s">
        <v>45</v>
      </c>
      <c r="GG1483">
        <v>2</v>
      </c>
      <c r="GH1483">
        <v>1</v>
      </c>
      <c r="GI1483">
        <v>2</v>
      </c>
      <c r="GJ1483">
        <v>0</v>
      </c>
      <c r="GK1483">
        <f>ROUND(R1483*(R12)/100,2)</f>
        <v>4.91</v>
      </c>
      <c r="GL1483">
        <f>ROUND(IF(AND(BH1483=3,BI1483=3,FS1483&lt;&gt;0),P1483,0),2)</f>
        <v>0</v>
      </c>
      <c r="GM1483">
        <f>O1483+X1483+Y1483+GK1483</f>
        <v>220.32</v>
      </c>
      <c r="GN1483">
        <f>ROUND(IF(OR(BI1483=0,BI1483=1),O1483+X1483+Y1483+GK1483,0),2)</f>
        <v>220.32</v>
      </c>
      <c r="GO1483">
        <f>ROUND(IF(BI1483=2,O1483+X1483+Y1483+GK1483,0),2)</f>
        <v>0</v>
      </c>
      <c r="GP1483">
        <f>ROUND(IF(BI1483=4,O1483+X1483+Y1483+GK1483,0),2)</f>
        <v>0</v>
      </c>
      <c r="GR1483">
        <v>0</v>
      </c>
    </row>
    <row r="1484" spans="1:200">
      <c r="A1484">
        <v>18</v>
      </c>
      <c r="B1484">
        <v>0</v>
      </c>
      <c r="C1484">
        <v>692</v>
      </c>
      <c r="E1484" t="s">
        <v>215</v>
      </c>
      <c r="F1484" t="s">
        <v>395</v>
      </c>
      <c r="G1484" t="s">
        <v>396</v>
      </c>
      <c r="H1484" t="s">
        <v>138</v>
      </c>
      <c r="I1484">
        <f>I1483*J1484</f>
        <v>9.6000000000000002E-4</v>
      </c>
      <c r="J1484">
        <v>1.2E-2</v>
      </c>
      <c r="O1484">
        <f>ROUND(CP1484,2)</f>
        <v>133.09</v>
      </c>
      <c r="P1484">
        <f>ROUND(CQ1484*I1484,2)</f>
        <v>133.09</v>
      </c>
      <c r="Q1484">
        <f>ROUND(CR1484*I1484,2)</f>
        <v>0</v>
      </c>
      <c r="R1484">
        <f>ROUND(CS1484*I1484,2)</f>
        <v>0</v>
      </c>
      <c r="S1484">
        <f>ROUND(CT1484*I1484,2)</f>
        <v>0</v>
      </c>
      <c r="T1484">
        <f>ROUND(CU1484*I1484,2)</f>
        <v>0</v>
      </c>
      <c r="U1484">
        <f>CV1484*I1484</f>
        <v>0</v>
      </c>
      <c r="V1484">
        <f>CW1484*I1484</f>
        <v>0</v>
      </c>
      <c r="W1484">
        <f>ROUND(CX1484*I1484,2)</f>
        <v>0</v>
      </c>
      <c r="X1484">
        <f t="shared" si="931"/>
        <v>0</v>
      </c>
      <c r="Y1484">
        <f t="shared" si="931"/>
        <v>0</v>
      </c>
      <c r="AA1484">
        <v>22950688</v>
      </c>
      <c r="AB1484">
        <f>ROUND((AC1484+AD1484+AF1484),6)</f>
        <v>8730.49</v>
      </c>
      <c r="AC1484">
        <f>ROUND((ES1484),6)</f>
        <v>8730.49</v>
      </c>
      <c r="AD1484">
        <f>ROUND((((ET1484)-(EU1484))+AE1484),6)</f>
        <v>0</v>
      </c>
      <c r="AE1484">
        <f t="shared" si="932"/>
        <v>0</v>
      </c>
      <c r="AF1484">
        <f t="shared" si="932"/>
        <v>0</v>
      </c>
      <c r="AG1484">
        <f>ROUND((AP1484),6)</f>
        <v>0</v>
      </c>
      <c r="AH1484">
        <f t="shared" si="933"/>
        <v>0</v>
      </c>
      <c r="AI1484">
        <f t="shared" si="933"/>
        <v>0</v>
      </c>
      <c r="AJ1484">
        <f>ROUND((AS1484),6)</f>
        <v>0</v>
      </c>
      <c r="AK1484">
        <v>8730.49</v>
      </c>
      <c r="AL1484">
        <v>8730.49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1</v>
      </c>
      <c r="AW1484">
        <v>1</v>
      </c>
      <c r="AZ1484">
        <v>1</v>
      </c>
      <c r="BA1484">
        <v>1</v>
      </c>
      <c r="BB1484">
        <v>1</v>
      </c>
      <c r="BC1484">
        <v>15.88</v>
      </c>
      <c r="BD1484" t="s">
        <v>45</v>
      </c>
      <c r="BE1484" t="s">
        <v>45</v>
      </c>
      <c r="BF1484" t="s">
        <v>45</v>
      </c>
      <c r="BG1484" t="s">
        <v>45</v>
      </c>
      <c r="BH1484">
        <v>3</v>
      </c>
      <c r="BI1484">
        <v>1</v>
      </c>
      <c r="BJ1484" t="s">
        <v>873</v>
      </c>
      <c r="BM1484">
        <v>81</v>
      </c>
      <c r="BN1484">
        <v>0</v>
      </c>
      <c r="BO1484" t="s">
        <v>395</v>
      </c>
      <c r="BP1484">
        <v>1</v>
      </c>
      <c r="BQ1484">
        <v>30</v>
      </c>
      <c r="BS1484">
        <v>1</v>
      </c>
      <c r="BT1484">
        <v>1</v>
      </c>
      <c r="BU1484">
        <v>1</v>
      </c>
      <c r="BV1484">
        <v>1</v>
      </c>
      <c r="BW1484">
        <v>1</v>
      </c>
      <c r="BX1484">
        <v>1</v>
      </c>
      <c r="BY1484" t="s">
        <v>45</v>
      </c>
      <c r="BZ1484">
        <v>0</v>
      </c>
      <c r="CA1484">
        <v>0</v>
      </c>
      <c r="CF1484">
        <v>0</v>
      </c>
      <c r="CG1484">
        <v>0</v>
      </c>
      <c r="CM1484">
        <v>0</v>
      </c>
      <c r="CN1484" t="s">
        <v>45</v>
      </c>
      <c r="CO1484">
        <v>0</v>
      </c>
      <c r="CP1484">
        <f>(P1484+Q1484+S1484)</f>
        <v>133.09</v>
      </c>
      <c r="CQ1484">
        <f>(AC1484*BC1484*AW1484)</f>
        <v>138640.18119999999</v>
      </c>
      <c r="CR1484">
        <f>(AD1484*BB1484*AV1484)</f>
        <v>0</v>
      </c>
      <c r="CS1484">
        <f>(AE1484*BS1484*AV1484)</f>
        <v>0</v>
      </c>
      <c r="CT1484">
        <f>(AF1484*BA1484*AV1484)</f>
        <v>0</v>
      </c>
      <c r="CU1484">
        <f>AG1484</f>
        <v>0</v>
      </c>
      <c r="CV1484">
        <f>(AH1484*AV1484)</f>
        <v>0</v>
      </c>
      <c r="CW1484">
        <f t="shared" si="934"/>
        <v>0</v>
      </c>
      <c r="CX1484">
        <f t="shared" si="934"/>
        <v>0</v>
      </c>
      <c r="CY1484">
        <f>S1484*(BZ1484/100)</f>
        <v>0</v>
      </c>
      <c r="CZ1484">
        <f>S1484*(CA1484/100)</f>
        <v>0</v>
      </c>
      <c r="DC1484" t="s">
        <v>45</v>
      </c>
      <c r="DD1484" t="s">
        <v>45</v>
      </c>
      <c r="DE1484" t="s">
        <v>45</v>
      </c>
      <c r="DF1484" t="s">
        <v>45</v>
      </c>
      <c r="DG1484" t="s">
        <v>45</v>
      </c>
      <c r="DH1484" t="s">
        <v>45</v>
      </c>
      <c r="DI1484" t="s">
        <v>45</v>
      </c>
      <c r="DJ1484" t="s">
        <v>45</v>
      </c>
      <c r="DK1484" t="s">
        <v>45</v>
      </c>
      <c r="DL1484" t="s">
        <v>45</v>
      </c>
      <c r="DM1484" t="s">
        <v>45</v>
      </c>
      <c r="DN1484">
        <v>105</v>
      </c>
      <c r="DO1484">
        <v>70</v>
      </c>
      <c r="DP1484">
        <v>1.0469999999999999</v>
      </c>
      <c r="DQ1484">
        <v>1</v>
      </c>
      <c r="DU1484">
        <v>1009</v>
      </c>
      <c r="DV1484" t="s">
        <v>138</v>
      </c>
      <c r="DW1484" t="s">
        <v>138</v>
      </c>
      <c r="DX1484">
        <v>1000</v>
      </c>
      <c r="EE1484">
        <v>21377796</v>
      </c>
      <c r="EF1484">
        <v>30</v>
      </c>
      <c r="EG1484" t="s">
        <v>20</v>
      </c>
      <c r="EH1484">
        <v>0</v>
      </c>
      <c r="EI1484" t="s">
        <v>45</v>
      </c>
      <c r="EJ1484">
        <v>1</v>
      </c>
      <c r="EK1484">
        <v>81</v>
      </c>
      <c r="EL1484" t="s">
        <v>393</v>
      </c>
      <c r="EM1484" t="s">
        <v>394</v>
      </c>
      <c r="EO1484" t="s">
        <v>45</v>
      </c>
      <c r="EQ1484">
        <v>0</v>
      </c>
      <c r="ER1484">
        <v>8730.49</v>
      </c>
      <c r="ES1484">
        <v>8730.49</v>
      </c>
      <c r="ET1484">
        <v>0</v>
      </c>
      <c r="EU1484">
        <v>0</v>
      </c>
      <c r="EV1484">
        <v>0</v>
      </c>
      <c r="EW1484">
        <v>0</v>
      </c>
      <c r="EX1484">
        <v>0</v>
      </c>
      <c r="EZ1484">
        <v>0</v>
      </c>
      <c r="FQ1484">
        <v>0</v>
      </c>
      <c r="FR1484">
        <f>ROUND(IF(AND(BH1484=3,BI1484=3),P1484,0),2)</f>
        <v>0</v>
      </c>
      <c r="FS1484">
        <v>0</v>
      </c>
      <c r="FX1484">
        <v>0</v>
      </c>
      <c r="FY1484">
        <v>0</v>
      </c>
      <c r="GA1484" t="s">
        <v>45</v>
      </c>
      <c r="GG1484">
        <v>2</v>
      </c>
      <c r="GH1484">
        <v>1</v>
      </c>
      <c r="GI1484">
        <v>2</v>
      </c>
      <c r="GJ1484">
        <v>0</v>
      </c>
      <c r="GK1484">
        <f>ROUND(R1484*(R12)/100,2)</f>
        <v>0</v>
      </c>
      <c r="GL1484">
        <f>ROUND(IF(AND(BH1484=3,BI1484=3,FS1484&lt;&gt;0),P1484,0),2)</f>
        <v>0</v>
      </c>
      <c r="GM1484">
        <f>O1484+X1484+Y1484+GK1484</f>
        <v>133.09</v>
      </c>
      <c r="GN1484">
        <f>ROUND(IF(OR(BI1484=0,BI1484=1),O1484+X1484+Y1484+GK1484,0),2)</f>
        <v>133.09</v>
      </c>
      <c r="GO1484">
        <f>ROUND(IF(BI1484=2,O1484+X1484+Y1484+GK1484,0),2)</f>
        <v>0</v>
      </c>
      <c r="GP1484">
        <f>ROUND(IF(BI1484=4,O1484+X1484+Y1484+GK1484,0),2)</f>
        <v>0</v>
      </c>
      <c r="GR1484">
        <v>0</v>
      </c>
    </row>
    <row r="1485" spans="1:200">
      <c r="A1485">
        <v>17</v>
      </c>
      <c r="B1485">
        <v>0</v>
      </c>
      <c r="C1485">
        <f>ROW(SmtRes!A700)</f>
        <v>700</v>
      </c>
      <c r="D1485">
        <f>ROW(EtalonRes!A676)</f>
        <v>676</v>
      </c>
      <c r="E1485" t="s">
        <v>77</v>
      </c>
      <c r="F1485" t="s">
        <v>565</v>
      </c>
      <c r="G1485" t="s">
        <v>566</v>
      </c>
      <c r="H1485" t="s">
        <v>73</v>
      </c>
      <c r="I1485">
        <f>I1483</f>
        <v>0.08</v>
      </c>
      <c r="J1485">
        <v>0</v>
      </c>
      <c r="O1485">
        <f>ROUND(CP1485,2)</f>
        <v>7591.88</v>
      </c>
      <c r="P1485">
        <f>ROUND(CQ1485*I1485,2)</f>
        <v>157.91999999999999</v>
      </c>
      <c r="Q1485">
        <f>ROUND(CR1485*I1485,2)</f>
        <v>168.27</v>
      </c>
      <c r="R1485">
        <f>ROUND(CS1485*I1485,2)</f>
        <v>95.34</v>
      </c>
      <c r="S1485">
        <f>ROUND(CT1485*I1485,2)</f>
        <v>7265.69</v>
      </c>
      <c r="T1485">
        <f>ROUND(CU1485*I1485,2)</f>
        <v>0</v>
      </c>
      <c r="U1485">
        <f>CV1485*I1485</f>
        <v>33.914400000000001</v>
      </c>
      <c r="V1485">
        <f>CW1485*I1485</f>
        <v>0</v>
      </c>
      <c r="W1485">
        <f>ROUND(CX1485*I1485,2)</f>
        <v>0</v>
      </c>
      <c r="X1485">
        <f t="shared" si="931"/>
        <v>5158.6400000000003</v>
      </c>
      <c r="Y1485">
        <f t="shared" si="931"/>
        <v>3196.9</v>
      </c>
      <c r="AA1485">
        <v>22950688</v>
      </c>
      <c r="AB1485">
        <f>ROUND((AC1485+AD1485+AF1485),6)</f>
        <v>5866.36</v>
      </c>
      <c r="AC1485">
        <f>ROUND((ES1485),6)</f>
        <v>378.89</v>
      </c>
      <c r="AD1485">
        <f>ROUND((((ET1485)-(EU1485))+AE1485),6)</f>
        <v>339.47</v>
      </c>
      <c r="AE1485">
        <f t="shared" si="932"/>
        <v>67.55</v>
      </c>
      <c r="AF1485">
        <f t="shared" si="932"/>
        <v>5148</v>
      </c>
      <c r="AG1485">
        <f>ROUND((AP1485),6)</f>
        <v>0</v>
      </c>
      <c r="AH1485">
        <f t="shared" si="933"/>
        <v>390</v>
      </c>
      <c r="AI1485">
        <f t="shared" si="933"/>
        <v>0</v>
      </c>
      <c r="AJ1485">
        <f>ROUND((AS1485),6)</f>
        <v>0</v>
      </c>
      <c r="AK1485">
        <v>5866.36</v>
      </c>
      <c r="AL1485">
        <v>378.89</v>
      </c>
      <c r="AM1485">
        <v>339.47</v>
      </c>
      <c r="AN1485">
        <v>67.55</v>
      </c>
      <c r="AO1485">
        <v>5148</v>
      </c>
      <c r="AP1485">
        <v>0</v>
      </c>
      <c r="AQ1485">
        <v>390</v>
      </c>
      <c r="AR1485">
        <v>0</v>
      </c>
      <c r="AS1485">
        <v>0</v>
      </c>
      <c r="AT1485">
        <v>71</v>
      </c>
      <c r="AU1485">
        <v>44</v>
      </c>
      <c r="AV1485">
        <v>1.087</v>
      </c>
      <c r="AW1485">
        <v>1</v>
      </c>
      <c r="AZ1485">
        <v>1</v>
      </c>
      <c r="BA1485">
        <v>16.23</v>
      </c>
      <c r="BB1485">
        <v>5.7</v>
      </c>
      <c r="BC1485">
        <v>5.21</v>
      </c>
      <c r="BD1485" t="s">
        <v>45</v>
      </c>
      <c r="BE1485" t="s">
        <v>45</v>
      </c>
      <c r="BF1485" t="s">
        <v>45</v>
      </c>
      <c r="BG1485" t="s">
        <v>45</v>
      </c>
      <c r="BH1485">
        <v>0</v>
      </c>
      <c r="BI1485">
        <v>1</v>
      </c>
      <c r="BJ1485" t="s">
        <v>567</v>
      </c>
      <c r="BM1485">
        <v>80</v>
      </c>
      <c r="BN1485">
        <v>0</v>
      </c>
      <c r="BO1485" t="s">
        <v>565</v>
      </c>
      <c r="BP1485">
        <v>1</v>
      </c>
      <c r="BQ1485">
        <v>30</v>
      </c>
      <c r="BS1485">
        <v>16.23</v>
      </c>
      <c r="BT1485">
        <v>1</v>
      </c>
      <c r="BU1485">
        <v>1</v>
      </c>
      <c r="BV1485">
        <v>1</v>
      </c>
      <c r="BW1485">
        <v>1</v>
      </c>
      <c r="BX1485">
        <v>1</v>
      </c>
      <c r="BY1485" t="s">
        <v>45</v>
      </c>
      <c r="BZ1485">
        <v>71</v>
      </c>
      <c r="CA1485">
        <v>44</v>
      </c>
      <c r="CF1485">
        <v>0</v>
      </c>
      <c r="CG1485">
        <v>0</v>
      </c>
      <c r="CM1485">
        <v>0</v>
      </c>
      <c r="CN1485" t="s">
        <v>45</v>
      </c>
      <c r="CO1485">
        <v>0</v>
      </c>
      <c r="CP1485">
        <f>(P1485+Q1485+S1485)</f>
        <v>7591.8799999999992</v>
      </c>
      <c r="CQ1485">
        <f>(AC1485*BC1485*AW1485)</f>
        <v>1974.0168999999999</v>
      </c>
      <c r="CR1485">
        <f>(AD1485*BB1485*AV1485)</f>
        <v>2103.322173</v>
      </c>
      <c r="CS1485">
        <f>(AE1485*BS1485*AV1485)</f>
        <v>1191.7177754999998</v>
      </c>
      <c r="CT1485">
        <f>(AF1485*BA1485*AV1485)</f>
        <v>90821.067480000012</v>
      </c>
      <c r="CU1485">
        <f>AG1485</f>
        <v>0</v>
      </c>
      <c r="CV1485">
        <f>(AH1485*AV1485)</f>
        <v>423.93</v>
      </c>
      <c r="CW1485">
        <f t="shared" si="934"/>
        <v>0</v>
      </c>
      <c r="CX1485">
        <f t="shared" si="934"/>
        <v>0</v>
      </c>
      <c r="CY1485">
        <f>S1485*(BZ1485/100)</f>
        <v>5158.6398999999992</v>
      </c>
      <c r="CZ1485">
        <f>S1485*(CA1485/100)</f>
        <v>3196.9035999999996</v>
      </c>
      <c r="DC1485" t="s">
        <v>45</v>
      </c>
      <c r="DD1485" t="s">
        <v>45</v>
      </c>
      <c r="DE1485" t="s">
        <v>45</v>
      </c>
      <c r="DF1485" t="s">
        <v>45</v>
      </c>
      <c r="DG1485" t="s">
        <v>45</v>
      </c>
      <c r="DH1485" t="s">
        <v>45</v>
      </c>
      <c r="DI1485" t="s">
        <v>45</v>
      </c>
      <c r="DJ1485" t="s">
        <v>45</v>
      </c>
      <c r="DK1485" t="s">
        <v>45</v>
      </c>
      <c r="DL1485" t="s">
        <v>45</v>
      </c>
      <c r="DM1485" t="s">
        <v>45</v>
      </c>
      <c r="DN1485">
        <v>85</v>
      </c>
      <c r="DO1485">
        <v>70</v>
      </c>
      <c r="DP1485">
        <v>1.087</v>
      </c>
      <c r="DQ1485">
        <v>1</v>
      </c>
      <c r="DU1485">
        <v>1005</v>
      </c>
      <c r="DV1485" t="s">
        <v>73</v>
      </c>
      <c r="DW1485" t="s">
        <v>73</v>
      </c>
      <c r="DX1485">
        <v>100</v>
      </c>
      <c r="EE1485">
        <v>21377795</v>
      </c>
      <c r="EF1485">
        <v>30</v>
      </c>
      <c r="EG1485" t="s">
        <v>20</v>
      </c>
      <c r="EH1485">
        <v>0</v>
      </c>
      <c r="EI1485" t="s">
        <v>45</v>
      </c>
      <c r="EJ1485">
        <v>1</v>
      </c>
      <c r="EK1485">
        <v>80</v>
      </c>
      <c r="EL1485" t="s">
        <v>570</v>
      </c>
      <c r="EM1485" t="s">
        <v>571</v>
      </c>
      <c r="EO1485" t="s">
        <v>45</v>
      </c>
      <c r="EQ1485">
        <v>0</v>
      </c>
      <c r="ER1485">
        <v>5866.36</v>
      </c>
      <c r="ES1485">
        <v>378.89</v>
      </c>
      <c r="ET1485">
        <v>339.47</v>
      </c>
      <c r="EU1485">
        <v>67.55</v>
      </c>
      <c r="EV1485">
        <v>5148</v>
      </c>
      <c r="EW1485">
        <v>390</v>
      </c>
      <c r="EX1485">
        <v>0</v>
      </c>
      <c r="EY1485">
        <v>0</v>
      </c>
      <c r="EZ1485">
        <v>0</v>
      </c>
      <c r="FQ1485">
        <v>0</v>
      </c>
      <c r="FR1485">
        <f>ROUND(IF(AND(BH1485=3,BI1485=3),P1485,0),2)</f>
        <v>0</v>
      </c>
      <c r="FS1485">
        <v>0</v>
      </c>
      <c r="FX1485">
        <v>71</v>
      </c>
      <c r="FY1485">
        <v>44</v>
      </c>
      <c r="GA1485" t="s">
        <v>45</v>
      </c>
      <c r="GG1485">
        <v>2</v>
      </c>
      <c r="GH1485">
        <v>1</v>
      </c>
      <c r="GI1485">
        <v>2</v>
      </c>
      <c r="GJ1485">
        <v>0</v>
      </c>
      <c r="GK1485">
        <f>ROUND(R1485*(R12)/100,2)</f>
        <v>159.22</v>
      </c>
      <c r="GL1485">
        <f>ROUND(IF(AND(BH1485=3,BI1485=3,FS1485&lt;&gt;0),P1485,0),2)</f>
        <v>0</v>
      </c>
      <c r="GM1485">
        <f>O1485+X1485+Y1485+GK1485</f>
        <v>16106.64</v>
      </c>
      <c r="GN1485">
        <f>ROUND(IF(OR(BI1485=0,BI1485=1),O1485+X1485+Y1485+GK1485,0),2)</f>
        <v>16106.64</v>
      </c>
      <c r="GO1485">
        <f>ROUND(IF(BI1485=2,O1485+X1485+Y1485+GK1485,0),2)</f>
        <v>0</v>
      </c>
      <c r="GP1485">
        <f>ROUND(IF(BI1485=4,O1485+X1485+Y1485+GK1485,0),2)</f>
        <v>0</v>
      </c>
      <c r="GR1485">
        <v>0</v>
      </c>
    </row>
    <row r="1486" spans="1:200">
      <c r="A1486">
        <v>18</v>
      </c>
      <c r="B1486">
        <v>0</v>
      </c>
      <c r="C1486">
        <v>700</v>
      </c>
      <c r="E1486" t="s">
        <v>402</v>
      </c>
      <c r="F1486" t="s">
        <v>874</v>
      </c>
      <c r="G1486" t="s">
        <v>875</v>
      </c>
      <c r="H1486" t="s">
        <v>462</v>
      </c>
      <c r="I1486">
        <f>I1485*J1486</f>
        <v>0</v>
      </c>
      <c r="J1486">
        <v>0</v>
      </c>
      <c r="O1486">
        <f>ROUND(CP1486,2)</f>
        <v>0</v>
      </c>
      <c r="P1486">
        <f>ROUND(CQ1486*I1486,2)</f>
        <v>0</v>
      </c>
      <c r="Q1486">
        <f>ROUND(CR1486*I1486,2)</f>
        <v>0</v>
      </c>
      <c r="R1486">
        <f>ROUND(CS1486*I1486,2)</f>
        <v>0</v>
      </c>
      <c r="S1486">
        <f>ROUND(CT1486*I1486,2)</f>
        <v>0</v>
      </c>
      <c r="T1486">
        <f>ROUND(CU1486*I1486,2)</f>
        <v>0</v>
      </c>
      <c r="U1486">
        <f>CV1486*I1486</f>
        <v>0</v>
      </c>
      <c r="V1486">
        <f>CW1486*I1486</f>
        <v>0</v>
      </c>
      <c r="W1486">
        <f>ROUND(CX1486*I1486,2)</f>
        <v>0</v>
      </c>
      <c r="X1486">
        <f t="shared" si="931"/>
        <v>0</v>
      </c>
      <c r="Y1486">
        <f t="shared" si="931"/>
        <v>0</v>
      </c>
      <c r="AA1486">
        <v>22950688</v>
      </c>
      <c r="AB1486">
        <f>ROUND((AC1486+AD1486+AF1486),6)</f>
        <v>178.66</v>
      </c>
      <c r="AC1486">
        <f>ROUND((ES1486),6)</f>
        <v>178.66</v>
      </c>
      <c r="AD1486">
        <f>ROUND((((ET1486)-(EU1486))+AE1486),6)</f>
        <v>0</v>
      </c>
      <c r="AE1486">
        <f t="shared" si="932"/>
        <v>0</v>
      </c>
      <c r="AF1486">
        <f t="shared" si="932"/>
        <v>0</v>
      </c>
      <c r="AG1486">
        <f>ROUND((AP1486),6)</f>
        <v>0</v>
      </c>
      <c r="AH1486">
        <f t="shared" si="933"/>
        <v>0</v>
      </c>
      <c r="AI1486">
        <f t="shared" si="933"/>
        <v>0</v>
      </c>
      <c r="AJ1486">
        <f>ROUND((AS1486),6)</f>
        <v>0</v>
      </c>
      <c r="AK1486">
        <v>178.66</v>
      </c>
      <c r="AL1486">
        <v>178.66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1</v>
      </c>
      <c r="AW1486">
        <v>1</v>
      </c>
      <c r="AZ1486">
        <v>1</v>
      </c>
      <c r="BA1486">
        <v>1</v>
      </c>
      <c r="BB1486">
        <v>1</v>
      </c>
      <c r="BC1486">
        <v>3.02</v>
      </c>
      <c r="BD1486" t="s">
        <v>45</v>
      </c>
      <c r="BE1486" t="s">
        <v>45</v>
      </c>
      <c r="BF1486" t="s">
        <v>45</v>
      </c>
      <c r="BG1486" t="s">
        <v>45</v>
      </c>
      <c r="BH1486">
        <v>3</v>
      </c>
      <c r="BI1486">
        <v>1</v>
      </c>
      <c r="BJ1486" t="s">
        <v>876</v>
      </c>
      <c r="BM1486">
        <v>80</v>
      </c>
      <c r="BN1486">
        <v>0</v>
      </c>
      <c r="BO1486" t="s">
        <v>874</v>
      </c>
      <c r="BP1486">
        <v>1</v>
      </c>
      <c r="BQ1486">
        <v>30</v>
      </c>
      <c r="BS1486">
        <v>1</v>
      </c>
      <c r="BT1486">
        <v>1</v>
      </c>
      <c r="BU1486">
        <v>1</v>
      </c>
      <c r="BV1486">
        <v>1</v>
      </c>
      <c r="BW1486">
        <v>1</v>
      </c>
      <c r="BX1486">
        <v>1</v>
      </c>
      <c r="BY1486" t="s">
        <v>45</v>
      </c>
      <c r="BZ1486">
        <v>0</v>
      </c>
      <c r="CA1486">
        <v>0</v>
      </c>
      <c r="CF1486">
        <v>0</v>
      </c>
      <c r="CG1486">
        <v>0</v>
      </c>
      <c r="CM1486">
        <v>0</v>
      </c>
      <c r="CN1486" t="s">
        <v>45</v>
      </c>
      <c r="CO1486">
        <v>0</v>
      </c>
      <c r="CP1486">
        <f>(P1486+Q1486+S1486)</f>
        <v>0</v>
      </c>
      <c r="CQ1486">
        <f>(AC1486*BC1486*AW1486)</f>
        <v>539.55319999999995</v>
      </c>
      <c r="CR1486">
        <f>(AD1486*BB1486*AV1486)</f>
        <v>0</v>
      </c>
      <c r="CS1486">
        <f>(AE1486*BS1486*AV1486)</f>
        <v>0</v>
      </c>
      <c r="CT1486">
        <f>(AF1486*BA1486*AV1486)</f>
        <v>0</v>
      </c>
      <c r="CU1486">
        <f>AG1486</f>
        <v>0</v>
      </c>
      <c r="CV1486">
        <f>(AH1486*AV1486)</f>
        <v>0</v>
      </c>
      <c r="CW1486">
        <f t="shared" si="934"/>
        <v>0</v>
      </c>
      <c r="CX1486">
        <f t="shared" si="934"/>
        <v>0</v>
      </c>
      <c r="CY1486">
        <f>S1486*(BZ1486/100)</f>
        <v>0</v>
      </c>
      <c r="CZ1486">
        <f>S1486*(CA1486/100)</f>
        <v>0</v>
      </c>
      <c r="DC1486" t="s">
        <v>45</v>
      </c>
      <c r="DD1486" t="s">
        <v>45</v>
      </c>
      <c r="DE1486" t="s">
        <v>45</v>
      </c>
      <c r="DF1486" t="s">
        <v>45</v>
      </c>
      <c r="DG1486" t="s">
        <v>45</v>
      </c>
      <c r="DH1486" t="s">
        <v>45</v>
      </c>
      <c r="DI1486" t="s">
        <v>45</v>
      </c>
      <c r="DJ1486" t="s">
        <v>45</v>
      </c>
      <c r="DK1486" t="s">
        <v>45</v>
      </c>
      <c r="DL1486" t="s">
        <v>45</v>
      </c>
      <c r="DM1486" t="s">
        <v>45</v>
      </c>
      <c r="DN1486">
        <v>85</v>
      </c>
      <c r="DO1486">
        <v>70</v>
      </c>
      <c r="DP1486">
        <v>1.087</v>
      </c>
      <c r="DQ1486">
        <v>1</v>
      </c>
      <c r="DU1486">
        <v>1005</v>
      </c>
      <c r="DV1486" t="s">
        <v>462</v>
      </c>
      <c r="DW1486" t="s">
        <v>462</v>
      </c>
      <c r="DX1486">
        <v>1</v>
      </c>
      <c r="EE1486">
        <v>21377795</v>
      </c>
      <c r="EF1486">
        <v>30</v>
      </c>
      <c r="EG1486" t="s">
        <v>20</v>
      </c>
      <c r="EH1486">
        <v>0</v>
      </c>
      <c r="EI1486" t="s">
        <v>45</v>
      </c>
      <c r="EJ1486">
        <v>1</v>
      </c>
      <c r="EK1486">
        <v>80</v>
      </c>
      <c r="EL1486" t="s">
        <v>570</v>
      </c>
      <c r="EM1486" t="s">
        <v>571</v>
      </c>
      <c r="EO1486" t="s">
        <v>45</v>
      </c>
      <c r="EQ1486">
        <v>0</v>
      </c>
      <c r="ER1486">
        <v>178.66</v>
      </c>
      <c r="ES1486">
        <v>178.66</v>
      </c>
      <c r="ET1486">
        <v>0</v>
      </c>
      <c r="EU1486">
        <v>0</v>
      </c>
      <c r="EV1486">
        <v>0</v>
      </c>
      <c r="EW1486">
        <v>0</v>
      </c>
      <c r="EX1486">
        <v>0</v>
      </c>
      <c r="EZ1486">
        <v>0</v>
      </c>
      <c r="FQ1486">
        <v>0</v>
      </c>
      <c r="FR1486">
        <f>ROUND(IF(AND(BH1486=3,BI1486=3),P1486,0),2)</f>
        <v>0</v>
      </c>
      <c r="FS1486">
        <v>0</v>
      </c>
      <c r="FX1486">
        <v>0</v>
      </c>
      <c r="FY1486">
        <v>0</v>
      </c>
      <c r="GA1486" t="s">
        <v>45</v>
      </c>
      <c r="GG1486">
        <v>2</v>
      </c>
      <c r="GH1486">
        <v>1</v>
      </c>
      <c r="GI1486">
        <v>2</v>
      </c>
      <c r="GJ1486">
        <v>0</v>
      </c>
      <c r="GK1486">
        <f>ROUND(R1486*(R12)/100,2)</f>
        <v>0</v>
      </c>
      <c r="GL1486">
        <f>ROUND(IF(AND(BH1486=3,BI1486=3,FS1486&lt;&gt;0),P1486,0),2)</f>
        <v>0</v>
      </c>
      <c r="GM1486">
        <f>O1486+X1486+Y1486+GK1486</f>
        <v>0</v>
      </c>
      <c r="GN1486">
        <f>ROUND(IF(OR(BI1486=0,BI1486=1),O1486+X1486+Y1486+GK1486,0),2)</f>
        <v>0</v>
      </c>
      <c r="GO1486">
        <f>ROUND(IF(BI1486=2,O1486+X1486+Y1486+GK1486,0),2)</f>
        <v>0</v>
      </c>
      <c r="GP1486">
        <f>ROUND(IF(BI1486=4,O1486+X1486+Y1486+GK1486,0),2)</f>
        <v>0</v>
      </c>
      <c r="GR1486">
        <v>0</v>
      </c>
    </row>
    <row r="1488" spans="1:200">
      <c r="A1488" s="2">
        <v>51</v>
      </c>
      <c r="B1488" s="2">
        <f>B1478</f>
        <v>0</v>
      </c>
      <c r="C1488" s="2">
        <f>A1478</f>
        <v>5</v>
      </c>
      <c r="D1488" s="2">
        <f>ROW(A1478)</f>
        <v>1478</v>
      </c>
      <c r="E1488" s="2"/>
      <c r="F1488" s="2" t="str">
        <f>IF(F1478&lt;&gt;"",F1478,"")</f>
        <v>Новый подраздел</v>
      </c>
      <c r="G1488" s="2" t="str">
        <f>IF(G1478&lt;&gt;"",G1478,"")</f>
        <v>ДУШЕВАЯ</v>
      </c>
      <c r="H1488" s="2"/>
      <c r="I1488" s="2"/>
      <c r="J1488" s="2"/>
      <c r="K1488" s="2"/>
      <c r="L1488" s="2"/>
      <c r="M1488" s="2"/>
      <c r="N1488" s="2"/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>
        <f t="shared" ref="AO1488:AU1488" si="935">ROUND(BB1488,2)</f>
        <v>0</v>
      </c>
      <c r="AP1488" s="2">
        <f t="shared" si="935"/>
        <v>0</v>
      </c>
      <c r="AQ1488" s="2">
        <f t="shared" si="935"/>
        <v>0</v>
      </c>
      <c r="AR1488" s="2">
        <f t="shared" si="935"/>
        <v>0</v>
      </c>
      <c r="AS1488" s="2">
        <f t="shared" si="935"/>
        <v>0</v>
      </c>
      <c r="AT1488" s="2">
        <f t="shared" si="935"/>
        <v>0</v>
      </c>
      <c r="AU1488" s="2">
        <f t="shared" si="935"/>
        <v>0</v>
      </c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>
        <v>0</v>
      </c>
    </row>
    <row r="1490" spans="1:16">
      <c r="A1490" s="4">
        <v>50</v>
      </c>
      <c r="B1490" s="4">
        <v>0</v>
      </c>
      <c r="C1490" s="4">
        <v>0</v>
      </c>
      <c r="D1490" s="4">
        <v>1</v>
      </c>
      <c r="E1490" s="4">
        <v>201</v>
      </c>
      <c r="F1490" s="4">
        <f>ROUND(Source!O1488,O1490)</f>
        <v>0</v>
      </c>
      <c r="G1490" s="4" t="s">
        <v>172</v>
      </c>
      <c r="H1490" s="4" t="s">
        <v>173</v>
      </c>
      <c r="I1490" s="4"/>
      <c r="J1490" s="4"/>
      <c r="K1490" s="4">
        <v>201</v>
      </c>
      <c r="L1490" s="4">
        <v>1</v>
      </c>
      <c r="M1490" s="4">
        <v>3</v>
      </c>
      <c r="N1490" s="4" t="s">
        <v>45</v>
      </c>
      <c r="O1490" s="4">
        <v>2</v>
      </c>
      <c r="P1490" s="4"/>
    </row>
    <row r="1491" spans="1:16">
      <c r="A1491" s="4">
        <v>50</v>
      </c>
      <c r="B1491" s="4">
        <v>0</v>
      </c>
      <c r="C1491" s="4">
        <v>0</v>
      </c>
      <c r="D1491" s="4">
        <v>1</v>
      </c>
      <c r="E1491" s="4">
        <v>202</v>
      </c>
      <c r="F1491" s="4">
        <f>ROUND(Source!P1488,O1491)</f>
        <v>0</v>
      </c>
      <c r="G1491" s="4" t="s">
        <v>174</v>
      </c>
      <c r="H1491" s="4" t="s">
        <v>175</v>
      </c>
      <c r="I1491" s="4"/>
      <c r="J1491" s="4"/>
      <c r="K1491" s="4">
        <v>202</v>
      </c>
      <c r="L1491" s="4">
        <v>2</v>
      </c>
      <c r="M1491" s="4">
        <v>3</v>
      </c>
      <c r="N1491" s="4" t="s">
        <v>45</v>
      </c>
      <c r="O1491" s="4">
        <v>2</v>
      </c>
      <c r="P1491" s="4"/>
    </row>
    <row r="1492" spans="1:16">
      <c r="A1492" s="4">
        <v>50</v>
      </c>
      <c r="B1492" s="4">
        <v>0</v>
      </c>
      <c r="C1492" s="4">
        <v>0</v>
      </c>
      <c r="D1492" s="4">
        <v>1</v>
      </c>
      <c r="E1492" s="4">
        <v>222</v>
      </c>
      <c r="F1492" s="4">
        <f>ROUND(Source!AO1488,O1492)</f>
        <v>0</v>
      </c>
      <c r="G1492" s="4" t="s">
        <v>176</v>
      </c>
      <c r="H1492" s="4" t="s">
        <v>177</v>
      </c>
      <c r="I1492" s="4"/>
      <c r="J1492" s="4"/>
      <c r="K1492" s="4">
        <v>222</v>
      </c>
      <c r="L1492" s="4">
        <v>3</v>
      </c>
      <c r="M1492" s="4">
        <v>3</v>
      </c>
      <c r="N1492" s="4" t="s">
        <v>45</v>
      </c>
      <c r="O1492" s="4">
        <v>2</v>
      </c>
      <c r="P1492" s="4"/>
    </row>
    <row r="1493" spans="1:16">
      <c r="A1493" s="4">
        <v>50</v>
      </c>
      <c r="B1493" s="4">
        <v>0</v>
      </c>
      <c r="C1493" s="4">
        <v>0</v>
      </c>
      <c r="D1493" s="4">
        <v>1</v>
      </c>
      <c r="E1493" s="4">
        <v>216</v>
      </c>
      <c r="F1493" s="4">
        <f>ROUND(Source!AP1488,O1493)</f>
        <v>0</v>
      </c>
      <c r="G1493" s="4" t="s">
        <v>178</v>
      </c>
      <c r="H1493" s="4" t="s">
        <v>179</v>
      </c>
      <c r="I1493" s="4"/>
      <c r="J1493" s="4"/>
      <c r="K1493" s="4">
        <v>216</v>
      </c>
      <c r="L1493" s="4">
        <v>4</v>
      </c>
      <c r="M1493" s="4">
        <v>3</v>
      </c>
      <c r="N1493" s="4" t="s">
        <v>45</v>
      </c>
      <c r="O1493" s="4">
        <v>2</v>
      </c>
      <c r="P1493" s="4"/>
    </row>
    <row r="1494" spans="1:16">
      <c r="A1494" s="4">
        <v>50</v>
      </c>
      <c r="B1494" s="4">
        <v>0</v>
      </c>
      <c r="C1494" s="4">
        <v>0</v>
      </c>
      <c r="D1494" s="4">
        <v>1</v>
      </c>
      <c r="E1494" s="4">
        <v>223</v>
      </c>
      <c r="F1494" s="4">
        <f>ROUND(Source!AQ1488,O1494)</f>
        <v>0</v>
      </c>
      <c r="G1494" s="4" t="s">
        <v>180</v>
      </c>
      <c r="H1494" s="4" t="s">
        <v>181</v>
      </c>
      <c r="I1494" s="4"/>
      <c r="J1494" s="4"/>
      <c r="K1494" s="4">
        <v>223</v>
      </c>
      <c r="L1494" s="4">
        <v>5</v>
      </c>
      <c r="M1494" s="4">
        <v>3</v>
      </c>
      <c r="N1494" s="4" t="s">
        <v>45</v>
      </c>
      <c r="O1494" s="4">
        <v>2</v>
      </c>
      <c r="P1494" s="4"/>
    </row>
    <row r="1495" spans="1:16">
      <c r="A1495" s="4">
        <v>50</v>
      </c>
      <c r="B1495" s="4">
        <v>0</v>
      </c>
      <c r="C1495" s="4">
        <v>0</v>
      </c>
      <c r="D1495" s="4">
        <v>1</v>
      </c>
      <c r="E1495" s="4">
        <v>203</v>
      </c>
      <c r="F1495" s="4">
        <f>ROUND(Source!Q1488,O1495)</f>
        <v>0</v>
      </c>
      <c r="G1495" s="4" t="s">
        <v>182</v>
      </c>
      <c r="H1495" s="4" t="s">
        <v>183</v>
      </c>
      <c r="I1495" s="4"/>
      <c r="J1495" s="4"/>
      <c r="K1495" s="4">
        <v>203</v>
      </c>
      <c r="L1495" s="4">
        <v>6</v>
      </c>
      <c r="M1495" s="4">
        <v>3</v>
      </c>
      <c r="N1495" s="4" t="s">
        <v>45</v>
      </c>
      <c r="O1495" s="4">
        <v>2</v>
      </c>
      <c r="P1495" s="4"/>
    </row>
    <row r="1496" spans="1:16">
      <c r="A1496" s="4">
        <v>50</v>
      </c>
      <c r="B1496" s="4">
        <v>0</v>
      </c>
      <c r="C1496" s="4">
        <v>0</v>
      </c>
      <c r="D1496" s="4">
        <v>1</v>
      </c>
      <c r="E1496" s="4">
        <v>204</v>
      </c>
      <c r="F1496" s="4">
        <f>ROUND(Source!R1488,O1496)</f>
        <v>0</v>
      </c>
      <c r="G1496" s="4" t="s">
        <v>184</v>
      </c>
      <c r="H1496" s="4" t="s">
        <v>185</v>
      </c>
      <c r="I1496" s="4"/>
      <c r="J1496" s="4"/>
      <c r="K1496" s="4">
        <v>204</v>
      </c>
      <c r="L1496" s="4">
        <v>7</v>
      </c>
      <c r="M1496" s="4">
        <v>3</v>
      </c>
      <c r="N1496" s="4" t="s">
        <v>45</v>
      </c>
      <c r="O1496" s="4">
        <v>2</v>
      </c>
      <c r="P1496" s="4"/>
    </row>
    <row r="1497" spans="1:16">
      <c r="A1497" s="4">
        <v>50</v>
      </c>
      <c r="B1497" s="4">
        <v>0</v>
      </c>
      <c r="C1497" s="4">
        <v>0</v>
      </c>
      <c r="D1497" s="4">
        <v>1</v>
      </c>
      <c r="E1497" s="4">
        <v>205</v>
      </c>
      <c r="F1497" s="4">
        <f>ROUND(Source!S1488,O1497)</f>
        <v>0</v>
      </c>
      <c r="G1497" s="4" t="s">
        <v>186</v>
      </c>
      <c r="H1497" s="4" t="s">
        <v>187</v>
      </c>
      <c r="I1497" s="4"/>
      <c r="J1497" s="4"/>
      <c r="K1497" s="4">
        <v>205</v>
      </c>
      <c r="L1497" s="4">
        <v>8</v>
      </c>
      <c r="M1497" s="4">
        <v>3</v>
      </c>
      <c r="N1497" s="4" t="s">
        <v>45</v>
      </c>
      <c r="O1497" s="4">
        <v>2</v>
      </c>
      <c r="P1497" s="4"/>
    </row>
    <row r="1498" spans="1:16">
      <c r="A1498" s="4">
        <v>50</v>
      </c>
      <c r="B1498" s="4">
        <v>0</v>
      </c>
      <c r="C1498" s="4">
        <v>0</v>
      </c>
      <c r="D1498" s="4">
        <v>1</v>
      </c>
      <c r="E1498" s="4">
        <v>214</v>
      </c>
      <c r="F1498" s="4">
        <f>ROUND(Source!AS1488,O1498)</f>
        <v>0</v>
      </c>
      <c r="G1498" s="4" t="s">
        <v>188</v>
      </c>
      <c r="H1498" s="4" t="s">
        <v>189</v>
      </c>
      <c r="I1498" s="4"/>
      <c r="J1498" s="4"/>
      <c r="K1498" s="4">
        <v>214</v>
      </c>
      <c r="L1498" s="4">
        <v>9</v>
      </c>
      <c r="M1498" s="4">
        <v>3</v>
      </c>
      <c r="N1498" s="4" t="s">
        <v>45</v>
      </c>
      <c r="O1498" s="4">
        <v>2</v>
      </c>
      <c r="P1498" s="4"/>
    </row>
    <row r="1499" spans="1:16">
      <c r="A1499" s="4">
        <v>50</v>
      </c>
      <c r="B1499" s="4">
        <v>0</v>
      </c>
      <c r="C1499" s="4">
        <v>0</v>
      </c>
      <c r="D1499" s="4">
        <v>1</v>
      </c>
      <c r="E1499" s="4">
        <v>215</v>
      </c>
      <c r="F1499" s="4">
        <f>ROUND(Source!AT1488,O1499)</f>
        <v>0</v>
      </c>
      <c r="G1499" s="4" t="s">
        <v>190</v>
      </c>
      <c r="H1499" s="4" t="s">
        <v>191</v>
      </c>
      <c r="I1499" s="4"/>
      <c r="J1499" s="4"/>
      <c r="K1499" s="4">
        <v>215</v>
      </c>
      <c r="L1499" s="4">
        <v>10</v>
      </c>
      <c r="M1499" s="4">
        <v>3</v>
      </c>
      <c r="N1499" s="4" t="s">
        <v>45</v>
      </c>
      <c r="O1499" s="4">
        <v>2</v>
      </c>
      <c r="P1499" s="4"/>
    </row>
    <row r="1500" spans="1:16">
      <c r="A1500" s="4">
        <v>50</v>
      </c>
      <c r="B1500" s="4">
        <v>0</v>
      </c>
      <c r="C1500" s="4">
        <v>0</v>
      </c>
      <c r="D1500" s="4">
        <v>1</v>
      </c>
      <c r="E1500" s="4">
        <v>217</v>
      </c>
      <c r="F1500" s="4">
        <f>ROUND(Source!AU1488,O1500)</f>
        <v>0</v>
      </c>
      <c r="G1500" s="4" t="s">
        <v>192</v>
      </c>
      <c r="H1500" s="4" t="s">
        <v>193</v>
      </c>
      <c r="I1500" s="4"/>
      <c r="J1500" s="4"/>
      <c r="K1500" s="4">
        <v>217</v>
      </c>
      <c r="L1500" s="4">
        <v>11</v>
      </c>
      <c r="M1500" s="4">
        <v>3</v>
      </c>
      <c r="N1500" s="4" t="s">
        <v>45</v>
      </c>
      <c r="O1500" s="4">
        <v>2</v>
      </c>
      <c r="P1500" s="4"/>
    </row>
    <row r="1501" spans="1:16">
      <c r="A1501" s="4">
        <v>50</v>
      </c>
      <c r="B1501" s="4">
        <v>0</v>
      </c>
      <c r="C1501" s="4">
        <v>0</v>
      </c>
      <c r="D1501" s="4">
        <v>1</v>
      </c>
      <c r="E1501" s="4">
        <v>206</v>
      </c>
      <c r="F1501" s="4">
        <f>ROUND(Source!T1488,O1501)</f>
        <v>0</v>
      </c>
      <c r="G1501" s="4" t="s">
        <v>194</v>
      </c>
      <c r="H1501" s="4" t="s">
        <v>195</v>
      </c>
      <c r="I1501" s="4"/>
      <c r="J1501" s="4"/>
      <c r="K1501" s="4">
        <v>206</v>
      </c>
      <c r="L1501" s="4">
        <v>12</v>
      </c>
      <c r="M1501" s="4">
        <v>3</v>
      </c>
      <c r="N1501" s="4" t="s">
        <v>45</v>
      </c>
      <c r="O1501" s="4">
        <v>2</v>
      </c>
      <c r="P1501" s="4"/>
    </row>
    <row r="1502" spans="1:16">
      <c r="A1502" s="4">
        <v>50</v>
      </c>
      <c r="B1502" s="4">
        <v>0</v>
      </c>
      <c r="C1502" s="4">
        <v>0</v>
      </c>
      <c r="D1502" s="4">
        <v>1</v>
      </c>
      <c r="E1502" s="4">
        <v>207</v>
      </c>
      <c r="F1502" s="4">
        <f>Source!U1488</f>
        <v>0</v>
      </c>
      <c r="G1502" s="4" t="s">
        <v>196</v>
      </c>
      <c r="H1502" s="4" t="s">
        <v>197</v>
      </c>
      <c r="I1502" s="4"/>
      <c r="J1502" s="4"/>
      <c r="K1502" s="4">
        <v>207</v>
      </c>
      <c r="L1502" s="4">
        <v>13</v>
      </c>
      <c r="M1502" s="4">
        <v>3</v>
      </c>
      <c r="N1502" s="4" t="s">
        <v>45</v>
      </c>
      <c r="O1502" s="4">
        <v>-1</v>
      </c>
      <c r="P1502" s="4"/>
    </row>
    <row r="1503" spans="1:16">
      <c r="A1503" s="4">
        <v>50</v>
      </c>
      <c r="B1503" s="4">
        <v>0</v>
      </c>
      <c r="C1503" s="4">
        <v>0</v>
      </c>
      <c r="D1503" s="4">
        <v>1</v>
      </c>
      <c r="E1503" s="4">
        <v>208</v>
      </c>
      <c r="F1503" s="4">
        <f>Source!V1488</f>
        <v>0</v>
      </c>
      <c r="G1503" s="4" t="s">
        <v>198</v>
      </c>
      <c r="H1503" s="4" t="s">
        <v>199</v>
      </c>
      <c r="I1503" s="4"/>
      <c r="J1503" s="4"/>
      <c r="K1503" s="4">
        <v>208</v>
      </c>
      <c r="L1503" s="4">
        <v>14</v>
      </c>
      <c r="M1503" s="4">
        <v>3</v>
      </c>
      <c r="N1503" s="4" t="s">
        <v>45</v>
      </c>
      <c r="O1503" s="4">
        <v>-1</v>
      </c>
      <c r="P1503" s="4"/>
    </row>
    <row r="1504" spans="1:16">
      <c r="A1504" s="4">
        <v>50</v>
      </c>
      <c r="B1504" s="4">
        <v>0</v>
      </c>
      <c r="C1504" s="4">
        <v>0</v>
      </c>
      <c r="D1504" s="4">
        <v>1</v>
      </c>
      <c r="E1504" s="4">
        <v>209</v>
      </c>
      <c r="F1504" s="4">
        <f>ROUND(Source!W1488,O1504)</f>
        <v>0</v>
      </c>
      <c r="G1504" s="4" t="s">
        <v>200</v>
      </c>
      <c r="H1504" s="4" t="s">
        <v>201</v>
      </c>
      <c r="I1504" s="4"/>
      <c r="J1504" s="4"/>
      <c r="K1504" s="4">
        <v>209</v>
      </c>
      <c r="L1504" s="4">
        <v>15</v>
      </c>
      <c r="M1504" s="4">
        <v>3</v>
      </c>
      <c r="N1504" s="4" t="s">
        <v>45</v>
      </c>
      <c r="O1504" s="4">
        <v>2</v>
      </c>
      <c r="P1504" s="4"/>
    </row>
    <row r="1505" spans="1:118">
      <c r="A1505" s="4">
        <v>50</v>
      </c>
      <c r="B1505" s="4">
        <v>0</v>
      </c>
      <c r="C1505" s="4">
        <v>0</v>
      </c>
      <c r="D1505" s="4">
        <v>1</v>
      </c>
      <c r="E1505" s="4">
        <v>210</v>
      </c>
      <c r="F1505" s="4">
        <f>ROUND(Source!X1488,O1505)</f>
        <v>0</v>
      </c>
      <c r="G1505" s="4" t="s">
        <v>202</v>
      </c>
      <c r="H1505" s="4" t="s">
        <v>203</v>
      </c>
      <c r="I1505" s="4"/>
      <c r="J1505" s="4"/>
      <c r="K1505" s="4">
        <v>210</v>
      </c>
      <c r="L1505" s="4">
        <v>16</v>
      </c>
      <c r="M1505" s="4">
        <v>3</v>
      </c>
      <c r="N1505" s="4" t="s">
        <v>45</v>
      </c>
      <c r="O1505" s="4">
        <v>2</v>
      </c>
      <c r="P1505" s="4"/>
    </row>
    <row r="1506" spans="1:118">
      <c r="A1506" s="4">
        <v>50</v>
      </c>
      <c r="B1506" s="4">
        <v>0</v>
      </c>
      <c r="C1506" s="4">
        <v>0</v>
      </c>
      <c r="D1506" s="4">
        <v>1</v>
      </c>
      <c r="E1506" s="4">
        <v>211</v>
      </c>
      <c r="F1506" s="4">
        <f>ROUND(Source!Y1488,O1506)</f>
        <v>0</v>
      </c>
      <c r="G1506" s="4" t="s">
        <v>204</v>
      </c>
      <c r="H1506" s="4" t="s">
        <v>205</v>
      </c>
      <c r="I1506" s="4"/>
      <c r="J1506" s="4"/>
      <c r="K1506" s="4">
        <v>211</v>
      </c>
      <c r="L1506" s="4">
        <v>17</v>
      </c>
      <c r="M1506" s="4">
        <v>3</v>
      </c>
      <c r="N1506" s="4" t="s">
        <v>45</v>
      </c>
      <c r="O1506" s="4">
        <v>2</v>
      </c>
      <c r="P1506" s="4"/>
    </row>
    <row r="1507" spans="1:118">
      <c r="A1507" s="4">
        <v>50</v>
      </c>
      <c r="B1507" s="4">
        <v>0</v>
      </c>
      <c r="C1507" s="4">
        <v>0</v>
      </c>
      <c r="D1507" s="4">
        <v>1</v>
      </c>
      <c r="E1507" s="4">
        <v>224</v>
      </c>
      <c r="F1507" s="4">
        <f>ROUND(Source!AR1488,O1507)</f>
        <v>0</v>
      </c>
      <c r="G1507" s="4" t="s">
        <v>206</v>
      </c>
      <c r="H1507" s="4" t="s">
        <v>207</v>
      </c>
      <c r="I1507" s="4"/>
      <c r="J1507" s="4"/>
      <c r="K1507" s="4">
        <v>224</v>
      </c>
      <c r="L1507" s="4">
        <v>18</v>
      </c>
      <c r="M1507" s="4">
        <v>3</v>
      </c>
      <c r="N1507" s="4" t="s">
        <v>45</v>
      </c>
      <c r="O1507" s="4">
        <v>2</v>
      </c>
      <c r="P1507" s="4"/>
    </row>
    <row r="1509" spans="1:118">
      <c r="A1509" s="2">
        <v>51</v>
      </c>
      <c r="B1509" s="2">
        <f>B1288</f>
        <v>0</v>
      </c>
      <c r="C1509" s="2">
        <f>A1288</f>
        <v>4</v>
      </c>
      <c r="D1509" s="2">
        <f>ROW(A1288)</f>
        <v>1288</v>
      </c>
      <c r="E1509" s="2"/>
      <c r="F1509" s="2" t="str">
        <f>IF(F1288&lt;&gt;"",F1288,"")</f>
        <v>Новый раздел</v>
      </c>
      <c r="G1509" s="2" t="str">
        <f>IF(G1288&lt;&gt;"",G1288,"")</f>
        <v>ПОТОЛОК</v>
      </c>
      <c r="H1509" s="2"/>
      <c r="I1509" s="2"/>
      <c r="J1509" s="2"/>
      <c r="K1509" s="2"/>
      <c r="L1509" s="2"/>
      <c r="M1509" s="2"/>
      <c r="N1509" s="2"/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>
        <f t="shared" ref="AO1509:AU1509" si="936">ROUND(AO1302+AO1333+AO1364+AO1395+AO1426+AO1457+AO1488+BB1509,2)</f>
        <v>0</v>
      </c>
      <c r="AP1509" s="2">
        <f t="shared" si="936"/>
        <v>0</v>
      </c>
      <c r="AQ1509" s="2">
        <f t="shared" si="936"/>
        <v>0</v>
      </c>
      <c r="AR1509" s="2">
        <f t="shared" si="936"/>
        <v>0</v>
      </c>
      <c r="AS1509" s="2">
        <f t="shared" si="936"/>
        <v>0</v>
      </c>
      <c r="AT1509" s="2">
        <f t="shared" si="936"/>
        <v>0</v>
      </c>
      <c r="AU1509" s="2">
        <f t="shared" si="936"/>
        <v>0</v>
      </c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>
        <v>0</v>
      </c>
    </row>
    <row r="1511" spans="1:118">
      <c r="A1511" s="4">
        <v>50</v>
      </c>
      <c r="B1511" s="4">
        <v>0</v>
      </c>
      <c r="C1511" s="4">
        <v>0</v>
      </c>
      <c r="D1511" s="4">
        <v>1</v>
      </c>
      <c r="E1511" s="4">
        <v>201</v>
      </c>
      <c r="F1511" s="4">
        <f>ROUND(Source!O1509,O1511)</f>
        <v>0</v>
      </c>
      <c r="G1511" s="4" t="s">
        <v>172</v>
      </c>
      <c r="H1511" s="4" t="s">
        <v>173</v>
      </c>
      <c r="I1511" s="4"/>
      <c r="J1511" s="4"/>
      <c r="K1511" s="4">
        <v>201</v>
      </c>
      <c r="L1511" s="4">
        <v>1</v>
      </c>
      <c r="M1511" s="4">
        <v>3</v>
      </c>
      <c r="N1511" s="4" t="s">
        <v>45</v>
      </c>
      <c r="O1511" s="4">
        <v>2</v>
      </c>
      <c r="P1511" s="4"/>
    </row>
    <row r="1512" spans="1:118">
      <c r="A1512" s="4">
        <v>50</v>
      </c>
      <c r="B1512" s="4">
        <v>0</v>
      </c>
      <c r="C1512" s="4">
        <v>0</v>
      </c>
      <c r="D1512" s="4">
        <v>1</v>
      </c>
      <c r="E1512" s="4">
        <v>202</v>
      </c>
      <c r="F1512" s="4">
        <f>ROUND(Source!P1509,O1512)</f>
        <v>0</v>
      </c>
      <c r="G1512" s="4" t="s">
        <v>174</v>
      </c>
      <c r="H1512" s="4" t="s">
        <v>175</v>
      </c>
      <c r="I1512" s="4"/>
      <c r="J1512" s="4"/>
      <c r="K1512" s="4">
        <v>202</v>
      </c>
      <c r="L1512" s="4">
        <v>2</v>
      </c>
      <c r="M1512" s="4">
        <v>3</v>
      </c>
      <c r="N1512" s="4" t="s">
        <v>45</v>
      </c>
      <c r="O1512" s="4">
        <v>2</v>
      </c>
      <c r="P1512" s="4"/>
    </row>
    <row r="1513" spans="1:118">
      <c r="A1513" s="4">
        <v>50</v>
      </c>
      <c r="B1513" s="4">
        <v>0</v>
      </c>
      <c r="C1513" s="4">
        <v>0</v>
      </c>
      <c r="D1513" s="4">
        <v>1</v>
      </c>
      <c r="E1513" s="4">
        <v>222</v>
      </c>
      <c r="F1513" s="4">
        <f>ROUND(Source!AO1509,O1513)</f>
        <v>0</v>
      </c>
      <c r="G1513" s="4" t="s">
        <v>176</v>
      </c>
      <c r="H1513" s="4" t="s">
        <v>177</v>
      </c>
      <c r="I1513" s="4"/>
      <c r="J1513" s="4"/>
      <c r="K1513" s="4">
        <v>222</v>
      </c>
      <c r="L1513" s="4">
        <v>3</v>
      </c>
      <c r="M1513" s="4">
        <v>3</v>
      </c>
      <c r="N1513" s="4" t="s">
        <v>45</v>
      </c>
      <c r="O1513" s="4">
        <v>2</v>
      </c>
      <c r="P1513" s="4"/>
    </row>
    <row r="1514" spans="1:118">
      <c r="A1514" s="4">
        <v>50</v>
      </c>
      <c r="B1514" s="4">
        <v>0</v>
      </c>
      <c r="C1514" s="4">
        <v>0</v>
      </c>
      <c r="D1514" s="4">
        <v>1</v>
      </c>
      <c r="E1514" s="4">
        <v>216</v>
      </c>
      <c r="F1514" s="4">
        <f>ROUND(Source!AP1509,O1514)</f>
        <v>0</v>
      </c>
      <c r="G1514" s="4" t="s">
        <v>178</v>
      </c>
      <c r="H1514" s="4" t="s">
        <v>179</v>
      </c>
      <c r="I1514" s="4"/>
      <c r="J1514" s="4"/>
      <c r="K1514" s="4">
        <v>216</v>
      </c>
      <c r="L1514" s="4">
        <v>4</v>
      </c>
      <c r="M1514" s="4">
        <v>3</v>
      </c>
      <c r="N1514" s="4" t="s">
        <v>45</v>
      </c>
      <c r="O1514" s="4">
        <v>2</v>
      </c>
      <c r="P1514" s="4"/>
    </row>
    <row r="1515" spans="1:118">
      <c r="A1515" s="4">
        <v>50</v>
      </c>
      <c r="B1515" s="4">
        <v>0</v>
      </c>
      <c r="C1515" s="4">
        <v>0</v>
      </c>
      <c r="D1515" s="4">
        <v>1</v>
      </c>
      <c r="E1515" s="4">
        <v>223</v>
      </c>
      <c r="F1515" s="4">
        <f>ROUND(Source!AQ1509,O1515)</f>
        <v>0</v>
      </c>
      <c r="G1515" s="4" t="s">
        <v>180</v>
      </c>
      <c r="H1515" s="4" t="s">
        <v>181</v>
      </c>
      <c r="I1515" s="4"/>
      <c r="J1515" s="4"/>
      <c r="K1515" s="4">
        <v>223</v>
      </c>
      <c r="L1515" s="4">
        <v>5</v>
      </c>
      <c r="M1515" s="4">
        <v>3</v>
      </c>
      <c r="N1515" s="4" t="s">
        <v>45</v>
      </c>
      <c r="O1515" s="4">
        <v>2</v>
      </c>
      <c r="P1515" s="4"/>
    </row>
    <row r="1516" spans="1:118">
      <c r="A1516" s="4">
        <v>50</v>
      </c>
      <c r="B1516" s="4">
        <v>0</v>
      </c>
      <c r="C1516" s="4">
        <v>0</v>
      </c>
      <c r="D1516" s="4">
        <v>1</v>
      </c>
      <c r="E1516" s="4">
        <v>203</v>
      </c>
      <c r="F1516" s="4">
        <f>ROUND(Source!Q1509,O1516)</f>
        <v>0</v>
      </c>
      <c r="G1516" s="4" t="s">
        <v>182</v>
      </c>
      <c r="H1516" s="4" t="s">
        <v>183</v>
      </c>
      <c r="I1516" s="4"/>
      <c r="J1516" s="4"/>
      <c r="K1516" s="4">
        <v>203</v>
      </c>
      <c r="L1516" s="4">
        <v>6</v>
      </c>
      <c r="M1516" s="4">
        <v>3</v>
      </c>
      <c r="N1516" s="4" t="s">
        <v>45</v>
      </c>
      <c r="O1516" s="4">
        <v>2</v>
      </c>
      <c r="P1516" s="4"/>
    </row>
    <row r="1517" spans="1:118">
      <c r="A1517" s="4">
        <v>50</v>
      </c>
      <c r="B1517" s="4">
        <v>0</v>
      </c>
      <c r="C1517" s="4">
        <v>0</v>
      </c>
      <c r="D1517" s="4">
        <v>1</v>
      </c>
      <c r="E1517" s="4">
        <v>204</v>
      </c>
      <c r="F1517" s="4">
        <f>ROUND(Source!R1509,O1517)</f>
        <v>0</v>
      </c>
      <c r="G1517" s="4" t="s">
        <v>184</v>
      </c>
      <c r="H1517" s="4" t="s">
        <v>185</v>
      </c>
      <c r="I1517" s="4"/>
      <c r="J1517" s="4"/>
      <c r="K1517" s="4">
        <v>204</v>
      </c>
      <c r="L1517" s="4">
        <v>7</v>
      </c>
      <c r="M1517" s="4">
        <v>3</v>
      </c>
      <c r="N1517" s="4" t="s">
        <v>45</v>
      </c>
      <c r="O1517" s="4">
        <v>2</v>
      </c>
      <c r="P1517" s="4"/>
    </row>
    <row r="1518" spans="1:118">
      <c r="A1518" s="4">
        <v>50</v>
      </c>
      <c r="B1518" s="4">
        <v>0</v>
      </c>
      <c r="C1518" s="4">
        <v>0</v>
      </c>
      <c r="D1518" s="4">
        <v>1</v>
      </c>
      <c r="E1518" s="4">
        <v>205</v>
      </c>
      <c r="F1518" s="4">
        <f>ROUND(Source!S1509,O1518)</f>
        <v>0</v>
      </c>
      <c r="G1518" s="4" t="s">
        <v>186</v>
      </c>
      <c r="H1518" s="4" t="s">
        <v>187</v>
      </c>
      <c r="I1518" s="4"/>
      <c r="J1518" s="4"/>
      <c r="K1518" s="4">
        <v>205</v>
      </c>
      <c r="L1518" s="4">
        <v>8</v>
      </c>
      <c r="M1518" s="4">
        <v>3</v>
      </c>
      <c r="N1518" s="4" t="s">
        <v>45</v>
      </c>
      <c r="O1518" s="4">
        <v>2</v>
      </c>
      <c r="P1518" s="4"/>
    </row>
    <row r="1519" spans="1:118">
      <c r="A1519" s="4">
        <v>50</v>
      </c>
      <c r="B1519" s="4">
        <v>0</v>
      </c>
      <c r="C1519" s="4">
        <v>0</v>
      </c>
      <c r="D1519" s="4">
        <v>1</v>
      </c>
      <c r="E1519" s="4">
        <v>214</v>
      </c>
      <c r="F1519" s="4">
        <f>ROUND(Source!AS1509,O1519)</f>
        <v>0</v>
      </c>
      <c r="G1519" s="4" t="s">
        <v>188</v>
      </c>
      <c r="H1519" s="4" t="s">
        <v>189</v>
      </c>
      <c r="I1519" s="4"/>
      <c r="J1519" s="4"/>
      <c r="K1519" s="4">
        <v>214</v>
      </c>
      <c r="L1519" s="4">
        <v>9</v>
      </c>
      <c r="M1519" s="4">
        <v>3</v>
      </c>
      <c r="N1519" s="4" t="s">
        <v>45</v>
      </c>
      <c r="O1519" s="4">
        <v>2</v>
      </c>
      <c r="P1519" s="4"/>
    </row>
    <row r="1520" spans="1:118">
      <c r="A1520" s="4">
        <v>50</v>
      </c>
      <c r="B1520" s="4">
        <v>0</v>
      </c>
      <c r="C1520" s="4">
        <v>0</v>
      </c>
      <c r="D1520" s="4">
        <v>1</v>
      </c>
      <c r="E1520" s="4">
        <v>215</v>
      </c>
      <c r="F1520" s="4">
        <f>ROUND(Source!AT1509,O1520)</f>
        <v>0</v>
      </c>
      <c r="G1520" s="4" t="s">
        <v>190</v>
      </c>
      <c r="H1520" s="4" t="s">
        <v>191</v>
      </c>
      <c r="I1520" s="4"/>
      <c r="J1520" s="4"/>
      <c r="K1520" s="4">
        <v>215</v>
      </c>
      <c r="L1520" s="4">
        <v>10</v>
      </c>
      <c r="M1520" s="4">
        <v>3</v>
      </c>
      <c r="N1520" s="4" t="s">
        <v>45</v>
      </c>
      <c r="O1520" s="4">
        <v>2</v>
      </c>
      <c r="P1520" s="4"/>
    </row>
    <row r="1521" spans="1:118">
      <c r="A1521" s="4">
        <v>50</v>
      </c>
      <c r="B1521" s="4">
        <v>0</v>
      </c>
      <c r="C1521" s="4">
        <v>0</v>
      </c>
      <c r="D1521" s="4">
        <v>1</v>
      </c>
      <c r="E1521" s="4">
        <v>217</v>
      </c>
      <c r="F1521" s="4">
        <f>ROUND(Source!AU1509,O1521)</f>
        <v>0</v>
      </c>
      <c r="G1521" s="4" t="s">
        <v>192</v>
      </c>
      <c r="H1521" s="4" t="s">
        <v>193</v>
      </c>
      <c r="I1521" s="4"/>
      <c r="J1521" s="4"/>
      <c r="K1521" s="4">
        <v>217</v>
      </c>
      <c r="L1521" s="4">
        <v>11</v>
      </c>
      <c r="M1521" s="4">
        <v>3</v>
      </c>
      <c r="N1521" s="4" t="s">
        <v>45</v>
      </c>
      <c r="O1521" s="4">
        <v>2</v>
      </c>
      <c r="P1521" s="4"/>
    </row>
    <row r="1522" spans="1:118">
      <c r="A1522" s="4">
        <v>50</v>
      </c>
      <c r="B1522" s="4">
        <v>0</v>
      </c>
      <c r="C1522" s="4">
        <v>0</v>
      </c>
      <c r="D1522" s="4">
        <v>1</v>
      </c>
      <c r="E1522" s="4">
        <v>206</v>
      </c>
      <c r="F1522" s="4">
        <f>ROUND(Source!T1509,O1522)</f>
        <v>0</v>
      </c>
      <c r="G1522" s="4" t="s">
        <v>194</v>
      </c>
      <c r="H1522" s="4" t="s">
        <v>195</v>
      </c>
      <c r="I1522" s="4"/>
      <c r="J1522" s="4"/>
      <c r="K1522" s="4">
        <v>206</v>
      </c>
      <c r="L1522" s="4">
        <v>12</v>
      </c>
      <c r="M1522" s="4">
        <v>3</v>
      </c>
      <c r="N1522" s="4" t="s">
        <v>45</v>
      </c>
      <c r="O1522" s="4">
        <v>2</v>
      </c>
      <c r="P1522" s="4"/>
    </row>
    <row r="1523" spans="1:118">
      <c r="A1523" s="4">
        <v>50</v>
      </c>
      <c r="B1523" s="4">
        <v>0</v>
      </c>
      <c r="C1523" s="4">
        <v>0</v>
      </c>
      <c r="D1523" s="4">
        <v>1</v>
      </c>
      <c r="E1523" s="4">
        <v>207</v>
      </c>
      <c r="F1523" s="4">
        <f>Source!U1509</f>
        <v>0</v>
      </c>
      <c r="G1523" s="4" t="s">
        <v>196</v>
      </c>
      <c r="H1523" s="4" t="s">
        <v>197</v>
      </c>
      <c r="I1523" s="4"/>
      <c r="J1523" s="4"/>
      <c r="K1523" s="4">
        <v>207</v>
      </c>
      <c r="L1523" s="4">
        <v>13</v>
      </c>
      <c r="M1523" s="4">
        <v>3</v>
      </c>
      <c r="N1523" s="4" t="s">
        <v>45</v>
      </c>
      <c r="O1523" s="4">
        <v>-1</v>
      </c>
      <c r="P1523" s="4"/>
    </row>
    <row r="1524" spans="1:118">
      <c r="A1524" s="4">
        <v>50</v>
      </c>
      <c r="B1524" s="4">
        <v>0</v>
      </c>
      <c r="C1524" s="4">
        <v>0</v>
      </c>
      <c r="D1524" s="4">
        <v>1</v>
      </c>
      <c r="E1524" s="4">
        <v>208</v>
      </c>
      <c r="F1524" s="4">
        <f>Source!V1509</f>
        <v>0</v>
      </c>
      <c r="G1524" s="4" t="s">
        <v>198</v>
      </c>
      <c r="H1524" s="4" t="s">
        <v>199</v>
      </c>
      <c r="I1524" s="4"/>
      <c r="J1524" s="4"/>
      <c r="K1524" s="4">
        <v>208</v>
      </c>
      <c r="L1524" s="4">
        <v>14</v>
      </c>
      <c r="M1524" s="4">
        <v>3</v>
      </c>
      <c r="N1524" s="4" t="s">
        <v>45</v>
      </c>
      <c r="O1524" s="4">
        <v>-1</v>
      </c>
      <c r="P1524" s="4"/>
    </row>
    <row r="1525" spans="1:118">
      <c r="A1525" s="4">
        <v>50</v>
      </c>
      <c r="B1525" s="4">
        <v>0</v>
      </c>
      <c r="C1525" s="4">
        <v>0</v>
      </c>
      <c r="D1525" s="4">
        <v>1</v>
      </c>
      <c r="E1525" s="4">
        <v>209</v>
      </c>
      <c r="F1525" s="4">
        <f>ROUND(Source!W1509,O1525)</f>
        <v>0</v>
      </c>
      <c r="G1525" s="4" t="s">
        <v>200</v>
      </c>
      <c r="H1525" s="4" t="s">
        <v>201</v>
      </c>
      <c r="I1525" s="4"/>
      <c r="J1525" s="4"/>
      <c r="K1525" s="4">
        <v>209</v>
      </c>
      <c r="L1525" s="4">
        <v>15</v>
      </c>
      <c r="M1525" s="4">
        <v>3</v>
      </c>
      <c r="N1525" s="4" t="s">
        <v>45</v>
      </c>
      <c r="O1525" s="4">
        <v>2</v>
      </c>
      <c r="P1525" s="4"/>
    </row>
    <row r="1526" spans="1:118">
      <c r="A1526" s="4">
        <v>50</v>
      </c>
      <c r="B1526" s="4">
        <v>0</v>
      </c>
      <c r="C1526" s="4">
        <v>0</v>
      </c>
      <c r="D1526" s="4">
        <v>1</v>
      </c>
      <c r="E1526" s="4">
        <v>210</v>
      </c>
      <c r="F1526" s="4">
        <f>ROUND(Source!X1509,O1526)</f>
        <v>0</v>
      </c>
      <c r="G1526" s="4" t="s">
        <v>202</v>
      </c>
      <c r="H1526" s="4" t="s">
        <v>203</v>
      </c>
      <c r="I1526" s="4"/>
      <c r="J1526" s="4"/>
      <c r="K1526" s="4">
        <v>210</v>
      </c>
      <c r="L1526" s="4">
        <v>16</v>
      </c>
      <c r="M1526" s="4">
        <v>3</v>
      </c>
      <c r="N1526" s="4" t="s">
        <v>45</v>
      </c>
      <c r="O1526" s="4">
        <v>2</v>
      </c>
      <c r="P1526" s="4"/>
    </row>
    <row r="1527" spans="1:118">
      <c r="A1527" s="4">
        <v>50</v>
      </c>
      <c r="B1527" s="4">
        <v>0</v>
      </c>
      <c r="C1527" s="4">
        <v>0</v>
      </c>
      <c r="D1527" s="4">
        <v>1</v>
      </c>
      <c r="E1527" s="4">
        <v>211</v>
      </c>
      <c r="F1527" s="4">
        <f>ROUND(Source!Y1509,O1527)</f>
        <v>0</v>
      </c>
      <c r="G1527" s="4" t="s">
        <v>204</v>
      </c>
      <c r="H1527" s="4" t="s">
        <v>205</v>
      </c>
      <c r="I1527" s="4"/>
      <c r="J1527" s="4"/>
      <c r="K1527" s="4">
        <v>211</v>
      </c>
      <c r="L1527" s="4">
        <v>17</v>
      </c>
      <c r="M1527" s="4">
        <v>3</v>
      </c>
      <c r="N1527" s="4" t="s">
        <v>45</v>
      </c>
      <c r="O1527" s="4">
        <v>2</v>
      </c>
      <c r="P1527" s="4"/>
    </row>
    <row r="1528" spans="1:118">
      <c r="A1528" s="4">
        <v>50</v>
      </c>
      <c r="B1528" s="4">
        <v>0</v>
      </c>
      <c r="C1528" s="4">
        <v>0</v>
      </c>
      <c r="D1528" s="4">
        <v>1</v>
      </c>
      <c r="E1528" s="4">
        <v>224</v>
      </c>
      <c r="F1528" s="4">
        <f>ROUND(Source!AR1509,O1528)</f>
        <v>0</v>
      </c>
      <c r="G1528" s="4" t="s">
        <v>206</v>
      </c>
      <c r="H1528" s="4" t="s">
        <v>207</v>
      </c>
      <c r="I1528" s="4"/>
      <c r="J1528" s="4"/>
      <c r="K1528" s="4">
        <v>224</v>
      </c>
      <c r="L1528" s="4">
        <v>18</v>
      </c>
      <c r="M1528" s="4">
        <v>3</v>
      </c>
      <c r="N1528" s="4" t="s">
        <v>45</v>
      </c>
      <c r="O1528" s="4">
        <v>2</v>
      </c>
      <c r="P1528" s="4"/>
    </row>
    <row r="1530" spans="1:118">
      <c r="A1530" s="1">
        <v>4</v>
      </c>
      <c r="B1530" s="1">
        <v>0</v>
      </c>
      <c r="C1530" s="1"/>
      <c r="D1530" s="1">
        <f>ROW(A1802)</f>
        <v>1802</v>
      </c>
      <c r="E1530" s="1"/>
      <c r="F1530" s="1" t="s">
        <v>61</v>
      </c>
      <c r="G1530" s="1" t="s">
        <v>877</v>
      </c>
      <c r="H1530" s="1" t="s">
        <v>45</v>
      </c>
      <c r="I1530" s="1">
        <v>0</v>
      </c>
      <c r="J1530" s="1"/>
      <c r="K1530" s="1">
        <v>0</v>
      </c>
      <c r="L1530" s="1"/>
      <c r="M1530" s="1"/>
      <c r="N1530" s="1"/>
      <c r="O1530" s="1"/>
      <c r="P1530" s="1"/>
      <c r="Q1530" s="1"/>
      <c r="R1530" s="1"/>
      <c r="S1530" s="1"/>
      <c r="T1530" s="1"/>
      <c r="U1530" s="1" t="s">
        <v>45</v>
      </c>
      <c r="V1530" s="1">
        <v>0</v>
      </c>
      <c r="W1530" s="1"/>
      <c r="X1530" s="1"/>
      <c r="Y1530" s="1"/>
      <c r="Z1530" s="1"/>
      <c r="AA1530" s="1"/>
      <c r="AB1530" s="1" t="s">
        <v>45</v>
      </c>
      <c r="AC1530" s="1" t="s">
        <v>45</v>
      </c>
      <c r="AD1530" s="1" t="s">
        <v>45</v>
      </c>
      <c r="AE1530" s="1" t="s">
        <v>45</v>
      </c>
      <c r="AF1530" s="1" t="s">
        <v>45</v>
      </c>
      <c r="AG1530" s="1" t="s">
        <v>45</v>
      </c>
      <c r="AH1530" s="1"/>
      <c r="AI1530" s="1"/>
      <c r="AJ1530" s="1"/>
      <c r="AK1530" s="1"/>
      <c r="AL1530" s="1"/>
      <c r="AM1530" s="1"/>
      <c r="AN1530" s="1"/>
      <c r="AO1530" s="1"/>
      <c r="AP1530" s="1" t="s">
        <v>45</v>
      </c>
      <c r="AQ1530" s="1" t="s">
        <v>45</v>
      </c>
      <c r="AR1530" s="1" t="s">
        <v>45</v>
      </c>
      <c r="AS1530" s="1"/>
      <c r="AT1530" s="1"/>
      <c r="AU1530" s="1"/>
      <c r="AV1530" s="1"/>
      <c r="AW1530" s="1"/>
      <c r="AX1530" s="1"/>
      <c r="AY1530" s="1"/>
      <c r="AZ1530" s="1" t="s">
        <v>45</v>
      </c>
      <c r="BA1530" s="1"/>
      <c r="BB1530" s="1" t="s">
        <v>45</v>
      </c>
      <c r="BC1530" s="1" t="s">
        <v>45</v>
      </c>
      <c r="BD1530" s="1" t="s">
        <v>45</v>
      </c>
      <c r="BE1530" s="1" t="s">
        <v>45</v>
      </c>
      <c r="BF1530" s="1" t="s">
        <v>45</v>
      </c>
      <c r="BG1530" s="1" t="s">
        <v>45</v>
      </c>
      <c r="BH1530" s="1" t="s">
        <v>45</v>
      </c>
      <c r="BI1530" s="1" t="s">
        <v>45</v>
      </c>
      <c r="BJ1530" s="1" t="s">
        <v>45</v>
      </c>
      <c r="BK1530" s="1" t="s">
        <v>45</v>
      </c>
      <c r="BL1530" s="1" t="s">
        <v>45</v>
      </c>
      <c r="BM1530" s="1" t="s">
        <v>45</v>
      </c>
      <c r="BN1530" s="1" t="s">
        <v>45</v>
      </c>
      <c r="BO1530" s="1" t="s">
        <v>45</v>
      </c>
      <c r="BP1530" s="1" t="s">
        <v>45</v>
      </c>
      <c r="BQ1530" s="1"/>
      <c r="BR1530" s="1"/>
      <c r="BS1530" s="1"/>
      <c r="BT1530" s="1"/>
      <c r="BU1530" s="1"/>
      <c r="BV1530" s="1"/>
      <c r="BW1530" s="1"/>
      <c r="BX1530" s="1">
        <v>0</v>
      </c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>
        <v>0</v>
      </c>
    </row>
    <row r="1532" spans="1:118">
      <c r="A1532" s="2">
        <v>52</v>
      </c>
      <c r="B1532" s="2">
        <f t="shared" ref="B1532:G1532" si="937">B1802</f>
        <v>0</v>
      </c>
      <c r="C1532" s="2">
        <f t="shared" si="937"/>
        <v>4</v>
      </c>
      <c r="D1532" s="2">
        <f t="shared" si="937"/>
        <v>1530</v>
      </c>
      <c r="E1532" s="2">
        <f t="shared" si="937"/>
        <v>0</v>
      </c>
      <c r="F1532" s="2" t="str">
        <f t="shared" si="937"/>
        <v>Новый раздел</v>
      </c>
      <c r="G1532" s="2" t="str">
        <f t="shared" si="937"/>
        <v>ПОЛЫ</v>
      </c>
      <c r="H1532" s="2"/>
      <c r="I1532" s="2"/>
      <c r="J1532" s="2"/>
      <c r="K1532" s="2"/>
      <c r="L1532" s="2"/>
      <c r="M1532" s="2"/>
      <c r="N1532" s="2"/>
      <c r="O1532" s="2">
        <f t="shared" ref="O1532:AT1532" si="938">O1802</f>
        <v>0</v>
      </c>
      <c r="P1532" s="2">
        <f t="shared" si="938"/>
        <v>0</v>
      </c>
      <c r="Q1532" s="2">
        <f t="shared" si="938"/>
        <v>0</v>
      </c>
      <c r="R1532" s="2">
        <f t="shared" si="938"/>
        <v>0</v>
      </c>
      <c r="S1532" s="2">
        <f t="shared" si="938"/>
        <v>0</v>
      </c>
      <c r="T1532" s="2">
        <f t="shared" si="938"/>
        <v>0</v>
      </c>
      <c r="U1532" s="2">
        <f t="shared" si="938"/>
        <v>0</v>
      </c>
      <c r="V1532" s="2">
        <f t="shared" si="938"/>
        <v>0</v>
      </c>
      <c r="W1532" s="2">
        <f t="shared" si="938"/>
        <v>0</v>
      </c>
      <c r="X1532" s="2">
        <f t="shared" si="938"/>
        <v>0</v>
      </c>
      <c r="Y1532" s="2">
        <f t="shared" si="938"/>
        <v>0</v>
      </c>
      <c r="Z1532" s="2">
        <f t="shared" si="938"/>
        <v>0</v>
      </c>
      <c r="AA1532" s="2">
        <f t="shared" si="938"/>
        <v>0</v>
      </c>
      <c r="AB1532" s="2">
        <f t="shared" si="938"/>
        <v>0</v>
      </c>
      <c r="AC1532" s="2">
        <f t="shared" si="938"/>
        <v>0</v>
      </c>
      <c r="AD1532" s="2">
        <f t="shared" si="938"/>
        <v>0</v>
      </c>
      <c r="AE1532" s="2">
        <f t="shared" si="938"/>
        <v>0</v>
      </c>
      <c r="AF1532" s="2">
        <f t="shared" si="938"/>
        <v>0</v>
      </c>
      <c r="AG1532" s="2">
        <f t="shared" si="938"/>
        <v>0</v>
      </c>
      <c r="AH1532" s="2">
        <f t="shared" si="938"/>
        <v>0</v>
      </c>
      <c r="AI1532" s="2">
        <f t="shared" si="938"/>
        <v>0</v>
      </c>
      <c r="AJ1532" s="2">
        <f t="shared" si="938"/>
        <v>0</v>
      </c>
      <c r="AK1532" s="2">
        <f t="shared" si="938"/>
        <v>0</v>
      </c>
      <c r="AL1532" s="2">
        <f t="shared" si="938"/>
        <v>0</v>
      </c>
      <c r="AM1532" s="2">
        <f t="shared" si="938"/>
        <v>0</v>
      </c>
      <c r="AN1532" s="2">
        <f t="shared" si="938"/>
        <v>0</v>
      </c>
      <c r="AO1532" s="2">
        <f t="shared" si="938"/>
        <v>0</v>
      </c>
      <c r="AP1532" s="2">
        <f t="shared" si="938"/>
        <v>0</v>
      </c>
      <c r="AQ1532" s="2">
        <f t="shared" si="938"/>
        <v>0</v>
      </c>
      <c r="AR1532" s="2">
        <f t="shared" si="938"/>
        <v>0</v>
      </c>
      <c r="AS1532" s="2">
        <f t="shared" si="938"/>
        <v>0</v>
      </c>
      <c r="AT1532" s="2">
        <f t="shared" si="938"/>
        <v>0</v>
      </c>
      <c r="AU1532" s="2">
        <f t="shared" ref="AU1532:BZ1532" si="939">AU1802</f>
        <v>0</v>
      </c>
      <c r="AV1532" s="2">
        <f t="shared" si="939"/>
        <v>0</v>
      </c>
      <c r="AW1532" s="2">
        <f t="shared" si="939"/>
        <v>0</v>
      </c>
      <c r="AX1532" s="2">
        <f t="shared" si="939"/>
        <v>0</v>
      </c>
      <c r="AY1532" s="2">
        <f t="shared" si="939"/>
        <v>0</v>
      </c>
      <c r="AZ1532" s="2">
        <f t="shared" si="939"/>
        <v>0</v>
      </c>
      <c r="BA1532" s="2">
        <f t="shared" si="939"/>
        <v>0</v>
      </c>
      <c r="BB1532" s="2">
        <f t="shared" si="939"/>
        <v>0</v>
      </c>
      <c r="BC1532" s="2">
        <f t="shared" si="939"/>
        <v>0</v>
      </c>
      <c r="BD1532" s="2">
        <f t="shared" si="939"/>
        <v>0</v>
      </c>
      <c r="BE1532" s="2">
        <f t="shared" si="939"/>
        <v>0</v>
      </c>
      <c r="BF1532" s="2">
        <f t="shared" si="939"/>
        <v>0</v>
      </c>
      <c r="BG1532" s="2">
        <f t="shared" si="939"/>
        <v>0</v>
      </c>
      <c r="BH1532" s="2">
        <f t="shared" si="939"/>
        <v>0</v>
      </c>
      <c r="BI1532" s="2">
        <f t="shared" si="939"/>
        <v>0</v>
      </c>
      <c r="BJ1532" s="2">
        <f t="shared" si="939"/>
        <v>0</v>
      </c>
      <c r="BK1532" s="2">
        <f t="shared" si="939"/>
        <v>0</v>
      </c>
      <c r="BL1532" s="2">
        <f t="shared" si="939"/>
        <v>0</v>
      </c>
      <c r="BM1532" s="2">
        <f t="shared" si="939"/>
        <v>0</v>
      </c>
      <c r="BN1532" s="2">
        <f t="shared" si="939"/>
        <v>0</v>
      </c>
      <c r="BO1532" s="3">
        <f t="shared" si="939"/>
        <v>0</v>
      </c>
      <c r="BP1532" s="3">
        <f t="shared" si="939"/>
        <v>0</v>
      </c>
      <c r="BQ1532" s="3">
        <f t="shared" si="939"/>
        <v>0</v>
      </c>
      <c r="BR1532" s="3">
        <f t="shared" si="939"/>
        <v>0</v>
      </c>
      <c r="BS1532" s="3">
        <f t="shared" si="939"/>
        <v>0</v>
      </c>
      <c r="BT1532" s="3">
        <f t="shared" si="939"/>
        <v>0</v>
      </c>
      <c r="BU1532" s="3">
        <f t="shared" si="939"/>
        <v>0</v>
      </c>
      <c r="BV1532" s="3">
        <f t="shared" si="939"/>
        <v>0</v>
      </c>
      <c r="BW1532" s="3">
        <f t="shared" si="939"/>
        <v>0</v>
      </c>
      <c r="BX1532" s="3">
        <f t="shared" si="939"/>
        <v>0</v>
      </c>
      <c r="BY1532" s="3">
        <f t="shared" si="939"/>
        <v>0</v>
      </c>
      <c r="BZ1532" s="3">
        <f t="shared" si="939"/>
        <v>0</v>
      </c>
      <c r="CA1532" s="3">
        <f t="shared" ref="CA1532:DF1532" si="940">CA1802</f>
        <v>0</v>
      </c>
      <c r="CB1532" s="3">
        <f t="shared" si="940"/>
        <v>0</v>
      </c>
      <c r="CC1532" s="3">
        <f t="shared" si="940"/>
        <v>0</v>
      </c>
      <c r="CD1532" s="3">
        <f t="shared" si="940"/>
        <v>0</v>
      </c>
      <c r="CE1532" s="3">
        <f t="shared" si="940"/>
        <v>0</v>
      </c>
      <c r="CF1532" s="3">
        <f t="shared" si="940"/>
        <v>0</v>
      </c>
      <c r="CG1532" s="3">
        <f t="shared" si="940"/>
        <v>0</v>
      </c>
      <c r="CH1532" s="3">
        <f t="shared" si="940"/>
        <v>0</v>
      </c>
      <c r="CI1532" s="3">
        <f t="shared" si="940"/>
        <v>0</v>
      </c>
      <c r="CJ1532" s="3">
        <f t="shared" si="940"/>
        <v>0</v>
      </c>
      <c r="CK1532" s="3">
        <f t="shared" si="940"/>
        <v>0</v>
      </c>
      <c r="CL1532" s="3">
        <f t="shared" si="940"/>
        <v>0</v>
      </c>
      <c r="CM1532" s="3">
        <f t="shared" si="940"/>
        <v>0</v>
      </c>
      <c r="CN1532" s="3">
        <f t="shared" si="940"/>
        <v>0</v>
      </c>
      <c r="CO1532" s="3">
        <f t="shared" si="940"/>
        <v>0</v>
      </c>
      <c r="CP1532" s="3">
        <f t="shared" si="940"/>
        <v>0</v>
      </c>
      <c r="CQ1532" s="3">
        <f t="shared" si="940"/>
        <v>0</v>
      </c>
      <c r="CR1532" s="3">
        <f t="shared" si="940"/>
        <v>0</v>
      </c>
      <c r="CS1532" s="3">
        <f t="shared" si="940"/>
        <v>0</v>
      </c>
      <c r="CT1532" s="3">
        <f t="shared" si="940"/>
        <v>0</v>
      </c>
      <c r="CU1532" s="3">
        <f t="shared" si="940"/>
        <v>0</v>
      </c>
      <c r="CV1532" s="3">
        <f t="shared" si="940"/>
        <v>0</v>
      </c>
      <c r="CW1532" s="3">
        <f t="shared" si="940"/>
        <v>0</v>
      </c>
      <c r="CX1532" s="3">
        <f t="shared" si="940"/>
        <v>0</v>
      </c>
      <c r="CY1532" s="3">
        <f t="shared" si="940"/>
        <v>0</v>
      </c>
      <c r="CZ1532" s="3">
        <f t="shared" si="940"/>
        <v>0</v>
      </c>
      <c r="DA1532" s="3">
        <f t="shared" si="940"/>
        <v>0</v>
      </c>
      <c r="DB1532" s="3">
        <f t="shared" si="940"/>
        <v>0</v>
      </c>
      <c r="DC1532" s="3">
        <f t="shared" si="940"/>
        <v>0</v>
      </c>
      <c r="DD1532" s="3">
        <f t="shared" si="940"/>
        <v>0</v>
      </c>
      <c r="DE1532" s="3">
        <f t="shared" si="940"/>
        <v>0</v>
      </c>
      <c r="DF1532" s="3">
        <f t="shared" si="940"/>
        <v>0</v>
      </c>
      <c r="DG1532" s="3">
        <f t="shared" ref="DG1532:DN1532" si="941">DG1802</f>
        <v>0</v>
      </c>
      <c r="DH1532" s="3">
        <f t="shared" si="941"/>
        <v>0</v>
      </c>
      <c r="DI1532" s="3">
        <f t="shared" si="941"/>
        <v>0</v>
      </c>
      <c r="DJ1532" s="3">
        <f t="shared" si="941"/>
        <v>0</v>
      </c>
      <c r="DK1532" s="3">
        <f t="shared" si="941"/>
        <v>0</v>
      </c>
      <c r="DL1532" s="3">
        <f t="shared" si="941"/>
        <v>0</v>
      </c>
      <c r="DM1532" s="3">
        <f t="shared" si="941"/>
        <v>0</v>
      </c>
      <c r="DN1532" s="3">
        <f t="shared" si="941"/>
        <v>0</v>
      </c>
    </row>
    <row r="1534" spans="1:118">
      <c r="A1534" s="1">
        <v>5</v>
      </c>
      <c r="B1534" s="1">
        <v>0</v>
      </c>
      <c r="C1534" s="1"/>
      <c r="D1534" s="1">
        <f>ROW(A1553)</f>
        <v>1553</v>
      </c>
      <c r="E1534" s="1"/>
      <c r="F1534" s="1" t="s">
        <v>564</v>
      </c>
      <c r="G1534" s="1" t="s">
        <v>823</v>
      </c>
      <c r="H1534" s="1" t="s">
        <v>45</v>
      </c>
      <c r="I1534" s="1">
        <v>0</v>
      </c>
      <c r="J1534" s="1"/>
      <c r="K1534" s="1">
        <v>0</v>
      </c>
      <c r="L1534" s="1"/>
      <c r="M1534" s="1"/>
      <c r="N1534" s="1"/>
      <c r="O1534" s="1"/>
      <c r="P1534" s="1"/>
      <c r="Q1534" s="1"/>
      <c r="R1534" s="1"/>
      <c r="S1534" s="1"/>
      <c r="T1534" s="1"/>
      <c r="U1534" s="1" t="s">
        <v>45</v>
      </c>
      <c r="V1534" s="1">
        <v>0</v>
      </c>
      <c r="W1534" s="1"/>
      <c r="X1534" s="1"/>
      <c r="Y1534" s="1"/>
      <c r="Z1534" s="1"/>
      <c r="AA1534" s="1"/>
      <c r="AB1534" s="1" t="s">
        <v>45</v>
      </c>
      <c r="AC1534" s="1" t="s">
        <v>45</v>
      </c>
      <c r="AD1534" s="1" t="s">
        <v>45</v>
      </c>
      <c r="AE1534" s="1" t="s">
        <v>45</v>
      </c>
      <c r="AF1534" s="1" t="s">
        <v>45</v>
      </c>
      <c r="AG1534" s="1" t="s">
        <v>45</v>
      </c>
      <c r="AH1534" s="1"/>
      <c r="AI1534" s="1"/>
      <c r="AJ1534" s="1"/>
      <c r="AK1534" s="1"/>
      <c r="AL1534" s="1"/>
      <c r="AM1534" s="1"/>
      <c r="AN1534" s="1"/>
      <c r="AO1534" s="1"/>
      <c r="AP1534" s="1" t="s">
        <v>45</v>
      </c>
      <c r="AQ1534" s="1" t="s">
        <v>45</v>
      </c>
      <c r="AR1534" s="1" t="s">
        <v>45</v>
      </c>
      <c r="AS1534" s="1"/>
      <c r="AT1534" s="1"/>
      <c r="AU1534" s="1"/>
      <c r="AV1534" s="1"/>
      <c r="AW1534" s="1"/>
      <c r="AX1534" s="1"/>
      <c r="AY1534" s="1"/>
      <c r="AZ1534" s="1" t="s">
        <v>45</v>
      </c>
      <c r="BA1534" s="1"/>
      <c r="BB1534" s="1" t="s">
        <v>45</v>
      </c>
      <c r="BC1534" s="1" t="s">
        <v>45</v>
      </c>
      <c r="BD1534" s="1" t="s">
        <v>45</v>
      </c>
      <c r="BE1534" s="1" t="s">
        <v>45</v>
      </c>
      <c r="BF1534" s="1" t="s">
        <v>45</v>
      </c>
      <c r="BG1534" s="1" t="s">
        <v>45</v>
      </c>
      <c r="BH1534" s="1" t="s">
        <v>45</v>
      </c>
      <c r="BI1534" s="1" t="s">
        <v>45</v>
      </c>
      <c r="BJ1534" s="1" t="s">
        <v>45</v>
      </c>
      <c r="BK1534" s="1" t="s">
        <v>45</v>
      </c>
      <c r="BL1534" s="1" t="s">
        <v>45</v>
      </c>
      <c r="BM1534" s="1" t="s">
        <v>45</v>
      </c>
      <c r="BN1534" s="1" t="s">
        <v>45</v>
      </c>
      <c r="BO1534" s="1" t="s">
        <v>45</v>
      </c>
      <c r="BP1534" s="1" t="s">
        <v>45</v>
      </c>
      <c r="BQ1534" s="1"/>
      <c r="BR1534" s="1"/>
      <c r="BS1534" s="1"/>
      <c r="BT1534" s="1"/>
      <c r="BU1534" s="1"/>
      <c r="BV1534" s="1"/>
      <c r="BW1534" s="1"/>
      <c r="BX1534" s="1">
        <v>0</v>
      </c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>
        <v>0</v>
      </c>
    </row>
    <row r="1536" spans="1:118">
      <c r="A1536" s="2">
        <v>52</v>
      </c>
      <c r="B1536" s="2">
        <f t="shared" ref="B1536:G1536" si="942">B1553</f>
        <v>0</v>
      </c>
      <c r="C1536" s="2">
        <f t="shared" si="942"/>
        <v>5</v>
      </c>
      <c r="D1536" s="2">
        <f t="shared" si="942"/>
        <v>1534</v>
      </c>
      <c r="E1536" s="2">
        <f t="shared" si="942"/>
        <v>0</v>
      </c>
      <c r="F1536" s="2" t="str">
        <f t="shared" si="942"/>
        <v>Новый подраздел</v>
      </c>
      <c r="G1536" s="2" t="str">
        <f t="shared" si="942"/>
        <v>КОРИДОР ОБЩЕГО ПОЛЬЗОВАНИЯ</v>
      </c>
      <c r="H1536" s="2"/>
      <c r="I1536" s="2"/>
      <c r="J1536" s="2"/>
      <c r="K1536" s="2"/>
      <c r="L1536" s="2"/>
      <c r="M1536" s="2"/>
      <c r="N1536" s="2"/>
      <c r="O1536" s="2">
        <f t="shared" ref="O1536:AT1536" si="943">O1553</f>
        <v>0</v>
      </c>
      <c r="P1536" s="2">
        <f t="shared" si="943"/>
        <v>0</v>
      </c>
      <c r="Q1536" s="2">
        <f t="shared" si="943"/>
        <v>0</v>
      </c>
      <c r="R1536" s="2">
        <f t="shared" si="943"/>
        <v>0</v>
      </c>
      <c r="S1536" s="2">
        <f t="shared" si="943"/>
        <v>0</v>
      </c>
      <c r="T1536" s="2">
        <f t="shared" si="943"/>
        <v>0</v>
      </c>
      <c r="U1536" s="2">
        <f t="shared" si="943"/>
        <v>0</v>
      </c>
      <c r="V1536" s="2">
        <f t="shared" si="943"/>
        <v>0</v>
      </c>
      <c r="W1536" s="2">
        <f t="shared" si="943"/>
        <v>0</v>
      </c>
      <c r="X1536" s="2">
        <f t="shared" si="943"/>
        <v>0</v>
      </c>
      <c r="Y1536" s="2">
        <f t="shared" si="943"/>
        <v>0</v>
      </c>
      <c r="Z1536" s="2">
        <f t="shared" si="943"/>
        <v>0</v>
      </c>
      <c r="AA1536" s="2">
        <f t="shared" si="943"/>
        <v>0</v>
      </c>
      <c r="AB1536" s="2">
        <f t="shared" si="943"/>
        <v>0</v>
      </c>
      <c r="AC1536" s="2">
        <f t="shared" si="943"/>
        <v>0</v>
      </c>
      <c r="AD1536" s="2">
        <f t="shared" si="943"/>
        <v>0</v>
      </c>
      <c r="AE1536" s="2">
        <f t="shared" si="943"/>
        <v>0</v>
      </c>
      <c r="AF1536" s="2">
        <f t="shared" si="943"/>
        <v>0</v>
      </c>
      <c r="AG1536" s="2">
        <f t="shared" si="943"/>
        <v>0</v>
      </c>
      <c r="AH1536" s="2">
        <f t="shared" si="943"/>
        <v>0</v>
      </c>
      <c r="AI1536" s="2">
        <f t="shared" si="943"/>
        <v>0</v>
      </c>
      <c r="AJ1536" s="2">
        <f t="shared" si="943"/>
        <v>0</v>
      </c>
      <c r="AK1536" s="2">
        <f t="shared" si="943"/>
        <v>0</v>
      </c>
      <c r="AL1536" s="2">
        <f t="shared" si="943"/>
        <v>0</v>
      </c>
      <c r="AM1536" s="2">
        <f t="shared" si="943"/>
        <v>0</v>
      </c>
      <c r="AN1536" s="2">
        <f t="shared" si="943"/>
        <v>0</v>
      </c>
      <c r="AO1536" s="2">
        <f t="shared" si="943"/>
        <v>0</v>
      </c>
      <c r="AP1536" s="2">
        <f t="shared" si="943"/>
        <v>0</v>
      </c>
      <c r="AQ1536" s="2">
        <f t="shared" si="943"/>
        <v>0</v>
      </c>
      <c r="AR1536" s="2">
        <f t="shared" si="943"/>
        <v>0</v>
      </c>
      <c r="AS1536" s="2">
        <f t="shared" si="943"/>
        <v>0</v>
      </c>
      <c r="AT1536" s="2">
        <f t="shared" si="943"/>
        <v>0</v>
      </c>
      <c r="AU1536" s="2">
        <f t="shared" ref="AU1536:BZ1536" si="944">AU1553</f>
        <v>0</v>
      </c>
      <c r="AV1536" s="2">
        <f t="shared" si="944"/>
        <v>0</v>
      </c>
      <c r="AW1536" s="2">
        <f t="shared" si="944"/>
        <v>0</v>
      </c>
      <c r="AX1536" s="2">
        <f t="shared" si="944"/>
        <v>0</v>
      </c>
      <c r="AY1536" s="2">
        <f t="shared" si="944"/>
        <v>0</v>
      </c>
      <c r="AZ1536" s="2">
        <f t="shared" si="944"/>
        <v>0</v>
      </c>
      <c r="BA1536" s="2">
        <f t="shared" si="944"/>
        <v>0</v>
      </c>
      <c r="BB1536" s="2">
        <f t="shared" si="944"/>
        <v>0</v>
      </c>
      <c r="BC1536" s="2">
        <f t="shared" si="944"/>
        <v>0</v>
      </c>
      <c r="BD1536" s="2">
        <f t="shared" si="944"/>
        <v>0</v>
      </c>
      <c r="BE1536" s="2">
        <f t="shared" si="944"/>
        <v>0</v>
      </c>
      <c r="BF1536" s="2">
        <f t="shared" si="944"/>
        <v>0</v>
      </c>
      <c r="BG1536" s="2">
        <f t="shared" si="944"/>
        <v>0</v>
      </c>
      <c r="BH1536" s="2">
        <f t="shared" si="944"/>
        <v>0</v>
      </c>
      <c r="BI1536" s="2">
        <f t="shared" si="944"/>
        <v>0</v>
      </c>
      <c r="BJ1536" s="2">
        <f t="shared" si="944"/>
        <v>0</v>
      </c>
      <c r="BK1536" s="2">
        <f t="shared" si="944"/>
        <v>0</v>
      </c>
      <c r="BL1536" s="2">
        <f t="shared" si="944"/>
        <v>0</v>
      </c>
      <c r="BM1536" s="2">
        <f t="shared" si="944"/>
        <v>0</v>
      </c>
      <c r="BN1536" s="2">
        <f t="shared" si="944"/>
        <v>0</v>
      </c>
      <c r="BO1536" s="3">
        <f t="shared" si="944"/>
        <v>0</v>
      </c>
      <c r="BP1536" s="3">
        <f t="shared" si="944"/>
        <v>0</v>
      </c>
      <c r="BQ1536" s="3">
        <f t="shared" si="944"/>
        <v>0</v>
      </c>
      <c r="BR1536" s="3">
        <f t="shared" si="944"/>
        <v>0</v>
      </c>
      <c r="BS1536" s="3">
        <f t="shared" si="944"/>
        <v>0</v>
      </c>
      <c r="BT1536" s="3">
        <f t="shared" si="944"/>
        <v>0</v>
      </c>
      <c r="BU1536" s="3">
        <f t="shared" si="944"/>
        <v>0</v>
      </c>
      <c r="BV1536" s="3">
        <f t="shared" si="944"/>
        <v>0</v>
      </c>
      <c r="BW1536" s="3">
        <f t="shared" si="944"/>
        <v>0</v>
      </c>
      <c r="BX1536" s="3">
        <f t="shared" si="944"/>
        <v>0</v>
      </c>
      <c r="BY1536" s="3">
        <f t="shared" si="944"/>
        <v>0</v>
      </c>
      <c r="BZ1536" s="3">
        <f t="shared" si="944"/>
        <v>0</v>
      </c>
      <c r="CA1536" s="3">
        <f t="shared" ref="CA1536:DF1536" si="945">CA1553</f>
        <v>0</v>
      </c>
      <c r="CB1536" s="3">
        <f t="shared" si="945"/>
        <v>0</v>
      </c>
      <c r="CC1536" s="3">
        <f t="shared" si="945"/>
        <v>0</v>
      </c>
      <c r="CD1536" s="3">
        <f t="shared" si="945"/>
        <v>0</v>
      </c>
      <c r="CE1536" s="3">
        <f t="shared" si="945"/>
        <v>0</v>
      </c>
      <c r="CF1536" s="3">
        <f t="shared" si="945"/>
        <v>0</v>
      </c>
      <c r="CG1536" s="3">
        <f t="shared" si="945"/>
        <v>0</v>
      </c>
      <c r="CH1536" s="3">
        <f t="shared" si="945"/>
        <v>0</v>
      </c>
      <c r="CI1536" s="3">
        <f t="shared" si="945"/>
        <v>0</v>
      </c>
      <c r="CJ1536" s="3">
        <f t="shared" si="945"/>
        <v>0</v>
      </c>
      <c r="CK1536" s="3">
        <f t="shared" si="945"/>
        <v>0</v>
      </c>
      <c r="CL1536" s="3">
        <f t="shared" si="945"/>
        <v>0</v>
      </c>
      <c r="CM1536" s="3">
        <f t="shared" si="945"/>
        <v>0</v>
      </c>
      <c r="CN1536" s="3">
        <f t="shared" si="945"/>
        <v>0</v>
      </c>
      <c r="CO1536" s="3">
        <f t="shared" si="945"/>
        <v>0</v>
      </c>
      <c r="CP1536" s="3">
        <f t="shared" si="945"/>
        <v>0</v>
      </c>
      <c r="CQ1536" s="3">
        <f t="shared" si="945"/>
        <v>0</v>
      </c>
      <c r="CR1536" s="3">
        <f t="shared" si="945"/>
        <v>0</v>
      </c>
      <c r="CS1536" s="3">
        <f t="shared" si="945"/>
        <v>0</v>
      </c>
      <c r="CT1536" s="3">
        <f t="shared" si="945"/>
        <v>0</v>
      </c>
      <c r="CU1536" s="3">
        <f t="shared" si="945"/>
        <v>0</v>
      </c>
      <c r="CV1536" s="3">
        <f t="shared" si="945"/>
        <v>0</v>
      </c>
      <c r="CW1536" s="3">
        <f t="shared" si="945"/>
        <v>0</v>
      </c>
      <c r="CX1536" s="3">
        <f t="shared" si="945"/>
        <v>0</v>
      </c>
      <c r="CY1536" s="3">
        <f t="shared" si="945"/>
        <v>0</v>
      </c>
      <c r="CZ1536" s="3">
        <f t="shared" si="945"/>
        <v>0</v>
      </c>
      <c r="DA1536" s="3">
        <f t="shared" si="945"/>
        <v>0</v>
      </c>
      <c r="DB1536" s="3">
        <f t="shared" si="945"/>
        <v>0</v>
      </c>
      <c r="DC1536" s="3">
        <f t="shared" si="945"/>
        <v>0</v>
      </c>
      <c r="DD1536" s="3">
        <f t="shared" si="945"/>
        <v>0</v>
      </c>
      <c r="DE1536" s="3">
        <f t="shared" si="945"/>
        <v>0</v>
      </c>
      <c r="DF1536" s="3">
        <f t="shared" si="945"/>
        <v>0</v>
      </c>
      <c r="DG1536" s="3">
        <f t="shared" ref="DG1536:DN1536" si="946">DG1553</f>
        <v>0</v>
      </c>
      <c r="DH1536" s="3">
        <f t="shared" si="946"/>
        <v>0</v>
      </c>
      <c r="DI1536" s="3">
        <f t="shared" si="946"/>
        <v>0</v>
      </c>
      <c r="DJ1536" s="3">
        <f t="shared" si="946"/>
        <v>0</v>
      </c>
      <c r="DK1536" s="3">
        <f t="shared" si="946"/>
        <v>0</v>
      </c>
      <c r="DL1536" s="3">
        <f t="shared" si="946"/>
        <v>0</v>
      </c>
      <c r="DM1536" s="3">
        <f t="shared" si="946"/>
        <v>0</v>
      </c>
      <c r="DN1536" s="3">
        <f t="shared" si="946"/>
        <v>0</v>
      </c>
    </row>
    <row r="1538" spans="1:200">
      <c r="A1538">
        <v>17</v>
      </c>
      <c r="B1538">
        <v>0</v>
      </c>
      <c r="C1538">
        <f>ROW(SmtRes!A704)</f>
        <v>704</v>
      </c>
      <c r="D1538">
        <f>ROW(EtalonRes!A680)</f>
        <v>680</v>
      </c>
      <c r="E1538" t="s">
        <v>63</v>
      </c>
      <c r="F1538" t="s">
        <v>422</v>
      </c>
      <c r="G1538" t="s">
        <v>423</v>
      </c>
      <c r="H1538" t="s">
        <v>73</v>
      </c>
      <c r="I1538">
        <f>0.888</f>
        <v>0.88800000000000001</v>
      </c>
      <c r="J1538">
        <v>0</v>
      </c>
      <c r="O1538">
        <f t="shared" ref="O1538:O1551" si="947">ROUND(CP1538,2)</f>
        <v>12244.66</v>
      </c>
      <c r="P1538">
        <f t="shared" ref="P1538:P1551" si="948">ROUND(CQ1538*I1538,2)</f>
        <v>0</v>
      </c>
      <c r="Q1538">
        <f t="shared" ref="Q1538:Q1551" si="949">ROUND(CR1538*I1538,2)</f>
        <v>457.41</v>
      </c>
      <c r="R1538">
        <f t="shared" ref="R1538:R1551" si="950">ROUND(CS1538*I1538,2)</f>
        <v>290.48</v>
      </c>
      <c r="S1538">
        <f t="shared" ref="S1538:S1551" si="951">ROUND(CT1538*I1538,2)</f>
        <v>11787.25</v>
      </c>
      <c r="T1538">
        <f t="shared" ref="T1538:T1551" si="952">ROUND(CU1538*I1538,2)</f>
        <v>0</v>
      </c>
      <c r="U1538">
        <f t="shared" ref="U1538:U1551" si="953">CV1538*I1538</f>
        <v>64.960654320000003</v>
      </c>
      <c r="V1538">
        <f t="shared" ref="V1538:V1551" si="954">CW1538*I1538</f>
        <v>0</v>
      </c>
      <c r="W1538">
        <f t="shared" ref="W1538:W1551" si="955">ROUND(CX1538*I1538,2)</f>
        <v>0</v>
      </c>
      <c r="X1538">
        <f t="shared" ref="X1538:X1551" si="956">ROUND(CY1538,2)</f>
        <v>8368.9500000000007</v>
      </c>
      <c r="Y1538">
        <f t="shared" ref="Y1538:Y1551" si="957">ROUND(CZ1538,2)</f>
        <v>5186.3900000000003</v>
      </c>
      <c r="AA1538">
        <v>22950688</v>
      </c>
      <c r="AB1538">
        <f t="shared" ref="AB1538:AB1551" si="958">ROUND((AC1538+AD1538+AF1538),6)</f>
        <v>845.63</v>
      </c>
      <c r="AC1538">
        <f t="shared" ref="AC1538:AC1551" si="959">ROUND((ES1538),6)</f>
        <v>0</v>
      </c>
      <c r="AD1538">
        <f>ROUND((((ET1538)-(EU1538))+AE1538),6)</f>
        <v>64.48</v>
      </c>
      <c r="AE1538">
        <f t="shared" ref="AE1538:AF1541" si="960">ROUND((EU1538),6)</f>
        <v>19.25</v>
      </c>
      <c r="AF1538">
        <f t="shared" si="960"/>
        <v>781.15</v>
      </c>
      <c r="AG1538">
        <f t="shared" ref="AG1538:AG1551" si="961">ROUND((AP1538),6)</f>
        <v>0</v>
      </c>
      <c r="AH1538">
        <f t="shared" ref="AH1538:AI1541" si="962">(EW1538)</f>
        <v>69.87</v>
      </c>
      <c r="AI1538">
        <f t="shared" si="962"/>
        <v>0</v>
      </c>
      <c r="AJ1538">
        <f t="shared" ref="AJ1538:AJ1551" si="963">ROUND((AS1538),6)</f>
        <v>0</v>
      </c>
      <c r="AK1538">
        <v>845.63</v>
      </c>
      <c r="AL1538">
        <v>0</v>
      </c>
      <c r="AM1538">
        <v>64.48</v>
      </c>
      <c r="AN1538">
        <v>19.25</v>
      </c>
      <c r="AO1538">
        <v>781.15</v>
      </c>
      <c r="AP1538">
        <v>0</v>
      </c>
      <c r="AQ1538">
        <v>69.87</v>
      </c>
      <c r="AR1538">
        <v>0</v>
      </c>
      <c r="AS1538">
        <v>0</v>
      </c>
      <c r="AT1538">
        <v>71</v>
      </c>
      <c r="AU1538">
        <v>44</v>
      </c>
      <c r="AV1538">
        <v>1.0469999999999999</v>
      </c>
      <c r="AW1538">
        <v>1</v>
      </c>
      <c r="AZ1538">
        <v>1</v>
      </c>
      <c r="BA1538">
        <v>16.23</v>
      </c>
      <c r="BB1538">
        <v>7.63</v>
      </c>
      <c r="BC1538">
        <v>1</v>
      </c>
      <c r="BD1538" t="s">
        <v>45</v>
      </c>
      <c r="BE1538" t="s">
        <v>45</v>
      </c>
      <c r="BF1538" t="s">
        <v>45</v>
      </c>
      <c r="BG1538" t="s">
        <v>45</v>
      </c>
      <c r="BH1538">
        <v>0</v>
      </c>
      <c r="BI1538">
        <v>1</v>
      </c>
      <c r="BJ1538" t="s">
        <v>424</v>
      </c>
      <c r="BM1538">
        <v>439</v>
      </c>
      <c r="BN1538">
        <v>0</v>
      </c>
      <c r="BO1538" t="s">
        <v>422</v>
      </c>
      <c r="BP1538">
        <v>1</v>
      </c>
      <c r="BQ1538">
        <v>60</v>
      </c>
      <c r="BS1538">
        <v>16.23</v>
      </c>
      <c r="BT1538">
        <v>1</v>
      </c>
      <c r="BU1538">
        <v>1</v>
      </c>
      <c r="BV1538">
        <v>1</v>
      </c>
      <c r="BW1538">
        <v>1</v>
      </c>
      <c r="BX1538">
        <v>1</v>
      </c>
      <c r="BY1538" t="s">
        <v>45</v>
      </c>
      <c r="BZ1538">
        <v>71</v>
      </c>
      <c r="CA1538">
        <v>44</v>
      </c>
      <c r="CF1538">
        <v>0</v>
      </c>
      <c r="CG1538">
        <v>0</v>
      </c>
      <c r="CM1538">
        <v>0</v>
      </c>
      <c r="CN1538" t="s">
        <v>45</v>
      </c>
      <c r="CO1538">
        <v>0</v>
      </c>
      <c r="CP1538">
        <f t="shared" ref="CP1538:CP1551" si="964">(P1538+Q1538+S1538)</f>
        <v>12244.66</v>
      </c>
      <c r="CQ1538">
        <f t="shared" ref="CQ1538:CQ1551" si="965">(AC1538*BC1538*AW1538)</f>
        <v>0</v>
      </c>
      <c r="CR1538">
        <f t="shared" ref="CR1538:CR1551" si="966">(AD1538*BB1538*AV1538)</f>
        <v>515.1055728</v>
      </c>
      <c r="CS1538">
        <f t="shared" ref="CS1538:CS1551" si="967">(AE1538*BS1538*AV1538)</f>
        <v>327.11159249999997</v>
      </c>
      <c r="CT1538">
        <f t="shared" ref="CT1538:CT1551" si="968">(AF1538*BA1538*AV1538)</f>
        <v>13273.933531499999</v>
      </c>
      <c r="CU1538">
        <f t="shared" ref="CU1538:CU1551" si="969">AG1538</f>
        <v>0</v>
      </c>
      <c r="CV1538">
        <f t="shared" ref="CV1538:CV1551" si="970">(AH1538*AV1538)</f>
        <v>73.153890000000004</v>
      </c>
      <c r="CW1538">
        <f t="shared" ref="CW1538:CW1551" si="971">AI1538</f>
        <v>0</v>
      </c>
      <c r="CX1538">
        <f t="shared" ref="CX1538:CX1551" si="972">AJ1538</f>
        <v>0</v>
      </c>
      <c r="CY1538">
        <f t="shared" ref="CY1538:CY1551" si="973">S1538*(BZ1538/100)</f>
        <v>8368.9475000000002</v>
      </c>
      <c r="CZ1538">
        <f t="shared" ref="CZ1538:CZ1551" si="974">S1538*(CA1538/100)</f>
        <v>5186.3900000000003</v>
      </c>
      <c r="DC1538" t="s">
        <v>45</v>
      </c>
      <c r="DD1538" t="s">
        <v>45</v>
      </c>
      <c r="DE1538" t="s">
        <v>45</v>
      </c>
      <c r="DF1538" t="s">
        <v>45</v>
      </c>
      <c r="DG1538" t="s">
        <v>45</v>
      </c>
      <c r="DH1538" t="s">
        <v>45</v>
      </c>
      <c r="DI1538" t="s">
        <v>45</v>
      </c>
      <c r="DJ1538" t="s">
        <v>45</v>
      </c>
      <c r="DK1538" t="s">
        <v>45</v>
      </c>
      <c r="DL1538" t="s">
        <v>45</v>
      </c>
      <c r="DM1538" t="s">
        <v>45</v>
      </c>
      <c r="DN1538">
        <v>80</v>
      </c>
      <c r="DO1538">
        <v>55</v>
      </c>
      <c r="DP1538">
        <v>1.0469999999999999</v>
      </c>
      <c r="DQ1538">
        <v>1</v>
      </c>
      <c r="DU1538">
        <v>1005</v>
      </c>
      <c r="DV1538" t="s">
        <v>73</v>
      </c>
      <c r="DW1538" t="s">
        <v>73</v>
      </c>
      <c r="DX1538">
        <v>100</v>
      </c>
      <c r="EE1538">
        <v>21378154</v>
      </c>
      <c r="EF1538">
        <v>60</v>
      </c>
      <c r="EG1538" t="s">
        <v>87</v>
      </c>
      <c r="EH1538">
        <v>0</v>
      </c>
      <c r="EI1538" t="s">
        <v>45</v>
      </c>
      <c r="EJ1538">
        <v>1</v>
      </c>
      <c r="EK1538">
        <v>439</v>
      </c>
      <c r="EL1538" t="s">
        <v>425</v>
      </c>
      <c r="EM1538" t="s">
        <v>426</v>
      </c>
      <c r="EO1538" t="s">
        <v>45</v>
      </c>
      <c r="EQ1538">
        <v>0</v>
      </c>
      <c r="ER1538">
        <v>845.63</v>
      </c>
      <c r="ES1538">
        <v>0</v>
      </c>
      <c r="ET1538">
        <v>64.48</v>
      </c>
      <c r="EU1538">
        <v>19.25</v>
      </c>
      <c r="EV1538">
        <v>781.15</v>
      </c>
      <c r="EW1538">
        <v>69.87</v>
      </c>
      <c r="EX1538">
        <v>0</v>
      </c>
      <c r="EY1538">
        <v>0</v>
      </c>
      <c r="EZ1538">
        <v>0</v>
      </c>
      <c r="FQ1538">
        <v>0</v>
      </c>
      <c r="FR1538">
        <f t="shared" ref="FR1538:FR1551" si="975">ROUND(IF(AND(BH1538=3,BI1538=3),P1538,0),2)</f>
        <v>0</v>
      </c>
      <c r="FS1538">
        <v>0</v>
      </c>
      <c r="FX1538">
        <v>71</v>
      </c>
      <c r="FY1538">
        <v>44</v>
      </c>
      <c r="GA1538" t="s">
        <v>45</v>
      </c>
      <c r="GG1538">
        <v>2</v>
      </c>
      <c r="GH1538">
        <v>1</v>
      </c>
      <c r="GI1538">
        <v>2</v>
      </c>
      <c r="GJ1538">
        <v>0</v>
      </c>
      <c r="GK1538">
        <f>ROUND(R1538*(R12)/100,2)</f>
        <v>485.1</v>
      </c>
      <c r="GL1538">
        <f t="shared" ref="GL1538:GL1551" si="976">ROUND(IF(AND(BH1538=3,BI1538=3,FS1538&lt;&gt;0),P1538,0),2)</f>
        <v>0</v>
      </c>
      <c r="GM1538">
        <f t="shared" ref="GM1538:GM1551" si="977">O1538+X1538+Y1538+GK1538</f>
        <v>26285.1</v>
      </c>
      <c r="GN1538">
        <f t="shared" ref="GN1538:GN1551" si="978">ROUND(IF(OR(BI1538=0,BI1538=1),O1538+X1538+Y1538+GK1538,0),2)</f>
        <v>26285.1</v>
      </c>
      <c r="GO1538">
        <f t="shared" ref="GO1538:GO1551" si="979">ROUND(IF(BI1538=2,O1538+X1538+Y1538+GK1538,0),2)</f>
        <v>0</v>
      </c>
      <c r="GP1538">
        <f t="shared" ref="GP1538:GP1551" si="980">ROUND(IF(BI1538=4,O1538+X1538+Y1538+GK1538,0),2)</f>
        <v>0</v>
      </c>
      <c r="GR1538">
        <v>0</v>
      </c>
    </row>
    <row r="1539" spans="1:200">
      <c r="A1539">
        <v>17</v>
      </c>
      <c r="B1539">
        <v>0</v>
      </c>
      <c r="C1539">
        <f>ROW(SmtRes!A708)</f>
        <v>708</v>
      </c>
      <c r="D1539">
        <f>ROW(EtalonRes!A684)</f>
        <v>684</v>
      </c>
      <c r="E1539" t="s">
        <v>70</v>
      </c>
      <c r="F1539" t="s">
        <v>427</v>
      </c>
      <c r="G1539" t="s">
        <v>428</v>
      </c>
      <c r="H1539" t="s">
        <v>73</v>
      </c>
      <c r="I1539">
        <f>I1538</f>
        <v>0.88800000000000001</v>
      </c>
      <c r="J1539">
        <v>0</v>
      </c>
      <c r="O1539">
        <f t="shared" si="947"/>
        <v>7453.79</v>
      </c>
      <c r="P1539">
        <f t="shared" si="948"/>
        <v>0</v>
      </c>
      <c r="Q1539">
        <f t="shared" si="949"/>
        <v>3303.69</v>
      </c>
      <c r="R1539">
        <f t="shared" si="950"/>
        <v>2098.21</v>
      </c>
      <c r="S1539">
        <f t="shared" si="951"/>
        <v>4150.1000000000004</v>
      </c>
      <c r="T1539">
        <f t="shared" si="952"/>
        <v>0</v>
      </c>
      <c r="U1539">
        <f t="shared" si="953"/>
        <v>22.871505599999999</v>
      </c>
      <c r="V1539">
        <f t="shared" si="954"/>
        <v>0</v>
      </c>
      <c r="W1539">
        <f t="shared" si="955"/>
        <v>0</v>
      </c>
      <c r="X1539">
        <f t="shared" si="956"/>
        <v>2946.57</v>
      </c>
      <c r="Y1539">
        <f t="shared" si="957"/>
        <v>1826.04</v>
      </c>
      <c r="AA1539">
        <v>22950688</v>
      </c>
      <c r="AB1539">
        <f t="shared" si="958"/>
        <v>740.74</v>
      </c>
      <c r="AC1539">
        <f t="shared" si="959"/>
        <v>0</v>
      </c>
      <c r="AD1539">
        <f>ROUND((((ET1539)-(EU1539))+AE1539),6)</f>
        <v>465.71</v>
      </c>
      <c r="AE1539">
        <f t="shared" si="960"/>
        <v>139.05000000000001</v>
      </c>
      <c r="AF1539">
        <f t="shared" si="960"/>
        <v>275.02999999999997</v>
      </c>
      <c r="AG1539">
        <f t="shared" si="961"/>
        <v>0</v>
      </c>
      <c r="AH1539">
        <f t="shared" si="962"/>
        <v>24.6</v>
      </c>
      <c r="AI1539">
        <f t="shared" si="962"/>
        <v>0</v>
      </c>
      <c r="AJ1539">
        <f t="shared" si="963"/>
        <v>0</v>
      </c>
      <c r="AK1539">
        <v>740.74</v>
      </c>
      <c r="AL1539">
        <v>0</v>
      </c>
      <c r="AM1539">
        <v>465.71</v>
      </c>
      <c r="AN1539">
        <v>139.05000000000001</v>
      </c>
      <c r="AO1539">
        <v>275.02999999999997</v>
      </c>
      <c r="AP1539">
        <v>0</v>
      </c>
      <c r="AQ1539">
        <v>24.6</v>
      </c>
      <c r="AR1539">
        <v>0</v>
      </c>
      <c r="AS1539">
        <v>0</v>
      </c>
      <c r="AT1539">
        <v>71</v>
      </c>
      <c r="AU1539">
        <v>44</v>
      </c>
      <c r="AV1539">
        <v>1.0469999999999999</v>
      </c>
      <c r="AW1539">
        <v>1</v>
      </c>
      <c r="AZ1539">
        <v>1</v>
      </c>
      <c r="BA1539">
        <v>16.23</v>
      </c>
      <c r="BB1539">
        <v>7.63</v>
      </c>
      <c r="BC1539">
        <v>1</v>
      </c>
      <c r="BD1539" t="s">
        <v>45</v>
      </c>
      <c r="BE1539" t="s">
        <v>45</v>
      </c>
      <c r="BF1539" t="s">
        <v>45</v>
      </c>
      <c r="BG1539" t="s">
        <v>45</v>
      </c>
      <c r="BH1539">
        <v>0</v>
      </c>
      <c r="BI1539">
        <v>1</v>
      </c>
      <c r="BJ1539" t="s">
        <v>429</v>
      </c>
      <c r="BM1539">
        <v>439</v>
      </c>
      <c r="BN1539">
        <v>0</v>
      </c>
      <c r="BO1539" t="s">
        <v>427</v>
      </c>
      <c r="BP1539">
        <v>1</v>
      </c>
      <c r="BQ1539">
        <v>60</v>
      </c>
      <c r="BS1539">
        <v>16.23</v>
      </c>
      <c r="BT1539">
        <v>1</v>
      </c>
      <c r="BU1539">
        <v>1</v>
      </c>
      <c r="BV1539">
        <v>1</v>
      </c>
      <c r="BW1539">
        <v>1</v>
      </c>
      <c r="BX1539">
        <v>1</v>
      </c>
      <c r="BY1539" t="s">
        <v>45</v>
      </c>
      <c r="BZ1539">
        <v>71</v>
      </c>
      <c r="CA1539">
        <v>44</v>
      </c>
      <c r="CF1539">
        <v>0</v>
      </c>
      <c r="CG1539">
        <v>0</v>
      </c>
      <c r="CM1539">
        <v>0</v>
      </c>
      <c r="CN1539" t="s">
        <v>45</v>
      </c>
      <c r="CO1539">
        <v>0</v>
      </c>
      <c r="CP1539">
        <f t="shared" si="964"/>
        <v>7453.7900000000009</v>
      </c>
      <c r="CQ1539">
        <f t="shared" si="965"/>
        <v>0</v>
      </c>
      <c r="CR1539">
        <f t="shared" si="966"/>
        <v>3720.3755630999995</v>
      </c>
      <c r="CS1539">
        <f t="shared" si="967"/>
        <v>2362.8502304999997</v>
      </c>
      <c r="CT1539">
        <f t="shared" si="968"/>
        <v>4673.5325342999995</v>
      </c>
      <c r="CU1539">
        <f t="shared" si="969"/>
        <v>0</v>
      </c>
      <c r="CV1539">
        <f t="shared" si="970"/>
        <v>25.7562</v>
      </c>
      <c r="CW1539">
        <f t="shared" si="971"/>
        <v>0</v>
      </c>
      <c r="CX1539">
        <f t="shared" si="972"/>
        <v>0</v>
      </c>
      <c r="CY1539">
        <f t="shared" si="973"/>
        <v>2946.5709999999999</v>
      </c>
      <c r="CZ1539">
        <f t="shared" si="974"/>
        <v>1826.0440000000001</v>
      </c>
      <c r="DC1539" t="s">
        <v>45</v>
      </c>
      <c r="DD1539" t="s">
        <v>45</v>
      </c>
      <c r="DE1539" t="s">
        <v>45</v>
      </c>
      <c r="DF1539" t="s">
        <v>45</v>
      </c>
      <c r="DG1539" t="s">
        <v>45</v>
      </c>
      <c r="DH1539" t="s">
        <v>45</v>
      </c>
      <c r="DI1539" t="s">
        <v>45</v>
      </c>
      <c r="DJ1539" t="s">
        <v>45</v>
      </c>
      <c r="DK1539" t="s">
        <v>45</v>
      </c>
      <c r="DL1539" t="s">
        <v>45</v>
      </c>
      <c r="DM1539" t="s">
        <v>45</v>
      </c>
      <c r="DN1539">
        <v>80</v>
      </c>
      <c r="DO1539">
        <v>55</v>
      </c>
      <c r="DP1539">
        <v>1.0469999999999999</v>
      </c>
      <c r="DQ1539">
        <v>1</v>
      </c>
      <c r="DU1539">
        <v>1005</v>
      </c>
      <c r="DV1539" t="s">
        <v>73</v>
      </c>
      <c r="DW1539" t="s">
        <v>73</v>
      </c>
      <c r="DX1539">
        <v>100</v>
      </c>
      <c r="EE1539">
        <v>21378154</v>
      </c>
      <c r="EF1539">
        <v>60</v>
      </c>
      <c r="EG1539" t="s">
        <v>87</v>
      </c>
      <c r="EH1539">
        <v>0</v>
      </c>
      <c r="EI1539" t="s">
        <v>45</v>
      </c>
      <c r="EJ1539">
        <v>1</v>
      </c>
      <c r="EK1539">
        <v>439</v>
      </c>
      <c r="EL1539" t="s">
        <v>425</v>
      </c>
      <c r="EM1539" t="s">
        <v>426</v>
      </c>
      <c r="EO1539" t="s">
        <v>45</v>
      </c>
      <c r="EQ1539">
        <v>0</v>
      </c>
      <c r="ER1539">
        <v>740.74</v>
      </c>
      <c r="ES1539">
        <v>0</v>
      </c>
      <c r="ET1539">
        <v>465.71</v>
      </c>
      <c r="EU1539">
        <v>139.05000000000001</v>
      </c>
      <c r="EV1539">
        <v>275.02999999999997</v>
      </c>
      <c r="EW1539">
        <v>24.6</v>
      </c>
      <c r="EX1539">
        <v>0</v>
      </c>
      <c r="EY1539">
        <v>0</v>
      </c>
      <c r="EZ1539">
        <v>0</v>
      </c>
      <c r="FQ1539">
        <v>0</v>
      </c>
      <c r="FR1539">
        <f t="shared" si="975"/>
        <v>0</v>
      </c>
      <c r="FS1539">
        <v>0</v>
      </c>
      <c r="FX1539">
        <v>71</v>
      </c>
      <c r="FY1539">
        <v>44</v>
      </c>
      <c r="GA1539" t="s">
        <v>45</v>
      </c>
      <c r="GG1539">
        <v>2</v>
      </c>
      <c r="GH1539">
        <v>1</v>
      </c>
      <c r="GI1539">
        <v>2</v>
      </c>
      <c r="GJ1539">
        <v>0</v>
      </c>
      <c r="GK1539">
        <f>ROUND(R1539*(R12)/100,2)</f>
        <v>3504.01</v>
      </c>
      <c r="GL1539">
        <f t="shared" si="976"/>
        <v>0</v>
      </c>
      <c r="GM1539">
        <f t="shared" si="977"/>
        <v>15730.410000000002</v>
      </c>
      <c r="GN1539">
        <f t="shared" si="978"/>
        <v>15730.41</v>
      </c>
      <c r="GO1539">
        <f t="shared" si="979"/>
        <v>0</v>
      </c>
      <c r="GP1539">
        <f t="shared" si="980"/>
        <v>0</v>
      </c>
      <c r="GR1539">
        <v>0</v>
      </c>
    </row>
    <row r="1540" spans="1:200">
      <c r="A1540">
        <v>17</v>
      </c>
      <c r="B1540">
        <v>0</v>
      </c>
      <c r="C1540">
        <f>ROW(SmtRes!A712)</f>
        <v>712</v>
      </c>
      <c r="D1540">
        <f>ROW(EtalonRes!A688)</f>
        <v>688</v>
      </c>
      <c r="E1540" t="s">
        <v>95</v>
      </c>
      <c r="F1540" t="s">
        <v>878</v>
      </c>
      <c r="G1540" t="s">
        <v>879</v>
      </c>
      <c r="H1540" t="s">
        <v>73</v>
      </c>
      <c r="I1540">
        <f>I1538</f>
        <v>0.88800000000000001</v>
      </c>
      <c r="J1540">
        <v>0</v>
      </c>
      <c r="O1540">
        <f t="shared" si="947"/>
        <v>3762.98</v>
      </c>
      <c r="P1540">
        <f t="shared" si="948"/>
        <v>83.3</v>
      </c>
      <c r="Q1540">
        <f t="shared" si="949"/>
        <v>14.87</v>
      </c>
      <c r="R1540">
        <f t="shared" si="950"/>
        <v>4.68</v>
      </c>
      <c r="S1540">
        <f t="shared" si="951"/>
        <v>3664.81</v>
      </c>
      <c r="T1540">
        <f t="shared" si="952"/>
        <v>0</v>
      </c>
      <c r="U1540">
        <f t="shared" si="953"/>
        <v>21.690740879999996</v>
      </c>
      <c r="V1540">
        <f t="shared" si="954"/>
        <v>0</v>
      </c>
      <c r="W1540">
        <f t="shared" si="955"/>
        <v>0</v>
      </c>
      <c r="X1540">
        <f t="shared" si="956"/>
        <v>3225.03</v>
      </c>
      <c r="Y1540">
        <f t="shared" si="957"/>
        <v>1612.52</v>
      </c>
      <c r="AA1540">
        <v>22950688</v>
      </c>
      <c r="AB1540">
        <f t="shared" si="958"/>
        <v>280.20999999999998</v>
      </c>
      <c r="AC1540">
        <f t="shared" si="959"/>
        <v>24.75</v>
      </c>
      <c r="AD1540">
        <f>ROUND((((ET1540)-(EU1540))+AE1540),6)</f>
        <v>12.59</v>
      </c>
      <c r="AE1540">
        <f t="shared" si="960"/>
        <v>0.31</v>
      </c>
      <c r="AF1540">
        <f t="shared" si="960"/>
        <v>242.87</v>
      </c>
      <c r="AG1540">
        <f t="shared" si="961"/>
        <v>0</v>
      </c>
      <c r="AH1540">
        <f t="shared" si="962"/>
        <v>23.33</v>
      </c>
      <c r="AI1540">
        <f t="shared" si="962"/>
        <v>0</v>
      </c>
      <c r="AJ1540">
        <f t="shared" si="963"/>
        <v>0</v>
      </c>
      <c r="AK1540">
        <v>280.20999999999998</v>
      </c>
      <c r="AL1540">
        <v>24.75</v>
      </c>
      <c r="AM1540">
        <v>12.59</v>
      </c>
      <c r="AN1540">
        <v>0.31</v>
      </c>
      <c r="AO1540">
        <v>242.87</v>
      </c>
      <c r="AP1540">
        <v>0</v>
      </c>
      <c r="AQ1540">
        <v>23.33</v>
      </c>
      <c r="AR1540">
        <v>0</v>
      </c>
      <c r="AS1540">
        <v>0</v>
      </c>
      <c r="AT1540">
        <v>88</v>
      </c>
      <c r="AU1540">
        <v>44</v>
      </c>
      <c r="AV1540">
        <v>1.0469999999999999</v>
      </c>
      <c r="AW1540">
        <v>1</v>
      </c>
      <c r="AZ1540">
        <v>1</v>
      </c>
      <c r="BA1540">
        <v>16.23</v>
      </c>
      <c r="BB1540">
        <v>1.27</v>
      </c>
      <c r="BC1540">
        <v>3.79</v>
      </c>
      <c r="BD1540" t="s">
        <v>45</v>
      </c>
      <c r="BE1540" t="s">
        <v>45</v>
      </c>
      <c r="BF1540" t="s">
        <v>45</v>
      </c>
      <c r="BG1540" t="s">
        <v>45</v>
      </c>
      <c r="BH1540">
        <v>0</v>
      </c>
      <c r="BI1540">
        <v>1</v>
      </c>
      <c r="BJ1540" t="s">
        <v>880</v>
      </c>
      <c r="BM1540">
        <v>89</v>
      </c>
      <c r="BN1540">
        <v>0</v>
      </c>
      <c r="BO1540" t="s">
        <v>878</v>
      </c>
      <c r="BP1540">
        <v>1</v>
      </c>
      <c r="BQ1540">
        <v>30</v>
      </c>
      <c r="BS1540">
        <v>16.23</v>
      </c>
      <c r="BT1540">
        <v>1</v>
      </c>
      <c r="BU1540">
        <v>1</v>
      </c>
      <c r="BV1540">
        <v>1</v>
      </c>
      <c r="BW1540">
        <v>1</v>
      </c>
      <c r="BX1540">
        <v>1</v>
      </c>
      <c r="BY1540" t="s">
        <v>45</v>
      </c>
      <c r="BZ1540">
        <v>88</v>
      </c>
      <c r="CA1540">
        <v>44</v>
      </c>
      <c r="CF1540">
        <v>0</v>
      </c>
      <c r="CG1540">
        <v>0</v>
      </c>
      <c r="CM1540">
        <v>0</v>
      </c>
      <c r="CN1540" t="s">
        <v>45</v>
      </c>
      <c r="CO1540">
        <v>0</v>
      </c>
      <c r="CP1540">
        <f t="shared" si="964"/>
        <v>3762.98</v>
      </c>
      <c r="CQ1540">
        <f t="shared" si="965"/>
        <v>93.802499999999995</v>
      </c>
      <c r="CR1540">
        <f t="shared" si="966"/>
        <v>16.740797099999998</v>
      </c>
      <c r="CS1540">
        <f t="shared" si="967"/>
        <v>5.2677710999999992</v>
      </c>
      <c r="CT1540">
        <f t="shared" si="968"/>
        <v>4127.0437646999999</v>
      </c>
      <c r="CU1540">
        <f t="shared" si="969"/>
        <v>0</v>
      </c>
      <c r="CV1540">
        <f t="shared" si="970"/>
        <v>24.426509999999997</v>
      </c>
      <c r="CW1540">
        <f t="shared" si="971"/>
        <v>0</v>
      </c>
      <c r="CX1540">
        <f t="shared" si="972"/>
        <v>0</v>
      </c>
      <c r="CY1540">
        <f t="shared" si="973"/>
        <v>3225.0328</v>
      </c>
      <c r="CZ1540">
        <f t="shared" si="974"/>
        <v>1612.5164</v>
      </c>
      <c r="DC1540" t="s">
        <v>45</v>
      </c>
      <c r="DD1540" t="s">
        <v>45</v>
      </c>
      <c r="DE1540" t="s">
        <v>45</v>
      </c>
      <c r="DF1540" t="s">
        <v>45</v>
      </c>
      <c r="DG1540" t="s">
        <v>45</v>
      </c>
      <c r="DH1540" t="s">
        <v>45</v>
      </c>
      <c r="DI1540" t="s">
        <v>45</v>
      </c>
      <c r="DJ1540" t="s">
        <v>45</v>
      </c>
      <c r="DK1540" t="s">
        <v>45</v>
      </c>
      <c r="DL1540" t="s">
        <v>45</v>
      </c>
      <c r="DM1540" t="s">
        <v>45</v>
      </c>
      <c r="DN1540">
        <v>104</v>
      </c>
      <c r="DO1540">
        <v>70</v>
      </c>
      <c r="DP1540">
        <v>1.0469999999999999</v>
      </c>
      <c r="DQ1540">
        <v>1</v>
      </c>
      <c r="DU1540">
        <v>1005</v>
      </c>
      <c r="DV1540" t="s">
        <v>73</v>
      </c>
      <c r="DW1540" t="s">
        <v>73</v>
      </c>
      <c r="DX1540">
        <v>100</v>
      </c>
      <c r="EE1540">
        <v>21377804</v>
      </c>
      <c r="EF1540">
        <v>30</v>
      </c>
      <c r="EG1540" t="s">
        <v>20</v>
      </c>
      <c r="EH1540">
        <v>0</v>
      </c>
      <c r="EI1540" t="s">
        <v>45</v>
      </c>
      <c r="EJ1540">
        <v>1</v>
      </c>
      <c r="EK1540">
        <v>89</v>
      </c>
      <c r="EL1540" t="s">
        <v>881</v>
      </c>
      <c r="EM1540" t="s">
        <v>882</v>
      </c>
      <c r="EO1540" t="s">
        <v>45</v>
      </c>
      <c r="EQ1540">
        <v>0</v>
      </c>
      <c r="ER1540">
        <v>280.20999999999998</v>
      </c>
      <c r="ES1540">
        <v>24.75</v>
      </c>
      <c r="ET1540">
        <v>12.59</v>
      </c>
      <c r="EU1540">
        <v>0.31</v>
      </c>
      <c r="EV1540">
        <v>242.87</v>
      </c>
      <c r="EW1540">
        <v>23.33</v>
      </c>
      <c r="EX1540">
        <v>0</v>
      </c>
      <c r="EY1540">
        <v>0</v>
      </c>
      <c r="EZ1540">
        <v>0</v>
      </c>
      <c r="FQ1540">
        <v>0</v>
      </c>
      <c r="FR1540">
        <f t="shared" si="975"/>
        <v>0</v>
      </c>
      <c r="FS1540">
        <v>0</v>
      </c>
      <c r="FX1540">
        <v>88</v>
      </c>
      <c r="FY1540">
        <v>44</v>
      </c>
      <c r="GA1540" t="s">
        <v>45</v>
      </c>
      <c r="GG1540">
        <v>2</v>
      </c>
      <c r="GH1540">
        <v>1</v>
      </c>
      <c r="GI1540">
        <v>2</v>
      </c>
      <c r="GJ1540">
        <v>0</v>
      </c>
      <c r="GK1540">
        <f>ROUND(R1540*(R12)/100,2)</f>
        <v>7.82</v>
      </c>
      <c r="GL1540">
        <f t="shared" si="976"/>
        <v>0</v>
      </c>
      <c r="GM1540">
        <f t="shared" si="977"/>
        <v>8608.35</v>
      </c>
      <c r="GN1540">
        <f t="shared" si="978"/>
        <v>8608.35</v>
      </c>
      <c r="GO1540">
        <f t="shared" si="979"/>
        <v>0</v>
      </c>
      <c r="GP1540">
        <f t="shared" si="980"/>
        <v>0</v>
      </c>
      <c r="GR1540">
        <v>0</v>
      </c>
    </row>
    <row r="1541" spans="1:200">
      <c r="A1541">
        <v>18</v>
      </c>
      <c r="B1541">
        <v>0</v>
      </c>
      <c r="C1541">
        <v>712</v>
      </c>
      <c r="E1541" t="s">
        <v>99</v>
      </c>
      <c r="F1541" t="s">
        <v>807</v>
      </c>
      <c r="G1541" t="s">
        <v>808</v>
      </c>
      <c r="H1541" t="s">
        <v>102</v>
      </c>
      <c r="I1541">
        <f>I1540*J1541</f>
        <v>1.81152</v>
      </c>
      <c r="J1541">
        <v>2.04</v>
      </c>
      <c r="O1541">
        <f t="shared" si="947"/>
        <v>5050.6000000000004</v>
      </c>
      <c r="P1541">
        <f t="shared" si="948"/>
        <v>5050.6000000000004</v>
      </c>
      <c r="Q1541">
        <f t="shared" si="949"/>
        <v>0</v>
      </c>
      <c r="R1541">
        <f t="shared" si="950"/>
        <v>0</v>
      </c>
      <c r="S1541">
        <f t="shared" si="951"/>
        <v>0</v>
      </c>
      <c r="T1541">
        <f t="shared" si="952"/>
        <v>0</v>
      </c>
      <c r="U1541">
        <f t="shared" si="953"/>
        <v>0</v>
      </c>
      <c r="V1541">
        <f t="shared" si="954"/>
        <v>0</v>
      </c>
      <c r="W1541">
        <f t="shared" si="955"/>
        <v>0</v>
      </c>
      <c r="X1541">
        <f t="shared" si="956"/>
        <v>0</v>
      </c>
      <c r="Y1541">
        <f t="shared" si="957"/>
        <v>0</v>
      </c>
      <c r="AA1541">
        <v>22950688</v>
      </c>
      <c r="AB1541">
        <f t="shared" si="958"/>
        <v>451.14</v>
      </c>
      <c r="AC1541">
        <f t="shared" si="959"/>
        <v>451.14</v>
      </c>
      <c r="AD1541">
        <f>ROUND((((ET1541)-(EU1541))+AE1541),6)</f>
        <v>0</v>
      </c>
      <c r="AE1541">
        <f t="shared" si="960"/>
        <v>0</v>
      </c>
      <c r="AF1541">
        <f t="shared" si="960"/>
        <v>0</v>
      </c>
      <c r="AG1541">
        <f t="shared" si="961"/>
        <v>0</v>
      </c>
      <c r="AH1541">
        <f t="shared" si="962"/>
        <v>0</v>
      </c>
      <c r="AI1541">
        <f t="shared" si="962"/>
        <v>0</v>
      </c>
      <c r="AJ1541">
        <f t="shared" si="963"/>
        <v>0</v>
      </c>
      <c r="AK1541">
        <v>451.14</v>
      </c>
      <c r="AL1541">
        <v>451.14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1</v>
      </c>
      <c r="AW1541">
        <v>1</v>
      </c>
      <c r="AZ1541">
        <v>1</v>
      </c>
      <c r="BA1541">
        <v>1</v>
      </c>
      <c r="BB1541">
        <v>1</v>
      </c>
      <c r="BC1541">
        <v>6.18</v>
      </c>
      <c r="BD1541" t="s">
        <v>45</v>
      </c>
      <c r="BE1541" t="s">
        <v>45</v>
      </c>
      <c r="BF1541" t="s">
        <v>45</v>
      </c>
      <c r="BG1541" t="s">
        <v>45</v>
      </c>
      <c r="BH1541">
        <v>3</v>
      </c>
      <c r="BI1541">
        <v>1</v>
      </c>
      <c r="BJ1541" t="s">
        <v>809</v>
      </c>
      <c r="BM1541">
        <v>89</v>
      </c>
      <c r="BN1541">
        <v>0</v>
      </c>
      <c r="BO1541" t="s">
        <v>807</v>
      </c>
      <c r="BP1541">
        <v>1</v>
      </c>
      <c r="BQ1541">
        <v>30</v>
      </c>
      <c r="BS1541">
        <v>1</v>
      </c>
      <c r="BT1541">
        <v>1</v>
      </c>
      <c r="BU1541">
        <v>1</v>
      </c>
      <c r="BV1541">
        <v>1</v>
      </c>
      <c r="BW1541">
        <v>1</v>
      </c>
      <c r="BX1541">
        <v>1</v>
      </c>
      <c r="BY1541" t="s">
        <v>45</v>
      </c>
      <c r="BZ1541">
        <v>0</v>
      </c>
      <c r="CA1541">
        <v>0</v>
      </c>
      <c r="CF1541">
        <v>0</v>
      </c>
      <c r="CG1541">
        <v>0</v>
      </c>
      <c r="CM1541">
        <v>0</v>
      </c>
      <c r="CN1541" t="s">
        <v>45</v>
      </c>
      <c r="CO1541">
        <v>0</v>
      </c>
      <c r="CP1541">
        <f t="shared" si="964"/>
        <v>5050.6000000000004</v>
      </c>
      <c r="CQ1541">
        <f t="shared" si="965"/>
        <v>2788.0451999999996</v>
      </c>
      <c r="CR1541">
        <f t="shared" si="966"/>
        <v>0</v>
      </c>
      <c r="CS1541">
        <f t="shared" si="967"/>
        <v>0</v>
      </c>
      <c r="CT1541">
        <f t="shared" si="968"/>
        <v>0</v>
      </c>
      <c r="CU1541">
        <f t="shared" si="969"/>
        <v>0</v>
      </c>
      <c r="CV1541">
        <f t="shared" si="970"/>
        <v>0</v>
      </c>
      <c r="CW1541">
        <f t="shared" si="971"/>
        <v>0</v>
      </c>
      <c r="CX1541">
        <f t="shared" si="972"/>
        <v>0</v>
      </c>
      <c r="CY1541">
        <f t="shared" si="973"/>
        <v>0</v>
      </c>
      <c r="CZ1541">
        <f t="shared" si="974"/>
        <v>0</v>
      </c>
      <c r="DC1541" t="s">
        <v>45</v>
      </c>
      <c r="DD1541" t="s">
        <v>45</v>
      </c>
      <c r="DE1541" t="s">
        <v>45</v>
      </c>
      <c r="DF1541" t="s">
        <v>45</v>
      </c>
      <c r="DG1541" t="s">
        <v>45</v>
      </c>
      <c r="DH1541" t="s">
        <v>45</v>
      </c>
      <c r="DI1541" t="s">
        <v>45</v>
      </c>
      <c r="DJ1541" t="s">
        <v>45</v>
      </c>
      <c r="DK1541" t="s">
        <v>45</v>
      </c>
      <c r="DL1541" t="s">
        <v>45</v>
      </c>
      <c r="DM1541" t="s">
        <v>45</v>
      </c>
      <c r="DN1541">
        <v>104</v>
      </c>
      <c r="DO1541">
        <v>70</v>
      </c>
      <c r="DP1541">
        <v>1.0469999999999999</v>
      </c>
      <c r="DQ1541">
        <v>1</v>
      </c>
      <c r="DU1541">
        <v>1007</v>
      </c>
      <c r="DV1541" t="s">
        <v>102</v>
      </c>
      <c r="DW1541" t="s">
        <v>102</v>
      </c>
      <c r="DX1541">
        <v>1</v>
      </c>
      <c r="EE1541">
        <v>21377804</v>
      </c>
      <c r="EF1541">
        <v>30</v>
      </c>
      <c r="EG1541" t="s">
        <v>20</v>
      </c>
      <c r="EH1541">
        <v>0</v>
      </c>
      <c r="EI1541" t="s">
        <v>45</v>
      </c>
      <c r="EJ1541">
        <v>1</v>
      </c>
      <c r="EK1541">
        <v>89</v>
      </c>
      <c r="EL1541" t="s">
        <v>881</v>
      </c>
      <c r="EM1541" t="s">
        <v>882</v>
      </c>
      <c r="EO1541" t="s">
        <v>45</v>
      </c>
      <c r="EQ1541">
        <v>0</v>
      </c>
      <c r="ER1541">
        <v>451.14</v>
      </c>
      <c r="ES1541">
        <v>451.14</v>
      </c>
      <c r="ET1541">
        <v>0</v>
      </c>
      <c r="EU1541">
        <v>0</v>
      </c>
      <c r="EV1541">
        <v>0</v>
      </c>
      <c r="EW1541">
        <v>0</v>
      </c>
      <c r="EX1541">
        <v>0</v>
      </c>
      <c r="EZ1541">
        <v>0</v>
      </c>
      <c r="FQ1541">
        <v>0</v>
      </c>
      <c r="FR1541">
        <f t="shared" si="975"/>
        <v>0</v>
      </c>
      <c r="FS1541">
        <v>0</v>
      </c>
      <c r="FX1541">
        <v>0</v>
      </c>
      <c r="FY1541">
        <v>0</v>
      </c>
      <c r="GA1541" t="s">
        <v>45</v>
      </c>
      <c r="GG1541">
        <v>2</v>
      </c>
      <c r="GH1541">
        <v>1</v>
      </c>
      <c r="GI1541">
        <v>2</v>
      </c>
      <c r="GJ1541">
        <v>0</v>
      </c>
      <c r="GK1541">
        <f>ROUND(R1541*(R12)/100,2)</f>
        <v>0</v>
      </c>
      <c r="GL1541">
        <f t="shared" si="976"/>
        <v>0</v>
      </c>
      <c r="GM1541">
        <f t="shared" si="977"/>
        <v>5050.6000000000004</v>
      </c>
      <c r="GN1541">
        <f t="shared" si="978"/>
        <v>5050.6000000000004</v>
      </c>
      <c r="GO1541">
        <f t="shared" si="979"/>
        <v>0</v>
      </c>
      <c r="GP1541">
        <f t="shared" si="980"/>
        <v>0</v>
      </c>
      <c r="GR1541">
        <v>0</v>
      </c>
    </row>
    <row r="1542" spans="1:200">
      <c r="A1542">
        <v>17</v>
      </c>
      <c r="B1542">
        <v>0</v>
      </c>
      <c r="C1542">
        <f>ROW(SmtRes!A715)</f>
        <v>715</v>
      </c>
      <c r="D1542">
        <f>ROW(EtalonRes!A691)</f>
        <v>691</v>
      </c>
      <c r="E1542" t="s">
        <v>106</v>
      </c>
      <c r="F1542" t="s">
        <v>883</v>
      </c>
      <c r="G1542" t="s">
        <v>884</v>
      </c>
      <c r="H1542" t="s">
        <v>73</v>
      </c>
      <c r="I1542">
        <f>I1540</f>
        <v>0.88800000000000001</v>
      </c>
      <c r="J1542">
        <v>0</v>
      </c>
      <c r="O1542">
        <f t="shared" si="947"/>
        <v>143.41</v>
      </c>
      <c r="P1542">
        <f t="shared" si="948"/>
        <v>0</v>
      </c>
      <c r="Q1542">
        <f t="shared" si="949"/>
        <v>7.6</v>
      </c>
      <c r="R1542">
        <f t="shared" si="950"/>
        <v>2.41</v>
      </c>
      <c r="S1542">
        <f t="shared" si="951"/>
        <v>135.81</v>
      </c>
      <c r="T1542">
        <f t="shared" si="952"/>
        <v>0</v>
      </c>
      <c r="U1542">
        <f t="shared" si="953"/>
        <v>0.81816767999999995</v>
      </c>
      <c r="V1542">
        <f t="shared" si="954"/>
        <v>0</v>
      </c>
      <c r="W1542">
        <f t="shared" si="955"/>
        <v>0</v>
      </c>
      <c r="X1542">
        <f t="shared" si="956"/>
        <v>119.51</v>
      </c>
      <c r="Y1542">
        <f t="shared" si="957"/>
        <v>59.76</v>
      </c>
      <c r="AA1542">
        <v>22950688</v>
      </c>
      <c r="AB1542">
        <f t="shared" si="958"/>
        <v>15.44</v>
      </c>
      <c r="AC1542">
        <f t="shared" si="959"/>
        <v>0</v>
      </c>
      <c r="AD1542">
        <f>ROUND(((((ET1542*2))-((EU1542*2)))+AE1542),6)</f>
        <v>6.44</v>
      </c>
      <c r="AE1542">
        <f>ROUND(((EU1542*2)),6)</f>
        <v>0.16</v>
      </c>
      <c r="AF1542">
        <f>ROUND(((EV1542*2)),6)</f>
        <v>9</v>
      </c>
      <c r="AG1542">
        <f t="shared" si="961"/>
        <v>0</v>
      </c>
      <c r="AH1542">
        <f>((EW1542*2))</f>
        <v>0.88</v>
      </c>
      <c r="AI1542">
        <f>((EX1542*2))</f>
        <v>0</v>
      </c>
      <c r="AJ1542">
        <f t="shared" si="963"/>
        <v>0</v>
      </c>
      <c r="AK1542">
        <v>7.72</v>
      </c>
      <c r="AL1542">
        <v>0</v>
      </c>
      <c r="AM1542">
        <v>3.22</v>
      </c>
      <c r="AN1542">
        <v>0.08</v>
      </c>
      <c r="AO1542">
        <v>4.5</v>
      </c>
      <c r="AP1542">
        <v>0</v>
      </c>
      <c r="AQ1542">
        <v>0.44</v>
      </c>
      <c r="AR1542">
        <v>0</v>
      </c>
      <c r="AS1542">
        <v>0</v>
      </c>
      <c r="AT1542">
        <v>88</v>
      </c>
      <c r="AU1542">
        <v>44</v>
      </c>
      <c r="AV1542">
        <v>1.0469999999999999</v>
      </c>
      <c r="AW1542">
        <v>1</v>
      </c>
      <c r="AZ1542">
        <v>1</v>
      </c>
      <c r="BA1542">
        <v>16.23</v>
      </c>
      <c r="BB1542">
        <v>1.27</v>
      </c>
      <c r="BC1542">
        <v>1</v>
      </c>
      <c r="BD1542" t="s">
        <v>45</v>
      </c>
      <c r="BE1542" t="s">
        <v>45</v>
      </c>
      <c r="BF1542" t="s">
        <v>45</v>
      </c>
      <c r="BG1542" t="s">
        <v>45</v>
      </c>
      <c r="BH1542">
        <v>0</v>
      </c>
      <c r="BI1542">
        <v>1</v>
      </c>
      <c r="BJ1542" t="s">
        <v>885</v>
      </c>
      <c r="BM1542">
        <v>89</v>
      </c>
      <c r="BN1542">
        <v>0</v>
      </c>
      <c r="BO1542" t="s">
        <v>883</v>
      </c>
      <c r="BP1542">
        <v>1</v>
      </c>
      <c r="BQ1542">
        <v>30</v>
      </c>
      <c r="BS1542">
        <v>16.23</v>
      </c>
      <c r="BT1542">
        <v>1</v>
      </c>
      <c r="BU1542">
        <v>1</v>
      </c>
      <c r="BV1542">
        <v>1</v>
      </c>
      <c r="BW1542">
        <v>1</v>
      </c>
      <c r="BX1542">
        <v>1</v>
      </c>
      <c r="BY1542" t="s">
        <v>45</v>
      </c>
      <c r="BZ1542">
        <v>88</v>
      </c>
      <c r="CA1542">
        <v>44</v>
      </c>
      <c r="CF1542">
        <v>0</v>
      </c>
      <c r="CG1542">
        <v>0</v>
      </c>
      <c r="CM1542">
        <v>0</v>
      </c>
      <c r="CN1542" t="s">
        <v>45</v>
      </c>
      <c r="CO1542">
        <v>0</v>
      </c>
      <c r="CP1542">
        <f t="shared" si="964"/>
        <v>143.41</v>
      </c>
      <c r="CQ1542">
        <f t="shared" si="965"/>
        <v>0</v>
      </c>
      <c r="CR1542">
        <f t="shared" si="966"/>
        <v>8.5632035999999996</v>
      </c>
      <c r="CS1542">
        <f t="shared" si="967"/>
        <v>2.7188496</v>
      </c>
      <c r="CT1542">
        <f t="shared" si="968"/>
        <v>152.93528999999998</v>
      </c>
      <c r="CU1542">
        <f t="shared" si="969"/>
        <v>0</v>
      </c>
      <c r="CV1542">
        <f t="shared" si="970"/>
        <v>0.92135999999999996</v>
      </c>
      <c r="CW1542">
        <f t="shared" si="971"/>
        <v>0</v>
      </c>
      <c r="CX1542">
        <f t="shared" si="972"/>
        <v>0</v>
      </c>
      <c r="CY1542">
        <f t="shared" si="973"/>
        <v>119.5128</v>
      </c>
      <c r="CZ1542">
        <f t="shared" si="974"/>
        <v>59.756399999999999</v>
      </c>
      <c r="DC1542" t="s">
        <v>45</v>
      </c>
      <c r="DD1542" t="s">
        <v>45</v>
      </c>
      <c r="DE1542" t="s">
        <v>886</v>
      </c>
      <c r="DF1542" t="s">
        <v>886</v>
      </c>
      <c r="DG1542" t="s">
        <v>886</v>
      </c>
      <c r="DH1542" t="s">
        <v>45</v>
      </c>
      <c r="DI1542" t="s">
        <v>886</v>
      </c>
      <c r="DJ1542" t="s">
        <v>886</v>
      </c>
      <c r="DK1542" t="s">
        <v>45</v>
      </c>
      <c r="DL1542" t="s">
        <v>45</v>
      </c>
      <c r="DM1542" t="s">
        <v>45</v>
      </c>
      <c r="DN1542">
        <v>104</v>
      </c>
      <c r="DO1542">
        <v>70</v>
      </c>
      <c r="DP1542">
        <v>1.0469999999999999</v>
      </c>
      <c r="DQ1542">
        <v>1</v>
      </c>
      <c r="DU1542">
        <v>1005</v>
      </c>
      <c r="DV1542" t="s">
        <v>73</v>
      </c>
      <c r="DW1542" t="s">
        <v>73</v>
      </c>
      <c r="DX1542">
        <v>100</v>
      </c>
      <c r="EE1542">
        <v>21377804</v>
      </c>
      <c r="EF1542">
        <v>30</v>
      </c>
      <c r="EG1542" t="s">
        <v>20</v>
      </c>
      <c r="EH1542">
        <v>0</v>
      </c>
      <c r="EI1542" t="s">
        <v>45</v>
      </c>
      <c r="EJ1542">
        <v>1</v>
      </c>
      <c r="EK1542">
        <v>89</v>
      </c>
      <c r="EL1542" t="s">
        <v>881</v>
      </c>
      <c r="EM1542" t="s">
        <v>882</v>
      </c>
      <c r="EO1542" t="s">
        <v>45</v>
      </c>
      <c r="EQ1542">
        <v>0</v>
      </c>
      <c r="ER1542">
        <v>7.72</v>
      </c>
      <c r="ES1542">
        <v>0</v>
      </c>
      <c r="ET1542">
        <v>3.22</v>
      </c>
      <c r="EU1542">
        <v>0.08</v>
      </c>
      <c r="EV1542">
        <v>4.5</v>
      </c>
      <c r="EW1542">
        <v>0.44</v>
      </c>
      <c r="EX1542">
        <v>0</v>
      </c>
      <c r="EY1542">
        <v>0</v>
      </c>
      <c r="EZ1542">
        <v>0</v>
      </c>
      <c r="FQ1542">
        <v>0</v>
      </c>
      <c r="FR1542">
        <f t="shared" si="975"/>
        <v>0</v>
      </c>
      <c r="FS1542">
        <v>0</v>
      </c>
      <c r="FX1542">
        <v>88</v>
      </c>
      <c r="FY1542">
        <v>44</v>
      </c>
      <c r="GA1542" t="s">
        <v>45</v>
      </c>
      <c r="GG1542">
        <v>2</v>
      </c>
      <c r="GH1542">
        <v>1</v>
      </c>
      <c r="GI1542">
        <v>2</v>
      </c>
      <c r="GJ1542">
        <v>0</v>
      </c>
      <c r="GK1542">
        <f>ROUND(R1542*(R12)/100,2)</f>
        <v>4.0199999999999996</v>
      </c>
      <c r="GL1542">
        <f t="shared" si="976"/>
        <v>0</v>
      </c>
      <c r="GM1542">
        <f t="shared" si="977"/>
        <v>326.7</v>
      </c>
      <c r="GN1542">
        <f t="shared" si="978"/>
        <v>326.7</v>
      </c>
      <c r="GO1542">
        <f t="shared" si="979"/>
        <v>0</v>
      </c>
      <c r="GP1542">
        <f t="shared" si="980"/>
        <v>0</v>
      </c>
      <c r="GR1542">
        <v>0</v>
      </c>
    </row>
    <row r="1543" spans="1:200">
      <c r="A1543">
        <v>18</v>
      </c>
      <c r="B1543">
        <v>0</v>
      </c>
      <c r="C1543">
        <v>715</v>
      </c>
      <c r="E1543" t="s">
        <v>303</v>
      </c>
      <c r="F1543" t="s">
        <v>807</v>
      </c>
      <c r="G1543" t="s">
        <v>808</v>
      </c>
      <c r="H1543" t="s">
        <v>102</v>
      </c>
      <c r="I1543">
        <f>I1542*J1543</f>
        <v>0.45288</v>
      </c>
      <c r="J1543">
        <v>0.51</v>
      </c>
      <c r="O1543">
        <f t="shared" si="947"/>
        <v>1262.6500000000001</v>
      </c>
      <c r="P1543">
        <f t="shared" si="948"/>
        <v>1262.6500000000001</v>
      </c>
      <c r="Q1543">
        <f t="shared" si="949"/>
        <v>0</v>
      </c>
      <c r="R1543">
        <f t="shared" si="950"/>
        <v>0</v>
      </c>
      <c r="S1543">
        <f t="shared" si="951"/>
        <v>0</v>
      </c>
      <c r="T1543">
        <f t="shared" si="952"/>
        <v>0</v>
      </c>
      <c r="U1543">
        <f t="shared" si="953"/>
        <v>0</v>
      </c>
      <c r="V1543">
        <f t="shared" si="954"/>
        <v>0</v>
      </c>
      <c r="W1543">
        <f t="shared" si="955"/>
        <v>0</v>
      </c>
      <c r="X1543">
        <f t="shared" si="956"/>
        <v>0</v>
      </c>
      <c r="Y1543">
        <f t="shared" si="957"/>
        <v>0</v>
      </c>
      <c r="AA1543">
        <v>22950688</v>
      </c>
      <c r="AB1543">
        <f t="shared" si="958"/>
        <v>451.14</v>
      </c>
      <c r="AC1543">
        <f t="shared" si="959"/>
        <v>451.14</v>
      </c>
      <c r="AD1543">
        <f t="shared" ref="AD1543:AD1551" si="981">ROUND((((ET1543)-(EU1543))+AE1543),6)</f>
        <v>0</v>
      </c>
      <c r="AE1543">
        <f t="shared" ref="AE1543:AE1551" si="982">ROUND((EU1543),6)</f>
        <v>0</v>
      </c>
      <c r="AF1543">
        <f t="shared" ref="AF1543:AF1551" si="983">ROUND((EV1543),6)</f>
        <v>0</v>
      </c>
      <c r="AG1543">
        <f t="shared" si="961"/>
        <v>0</v>
      </c>
      <c r="AH1543">
        <f t="shared" ref="AH1543:AH1551" si="984">(EW1543)</f>
        <v>0</v>
      </c>
      <c r="AI1543">
        <f t="shared" ref="AI1543:AI1551" si="985">(EX1543)</f>
        <v>0</v>
      </c>
      <c r="AJ1543">
        <f t="shared" si="963"/>
        <v>0</v>
      </c>
      <c r="AK1543">
        <v>451.14</v>
      </c>
      <c r="AL1543">
        <v>451.14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1</v>
      </c>
      <c r="AW1543">
        <v>1</v>
      </c>
      <c r="AZ1543">
        <v>1</v>
      </c>
      <c r="BA1543">
        <v>1</v>
      </c>
      <c r="BB1543">
        <v>1</v>
      </c>
      <c r="BC1543">
        <v>6.18</v>
      </c>
      <c r="BD1543" t="s">
        <v>45</v>
      </c>
      <c r="BE1543" t="s">
        <v>45</v>
      </c>
      <c r="BF1543" t="s">
        <v>45</v>
      </c>
      <c r="BG1543" t="s">
        <v>45</v>
      </c>
      <c r="BH1543">
        <v>3</v>
      </c>
      <c r="BI1543">
        <v>1</v>
      </c>
      <c r="BJ1543" t="s">
        <v>809</v>
      </c>
      <c r="BM1543">
        <v>89</v>
      </c>
      <c r="BN1543">
        <v>0</v>
      </c>
      <c r="BO1543" t="s">
        <v>807</v>
      </c>
      <c r="BP1543">
        <v>1</v>
      </c>
      <c r="BQ1543">
        <v>30</v>
      </c>
      <c r="BS1543">
        <v>1</v>
      </c>
      <c r="BT1543">
        <v>1</v>
      </c>
      <c r="BU1543">
        <v>1</v>
      </c>
      <c r="BV1543">
        <v>1</v>
      </c>
      <c r="BW1543">
        <v>1</v>
      </c>
      <c r="BX1543">
        <v>1</v>
      </c>
      <c r="BY1543" t="s">
        <v>45</v>
      </c>
      <c r="BZ1543">
        <v>0</v>
      </c>
      <c r="CA1543">
        <v>0</v>
      </c>
      <c r="CF1543">
        <v>0</v>
      </c>
      <c r="CG1543">
        <v>0</v>
      </c>
      <c r="CM1543">
        <v>0</v>
      </c>
      <c r="CN1543" t="s">
        <v>45</v>
      </c>
      <c r="CO1543">
        <v>0</v>
      </c>
      <c r="CP1543">
        <f t="shared" si="964"/>
        <v>1262.6500000000001</v>
      </c>
      <c r="CQ1543">
        <f t="shared" si="965"/>
        <v>2788.0451999999996</v>
      </c>
      <c r="CR1543">
        <f t="shared" si="966"/>
        <v>0</v>
      </c>
      <c r="CS1543">
        <f t="shared" si="967"/>
        <v>0</v>
      </c>
      <c r="CT1543">
        <f t="shared" si="968"/>
        <v>0</v>
      </c>
      <c r="CU1543">
        <f t="shared" si="969"/>
        <v>0</v>
      </c>
      <c r="CV1543">
        <f t="shared" si="970"/>
        <v>0</v>
      </c>
      <c r="CW1543">
        <f t="shared" si="971"/>
        <v>0</v>
      </c>
      <c r="CX1543">
        <f t="shared" si="972"/>
        <v>0</v>
      </c>
      <c r="CY1543">
        <f t="shared" si="973"/>
        <v>0</v>
      </c>
      <c r="CZ1543">
        <f t="shared" si="974"/>
        <v>0</v>
      </c>
      <c r="DC1543" t="s">
        <v>45</v>
      </c>
      <c r="DD1543" t="s">
        <v>45</v>
      </c>
      <c r="DE1543" t="s">
        <v>45</v>
      </c>
      <c r="DF1543" t="s">
        <v>45</v>
      </c>
      <c r="DG1543" t="s">
        <v>45</v>
      </c>
      <c r="DH1543" t="s">
        <v>45</v>
      </c>
      <c r="DI1543" t="s">
        <v>45</v>
      </c>
      <c r="DJ1543" t="s">
        <v>45</v>
      </c>
      <c r="DK1543" t="s">
        <v>45</v>
      </c>
      <c r="DL1543" t="s">
        <v>45</v>
      </c>
      <c r="DM1543" t="s">
        <v>45</v>
      </c>
      <c r="DN1543">
        <v>104</v>
      </c>
      <c r="DO1543">
        <v>70</v>
      </c>
      <c r="DP1543">
        <v>1.0469999999999999</v>
      </c>
      <c r="DQ1543">
        <v>1</v>
      </c>
      <c r="DU1543">
        <v>1007</v>
      </c>
      <c r="DV1543" t="s">
        <v>102</v>
      </c>
      <c r="DW1543" t="s">
        <v>102</v>
      </c>
      <c r="DX1543">
        <v>1</v>
      </c>
      <c r="EE1543">
        <v>21377804</v>
      </c>
      <c r="EF1543">
        <v>30</v>
      </c>
      <c r="EG1543" t="s">
        <v>20</v>
      </c>
      <c r="EH1543">
        <v>0</v>
      </c>
      <c r="EI1543" t="s">
        <v>45</v>
      </c>
      <c r="EJ1543">
        <v>1</v>
      </c>
      <c r="EK1543">
        <v>89</v>
      </c>
      <c r="EL1543" t="s">
        <v>881</v>
      </c>
      <c r="EM1543" t="s">
        <v>882</v>
      </c>
      <c r="EO1543" t="s">
        <v>45</v>
      </c>
      <c r="EQ1543">
        <v>0</v>
      </c>
      <c r="ER1543">
        <v>451.14</v>
      </c>
      <c r="ES1543">
        <v>451.14</v>
      </c>
      <c r="ET1543">
        <v>0</v>
      </c>
      <c r="EU1543">
        <v>0</v>
      </c>
      <c r="EV1543">
        <v>0</v>
      </c>
      <c r="EW1543">
        <v>0</v>
      </c>
      <c r="EX1543">
        <v>0</v>
      </c>
      <c r="EZ1543">
        <v>0</v>
      </c>
      <c r="FQ1543">
        <v>0</v>
      </c>
      <c r="FR1543">
        <f t="shared" si="975"/>
        <v>0</v>
      </c>
      <c r="FS1543">
        <v>0</v>
      </c>
      <c r="FX1543">
        <v>0</v>
      </c>
      <c r="FY1543">
        <v>0</v>
      </c>
      <c r="GA1543" t="s">
        <v>45</v>
      </c>
      <c r="GG1543">
        <v>2</v>
      </c>
      <c r="GH1543">
        <v>1</v>
      </c>
      <c r="GI1543">
        <v>2</v>
      </c>
      <c r="GJ1543">
        <v>0</v>
      </c>
      <c r="GK1543">
        <f>ROUND(R1543*(R12)/100,2)</f>
        <v>0</v>
      </c>
      <c r="GL1543">
        <f t="shared" si="976"/>
        <v>0</v>
      </c>
      <c r="GM1543">
        <f t="shared" si="977"/>
        <v>1262.6500000000001</v>
      </c>
      <c r="GN1543">
        <f t="shared" si="978"/>
        <v>1262.6500000000001</v>
      </c>
      <c r="GO1543">
        <f t="shared" si="979"/>
        <v>0</v>
      </c>
      <c r="GP1543">
        <f t="shared" si="980"/>
        <v>0</v>
      </c>
      <c r="GR1543">
        <v>0</v>
      </c>
    </row>
    <row r="1544" spans="1:200">
      <c r="A1544">
        <v>17</v>
      </c>
      <c r="B1544">
        <v>0</v>
      </c>
      <c r="C1544">
        <f>ROW(SmtRes!A724)</f>
        <v>724</v>
      </c>
      <c r="D1544">
        <f>ROW(EtalonRes!A700)</f>
        <v>700</v>
      </c>
      <c r="E1544" t="s">
        <v>112</v>
      </c>
      <c r="F1544" t="s">
        <v>887</v>
      </c>
      <c r="G1544" t="s">
        <v>888</v>
      </c>
      <c r="H1544" t="s">
        <v>73</v>
      </c>
      <c r="I1544">
        <f>I1538</f>
        <v>0.88800000000000001</v>
      </c>
      <c r="J1544">
        <v>0</v>
      </c>
      <c r="O1544">
        <f t="shared" si="947"/>
        <v>16696.55</v>
      </c>
      <c r="P1544">
        <f t="shared" si="948"/>
        <v>925.89</v>
      </c>
      <c r="Q1544">
        <f t="shared" si="949"/>
        <v>877.51</v>
      </c>
      <c r="R1544">
        <f t="shared" si="950"/>
        <v>188.77</v>
      </c>
      <c r="S1544">
        <f t="shared" si="951"/>
        <v>14893.15</v>
      </c>
      <c r="T1544">
        <f t="shared" si="952"/>
        <v>0</v>
      </c>
      <c r="U1544">
        <f t="shared" si="953"/>
        <v>78.17220288</v>
      </c>
      <c r="V1544">
        <f t="shared" si="954"/>
        <v>0</v>
      </c>
      <c r="W1544">
        <f t="shared" si="955"/>
        <v>0</v>
      </c>
      <c r="X1544">
        <f t="shared" si="956"/>
        <v>13105.97</v>
      </c>
      <c r="Y1544">
        <f t="shared" si="957"/>
        <v>6552.99</v>
      </c>
      <c r="AA1544">
        <v>22950688</v>
      </c>
      <c r="AB1544">
        <f t="shared" si="958"/>
        <v>1786.53</v>
      </c>
      <c r="AC1544">
        <f t="shared" si="959"/>
        <v>699.78</v>
      </c>
      <c r="AD1544">
        <f t="shared" si="981"/>
        <v>99.77</v>
      </c>
      <c r="AE1544">
        <f t="shared" si="982"/>
        <v>12.51</v>
      </c>
      <c r="AF1544">
        <f t="shared" si="983"/>
        <v>986.98</v>
      </c>
      <c r="AG1544">
        <f t="shared" si="961"/>
        <v>0</v>
      </c>
      <c r="AH1544">
        <f t="shared" si="984"/>
        <v>84.08</v>
      </c>
      <c r="AI1544">
        <f t="shared" si="985"/>
        <v>0</v>
      </c>
      <c r="AJ1544">
        <f t="shared" si="963"/>
        <v>0</v>
      </c>
      <c r="AK1544">
        <v>1786.53</v>
      </c>
      <c r="AL1544">
        <v>699.78</v>
      </c>
      <c r="AM1544">
        <v>99.77</v>
      </c>
      <c r="AN1544">
        <v>12.51</v>
      </c>
      <c r="AO1544">
        <v>986.98</v>
      </c>
      <c r="AP1544">
        <v>0</v>
      </c>
      <c r="AQ1544">
        <v>84.08</v>
      </c>
      <c r="AR1544">
        <v>0</v>
      </c>
      <c r="AS1544">
        <v>0</v>
      </c>
      <c r="AT1544">
        <v>88</v>
      </c>
      <c r="AU1544">
        <v>44</v>
      </c>
      <c r="AV1544">
        <v>1.0469999999999999</v>
      </c>
      <c r="AW1544">
        <v>1</v>
      </c>
      <c r="AZ1544">
        <v>1</v>
      </c>
      <c r="BA1544">
        <v>16.23</v>
      </c>
      <c r="BB1544">
        <v>9.4600000000000009</v>
      </c>
      <c r="BC1544">
        <v>1.49</v>
      </c>
      <c r="BD1544" t="s">
        <v>45</v>
      </c>
      <c r="BE1544" t="s">
        <v>45</v>
      </c>
      <c r="BF1544" t="s">
        <v>45</v>
      </c>
      <c r="BG1544" t="s">
        <v>45</v>
      </c>
      <c r="BH1544">
        <v>0</v>
      </c>
      <c r="BI1544">
        <v>1</v>
      </c>
      <c r="BJ1544" t="s">
        <v>889</v>
      </c>
      <c r="BM1544">
        <v>92</v>
      </c>
      <c r="BN1544">
        <v>0</v>
      </c>
      <c r="BO1544" t="s">
        <v>887</v>
      </c>
      <c r="BP1544">
        <v>1</v>
      </c>
      <c r="BQ1544">
        <v>30</v>
      </c>
      <c r="BS1544">
        <v>16.23</v>
      </c>
      <c r="BT1544">
        <v>1</v>
      </c>
      <c r="BU1544">
        <v>1</v>
      </c>
      <c r="BV1544">
        <v>1</v>
      </c>
      <c r="BW1544">
        <v>1</v>
      </c>
      <c r="BX1544">
        <v>1</v>
      </c>
      <c r="BY1544" t="s">
        <v>45</v>
      </c>
      <c r="BZ1544">
        <v>88</v>
      </c>
      <c r="CA1544">
        <v>44</v>
      </c>
      <c r="CF1544">
        <v>0</v>
      </c>
      <c r="CG1544">
        <v>0</v>
      </c>
      <c r="CM1544">
        <v>0</v>
      </c>
      <c r="CN1544" t="s">
        <v>45</v>
      </c>
      <c r="CO1544">
        <v>0</v>
      </c>
      <c r="CP1544">
        <f t="shared" si="964"/>
        <v>16696.55</v>
      </c>
      <c r="CQ1544">
        <f t="shared" si="965"/>
        <v>1042.6722</v>
      </c>
      <c r="CR1544">
        <f t="shared" si="966"/>
        <v>988.18393739999999</v>
      </c>
      <c r="CS1544">
        <f t="shared" si="967"/>
        <v>212.58005309999999</v>
      </c>
      <c r="CT1544">
        <f t="shared" si="968"/>
        <v>16771.563613800001</v>
      </c>
      <c r="CU1544">
        <f t="shared" si="969"/>
        <v>0</v>
      </c>
      <c r="CV1544">
        <f t="shared" si="970"/>
        <v>88.031759999999991</v>
      </c>
      <c r="CW1544">
        <f t="shared" si="971"/>
        <v>0</v>
      </c>
      <c r="CX1544">
        <f t="shared" si="972"/>
        <v>0</v>
      </c>
      <c r="CY1544">
        <f t="shared" si="973"/>
        <v>13105.972</v>
      </c>
      <c r="CZ1544">
        <f t="shared" si="974"/>
        <v>6552.9859999999999</v>
      </c>
      <c r="DC1544" t="s">
        <v>45</v>
      </c>
      <c r="DD1544" t="s">
        <v>45</v>
      </c>
      <c r="DE1544" t="s">
        <v>45</v>
      </c>
      <c r="DF1544" t="s">
        <v>45</v>
      </c>
      <c r="DG1544" t="s">
        <v>45</v>
      </c>
      <c r="DH1544" t="s">
        <v>45</v>
      </c>
      <c r="DI1544" t="s">
        <v>45</v>
      </c>
      <c r="DJ1544" t="s">
        <v>45</v>
      </c>
      <c r="DK1544" t="s">
        <v>45</v>
      </c>
      <c r="DL1544" t="s">
        <v>45</v>
      </c>
      <c r="DM1544" t="s">
        <v>45</v>
      </c>
      <c r="DN1544">
        <v>104</v>
      </c>
      <c r="DO1544">
        <v>70</v>
      </c>
      <c r="DP1544">
        <v>1.0469999999999999</v>
      </c>
      <c r="DQ1544">
        <v>1</v>
      </c>
      <c r="DU1544">
        <v>1005</v>
      </c>
      <c r="DV1544" t="s">
        <v>73</v>
      </c>
      <c r="DW1544" t="s">
        <v>73</v>
      </c>
      <c r="DX1544">
        <v>100</v>
      </c>
      <c r="EE1544">
        <v>21377807</v>
      </c>
      <c r="EF1544">
        <v>30</v>
      </c>
      <c r="EG1544" t="s">
        <v>20</v>
      </c>
      <c r="EH1544">
        <v>0</v>
      </c>
      <c r="EI1544" t="s">
        <v>45</v>
      </c>
      <c r="EJ1544">
        <v>1</v>
      </c>
      <c r="EK1544">
        <v>92</v>
      </c>
      <c r="EL1544" t="s">
        <v>890</v>
      </c>
      <c r="EM1544" t="s">
        <v>891</v>
      </c>
      <c r="EO1544" t="s">
        <v>45</v>
      </c>
      <c r="EQ1544">
        <v>0</v>
      </c>
      <c r="ER1544">
        <v>1786.53</v>
      </c>
      <c r="ES1544">
        <v>699.78</v>
      </c>
      <c r="ET1544">
        <v>99.77</v>
      </c>
      <c r="EU1544">
        <v>12.51</v>
      </c>
      <c r="EV1544">
        <v>986.98</v>
      </c>
      <c r="EW1544">
        <v>84.08</v>
      </c>
      <c r="EX1544">
        <v>0</v>
      </c>
      <c r="EY1544">
        <v>0</v>
      </c>
      <c r="EZ1544">
        <v>0</v>
      </c>
      <c r="FQ1544">
        <v>0</v>
      </c>
      <c r="FR1544">
        <f t="shared" si="975"/>
        <v>0</v>
      </c>
      <c r="FS1544">
        <v>0</v>
      </c>
      <c r="FX1544">
        <v>88</v>
      </c>
      <c r="FY1544">
        <v>44</v>
      </c>
      <c r="GA1544" t="s">
        <v>45</v>
      </c>
      <c r="GG1544">
        <v>2</v>
      </c>
      <c r="GH1544">
        <v>1</v>
      </c>
      <c r="GI1544">
        <v>2</v>
      </c>
      <c r="GJ1544">
        <v>0</v>
      </c>
      <c r="GK1544">
        <f>ROUND(R1544*(R12)/100,2)</f>
        <v>315.25</v>
      </c>
      <c r="GL1544">
        <f t="shared" si="976"/>
        <v>0</v>
      </c>
      <c r="GM1544">
        <f t="shared" si="977"/>
        <v>36670.759999999995</v>
      </c>
      <c r="GN1544">
        <f t="shared" si="978"/>
        <v>36670.76</v>
      </c>
      <c r="GO1544">
        <f t="shared" si="979"/>
        <v>0</v>
      </c>
      <c r="GP1544">
        <f t="shared" si="980"/>
        <v>0</v>
      </c>
      <c r="GR1544">
        <v>0</v>
      </c>
    </row>
    <row r="1545" spans="1:200">
      <c r="A1545">
        <v>18</v>
      </c>
      <c r="B1545">
        <v>0</v>
      </c>
      <c r="C1545">
        <v>724</v>
      </c>
      <c r="E1545" t="s">
        <v>118</v>
      </c>
      <c r="F1545" t="s">
        <v>850</v>
      </c>
      <c r="G1545" t="s">
        <v>851</v>
      </c>
      <c r="H1545" t="s">
        <v>138</v>
      </c>
      <c r="I1545">
        <f>I1544*J1545</f>
        <v>0</v>
      </c>
      <c r="J1545">
        <v>0</v>
      </c>
      <c r="O1545">
        <f t="shared" si="947"/>
        <v>0</v>
      </c>
      <c r="P1545">
        <f t="shared" si="948"/>
        <v>0</v>
      </c>
      <c r="Q1545">
        <f t="shared" si="949"/>
        <v>0</v>
      </c>
      <c r="R1545">
        <f t="shared" si="950"/>
        <v>0</v>
      </c>
      <c r="S1545">
        <f t="shared" si="951"/>
        <v>0</v>
      </c>
      <c r="T1545">
        <f t="shared" si="952"/>
        <v>0</v>
      </c>
      <c r="U1545">
        <f t="shared" si="953"/>
        <v>0</v>
      </c>
      <c r="V1545">
        <f t="shared" si="954"/>
        <v>0</v>
      </c>
      <c r="W1545">
        <f t="shared" si="955"/>
        <v>0</v>
      </c>
      <c r="X1545">
        <f t="shared" si="956"/>
        <v>0</v>
      </c>
      <c r="Y1545">
        <f t="shared" si="957"/>
        <v>0</v>
      </c>
      <c r="AA1545">
        <v>22950688</v>
      </c>
      <c r="AB1545">
        <f t="shared" si="958"/>
        <v>5986.03</v>
      </c>
      <c r="AC1545">
        <f t="shared" si="959"/>
        <v>5986.03</v>
      </c>
      <c r="AD1545">
        <f t="shared" si="981"/>
        <v>0</v>
      </c>
      <c r="AE1545">
        <f t="shared" si="982"/>
        <v>0</v>
      </c>
      <c r="AF1545">
        <f t="shared" si="983"/>
        <v>0</v>
      </c>
      <c r="AG1545">
        <f t="shared" si="961"/>
        <v>0</v>
      </c>
      <c r="AH1545">
        <f t="shared" si="984"/>
        <v>0</v>
      </c>
      <c r="AI1545">
        <f t="shared" si="985"/>
        <v>0</v>
      </c>
      <c r="AJ1545">
        <f t="shared" si="963"/>
        <v>0</v>
      </c>
      <c r="AK1545">
        <v>5986.03</v>
      </c>
      <c r="AL1545">
        <v>5986.03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1</v>
      </c>
      <c r="AW1545">
        <v>1</v>
      </c>
      <c r="AZ1545">
        <v>1</v>
      </c>
      <c r="BA1545">
        <v>1</v>
      </c>
      <c r="BB1545">
        <v>1</v>
      </c>
      <c r="BC1545">
        <v>3.33</v>
      </c>
      <c r="BD1545" t="s">
        <v>45</v>
      </c>
      <c r="BE1545" t="s">
        <v>45</v>
      </c>
      <c r="BF1545" t="s">
        <v>45</v>
      </c>
      <c r="BG1545" t="s">
        <v>45</v>
      </c>
      <c r="BH1545">
        <v>3</v>
      </c>
      <c r="BI1545">
        <v>1</v>
      </c>
      <c r="BJ1545" t="s">
        <v>852</v>
      </c>
      <c r="BM1545">
        <v>92</v>
      </c>
      <c r="BN1545">
        <v>0</v>
      </c>
      <c r="BO1545" t="s">
        <v>850</v>
      </c>
      <c r="BP1545">
        <v>1</v>
      </c>
      <c r="BQ1545">
        <v>30</v>
      </c>
      <c r="BS1545">
        <v>1</v>
      </c>
      <c r="BT1545">
        <v>1</v>
      </c>
      <c r="BU1545">
        <v>1</v>
      </c>
      <c r="BV1545">
        <v>1</v>
      </c>
      <c r="BW1545">
        <v>1</v>
      </c>
      <c r="BX1545">
        <v>1</v>
      </c>
      <c r="BY1545" t="s">
        <v>45</v>
      </c>
      <c r="BZ1545">
        <v>0</v>
      </c>
      <c r="CA1545">
        <v>0</v>
      </c>
      <c r="CF1545">
        <v>0</v>
      </c>
      <c r="CG1545">
        <v>0</v>
      </c>
      <c r="CM1545">
        <v>0</v>
      </c>
      <c r="CN1545" t="s">
        <v>45</v>
      </c>
      <c r="CO1545">
        <v>0</v>
      </c>
      <c r="CP1545">
        <f t="shared" si="964"/>
        <v>0</v>
      </c>
      <c r="CQ1545">
        <f t="shared" si="965"/>
        <v>19933.479899999998</v>
      </c>
      <c r="CR1545">
        <f t="shared" si="966"/>
        <v>0</v>
      </c>
      <c r="CS1545">
        <f t="shared" si="967"/>
        <v>0</v>
      </c>
      <c r="CT1545">
        <f t="shared" si="968"/>
        <v>0</v>
      </c>
      <c r="CU1545">
        <f t="shared" si="969"/>
        <v>0</v>
      </c>
      <c r="CV1545">
        <f t="shared" si="970"/>
        <v>0</v>
      </c>
      <c r="CW1545">
        <f t="shared" si="971"/>
        <v>0</v>
      </c>
      <c r="CX1545">
        <f t="shared" si="972"/>
        <v>0</v>
      </c>
      <c r="CY1545">
        <f t="shared" si="973"/>
        <v>0</v>
      </c>
      <c r="CZ1545">
        <f t="shared" si="974"/>
        <v>0</v>
      </c>
      <c r="DC1545" t="s">
        <v>45</v>
      </c>
      <c r="DD1545" t="s">
        <v>45</v>
      </c>
      <c r="DE1545" t="s">
        <v>45</v>
      </c>
      <c r="DF1545" t="s">
        <v>45</v>
      </c>
      <c r="DG1545" t="s">
        <v>45</v>
      </c>
      <c r="DH1545" t="s">
        <v>45</v>
      </c>
      <c r="DI1545" t="s">
        <v>45</v>
      </c>
      <c r="DJ1545" t="s">
        <v>45</v>
      </c>
      <c r="DK1545" t="s">
        <v>45</v>
      </c>
      <c r="DL1545" t="s">
        <v>45</v>
      </c>
      <c r="DM1545" t="s">
        <v>45</v>
      </c>
      <c r="DN1545">
        <v>104</v>
      </c>
      <c r="DO1545">
        <v>70</v>
      </c>
      <c r="DP1545">
        <v>1.0469999999999999</v>
      </c>
      <c r="DQ1545">
        <v>1</v>
      </c>
      <c r="DU1545">
        <v>1009</v>
      </c>
      <c r="DV1545" t="s">
        <v>138</v>
      </c>
      <c r="DW1545" t="s">
        <v>138</v>
      </c>
      <c r="DX1545">
        <v>1000</v>
      </c>
      <c r="EE1545">
        <v>21377807</v>
      </c>
      <c r="EF1545">
        <v>30</v>
      </c>
      <c r="EG1545" t="s">
        <v>20</v>
      </c>
      <c r="EH1545">
        <v>0</v>
      </c>
      <c r="EI1545" t="s">
        <v>45</v>
      </c>
      <c r="EJ1545">
        <v>1</v>
      </c>
      <c r="EK1545">
        <v>92</v>
      </c>
      <c r="EL1545" t="s">
        <v>890</v>
      </c>
      <c r="EM1545" t="s">
        <v>891</v>
      </c>
      <c r="EO1545" t="s">
        <v>45</v>
      </c>
      <c r="EQ1545">
        <v>0</v>
      </c>
      <c r="ER1545">
        <v>5986.03</v>
      </c>
      <c r="ES1545">
        <v>5986.03</v>
      </c>
      <c r="ET1545">
        <v>0</v>
      </c>
      <c r="EU1545">
        <v>0</v>
      </c>
      <c r="EV1545">
        <v>0</v>
      </c>
      <c r="EW1545">
        <v>0</v>
      </c>
      <c r="EX1545">
        <v>0</v>
      </c>
      <c r="EZ1545">
        <v>0</v>
      </c>
      <c r="FQ1545">
        <v>0</v>
      </c>
      <c r="FR1545">
        <f t="shared" si="975"/>
        <v>0</v>
      </c>
      <c r="FS1545">
        <v>0</v>
      </c>
      <c r="FX1545">
        <v>0</v>
      </c>
      <c r="FY1545">
        <v>0</v>
      </c>
      <c r="GA1545" t="s">
        <v>45</v>
      </c>
      <c r="GG1545">
        <v>2</v>
      </c>
      <c r="GH1545">
        <v>1</v>
      </c>
      <c r="GI1545">
        <v>2</v>
      </c>
      <c r="GJ1545">
        <v>0</v>
      </c>
      <c r="GK1545">
        <f>ROUND(R1545*(R12)/100,2)</f>
        <v>0</v>
      </c>
      <c r="GL1545">
        <f t="shared" si="976"/>
        <v>0</v>
      </c>
      <c r="GM1545">
        <f t="shared" si="977"/>
        <v>0</v>
      </c>
      <c r="GN1545">
        <f t="shared" si="978"/>
        <v>0</v>
      </c>
      <c r="GO1545">
        <f t="shared" si="979"/>
        <v>0</v>
      </c>
      <c r="GP1545">
        <f t="shared" si="980"/>
        <v>0</v>
      </c>
      <c r="GR1545">
        <v>0</v>
      </c>
    </row>
    <row r="1546" spans="1:200">
      <c r="A1546">
        <v>18</v>
      </c>
      <c r="B1546">
        <v>0</v>
      </c>
      <c r="C1546">
        <v>723</v>
      </c>
      <c r="E1546" t="s">
        <v>316</v>
      </c>
      <c r="F1546" t="s">
        <v>892</v>
      </c>
      <c r="G1546" t="s">
        <v>893</v>
      </c>
      <c r="H1546" t="s">
        <v>138</v>
      </c>
      <c r="I1546">
        <f>I1544*J1546</f>
        <v>0.41736000000000001</v>
      </c>
      <c r="J1546">
        <v>0.47000000000000003</v>
      </c>
      <c r="O1546">
        <f t="shared" si="947"/>
        <v>3199.67</v>
      </c>
      <c r="P1546">
        <f t="shared" si="948"/>
        <v>3199.67</v>
      </c>
      <c r="Q1546">
        <f t="shared" si="949"/>
        <v>0</v>
      </c>
      <c r="R1546">
        <f t="shared" si="950"/>
        <v>0</v>
      </c>
      <c r="S1546">
        <f t="shared" si="951"/>
        <v>0</v>
      </c>
      <c r="T1546">
        <f t="shared" si="952"/>
        <v>0</v>
      </c>
      <c r="U1546">
        <f t="shared" si="953"/>
        <v>0</v>
      </c>
      <c r="V1546">
        <f t="shared" si="954"/>
        <v>0</v>
      </c>
      <c r="W1546">
        <f t="shared" si="955"/>
        <v>0</v>
      </c>
      <c r="X1546">
        <f t="shared" si="956"/>
        <v>0</v>
      </c>
      <c r="Y1546">
        <f t="shared" si="957"/>
        <v>0</v>
      </c>
      <c r="AA1546">
        <v>22950688</v>
      </c>
      <c r="AB1546">
        <f t="shared" si="958"/>
        <v>1677.56</v>
      </c>
      <c r="AC1546">
        <f t="shared" si="959"/>
        <v>1677.56</v>
      </c>
      <c r="AD1546">
        <f t="shared" si="981"/>
        <v>0</v>
      </c>
      <c r="AE1546">
        <f t="shared" si="982"/>
        <v>0</v>
      </c>
      <c r="AF1546">
        <f t="shared" si="983"/>
        <v>0</v>
      </c>
      <c r="AG1546">
        <f t="shared" si="961"/>
        <v>0</v>
      </c>
      <c r="AH1546">
        <f t="shared" si="984"/>
        <v>0</v>
      </c>
      <c r="AI1546">
        <f t="shared" si="985"/>
        <v>0</v>
      </c>
      <c r="AJ1546">
        <f t="shared" si="963"/>
        <v>0</v>
      </c>
      <c r="AK1546">
        <v>1677.56</v>
      </c>
      <c r="AL1546">
        <v>1677.56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1</v>
      </c>
      <c r="AW1546">
        <v>1</v>
      </c>
      <c r="AZ1546">
        <v>1</v>
      </c>
      <c r="BA1546">
        <v>1</v>
      </c>
      <c r="BB1546">
        <v>1</v>
      </c>
      <c r="BC1546">
        <v>4.57</v>
      </c>
      <c r="BD1546" t="s">
        <v>45</v>
      </c>
      <c r="BE1546" t="s">
        <v>45</v>
      </c>
      <c r="BF1546" t="s">
        <v>45</v>
      </c>
      <c r="BG1546" t="s">
        <v>45</v>
      </c>
      <c r="BH1546">
        <v>3</v>
      </c>
      <c r="BI1546">
        <v>1</v>
      </c>
      <c r="BJ1546" t="s">
        <v>894</v>
      </c>
      <c r="BM1546">
        <v>92</v>
      </c>
      <c r="BN1546">
        <v>0</v>
      </c>
      <c r="BO1546" t="s">
        <v>892</v>
      </c>
      <c r="BP1546">
        <v>1</v>
      </c>
      <c r="BQ1546">
        <v>30</v>
      </c>
      <c r="BS1546">
        <v>1</v>
      </c>
      <c r="BT1546">
        <v>1</v>
      </c>
      <c r="BU1546">
        <v>1</v>
      </c>
      <c r="BV1546">
        <v>1</v>
      </c>
      <c r="BW1546">
        <v>1</v>
      </c>
      <c r="BX1546">
        <v>1</v>
      </c>
      <c r="BY1546" t="s">
        <v>45</v>
      </c>
      <c r="BZ1546">
        <v>0</v>
      </c>
      <c r="CA1546">
        <v>0</v>
      </c>
      <c r="CF1546">
        <v>0</v>
      </c>
      <c r="CG1546">
        <v>0</v>
      </c>
      <c r="CM1546">
        <v>0</v>
      </c>
      <c r="CN1546" t="s">
        <v>45</v>
      </c>
      <c r="CO1546">
        <v>0</v>
      </c>
      <c r="CP1546">
        <f t="shared" si="964"/>
        <v>3199.67</v>
      </c>
      <c r="CQ1546">
        <f t="shared" si="965"/>
        <v>7666.4492</v>
      </c>
      <c r="CR1546">
        <f t="shared" si="966"/>
        <v>0</v>
      </c>
      <c r="CS1546">
        <f t="shared" si="967"/>
        <v>0</v>
      </c>
      <c r="CT1546">
        <f t="shared" si="968"/>
        <v>0</v>
      </c>
      <c r="CU1546">
        <f t="shared" si="969"/>
        <v>0</v>
      </c>
      <c r="CV1546">
        <f t="shared" si="970"/>
        <v>0</v>
      </c>
      <c r="CW1546">
        <f t="shared" si="971"/>
        <v>0</v>
      </c>
      <c r="CX1546">
        <f t="shared" si="972"/>
        <v>0</v>
      </c>
      <c r="CY1546">
        <f t="shared" si="973"/>
        <v>0</v>
      </c>
      <c r="CZ1546">
        <f t="shared" si="974"/>
        <v>0</v>
      </c>
      <c r="DC1546" t="s">
        <v>45</v>
      </c>
      <c r="DD1546" t="s">
        <v>45</v>
      </c>
      <c r="DE1546" t="s">
        <v>45</v>
      </c>
      <c r="DF1546" t="s">
        <v>45</v>
      </c>
      <c r="DG1546" t="s">
        <v>45</v>
      </c>
      <c r="DH1546" t="s">
        <v>45</v>
      </c>
      <c r="DI1546" t="s">
        <v>45</v>
      </c>
      <c r="DJ1546" t="s">
        <v>45</v>
      </c>
      <c r="DK1546" t="s">
        <v>45</v>
      </c>
      <c r="DL1546" t="s">
        <v>45</v>
      </c>
      <c r="DM1546" t="s">
        <v>45</v>
      </c>
      <c r="DN1546">
        <v>104</v>
      </c>
      <c r="DO1546">
        <v>70</v>
      </c>
      <c r="DP1546">
        <v>1.0469999999999999</v>
      </c>
      <c r="DQ1546">
        <v>1</v>
      </c>
      <c r="DU1546">
        <v>1009</v>
      </c>
      <c r="DV1546" t="s">
        <v>138</v>
      </c>
      <c r="DW1546" t="s">
        <v>138</v>
      </c>
      <c r="DX1546">
        <v>1000</v>
      </c>
      <c r="EE1546">
        <v>21377807</v>
      </c>
      <c r="EF1546">
        <v>30</v>
      </c>
      <c r="EG1546" t="s">
        <v>20</v>
      </c>
      <c r="EH1546">
        <v>0</v>
      </c>
      <c r="EI1546" t="s">
        <v>45</v>
      </c>
      <c r="EJ1546">
        <v>1</v>
      </c>
      <c r="EK1546">
        <v>92</v>
      </c>
      <c r="EL1546" t="s">
        <v>890</v>
      </c>
      <c r="EM1546" t="s">
        <v>891</v>
      </c>
      <c r="EO1546" t="s">
        <v>45</v>
      </c>
      <c r="EQ1546">
        <v>0</v>
      </c>
      <c r="ER1546">
        <v>1677.56</v>
      </c>
      <c r="ES1546">
        <v>1677.56</v>
      </c>
      <c r="ET1546">
        <v>0</v>
      </c>
      <c r="EU1546">
        <v>0</v>
      </c>
      <c r="EV1546">
        <v>0</v>
      </c>
      <c r="EW1546">
        <v>0</v>
      </c>
      <c r="EX1546">
        <v>0</v>
      </c>
      <c r="EZ1546">
        <v>0</v>
      </c>
      <c r="FQ1546">
        <v>0</v>
      </c>
      <c r="FR1546">
        <f t="shared" si="975"/>
        <v>0</v>
      </c>
      <c r="FS1546">
        <v>0</v>
      </c>
      <c r="FX1546">
        <v>0</v>
      </c>
      <c r="FY1546">
        <v>0</v>
      </c>
      <c r="GA1546" t="s">
        <v>45</v>
      </c>
      <c r="GG1546">
        <v>2</v>
      </c>
      <c r="GH1546">
        <v>1</v>
      </c>
      <c r="GI1546">
        <v>2</v>
      </c>
      <c r="GJ1546">
        <v>0</v>
      </c>
      <c r="GK1546">
        <f>ROUND(R1546*(R12)/100,2)</f>
        <v>0</v>
      </c>
      <c r="GL1546">
        <f t="shared" si="976"/>
        <v>0</v>
      </c>
      <c r="GM1546">
        <f t="shared" si="977"/>
        <v>3199.67</v>
      </c>
      <c r="GN1546">
        <f t="shared" si="978"/>
        <v>3199.67</v>
      </c>
      <c r="GO1546">
        <f t="shared" si="979"/>
        <v>0</v>
      </c>
      <c r="GP1546">
        <f t="shared" si="980"/>
        <v>0</v>
      </c>
      <c r="GR1546">
        <v>0</v>
      </c>
    </row>
    <row r="1547" spans="1:200">
      <c r="A1547">
        <v>18</v>
      </c>
      <c r="B1547">
        <v>0</v>
      </c>
      <c r="C1547">
        <v>722</v>
      </c>
      <c r="E1547" t="s">
        <v>895</v>
      </c>
      <c r="F1547" t="s">
        <v>896</v>
      </c>
      <c r="G1547" t="s">
        <v>897</v>
      </c>
      <c r="H1547" t="s">
        <v>462</v>
      </c>
      <c r="I1547">
        <f>I1544*J1547</f>
        <v>90.575999999999993</v>
      </c>
      <c r="J1547">
        <v>101.99999999999999</v>
      </c>
      <c r="O1547">
        <f t="shared" si="947"/>
        <v>64466.54</v>
      </c>
      <c r="P1547">
        <f t="shared" si="948"/>
        <v>64466.54</v>
      </c>
      <c r="Q1547">
        <f t="shared" si="949"/>
        <v>0</v>
      </c>
      <c r="R1547">
        <f t="shared" si="950"/>
        <v>0</v>
      </c>
      <c r="S1547">
        <f t="shared" si="951"/>
        <v>0</v>
      </c>
      <c r="T1547">
        <f t="shared" si="952"/>
        <v>0</v>
      </c>
      <c r="U1547">
        <f t="shared" si="953"/>
        <v>0</v>
      </c>
      <c r="V1547">
        <f t="shared" si="954"/>
        <v>0</v>
      </c>
      <c r="W1547">
        <f t="shared" si="955"/>
        <v>0</v>
      </c>
      <c r="X1547">
        <f t="shared" si="956"/>
        <v>0</v>
      </c>
      <c r="Y1547">
        <f t="shared" si="957"/>
        <v>0</v>
      </c>
      <c r="AA1547">
        <v>22950688</v>
      </c>
      <c r="AB1547">
        <f t="shared" si="958"/>
        <v>198.81</v>
      </c>
      <c r="AC1547">
        <f t="shared" si="959"/>
        <v>198.81</v>
      </c>
      <c r="AD1547">
        <f t="shared" si="981"/>
        <v>0</v>
      </c>
      <c r="AE1547">
        <f t="shared" si="982"/>
        <v>0</v>
      </c>
      <c r="AF1547">
        <f t="shared" si="983"/>
        <v>0</v>
      </c>
      <c r="AG1547">
        <f t="shared" si="961"/>
        <v>0</v>
      </c>
      <c r="AH1547">
        <f t="shared" si="984"/>
        <v>0</v>
      </c>
      <c r="AI1547">
        <f t="shared" si="985"/>
        <v>0</v>
      </c>
      <c r="AJ1547">
        <f t="shared" si="963"/>
        <v>0</v>
      </c>
      <c r="AK1547">
        <v>198.81</v>
      </c>
      <c r="AL1547">
        <v>198.81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1</v>
      </c>
      <c r="AW1547">
        <v>1</v>
      </c>
      <c r="AZ1547">
        <v>1</v>
      </c>
      <c r="BA1547">
        <v>1</v>
      </c>
      <c r="BB1547">
        <v>1</v>
      </c>
      <c r="BC1547">
        <v>3.58</v>
      </c>
      <c r="BD1547" t="s">
        <v>45</v>
      </c>
      <c r="BE1547" t="s">
        <v>45</v>
      </c>
      <c r="BF1547" t="s">
        <v>45</v>
      </c>
      <c r="BG1547" t="s">
        <v>45</v>
      </c>
      <c r="BH1547">
        <v>3</v>
      </c>
      <c r="BI1547">
        <v>1</v>
      </c>
      <c r="BJ1547" t="s">
        <v>898</v>
      </c>
      <c r="BM1547">
        <v>92</v>
      </c>
      <c r="BN1547">
        <v>0</v>
      </c>
      <c r="BO1547" t="s">
        <v>896</v>
      </c>
      <c r="BP1547">
        <v>1</v>
      </c>
      <c r="BQ1547">
        <v>30</v>
      </c>
      <c r="BS1547">
        <v>1</v>
      </c>
      <c r="BT1547">
        <v>1</v>
      </c>
      <c r="BU1547">
        <v>1</v>
      </c>
      <c r="BV1547">
        <v>1</v>
      </c>
      <c r="BW1547">
        <v>1</v>
      </c>
      <c r="BX1547">
        <v>1</v>
      </c>
      <c r="BY1547" t="s">
        <v>45</v>
      </c>
      <c r="BZ1547">
        <v>0</v>
      </c>
      <c r="CA1547">
        <v>0</v>
      </c>
      <c r="CF1547">
        <v>0</v>
      </c>
      <c r="CG1547">
        <v>0</v>
      </c>
      <c r="CM1547">
        <v>0</v>
      </c>
      <c r="CN1547" t="s">
        <v>45</v>
      </c>
      <c r="CO1547">
        <v>0</v>
      </c>
      <c r="CP1547">
        <f t="shared" si="964"/>
        <v>64466.54</v>
      </c>
      <c r="CQ1547">
        <f t="shared" si="965"/>
        <v>711.73980000000006</v>
      </c>
      <c r="CR1547">
        <f t="shared" si="966"/>
        <v>0</v>
      </c>
      <c r="CS1547">
        <f t="shared" si="967"/>
        <v>0</v>
      </c>
      <c r="CT1547">
        <f t="shared" si="968"/>
        <v>0</v>
      </c>
      <c r="CU1547">
        <f t="shared" si="969"/>
        <v>0</v>
      </c>
      <c r="CV1547">
        <f t="shared" si="970"/>
        <v>0</v>
      </c>
      <c r="CW1547">
        <f t="shared" si="971"/>
        <v>0</v>
      </c>
      <c r="CX1547">
        <f t="shared" si="972"/>
        <v>0</v>
      </c>
      <c r="CY1547">
        <f t="shared" si="973"/>
        <v>0</v>
      </c>
      <c r="CZ1547">
        <f t="shared" si="974"/>
        <v>0</v>
      </c>
      <c r="DC1547" t="s">
        <v>45</v>
      </c>
      <c r="DD1547" t="s">
        <v>45</v>
      </c>
      <c r="DE1547" t="s">
        <v>45</v>
      </c>
      <c r="DF1547" t="s">
        <v>45</v>
      </c>
      <c r="DG1547" t="s">
        <v>45</v>
      </c>
      <c r="DH1547" t="s">
        <v>45</v>
      </c>
      <c r="DI1547" t="s">
        <v>45</v>
      </c>
      <c r="DJ1547" t="s">
        <v>45</v>
      </c>
      <c r="DK1547" t="s">
        <v>45</v>
      </c>
      <c r="DL1547" t="s">
        <v>45</v>
      </c>
      <c r="DM1547" t="s">
        <v>45</v>
      </c>
      <c r="DN1547">
        <v>104</v>
      </c>
      <c r="DO1547">
        <v>70</v>
      </c>
      <c r="DP1547">
        <v>1.0469999999999999</v>
      </c>
      <c r="DQ1547">
        <v>1</v>
      </c>
      <c r="DU1547">
        <v>1005</v>
      </c>
      <c r="DV1547" t="s">
        <v>462</v>
      </c>
      <c r="DW1547" t="s">
        <v>462</v>
      </c>
      <c r="DX1547">
        <v>1</v>
      </c>
      <c r="EE1547">
        <v>21377807</v>
      </c>
      <c r="EF1547">
        <v>30</v>
      </c>
      <c r="EG1547" t="s">
        <v>20</v>
      </c>
      <c r="EH1547">
        <v>0</v>
      </c>
      <c r="EI1547" t="s">
        <v>45</v>
      </c>
      <c r="EJ1547">
        <v>1</v>
      </c>
      <c r="EK1547">
        <v>92</v>
      </c>
      <c r="EL1547" t="s">
        <v>890</v>
      </c>
      <c r="EM1547" t="s">
        <v>891</v>
      </c>
      <c r="EO1547" t="s">
        <v>45</v>
      </c>
      <c r="EQ1547">
        <v>0</v>
      </c>
      <c r="ER1547">
        <v>198.81</v>
      </c>
      <c r="ES1547">
        <v>198.81</v>
      </c>
      <c r="ET1547">
        <v>0</v>
      </c>
      <c r="EU1547">
        <v>0</v>
      </c>
      <c r="EV1547">
        <v>0</v>
      </c>
      <c r="EW1547">
        <v>0</v>
      </c>
      <c r="EX1547">
        <v>0</v>
      </c>
      <c r="EZ1547">
        <v>0</v>
      </c>
      <c r="FQ1547">
        <v>0</v>
      </c>
      <c r="FR1547">
        <f t="shared" si="975"/>
        <v>0</v>
      </c>
      <c r="FS1547">
        <v>0</v>
      </c>
      <c r="FX1547">
        <v>0</v>
      </c>
      <c r="FY1547">
        <v>0</v>
      </c>
      <c r="GA1547" t="s">
        <v>45</v>
      </c>
      <c r="GG1547">
        <v>2</v>
      </c>
      <c r="GH1547">
        <v>1</v>
      </c>
      <c r="GI1547">
        <v>2</v>
      </c>
      <c r="GJ1547">
        <v>0</v>
      </c>
      <c r="GK1547">
        <f>ROUND(R1547*(R12)/100,2)</f>
        <v>0</v>
      </c>
      <c r="GL1547">
        <f t="shared" si="976"/>
        <v>0</v>
      </c>
      <c r="GM1547">
        <f t="shared" si="977"/>
        <v>64466.54</v>
      </c>
      <c r="GN1547">
        <f t="shared" si="978"/>
        <v>64466.54</v>
      </c>
      <c r="GO1547">
        <f t="shared" si="979"/>
        <v>0</v>
      </c>
      <c r="GP1547">
        <f t="shared" si="980"/>
        <v>0</v>
      </c>
      <c r="GR1547">
        <v>0</v>
      </c>
    </row>
    <row r="1548" spans="1:200">
      <c r="A1548">
        <v>17</v>
      </c>
      <c r="B1548">
        <v>0</v>
      </c>
      <c r="C1548">
        <f>ROW(SmtRes!A728)</f>
        <v>728</v>
      </c>
      <c r="D1548">
        <f>ROW(EtalonRes!A704)</f>
        <v>704</v>
      </c>
      <c r="E1548" t="s">
        <v>129</v>
      </c>
      <c r="F1548" t="s">
        <v>899</v>
      </c>
      <c r="G1548" t="s">
        <v>900</v>
      </c>
      <c r="H1548" t="s">
        <v>93</v>
      </c>
      <c r="I1548">
        <f>0.23*4</f>
        <v>0.92</v>
      </c>
      <c r="J1548">
        <v>0</v>
      </c>
      <c r="O1548">
        <f t="shared" si="947"/>
        <v>4639.6000000000004</v>
      </c>
      <c r="P1548">
        <f t="shared" si="948"/>
        <v>0</v>
      </c>
      <c r="Q1548">
        <f t="shared" si="949"/>
        <v>31.5</v>
      </c>
      <c r="R1548">
        <f t="shared" si="950"/>
        <v>13.76</v>
      </c>
      <c r="S1548">
        <f t="shared" si="951"/>
        <v>4608.1000000000004</v>
      </c>
      <c r="T1548">
        <f t="shared" si="952"/>
        <v>0</v>
      </c>
      <c r="U1548">
        <f t="shared" si="953"/>
        <v>22.732464</v>
      </c>
      <c r="V1548">
        <f t="shared" si="954"/>
        <v>0</v>
      </c>
      <c r="W1548">
        <f t="shared" si="955"/>
        <v>0</v>
      </c>
      <c r="X1548">
        <f t="shared" si="956"/>
        <v>4055.13</v>
      </c>
      <c r="Y1548">
        <f t="shared" si="957"/>
        <v>2027.56</v>
      </c>
      <c r="AA1548">
        <v>22950688</v>
      </c>
      <c r="AB1548">
        <f t="shared" si="958"/>
        <v>298.48</v>
      </c>
      <c r="AC1548">
        <f t="shared" si="959"/>
        <v>0</v>
      </c>
      <c r="AD1548">
        <f t="shared" si="981"/>
        <v>3.72</v>
      </c>
      <c r="AE1548">
        <f t="shared" si="982"/>
        <v>0.88</v>
      </c>
      <c r="AF1548">
        <f t="shared" si="983"/>
        <v>294.76</v>
      </c>
      <c r="AG1548">
        <f t="shared" si="961"/>
        <v>0</v>
      </c>
      <c r="AH1548">
        <f t="shared" si="984"/>
        <v>23.6</v>
      </c>
      <c r="AI1548">
        <f t="shared" si="985"/>
        <v>0</v>
      </c>
      <c r="AJ1548">
        <f t="shared" si="963"/>
        <v>0</v>
      </c>
      <c r="AK1548">
        <v>298.48</v>
      </c>
      <c r="AL1548">
        <v>0</v>
      </c>
      <c r="AM1548">
        <v>3.72</v>
      </c>
      <c r="AN1548">
        <v>0.88</v>
      </c>
      <c r="AO1548">
        <v>294.76</v>
      </c>
      <c r="AP1548">
        <v>0</v>
      </c>
      <c r="AQ1548">
        <v>23.6</v>
      </c>
      <c r="AR1548">
        <v>0</v>
      </c>
      <c r="AS1548">
        <v>0</v>
      </c>
      <c r="AT1548">
        <v>88</v>
      </c>
      <c r="AU1548">
        <v>44</v>
      </c>
      <c r="AV1548">
        <v>1.0469999999999999</v>
      </c>
      <c r="AW1548">
        <v>1</v>
      </c>
      <c r="AZ1548">
        <v>1</v>
      </c>
      <c r="BA1548">
        <v>16.23</v>
      </c>
      <c r="BB1548">
        <v>8.7899999999999991</v>
      </c>
      <c r="BC1548">
        <v>1</v>
      </c>
      <c r="BD1548" t="s">
        <v>45</v>
      </c>
      <c r="BE1548" t="s">
        <v>45</v>
      </c>
      <c r="BF1548" t="s">
        <v>45</v>
      </c>
      <c r="BG1548" t="s">
        <v>45</v>
      </c>
      <c r="BH1548">
        <v>0</v>
      </c>
      <c r="BI1548">
        <v>1</v>
      </c>
      <c r="BJ1548" t="s">
        <v>901</v>
      </c>
      <c r="BM1548">
        <v>91</v>
      </c>
      <c r="BN1548">
        <v>0</v>
      </c>
      <c r="BO1548" t="s">
        <v>899</v>
      </c>
      <c r="BP1548">
        <v>1</v>
      </c>
      <c r="BQ1548">
        <v>30</v>
      </c>
      <c r="BS1548">
        <v>16.23</v>
      </c>
      <c r="BT1548">
        <v>1</v>
      </c>
      <c r="BU1548">
        <v>1</v>
      </c>
      <c r="BV1548">
        <v>1</v>
      </c>
      <c r="BW1548">
        <v>1</v>
      </c>
      <c r="BX1548">
        <v>1</v>
      </c>
      <c r="BY1548" t="s">
        <v>45</v>
      </c>
      <c r="BZ1548">
        <v>88</v>
      </c>
      <c r="CA1548">
        <v>44</v>
      </c>
      <c r="CF1548">
        <v>0</v>
      </c>
      <c r="CG1548">
        <v>0</v>
      </c>
      <c r="CM1548">
        <v>0</v>
      </c>
      <c r="CN1548" t="s">
        <v>45</v>
      </c>
      <c r="CO1548">
        <v>0</v>
      </c>
      <c r="CP1548">
        <f t="shared" si="964"/>
        <v>4639.6000000000004</v>
      </c>
      <c r="CQ1548">
        <f t="shared" si="965"/>
        <v>0</v>
      </c>
      <c r="CR1548">
        <f t="shared" si="966"/>
        <v>34.235643599999996</v>
      </c>
      <c r="CS1548">
        <f t="shared" si="967"/>
        <v>14.9536728</v>
      </c>
      <c r="CT1548">
        <f t="shared" si="968"/>
        <v>5008.8006756000004</v>
      </c>
      <c r="CU1548">
        <f t="shared" si="969"/>
        <v>0</v>
      </c>
      <c r="CV1548">
        <f t="shared" si="970"/>
        <v>24.709199999999999</v>
      </c>
      <c r="CW1548">
        <f t="shared" si="971"/>
        <v>0</v>
      </c>
      <c r="CX1548">
        <f t="shared" si="972"/>
        <v>0</v>
      </c>
      <c r="CY1548">
        <f t="shared" si="973"/>
        <v>4055.1280000000002</v>
      </c>
      <c r="CZ1548">
        <f t="shared" si="974"/>
        <v>2027.5640000000001</v>
      </c>
      <c r="DC1548" t="s">
        <v>45</v>
      </c>
      <c r="DD1548" t="s">
        <v>45</v>
      </c>
      <c r="DE1548" t="s">
        <v>45</v>
      </c>
      <c r="DF1548" t="s">
        <v>45</v>
      </c>
      <c r="DG1548" t="s">
        <v>45</v>
      </c>
      <c r="DH1548" t="s">
        <v>45</v>
      </c>
      <c r="DI1548" t="s">
        <v>45</v>
      </c>
      <c r="DJ1548" t="s">
        <v>45</v>
      </c>
      <c r="DK1548" t="s">
        <v>45</v>
      </c>
      <c r="DL1548" t="s">
        <v>45</v>
      </c>
      <c r="DM1548" t="s">
        <v>45</v>
      </c>
      <c r="DN1548">
        <v>104</v>
      </c>
      <c r="DO1548">
        <v>70</v>
      </c>
      <c r="DP1548">
        <v>1.0469999999999999</v>
      </c>
      <c r="DQ1548">
        <v>1</v>
      </c>
      <c r="DU1548">
        <v>1003</v>
      </c>
      <c r="DV1548" t="s">
        <v>93</v>
      </c>
      <c r="DW1548" t="s">
        <v>93</v>
      </c>
      <c r="DX1548">
        <v>100</v>
      </c>
      <c r="EE1548">
        <v>21377806</v>
      </c>
      <c r="EF1548">
        <v>30</v>
      </c>
      <c r="EG1548" t="s">
        <v>20</v>
      </c>
      <c r="EH1548">
        <v>0</v>
      </c>
      <c r="EI1548" t="s">
        <v>45</v>
      </c>
      <c r="EJ1548">
        <v>1</v>
      </c>
      <c r="EK1548">
        <v>91</v>
      </c>
      <c r="EL1548" t="s">
        <v>902</v>
      </c>
      <c r="EM1548" t="s">
        <v>903</v>
      </c>
      <c r="EO1548" t="s">
        <v>45</v>
      </c>
      <c r="EQ1548">
        <v>0</v>
      </c>
      <c r="ER1548">
        <v>298.48</v>
      </c>
      <c r="ES1548">
        <v>0</v>
      </c>
      <c r="ET1548">
        <v>3.72</v>
      </c>
      <c r="EU1548">
        <v>0.88</v>
      </c>
      <c r="EV1548">
        <v>294.76</v>
      </c>
      <c r="EW1548">
        <v>23.6</v>
      </c>
      <c r="EX1548">
        <v>0</v>
      </c>
      <c r="EY1548">
        <v>0</v>
      </c>
      <c r="EZ1548">
        <v>0</v>
      </c>
      <c r="FQ1548">
        <v>0</v>
      </c>
      <c r="FR1548">
        <f t="shared" si="975"/>
        <v>0</v>
      </c>
      <c r="FS1548">
        <v>0</v>
      </c>
      <c r="FX1548">
        <v>88</v>
      </c>
      <c r="FY1548">
        <v>44</v>
      </c>
      <c r="GA1548" t="s">
        <v>45</v>
      </c>
      <c r="GG1548">
        <v>2</v>
      </c>
      <c r="GH1548">
        <v>1</v>
      </c>
      <c r="GI1548">
        <v>2</v>
      </c>
      <c r="GJ1548">
        <v>0</v>
      </c>
      <c r="GK1548">
        <f>ROUND(R1548*(R12)/100,2)</f>
        <v>22.98</v>
      </c>
      <c r="GL1548">
        <f t="shared" si="976"/>
        <v>0</v>
      </c>
      <c r="GM1548">
        <f t="shared" si="977"/>
        <v>10745.269999999999</v>
      </c>
      <c r="GN1548">
        <f t="shared" si="978"/>
        <v>10745.27</v>
      </c>
      <c r="GO1548">
        <f t="shared" si="979"/>
        <v>0</v>
      </c>
      <c r="GP1548">
        <f t="shared" si="980"/>
        <v>0</v>
      </c>
      <c r="GR1548">
        <v>0</v>
      </c>
    </row>
    <row r="1549" spans="1:200">
      <c r="A1549">
        <v>18</v>
      </c>
      <c r="B1549">
        <v>0</v>
      </c>
      <c r="C1549">
        <v>728</v>
      </c>
      <c r="E1549" t="s">
        <v>135</v>
      </c>
      <c r="F1549" t="s">
        <v>850</v>
      </c>
      <c r="G1549" t="s">
        <v>851</v>
      </c>
      <c r="H1549" t="s">
        <v>138</v>
      </c>
      <c r="I1549">
        <f>I1548*J1549</f>
        <v>0.1472</v>
      </c>
      <c r="J1549">
        <v>0.16</v>
      </c>
      <c r="O1549">
        <f t="shared" si="947"/>
        <v>2934.21</v>
      </c>
      <c r="P1549">
        <f t="shared" si="948"/>
        <v>2934.21</v>
      </c>
      <c r="Q1549">
        <f t="shared" si="949"/>
        <v>0</v>
      </c>
      <c r="R1549">
        <f t="shared" si="950"/>
        <v>0</v>
      </c>
      <c r="S1549">
        <f t="shared" si="951"/>
        <v>0</v>
      </c>
      <c r="T1549">
        <f t="shared" si="952"/>
        <v>0</v>
      </c>
      <c r="U1549">
        <f t="shared" si="953"/>
        <v>0</v>
      </c>
      <c r="V1549">
        <f t="shared" si="954"/>
        <v>0</v>
      </c>
      <c r="W1549">
        <f t="shared" si="955"/>
        <v>0</v>
      </c>
      <c r="X1549">
        <f t="shared" si="956"/>
        <v>0</v>
      </c>
      <c r="Y1549">
        <f t="shared" si="957"/>
        <v>0</v>
      </c>
      <c r="AA1549">
        <v>22950688</v>
      </c>
      <c r="AB1549">
        <f t="shared" si="958"/>
        <v>5986.03</v>
      </c>
      <c r="AC1549">
        <f t="shared" si="959"/>
        <v>5986.03</v>
      </c>
      <c r="AD1549">
        <f t="shared" si="981"/>
        <v>0</v>
      </c>
      <c r="AE1549">
        <f t="shared" si="982"/>
        <v>0</v>
      </c>
      <c r="AF1549">
        <f t="shared" si="983"/>
        <v>0</v>
      </c>
      <c r="AG1549">
        <f t="shared" si="961"/>
        <v>0</v>
      </c>
      <c r="AH1549">
        <f t="shared" si="984"/>
        <v>0</v>
      </c>
      <c r="AI1549">
        <f t="shared" si="985"/>
        <v>0</v>
      </c>
      <c r="AJ1549">
        <f t="shared" si="963"/>
        <v>0</v>
      </c>
      <c r="AK1549">
        <v>5986.03</v>
      </c>
      <c r="AL1549">
        <v>5986.03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1</v>
      </c>
      <c r="AW1549">
        <v>1</v>
      </c>
      <c r="AZ1549">
        <v>1</v>
      </c>
      <c r="BA1549">
        <v>1</v>
      </c>
      <c r="BB1549">
        <v>1</v>
      </c>
      <c r="BC1549">
        <v>3.33</v>
      </c>
      <c r="BD1549" t="s">
        <v>45</v>
      </c>
      <c r="BE1549" t="s">
        <v>45</v>
      </c>
      <c r="BF1549" t="s">
        <v>45</v>
      </c>
      <c r="BG1549" t="s">
        <v>45</v>
      </c>
      <c r="BH1549">
        <v>3</v>
      </c>
      <c r="BI1549">
        <v>1</v>
      </c>
      <c r="BJ1549" t="s">
        <v>852</v>
      </c>
      <c r="BM1549">
        <v>91</v>
      </c>
      <c r="BN1549">
        <v>0</v>
      </c>
      <c r="BO1549" t="s">
        <v>850</v>
      </c>
      <c r="BP1549">
        <v>1</v>
      </c>
      <c r="BQ1549">
        <v>30</v>
      </c>
      <c r="BS1549">
        <v>1</v>
      </c>
      <c r="BT1549">
        <v>1</v>
      </c>
      <c r="BU1549">
        <v>1</v>
      </c>
      <c r="BV1549">
        <v>1</v>
      </c>
      <c r="BW1549">
        <v>1</v>
      </c>
      <c r="BX1549">
        <v>1</v>
      </c>
      <c r="BY1549" t="s">
        <v>45</v>
      </c>
      <c r="BZ1549">
        <v>0</v>
      </c>
      <c r="CA1549">
        <v>0</v>
      </c>
      <c r="CF1549">
        <v>0</v>
      </c>
      <c r="CG1549">
        <v>0</v>
      </c>
      <c r="CM1549">
        <v>0</v>
      </c>
      <c r="CN1549" t="s">
        <v>45</v>
      </c>
      <c r="CO1549">
        <v>0</v>
      </c>
      <c r="CP1549">
        <f t="shared" si="964"/>
        <v>2934.21</v>
      </c>
      <c r="CQ1549">
        <f t="shared" si="965"/>
        <v>19933.479899999998</v>
      </c>
      <c r="CR1549">
        <f t="shared" si="966"/>
        <v>0</v>
      </c>
      <c r="CS1549">
        <f t="shared" si="967"/>
        <v>0</v>
      </c>
      <c r="CT1549">
        <f t="shared" si="968"/>
        <v>0</v>
      </c>
      <c r="CU1549">
        <f t="shared" si="969"/>
        <v>0</v>
      </c>
      <c r="CV1549">
        <f t="shared" si="970"/>
        <v>0</v>
      </c>
      <c r="CW1549">
        <f t="shared" si="971"/>
        <v>0</v>
      </c>
      <c r="CX1549">
        <f t="shared" si="972"/>
        <v>0</v>
      </c>
      <c r="CY1549">
        <f t="shared" si="973"/>
        <v>0</v>
      </c>
      <c r="CZ1549">
        <f t="shared" si="974"/>
        <v>0</v>
      </c>
      <c r="DC1549" t="s">
        <v>45</v>
      </c>
      <c r="DD1549" t="s">
        <v>45</v>
      </c>
      <c r="DE1549" t="s">
        <v>45</v>
      </c>
      <c r="DF1549" t="s">
        <v>45</v>
      </c>
      <c r="DG1549" t="s">
        <v>45</v>
      </c>
      <c r="DH1549" t="s">
        <v>45</v>
      </c>
      <c r="DI1549" t="s">
        <v>45</v>
      </c>
      <c r="DJ1549" t="s">
        <v>45</v>
      </c>
      <c r="DK1549" t="s">
        <v>45</v>
      </c>
      <c r="DL1549" t="s">
        <v>45</v>
      </c>
      <c r="DM1549" t="s">
        <v>45</v>
      </c>
      <c r="DN1549">
        <v>104</v>
      </c>
      <c r="DO1549">
        <v>70</v>
      </c>
      <c r="DP1549">
        <v>1.0469999999999999</v>
      </c>
      <c r="DQ1549">
        <v>1</v>
      </c>
      <c r="DU1549">
        <v>1009</v>
      </c>
      <c r="DV1549" t="s">
        <v>138</v>
      </c>
      <c r="DW1549" t="s">
        <v>138</v>
      </c>
      <c r="DX1549">
        <v>1000</v>
      </c>
      <c r="EE1549">
        <v>21377806</v>
      </c>
      <c r="EF1549">
        <v>30</v>
      </c>
      <c r="EG1549" t="s">
        <v>20</v>
      </c>
      <c r="EH1549">
        <v>0</v>
      </c>
      <c r="EI1549" t="s">
        <v>45</v>
      </c>
      <c r="EJ1549">
        <v>1</v>
      </c>
      <c r="EK1549">
        <v>91</v>
      </c>
      <c r="EL1549" t="s">
        <v>902</v>
      </c>
      <c r="EM1549" t="s">
        <v>903</v>
      </c>
      <c r="EO1549" t="s">
        <v>45</v>
      </c>
      <c r="EQ1549">
        <v>0</v>
      </c>
      <c r="ER1549">
        <v>5986.03</v>
      </c>
      <c r="ES1549">
        <v>5986.03</v>
      </c>
      <c r="ET1549">
        <v>0</v>
      </c>
      <c r="EU1549">
        <v>0</v>
      </c>
      <c r="EV1549">
        <v>0</v>
      </c>
      <c r="EW1549">
        <v>0</v>
      </c>
      <c r="EX1549">
        <v>0</v>
      </c>
      <c r="EZ1549">
        <v>0</v>
      </c>
      <c r="FQ1549">
        <v>0</v>
      </c>
      <c r="FR1549">
        <f t="shared" si="975"/>
        <v>0</v>
      </c>
      <c r="FS1549">
        <v>0</v>
      </c>
      <c r="FX1549">
        <v>0</v>
      </c>
      <c r="FY1549">
        <v>0</v>
      </c>
      <c r="GA1549" t="s">
        <v>45</v>
      </c>
      <c r="GG1549">
        <v>2</v>
      </c>
      <c r="GH1549">
        <v>1</v>
      </c>
      <c r="GI1549">
        <v>2</v>
      </c>
      <c r="GJ1549">
        <v>0</v>
      </c>
      <c r="GK1549">
        <f>ROUND(R1549*(R12)/100,2)</f>
        <v>0</v>
      </c>
      <c r="GL1549">
        <f t="shared" si="976"/>
        <v>0</v>
      </c>
      <c r="GM1549">
        <f t="shared" si="977"/>
        <v>2934.21</v>
      </c>
      <c r="GN1549">
        <f t="shared" si="978"/>
        <v>2934.21</v>
      </c>
      <c r="GO1549">
        <f t="shared" si="979"/>
        <v>0</v>
      </c>
      <c r="GP1549">
        <f t="shared" si="980"/>
        <v>0</v>
      </c>
      <c r="GR1549">
        <v>0</v>
      </c>
    </row>
    <row r="1550" spans="1:200">
      <c r="A1550">
        <v>18</v>
      </c>
      <c r="B1550">
        <v>0</v>
      </c>
      <c r="C1550">
        <v>727</v>
      </c>
      <c r="E1550" t="s">
        <v>332</v>
      </c>
      <c r="F1550" t="s">
        <v>807</v>
      </c>
      <c r="G1550" t="s">
        <v>808</v>
      </c>
      <c r="H1550" t="s">
        <v>102</v>
      </c>
      <c r="I1550">
        <f>I1548*J1550</f>
        <v>92.92</v>
      </c>
      <c r="J1550">
        <v>101</v>
      </c>
      <c r="O1550">
        <f t="shared" si="947"/>
        <v>259065.16</v>
      </c>
      <c r="P1550">
        <f t="shared" si="948"/>
        <v>259065.16</v>
      </c>
      <c r="Q1550">
        <f t="shared" si="949"/>
        <v>0</v>
      </c>
      <c r="R1550">
        <f t="shared" si="950"/>
        <v>0</v>
      </c>
      <c r="S1550">
        <f t="shared" si="951"/>
        <v>0</v>
      </c>
      <c r="T1550">
        <f t="shared" si="952"/>
        <v>0</v>
      </c>
      <c r="U1550">
        <f t="shared" si="953"/>
        <v>0</v>
      </c>
      <c r="V1550">
        <f t="shared" si="954"/>
        <v>0</v>
      </c>
      <c r="W1550">
        <f t="shared" si="955"/>
        <v>0</v>
      </c>
      <c r="X1550">
        <f t="shared" si="956"/>
        <v>0</v>
      </c>
      <c r="Y1550">
        <f t="shared" si="957"/>
        <v>0</v>
      </c>
      <c r="AA1550">
        <v>22950688</v>
      </c>
      <c r="AB1550">
        <f t="shared" si="958"/>
        <v>451.14</v>
      </c>
      <c r="AC1550">
        <f t="shared" si="959"/>
        <v>451.14</v>
      </c>
      <c r="AD1550">
        <f t="shared" si="981"/>
        <v>0</v>
      </c>
      <c r="AE1550">
        <f t="shared" si="982"/>
        <v>0</v>
      </c>
      <c r="AF1550">
        <f t="shared" si="983"/>
        <v>0</v>
      </c>
      <c r="AG1550">
        <f t="shared" si="961"/>
        <v>0</v>
      </c>
      <c r="AH1550">
        <f t="shared" si="984"/>
        <v>0</v>
      </c>
      <c r="AI1550">
        <f t="shared" si="985"/>
        <v>0</v>
      </c>
      <c r="AJ1550">
        <f t="shared" si="963"/>
        <v>0</v>
      </c>
      <c r="AK1550">
        <v>451.14</v>
      </c>
      <c r="AL1550">
        <v>451.14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1</v>
      </c>
      <c r="AW1550">
        <v>1</v>
      </c>
      <c r="AZ1550">
        <v>1</v>
      </c>
      <c r="BA1550">
        <v>1</v>
      </c>
      <c r="BB1550">
        <v>1</v>
      </c>
      <c r="BC1550">
        <v>6.18</v>
      </c>
      <c r="BD1550" t="s">
        <v>45</v>
      </c>
      <c r="BE1550" t="s">
        <v>45</v>
      </c>
      <c r="BF1550" t="s">
        <v>45</v>
      </c>
      <c r="BG1550" t="s">
        <v>45</v>
      </c>
      <c r="BH1550">
        <v>3</v>
      </c>
      <c r="BI1550">
        <v>1</v>
      </c>
      <c r="BJ1550" t="s">
        <v>809</v>
      </c>
      <c r="BM1550">
        <v>91</v>
      </c>
      <c r="BN1550">
        <v>0</v>
      </c>
      <c r="BO1550" t="s">
        <v>807</v>
      </c>
      <c r="BP1550">
        <v>1</v>
      </c>
      <c r="BQ1550">
        <v>30</v>
      </c>
      <c r="BS1550">
        <v>1</v>
      </c>
      <c r="BT1550">
        <v>1</v>
      </c>
      <c r="BU1550">
        <v>1</v>
      </c>
      <c r="BV1550">
        <v>1</v>
      </c>
      <c r="BW1550">
        <v>1</v>
      </c>
      <c r="BX1550">
        <v>1</v>
      </c>
      <c r="BY1550" t="s">
        <v>45</v>
      </c>
      <c r="BZ1550">
        <v>0</v>
      </c>
      <c r="CA1550">
        <v>0</v>
      </c>
      <c r="CF1550">
        <v>0</v>
      </c>
      <c r="CG1550">
        <v>0</v>
      </c>
      <c r="CM1550">
        <v>0</v>
      </c>
      <c r="CN1550" t="s">
        <v>45</v>
      </c>
      <c r="CO1550">
        <v>0</v>
      </c>
      <c r="CP1550">
        <f t="shared" si="964"/>
        <v>259065.16</v>
      </c>
      <c r="CQ1550">
        <f t="shared" si="965"/>
        <v>2788.0451999999996</v>
      </c>
      <c r="CR1550">
        <f t="shared" si="966"/>
        <v>0</v>
      </c>
      <c r="CS1550">
        <f t="shared" si="967"/>
        <v>0</v>
      </c>
      <c r="CT1550">
        <f t="shared" si="968"/>
        <v>0</v>
      </c>
      <c r="CU1550">
        <f t="shared" si="969"/>
        <v>0</v>
      </c>
      <c r="CV1550">
        <f t="shared" si="970"/>
        <v>0</v>
      </c>
      <c r="CW1550">
        <f t="shared" si="971"/>
        <v>0</v>
      </c>
      <c r="CX1550">
        <f t="shared" si="972"/>
        <v>0</v>
      </c>
      <c r="CY1550">
        <f t="shared" si="973"/>
        <v>0</v>
      </c>
      <c r="CZ1550">
        <f t="shared" si="974"/>
        <v>0</v>
      </c>
      <c r="DC1550" t="s">
        <v>45</v>
      </c>
      <c r="DD1550" t="s">
        <v>45</v>
      </c>
      <c r="DE1550" t="s">
        <v>45</v>
      </c>
      <c r="DF1550" t="s">
        <v>45</v>
      </c>
      <c r="DG1550" t="s">
        <v>45</v>
      </c>
      <c r="DH1550" t="s">
        <v>45</v>
      </c>
      <c r="DI1550" t="s">
        <v>45</v>
      </c>
      <c r="DJ1550" t="s">
        <v>45</v>
      </c>
      <c r="DK1550" t="s">
        <v>45</v>
      </c>
      <c r="DL1550" t="s">
        <v>45</v>
      </c>
      <c r="DM1550" t="s">
        <v>45</v>
      </c>
      <c r="DN1550">
        <v>104</v>
      </c>
      <c r="DO1550">
        <v>70</v>
      </c>
      <c r="DP1550">
        <v>1.0469999999999999</v>
      </c>
      <c r="DQ1550">
        <v>1</v>
      </c>
      <c r="DU1550">
        <v>1007</v>
      </c>
      <c r="DV1550" t="s">
        <v>102</v>
      </c>
      <c r="DW1550" t="s">
        <v>102</v>
      </c>
      <c r="DX1550">
        <v>1</v>
      </c>
      <c r="EE1550">
        <v>21377806</v>
      </c>
      <c r="EF1550">
        <v>30</v>
      </c>
      <c r="EG1550" t="s">
        <v>20</v>
      </c>
      <c r="EH1550">
        <v>0</v>
      </c>
      <c r="EI1550" t="s">
        <v>45</v>
      </c>
      <c r="EJ1550">
        <v>1</v>
      </c>
      <c r="EK1550">
        <v>91</v>
      </c>
      <c r="EL1550" t="s">
        <v>902</v>
      </c>
      <c r="EM1550" t="s">
        <v>903</v>
      </c>
      <c r="EO1550" t="s">
        <v>45</v>
      </c>
      <c r="EQ1550">
        <v>0</v>
      </c>
      <c r="ER1550">
        <v>451.14</v>
      </c>
      <c r="ES1550">
        <v>451.14</v>
      </c>
      <c r="ET1550">
        <v>0</v>
      </c>
      <c r="EU1550">
        <v>0</v>
      </c>
      <c r="EV1550">
        <v>0</v>
      </c>
      <c r="EW1550">
        <v>0</v>
      </c>
      <c r="EX1550">
        <v>0</v>
      </c>
      <c r="EZ1550">
        <v>0</v>
      </c>
      <c r="FQ1550">
        <v>0</v>
      </c>
      <c r="FR1550">
        <f t="shared" si="975"/>
        <v>0</v>
      </c>
      <c r="FS1550">
        <v>0</v>
      </c>
      <c r="FX1550">
        <v>0</v>
      </c>
      <c r="FY1550">
        <v>0</v>
      </c>
      <c r="GA1550" t="s">
        <v>45</v>
      </c>
      <c r="GG1550">
        <v>2</v>
      </c>
      <c r="GH1550">
        <v>1</v>
      </c>
      <c r="GI1550">
        <v>2</v>
      </c>
      <c r="GJ1550">
        <v>0</v>
      </c>
      <c r="GK1550">
        <f>ROUND(R1550*(R12)/100,2)</f>
        <v>0</v>
      </c>
      <c r="GL1550">
        <f t="shared" si="976"/>
        <v>0</v>
      </c>
      <c r="GM1550">
        <f t="shared" si="977"/>
        <v>259065.16</v>
      </c>
      <c r="GN1550">
        <f t="shared" si="978"/>
        <v>259065.16</v>
      </c>
      <c r="GO1550">
        <f t="shared" si="979"/>
        <v>0</v>
      </c>
      <c r="GP1550">
        <f t="shared" si="980"/>
        <v>0</v>
      </c>
      <c r="GR1550">
        <v>0</v>
      </c>
    </row>
    <row r="1551" spans="1:200">
      <c r="A1551">
        <v>17</v>
      </c>
      <c r="B1551">
        <v>0</v>
      </c>
      <c r="E1551" t="s">
        <v>140</v>
      </c>
      <c r="F1551" t="s">
        <v>904</v>
      </c>
      <c r="G1551" t="s">
        <v>905</v>
      </c>
      <c r="H1551" t="s">
        <v>270</v>
      </c>
      <c r="I1551">
        <v>0</v>
      </c>
      <c r="J1551">
        <v>0</v>
      </c>
      <c r="O1551">
        <f t="shared" si="947"/>
        <v>0</v>
      </c>
      <c r="P1551">
        <f t="shared" si="948"/>
        <v>0</v>
      </c>
      <c r="Q1551">
        <f t="shared" si="949"/>
        <v>0</v>
      </c>
      <c r="R1551">
        <f t="shared" si="950"/>
        <v>0</v>
      </c>
      <c r="S1551">
        <f t="shared" si="951"/>
        <v>0</v>
      </c>
      <c r="T1551">
        <f t="shared" si="952"/>
        <v>0</v>
      </c>
      <c r="U1551">
        <f t="shared" si="953"/>
        <v>0</v>
      </c>
      <c r="V1551">
        <f t="shared" si="954"/>
        <v>0</v>
      </c>
      <c r="W1551">
        <f t="shared" si="955"/>
        <v>0</v>
      </c>
      <c r="X1551">
        <f t="shared" si="956"/>
        <v>0</v>
      </c>
      <c r="Y1551">
        <f t="shared" si="957"/>
        <v>0</v>
      </c>
      <c r="AA1551">
        <v>22950688</v>
      </c>
      <c r="AB1551">
        <f t="shared" si="958"/>
        <v>11.45</v>
      </c>
      <c r="AC1551">
        <f t="shared" si="959"/>
        <v>11.45</v>
      </c>
      <c r="AD1551">
        <f t="shared" si="981"/>
        <v>0</v>
      </c>
      <c r="AE1551">
        <f t="shared" si="982"/>
        <v>0</v>
      </c>
      <c r="AF1551">
        <f t="shared" si="983"/>
        <v>0</v>
      </c>
      <c r="AG1551">
        <f t="shared" si="961"/>
        <v>0</v>
      </c>
      <c r="AH1551">
        <f t="shared" si="984"/>
        <v>0</v>
      </c>
      <c r="AI1551">
        <f t="shared" si="985"/>
        <v>0</v>
      </c>
      <c r="AJ1551">
        <f t="shared" si="963"/>
        <v>0</v>
      </c>
      <c r="AK1551">
        <v>11.45</v>
      </c>
      <c r="AL1551">
        <v>11.45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1</v>
      </c>
      <c r="AW1551">
        <v>1</v>
      </c>
      <c r="AZ1551">
        <v>1</v>
      </c>
      <c r="BA1551">
        <v>1</v>
      </c>
      <c r="BB1551">
        <v>1</v>
      </c>
      <c r="BC1551">
        <v>2.6</v>
      </c>
      <c r="BD1551" t="s">
        <v>45</v>
      </c>
      <c r="BE1551" t="s">
        <v>45</v>
      </c>
      <c r="BF1551" t="s">
        <v>45</v>
      </c>
      <c r="BG1551" t="s">
        <v>45</v>
      </c>
      <c r="BH1551">
        <v>3</v>
      </c>
      <c r="BI1551">
        <v>1</v>
      </c>
      <c r="BJ1551" t="s">
        <v>906</v>
      </c>
      <c r="BM1551">
        <v>1617</v>
      </c>
      <c r="BN1551">
        <v>0</v>
      </c>
      <c r="BO1551" t="s">
        <v>904</v>
      </c>
      <c r="BP1551">
        <v>1</v>
      </c>
      <c r="BQ1551">
        <v>200</v>
      </c>
      <c r="BS1551">
        <v>1</v>
      </c>
      <c r="BT1551">
        <v>1</v>
      </c>
      <c r="BU1551">
        <v>1</v>
      </c>
      <c r="BV1551">
        <v>1</v>
      </c>
      <c r="BW1551">
        <v>1</v>
      </c>
      <c r="BX1551">
        <v>1</v>
      </c>
      <c r="BY1551" t="s">
        <v>45</v>
      </c>
      <c r="BZ1551">
        <v>0</v>
      </c>
      <c r="CA1551">
        <v>0</v>
      </c>
      <c r="CF1551">
        <v>0</v>
      </c>
      <c r="CG1551">
        <v>0</v>
      </c>
      <c r="CM1551">
        <v>0</v>
      </c>
      <c r="CN1551" t="s">
        <v>45</v>
      </c>
      <c r="CO1551">
        <v>0</v>
      </c>
      <c r="CP1551">
        <f t="shared" si="964"/>
        <v>0</v>
      </c>
      <c r="CQ1551">
        <f t="shared" si="965"/>
        <v>29.77</v>
      </c>
      <c r="CR1551">
        <f t="shared" si="966"/>
        <v>0</v>
      </c>
      <c r="CS1551">
        <f t="shared" si="967"/>
        <v>0</v>
      </c>
      <c r="CT1551">
        <f t="shared" si="968"/>
        <v>0</v>
      </c>
      <c r="CU1551">
        <f t="shared" si="969"/>
        <v>0</v>
      </c>
      <c r="CV1551">
        <f t="shared" si="970"/>
        <v>0</v>
      </c>
      <c r="CW1551">
        <f t="shared" si="971"/>
        <v>0</v>
      </c>
      <c r="CX1551">
        <f t="shared" si="972"/>
        <v>0</v>
      </c>
      <c r="CY1551">
        <f t="shared" si="973"/>
        <v>0</v>
      </c>
      <c r="CZ1551">
        <f t="shared" si="974"/>
        <v>0</v>
      </c>
      <c r="DC1551" t="s">
        <v>45</v>
      </c>
      <c r="DD1551" t="s">
        <v>45</v>
      </c>
      <c r="DE1551" t="s">
        <v>45</v>
      </c>
      <c r="DF1551" t="s">
        <v>45</v>
      </c>
      <c r="DG1551" t="s">
        <v>45</v>
      </c>
      <c r="DH1551" t="s">
        <v>45</v>
      </c>
      <c r="DI1551" t="s">
        <v>45</v>
      </c>
      <c r="DJ1551" t="s">
        <v>45</v>
      </c>
      <c r="DK1551" t="s">
        <v>45</v>
      </c>
      <c r="DL1551" t="s">
        <v>45</v>
      </c>
      <c r="DM1551" t="s">
        <v>45</v>
      </c>
      <c r="DN1551">
        <v>0</v>
      </c>
      <c r="DO1551">
        <v>0</v>
      </c>
      <c r="DP1551">
        <v>1</v>
      </c>
      <c r="DQ1551">
        <v>1</v>
      </c>
      <c r="DU1551">
        <v>1003</v>
      </c>
      <c r="DV1551" t="s">
        <v>270</v>
      </c>
      <c r="DW1551" t="s">
        <v>270</v>
      </c>
      <c r="DX1551">
        <v>1</v>
      </c>
      <c r="EE1551">
        <v>21379332</v>
      </c>
      <c r="EF1551">
        <v>200</v>
      </c>
      <c r="EG1551" t="s">
        <v>692</v>
      </c>
      <c r="EH1551">
        <v>0</v>
      </c>
      <c r="EI1551" t="s">
        <v>45</v>
      </c>
      <c r="EJ1551">
        <v>1</v>
      </c>
      <c r="EK1551">
        <v>1617</v>
      </c>
      <c r="EL1551" t="s">
        <v>693</v>
      </c>
      <c r="EM1551" t="s">
        <v>694</v>
      </c>
      <c r="EO1551" t="s">
        <v>45</v>
      </c>
      <c r="EQ1551">
        <v>0</v>
      </c>
      <c r="ER1551">
        <v>11.45</v>
      </c>
      <c r="ES1551">
        <v>11.45</v>
      </c>
      <c r="ET1551">
        <v>0</v>
      </c>
      <c r="EU1551">
        <v>0</v>
      </c>
      <c r="EV1551">
        <v>0</v>
      </c>
      <c r="EW1551">
        <v>0</v>
      </c>
      <c r="EX1551">
        <v>0</v>
      </c>
      <c r="EY1551">
        <v>0</v>
      </c>
      <c r="EZ1551">
        <v>0</v>
      </c>
      <c r="FQ1551">
        <v>0</v>
      </c>
      <c r="FR1551">
        <f t="shared" si="975"/>
        <v>0</v>
      </c>
      <c r="FS1551">
        <v>0</v>
      </c>
      <c r="FX1551">
        <v>0</v>
      </c>
      <c r="FY1551">
        <v>0</v>
      </c>
      <c r="GA1551" t="s">
        <v>45</v>
      </c>
      <c r="GG1551">
        <v>2</v>
      </c>
      <c r="GH1551">
        <v>1</v>
      </c>
      <c r="GI1551">
        <v>2</v>
      </c>
      <c r="GJ1551">
        <v>0</v>
      </c>
      <c r="GK1551">
        <f>ROUND(R1551*(R12)/100,2)</f>
        <v>0</v>
      </c>
      <c r="GL1551">
        <f t="shared" si="976"/>
        <v>0</v>
      </c>
      <c r="GM1551">
        <f t="shared" si="977"/>
        <v>0</v>
      </c>
      <c r="GN1551">
        <f t="shared" si="978"/>
        <v>0</v>
      </c>
      <c r="GO1551">
        <f t="shared" si="979"/>
        <v>0</v>
      </c>
      <c r="GP1551">
        <f t="shared" si="980"/>
        <v>0</v>
      </c>
      <c r="GR1551">
        <v>0</v>
      </c>
    </row>
    <row r="1553" spans="1:118">
      <c r="A1553" s="2">
        <v>51</v>
      </c>
      <c r="B1553" s="2">
        <f>B1534</f>
        <v>0</v>
      </c>
      <c r="C1553" s="2">
        <f>A1534</f>
        <v>5</v>
      </c>
      <c r="D1553" s="2">
        <f>ROW(A1534)</f>
        <v>1534</v>
      </c>
      <c r="E1553" s="2"/>
      <c r="F1553" s="2" t="str">
        <f>IF(F1534&lt;&gt;"",F1534,"")</f>
        <v>Новый подраздел</v>
      </c>
      <c r="G1553" s="2" t="str">
        <f>IF(G1534&lt;&gt;"",G1534,"")</f>
        <v>КОРИДОР ОБЩЕГО ПОЛЬЗОВАНИЯ</v>
      </c>
      <c r="H1553" s="2"/>
      <c r="I1553" s="2"/>
      <c r="J1553" s="2"/>
      <c r="K1553" s="2"/>
      <c r="L1553" s="2"/>
      <c r="M1553" s="2"/>
      <c r="N1553" s="2"/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>
        <f t="shared" ref="AO1553:AU1553" si="986">ROUND(BB1553,2)</f>
        <v>0</v>
      </c>
      <c r="AP1553" s="2">
        <f t="shared" si="986"/>
        <v>0</v>
      </c>
      <c r="AQ1553" s="2">
        <f t="shared" si="986"/>
        <v>0</v>
      </c>
      <c r="AR1553" s="2">
        <f t="shared" si="986"/>
        <v>0</v>
      </c>
      <c r="AS1553" s="2">
        <f t="shared" si="986"/>
        <v>0</v>
      </c>
      <c r="AT1553" s="2">
        <f t="shared" si="986"/>
        <v>0</v>
      </c>
      <c r="AU1553" s="2">
        <f t="shared" si="986"/>
        <v>0</v>
      </c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>
        <v>0</v>
      </c>
    </row>
    <row r="1555" spans="1:118">
      <c r="A1555" s="4">
        <v>50</v>
      </c>
      <c r="B1555" s="4">
        <v>0</v>
      </c>
      <c r="C1555" s="4">
        <v>0</v>
      </c>
      <c r="D1555" s="4">
        <v>1</v>
      </c>
      <c r="E1555" s="4">
        <v>201</v>
      </c>
      <c r="F1555" s="4">
        <f>ROUND(Source!O1553,O1555)</f>
        <v>0</v>
      </c>
      <c r="G1555" s="4" t="s">
        <v>172</v>
      </c>
      <c r="H1555" s="4" t="s">
        <v>173</v>
      </c>
      <c r="I1555" s="4"/>
      <c r="J1555" s="4"/>
      <c r="K1555" s="4">
        <v>201</v>
      </c>
      <c r="L1555" s="4">
        <v>1</v>
      </c>
      <c r="M1555" s="4">
        <v>3</v>
      </c>
      <c r="N1555" s="4" t="s">
        <v>45</v>
      </c>
      <c r="O1555" s="4">
        <v>2</v>
      </c>
      <c r="P1555" s="4"/>
    </row>
    <row r="1556" spans="1:118">
      <c r="A1556" s="4">
        <v>50</v>
      </c>
      <c r="B1556" s="4">
        <v>0</v>
      </c>
      <c r="C1556" s="4">
        <v>0</v>
      </c>
      <c r="D1556" s="4">
        <v>1</v>
      </c>
      <c r="E1556" s="4">
        <v>202</v>
      </c>
      <c r="F1556" s="4">
        <f>ROUND(Source!P1553,O1556)</f>
        <v>0</v>
      </c>
      <c r="G1556" s="4" t="s">
        <v>174</v>
      </c>
      <c r="H1556" s="4" t="s">
        <v>175</v>
      </c>
      <c r="I1556" s="4"/>
      <c r="J1556" s="4"/>
      <c r="K1556" s="4">
        <v>202</v>
      </c>
      <c r="L1556" s="4">
        <v>2</v>
      </c>
      <c r="M1556" s="4">
        <v>3</v>
      </c>
      <c r="N1556" s="4" t="s">
        <v>45</v>
      </c>
      <c r="O1556" s="4">
        <v>2</v>
      </c>
      <c r="P1556" s="4"/>
    </row>
    <row r="1557" spans="1:118">
      <c r="A1557" s="4">
        <v>50</v>
      </c>
      <c r="B1557" s="4">
        <v>0</v>
      </c>
      <c r="C1557" s="4">
        <v>0</v>
      </c>
      <c r="D1557" s="4">
        <v>1</v>
      </c>
      <c r="E1557" s="4">
        <v>222</v>
      </c>
      <c r="F1557" s="4">
        <f>ROUND(Source!AO1553,O1557)</f>
        <v>0</v>
      </c>
      <c r="G1557" s="4" t="s">
        <v>176</v>
      </c>
      <c r="H1557" s="4" t="s">
        <v>177</v>
      </c>
      <c r="I1557" s="4"/>
      <c r="J1557" s="4"/>
      <c r="K1557" s="4">
        <v>222</v>
      </c>
      <c r="L1557" s="4">
        <v>3</v>
      </c>
      <c r="M1557" s="4">
        <v>3</v>
      </c>
      <c r="N1557" s="4" t="s">
        <v>45</v>
      </c>
      <c r="O1557" s="4">
        <v>2</v>
      </c>
      <c r="P1557" s="4"/>
    </row>
    <row r="1558" spans="1:118">
      <c r="A1558" s="4">
        <v>50</v>
      </c>
      <c r="B1558" s="4">
        <v>0</v>
      </c>
      <c r="C1558" s="4">
        <v>0</v>
      </c>
      <c r="D1558" s="4">
        <v>1</v>
      </c>
      <c r="E1558" s="4">
        <v>216</v>
      </c>
      <c r="F1558" s="4">
        <f>ROUND(Source!AP1553,O1558)</f>
        <v>0</v>
      </c>
      <c r="G1558" s="4" t="s">
        <v>178</v>
      </c>
      <c r="H1558" s="4" t="s">
        <v>179</v>
      </c>
      <c r="I1558" s="4"/>
      <c r="J1558" s="4"/>
      <c r="K1558" s="4">
        <v>216</v>
      </c>
      <c r="L1558" s="4">
        <v>4</v>
      </c>
      <c r="M1558" s="4">
        <v>3</v>
      </c>
      <c r="N1558" s="4" t="s">
        <v>45</v>
      </c>
      <c r="O1558" s="4">
        <v>2</v>
      </c>
      <c r="P1558" s="4"/>
    </row>
    <row r="1559" spans="1:118">
      <c r="A1559" s="4">
        <v>50</v>
      </c>
      <c r="B1559" s="4">
        <v>0</v>
      </c>
      <c r="C1559" s="4">
        <v>0</v>
      </c>
      <c r="D1559" s="4">
        <v>1</v>
      </c>
      <c r="E1559" s="4">
        <v>223</v>
      </c>
      <c r="F1559" s="4">
        <f>ROUND(Source!AQ1553,O1559)</f>
        <v>0</v>
      </c>
      <c r="G1559" s="4" t="s">
        <v>180</v>
      </c>
      <c r="H1559" s="4" t="s">
        <v>181</v>
      </c>
      <c r="I1559" s="4"/>
      <c r="J1559" s="4"/>
      <c r="K1559" s="4">
        <v>223</v>
      </c>
      <c r="L1559" s="4">
        <v>5</v>
      </c>
      <c r="M1559" s="4">
        <v>3</v>
      </c>
      <c r="N1559" s="4" t="s">
        <v>45</v>
      </c>
      <c r="O1559" s="4">
        <v>2</v>
      </c>
      <c r="P1559" s="4"/>
    </row>
    <row r="1560" spans="1:118">
      <c r="A1560" s="4">
        <v>50</v>
      </c>
      <c r="B1560" s="4">
        <v>0</v>
      </c>
      <c r="C1560" s="4">
        <v>0</v>
      </c>
      <c r="D1560" s="4">
        <v>1</v>
      </c>
      <c r="E1560" s="4">
        <v>203</v>
      </c>
      <c r="F1560" s="4">
        <f>ROUND(Source!Q1553,O1560)</f>
        <v>0</v>
      </c>
      <c r="G1560" s="4" t="s">
        <v>182</v>
      </c>
      <c r="H1560" s="4" t="s">
        <v>183</v>
      </c>
      <c r="I1560" s="4"/>
      <c r="J1560" s="4"/>
      <c r="K1560" s="4">
        <v>203</v>
      </c>
      <c r="L1560" s="4">
        <v>6</v>
      </c>
      <c r="M1560" s="4">
        <v>3</v>
      </c>
      <c r="N1560" s="4" t="s">
        <v>45</v>
      </c>
      <c r="O1560" s="4">
        <v>2</v>
      </c>
      <c r="P1560" s="4"/>
    </row>
    <row r="1561" spans="1:118">
      <c r="A1561" s="4">
        <v>50</v>
      </c>
      <c r="B1561" s="4">
        <v>0</v>
      </c>
      <c r="C1561" s="4">
        <v>0</v>
      </c>
      <c r="D1561" s="4">
        <v>1</v>
      </c>
      <c r="E1561" s="4">
        <v>204</v>
      </c>
      <c r="F1561" s="4">
        <f>ROUND(Source!R1553,O1561)</f>
        <v>0</v>
      </c>
      <c r="G1561" s="4" t="s">
        <v>184</v>
      </c>
      <c r="H1561" s="4" t="s">
        <v>185</v>
      </c>
      <c r="I1561" s="4"/>
      <c r="J1561" s="4"/>
      <c r="K1561" s="4">
        <v>204</v>
      </c>
      <c r="L1561" s="4">
        <v>7</v>
      </c>
      <c r="M1561" s="4">
        <v>3</v>
      </c>
      <c r="N1561" s="4" t="s">
        <v>45</v>
      </c>
      <c r="O1561" s="4">
        <v>2</v>
      </c>
      <c r="P1561" s="4"/>
    </row>
    <row r="1562" spans="1:118">
      <c r="A1562" s="4">
        <v>50</v>
      </c>
      <c r="B1562" s="4">
        <v>0</v>
      </c>
      <c r="C1562" s="4">
        <v>0</v>
      </c>
      <c r="D1562" s="4">
        <v>1</v>
      </c>
      <c r="E1562" s="4">
        <v>205</v>
      </c>
      <c r="F1562" s="4">
        <f>ROUND(Source!S1553,O1562)</f>
        <v>0</v>
      </c>
      <c r="G1562" s="4" t="s">
        <v>186</v>
      </c>
      <c r="H1562" s="4" t="s">
        <v>187</v>
      </c>
      <c r="I1562" s="4"/>
      <c r="J1562" s="4"/>
      <c r="K1562" s="4">
        <v>205</v>
      </c>
      <c r="L1562" s="4">
        <v>8</v>
      </c>
      <c r="M1562" s="4">
        <v>3</v>
      </c>
      <c r="N1562" s="4" t="s">
        <v>45</v>
      </c>
      <c r="O1562" s="4">
        <v>2</v>
      </c>
      <c r="P1562" s="4"/>
    </row>
    <row r="1563" spans="1:118">
      <c r="A1563" s="4">
        <v>50</v>
      </c>
      <c r="B1563" s="4">
        <v>0</v>
      </c>
      <c r="C1563" s="4">
        <v>0</v>
      </c>
      <c r="D1563" s="4">
        <v>1</v>
      </c>
      <c r="E1563" s="4">
        <v>214</v>
      </c>
      <c r="F1563" s="4">
        <f>ROUND(Source!AS1553,O1563)</f>
        <v>0</v>
      </c>
      <c r="G1563" s="4" t="s">
        <v>188</v>
      </c>
      <c r="H1563" s="4" t="s">
        <v>189</v>
      </c>
      <c r="I1563" s="4"/>
      <c r="J1563" s="4"/>
      <c r="K1563" s="4">
        <v>214</v>
      </c>
      <c r="L1563" s="4">
        <v>9</v>
      </c>
      <c r="M1563" s="4">
        <v>3</v>
      </c>
      <c r="N1563" s="4" t="s">
        <v>45</v>
      </c>
      <c r="O1563" s="4">
        <v>2</v>
      </c>
      <c r="P1563" s="4"/>
    </row>
    <row r="1564" spans="1:118">
      <c r="A1564" s="4">
        <v>50</v>
      </c>
      <c r="B1564" s="4">
        <v>0</v>
      </c>
      <c r="C1564" s="4">
        <v>0</v>
      </c>
      <c r="D1564" s="4">
        <v>1</v>
      </c>
      <c r="E1564" s="4">
        <v>215</v>
      </c>
      <c r="F1564" s="4">
        <f>ROUND(Source!AT1553,O1564)</f>
        <v>0</v>
      </c>
      <c r="G1564" s="4" t="s">
        <v>190</v>
      </c>
      <c r="H1564" s="4" t="s">
        <v>191</v>
      </c>
      <c r="I1564" s="4"/>
      <c r="J1564" s="4"/>
      <c r="K1564" s="4">
        <v>215</v>
      </c>
      <c r="L1564" s="4">
        <v>10</v>
      </c>
      <c r="M1564" s="4">
        <v>3</v>
      </c>
      <c r="N1564" s="4" t="s">
        <v>45</v>
      </c>
      <c r="O1564" s="4">
        <v>2</v>
      </c>
      <c r="P1564" s="4"/>
    </row>
    <row r="1565" spans="1:118">
      <c r="A1565" s="4">
        <v>50</v>
      </c>
      <c r="B1565" s="4">
        <v>0</v>
      </c>
      <c r="C1565" s="4">
        <v>0</v>
      </c>
      <c r="D1565" s="4">
        <v>1</v>
      </c>
      <c r="E1565" s="4">
        <v>217</v>
      </c>
      <c r="F1565" s="4">
        <f>ROUND(Source!AU1553,O1565)</f>
        <v>0</v>
      </c>
      <c r="G1565" s="4" t="s">
        <v>192</v>
      </c>
      <c r="H1565" s="4" t="s">
        <v>193</v>
      </c>
      <c r="I1565" s="4"/>
      <c r="J1565" s="4"/>
      <c r="K1565" s="4">
        <v>217</v>
      </c>
      <c r="L1565" s="4">
        <v>11</v>
      </c>
      <c r="M1565" s="4">
        <v>3</v>
      </c>
      <c r="N1565" s="4" t="s">
        <v>45</v>
      </c>
      <c r="O1565" s="4">
        <v>2</v>
      </c>
      <c r="P1565" s="4"/>
    </row>
    <row r="1566" spans="1:118">
      <c r="A1566" s="4">
        <v>50</v>
      </c>
      <c r="B1566" s="4">
        <v>0</v>
      </c>
      <c r="C1566" s="4">
        <v>0</v>
      </c>
      <c r="D1566" s="4">
        <v>1</v>
      </c>
      <c r="E1566" s="4">
        <v>206</v>
      </c>
      <c r="F1566" s="4">
        <f>ROUND(Source!T1553,O1566)</f>
        <v>0</v>
      </c>
      <c r="G1566" s="4" t="s">
        <v>194</v>
      </c>
      <c r="H1566" s="4" t="s">
        <v>195</v>
      </c>
      <c r="I1566" s="4"/>
      <c r="J1566" s="4"/>
      <c r="K1566" s="4">
        <v>206</v>
      </c>
      <c r="L1566" s="4">
        <v>12</v>
      </c>
      <c r="M1566" s="4">
        <v>3</v>
      </c>
      <c r="N1566" s="4" t="s">
        <v>45</v>
      </c>
      <c r="O1566" s="4">
        <v>2</v>
      </c>
      <c r="P1566" s="4"/>
    </row>
    <row r="1567" spans="1:118">
      <c r="A1567" s="4">
        <v>50</v>
      </c>
      <c r="B1567" s="4">
        <v>0</v>
      </c>
      <c r="C1567" s="4">
        <v>0</v>
      </c>
      <c r="D1567" s="4">
        <v>1</v>
      </c>
      <c r="E1567" s="4">
        <v>207</v>
      </c>
      <c r="F1567" s="4">
        <f>Source!U1553</f>
        <v>0</v>
      </c>
      <c r="G1567" s="4" t="s">
        <v>196</v>
      </c>
      <c r="H1567" s="4" t="s">
        <v>197</v>
      </c>
      <c r="I1567" s="4"/>
      <c r="J1567" s="4"/>
      <c r="K1567" s="4">
        <v>207</v>
      </c>
      <c r="L1567" s="4">
        <v>13</v>
      </c>
      <c r="M1567" s="4">
        <v>3</v>
      </c>
      <c r="N1567" s="4" t="s">
        <v>45</v>
      </c>
      <c r="O1567" s="4">
        <v>-1</v>
      </c>
      <c r="P1567" s="4"/>
    </row>
    <row r="1568" spans="1:118">
      <c r="A1568" s="4">
        <v>50</v>
      </c>
      <c r="B1568" s="4">
        <v>0</v>
      </c>
      <c r="C1568" s="4">
        <v>0</v>
      </c>
      <c r="D1568" s="4">
        <v>1</v>
      </c>
      <c r="E1568" s="4">
        <v>208</v>
      </c>
      <c r="F1568" s="4">
        <f>Source!V1553</f>
        <v>0</v>
      </c>
      <c r="G1568" s="4" t="s">
        <v>198</v>
      </c>
      <c r="H1568" s="4" t="s">
        <v>199</v>
      </c>
      <c r="I1568" s="4"/>
      <c r="J1568" s="4"/>
      <c r="K1568" s="4">
        <v>208</v>
      </c>
      <c r="L1568" s="4">
        <v>14</v>
      </c>
      <c r="M1568" s="4">
        <v>3</v>
      </c>
      <c r="N1568" s="4" t="s">
        <v>45</v>
      </c>
      <c r="O1568" s="4">
        <v>-1</v>
      </c>
      <c r="P1568" s="4"/>
    </row>
    <row r="1569" spans="1:200">
      <c r="A1569" s="4">
        <v>50</v>
      </c>
      <c r="B1569" s="4">
        <v>0</v>
      </c>
      <c r="C1569" s="4">
        <v>0</v>
      </c>
      <c r="D1569" s="4">
        <v>1</v>
      </c>
      <c r="E1569" s="4">
        <v>209</v>
      </c>
      <c r="F1569" s="4">
        <f>ROUND(Source!W1553,O1569)</f>
        <v>0</v>
      </c>
      <c r="G1569" s="4" t="s">
        <v>200</v>
      </c>
      <c r="H1569" s="4" t="s">
        <v>201</v>
      </c>
      <c r="I1569" s="4"/>
      <c r="J1569" s="4"/>
      <c r="K1569" s="4">
        <v>209</v>
      </c>
      <c r="L1569" s="4">
        <v>15</v>
      </c>
      <c r="M1569" s="4">
        <v>3</v>
      </c>
      <c r="N1569" s="4" t="s">
        <v>45</v>
      </c>
      <c r="O1569" s="4">
        <v>2</v>
      </c>
      <c r="P1569" s="4"/>
    </row>
    <row r="1570" spans="1:200">
      <c r="A1570" s="4">
        <v>50</v>
      </c>
      <c r="B1570" s="4">
        <v>0</v>
      </c>
      <c r="C1570" s="4">
        <v>0</v>
      </c>
      <c r="D1570" s="4">
        <v>1</v>
      </c>
      <c r="E1570" s="4">
        <v>210</v>
      </c>
      <c r="F1570" s="4">
        <f>ROUND(Source!X1553,O1570)</f>
        <v>0</v>
      </c>
      <c r="G1570" s="4" t="s">
        <v>202</v>
      </c>
      <c r="H1570" s="4" t="s">
        <v>203</v>
      </c>
      <c r="I1570" s="4"/>
      <c r="J1570" s="4"/>
      <c r="K1570" s="4">
        <v>210</v>
      </c>
      <c r="L1570" s="4">
        <v>16</v>
      </c>
      <c r="M1570" s="4">
        <v>3</v>
      </c>
      <c r="N1570" s="4" t="s">
        <v>45</v>
      </c>
      <c r="O1570" s="4">
        <v>2</v>
      </c>
      <c r="P1570" s="4"/>
    </row>
    <row r="1571" spans="1:200">
      <c r="A1571" s="4">
        <v>50</v>
      </c>
      <c r="B1571" s="4">
        <v>0</v>
      </c>
      <c r="C1571" s="4">
        <v>0</v>
      </c>
      <c r="D1571" s="4">
        <v>1</v>
      </c>
      <c r="E1571" s="4">
        <v>211</v>
      </c>
      <c r="F1571" s="4">
        <f>ROUND(Source!Y1553,O1571)</f>
        <v>0</v>
      </c>
      <c r="G1571" s="4" t="s">
        <v>204</v>
      </c>
      <c r="H1571" s="4" t="s">
        <v>205</v>
      </c>
      <c r="I1571" s="4"/>
      <c r="J1571" s="4"/>
      <c r="K1571" s="4">
        <v>211</v>
      </c>
      <c r="L1571" s="4">
        <v>17</v>
      </c>
      <c r="M1571" s="4">
        <v>3</v>
      </c>
      <c r="N1571" s="4" t="s">
        <v>45</v>
      </c>
      <c r="O1571" s="4">
        <v>2</v>
      </c>
      <c r="P1571" s="4"/>
    </row>
    <row r="1572" spans="1:200">
      <c r="A1572" s="4">
        <v>50</v>
      </c>
      <c r="B1572" s="4">
        <v>0</v>
      </c>
      <c r="C1572" s="4">
        <v>0</v>
      </c>
      <c r="D1572" s="4">
        <v>1</v>
      </c>
      <c r="E1572" s="4">
        <v>224</v>
      </c>
      <c r="F1572" s="4">
        <f>ROUND(Source!AR1553,O1572)</f>
        <v>0</v>
      </c>
      <c r="G1572" s="4" t="s">
        <v>206</v>
      </c>
      <c r="H1572" s="4" t="s">
        <v>207</v>
      </c>
      <c r="I1572" s="4"/>
      <c r="J1572" s="4"/>
      <c r="K1572" s="4">
        <v>224</v>
      </c>
      <c r="L1572" s="4">
        <v>18</v>
      </c>
      <c r="M1572" s="4">
        <v>3</v>
      </c>
      <c r="N1572" s="4" t="s">
        <v>45</v>
      </c>
      <c r="O1572" s="4">
        <v>2</v>
      </c>
      <c r="P1572" s="4"/>
    </row>
    <row r="1574" spans="1:200">
      <c r="A1574" s="1">
        <v>5</v>
      </c>
      <c r="B1574" s="1">
        <v>0</v>
      </c>
      <c r="C1574" s="1"/>
      <c r="D1574" s="1">
        <f>ROW(A1591)</f>
        <v>1591</v>
      </c>
      <c r="E1574" s="1"/>
      <c r="F1574" s="1" t="s">
        <v>564</v>
      </c>
      <c r="G1574" s="1" t="s">
        <v>838</v>
      </c>
      <c r="H1574" s="1" t="s">
        <v>45</v>
      </c>
      <c r="I1574" s="1">
        <v>0</v>
      </c>
      <c r="J1574" s="1"/>
      <c r="K1574" s="1">
        <v>0</v>
      </c>
      <c r="L1574" s="1"/>
      <c r="M1574" s="1"/>
      <c r="N1574" s="1"/>
      <c r="O1574" s="1"/>
      <c r="P1574" s="1"/>
      <c r="Q1574" s="1"/>
      <c r="R1574" s="1"/>
      <c r="S1574" s="1"/>
      <c r="T1574" s="1"/>
      <c r="U1574" s="1" t="s">
        <v>45</v>
      </c>
      <c r="V1574" s="1">
        <v>0</v>
      </c>
      <c r="W1574" s="1"/>
      <c r="X1574" s="1"/>
      <c r="Y1574" s="1"/>
      <c r="Z1574" s="1"/>
      <c r="AA1574" s="1"/>
      <c r="AB1574" s="1" t="s">
        <v>45</v>
      </c>
      <c r="AC1574" s="1" t="s">
        <v>45</v>
      </c>
      <c r="AD1574" s="1" t="s">
        <v>45</v>
      </c>
      <c r="AE1574" s="1" t="s">
        <v>45</v>
      </c>
      <c r="AF1574" s="1" t="s">
        <v>45</v>
      </c>
      <c r="AG1574" s="1" t="s">
        <v>45</v>
      </c>
      <c r="AH1574" s="1"/>
      <c r="AI1574" s="1"/>
      <c r="AJ1574" s="1"/>
      <c r="AK1574" s="1"/>
      <c r="AL1574" s="1"/>
      <c r="AM1574" s="1"/>
      <c r="AN1574" s="1"/>
      <c r="AO1574" s="1"/>
      <c r="AP1574" s="1" t="s">
        <v>45</v>
      </c>
      <c r="AQ1574" s="1" t="s">
        <v>45</v>
      </c>
      <c r="AR1574" s="1" t="s">
        <v>45</v>
      </c>
      <c r="AS1574" s="1"/>
      <c r="AT1574" s="1"/>
      <c r="AU1574" s="1"/>
      <c r="AV1574" s="1"/>
      <c r="AW1574" s="1"/>
      <c r="AX1574" s="1"/>
      <c r="AY1574" s="1"/>
      <c r="AZ1574" s="1" t="s">
        <v>45</v>
      </c>
      <c r="BA1574" s="1"/>
      <c r="BB1574" s="1" t="s">
        <v>45</v>
      </c>
      <c r="BC1574" s="1" t="s">
        <v>45</v>
      </c>
      <c r="BD1574" s="1" t="s">
        <v>45</v>
      </c>
      <c r="BE1574" s="1" t="s">
        <v>45</v>
      </c>
      <c r="BF1574" s="1" t="s">
        <v>45</v>
      </c>
      <c r="BG1574" s="1" t="s">
        <v>45</v>
      </c>
      <c r="BH1574" s="1" t="s">
        <v>45</v>
      </c>
      <c r="BI1574" s="1" t="s">
        <v>45</v>
      </c>
      <c r="BJ1574" s="1" t="s">
        <v>45</v>
      </c>
      <c r="BK1574" s="1" t="s">
        <v>45</v>
      </c>
      <c r="BL1574" s="1" t="s">
        <v>45</v>
      </c>
      <c r="BM1574" s="1" t="s">
        <v>45</v>
      </c>
      <c r="BN1574" s="1" t="s">
        <v>45</v>
      </c>
      <c r="BO1574" s="1" t="s">
        <v>45</v>
      </c>
      <c r="BP1574" s="1" t="s">
        <v>45</v>
      </c>
      <c r="BQ1574" s="1"/>
      <c r="BR1574" s="1"/>
      <c r="BS1574" s="1"/>
      <c r="BT1574" s="1"/>
      <c r="BU1574" s="1"/>
      <c r="BV1574" s="1"/>
      <c r="BW1574" s="1"/>
      <c r="BX1574" s="1">
        <v>0</v>
      </c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>
        <v>0</v>
      </c>
    </row>
    <row r="1576" spans="1:200">
      <c r="A1576" s="2">
        <v>52</v>
      </c>
      <c r="B1576" s="2">
        <f t="shared" ref="B1576:G1576" si="987">B1591</f>
        <v>0</v>
      </c>
      <c r="C1576" s="2">
        <f t="shared" si="987"/>
        <v>5</v>
      </c>
      <c r="D1576" s="2">
        <f t="shared" si="987"/>
        <v>1574</v>
      </c>
      <c r="E1576" s="2">
        <f t="shared" si="987"/>
        <v>0</v>
      </c>
      <c r="F1576" s="2" t="str">
        <f t="shared" si="987"/>
        <v>Новый подраздел</v>
      </c>
      <c r="G1576" s="2" t="str">
        <f t="shared" si="987"/>
        <v>КОМНАТЫ</v>
      </c>
      <c r="H1576" s="2"/>
      <c r="I1576" s="2"/>
      <c r="J1576" s="2"/>
      <c r="K1576" s="2"/>
      <c r="L1576" s="2"/>
      <c r="M1576" s="2"/>
      <c r="N1576" s="2"/>
      <c r="O1576" s="2">
        <f t="shared" ref="O1576:AT1576" si="988">O1591</f>
        <v>0</v>
      </c>
      <c r="P1576" s="2">
        <f t="shared" si="988"/>
        <v>0</v>
      </c>
      <c r="Q1576" s="2">
        <f t="shared" si="988"/>
        <v>0</v>
      </c>
      <c r="R1576" s="2">
        <f t="shared" si="988"/>
        <v>0</v>
      </c>
      <c r="S1576" s="2">
        <f t="shared" si="988"/>
        <v>0</v>
      </c>
      <c r="T1576" s="2">
        <f t="shared" si="988"/>
        <v>0</v>
      </c>
      <c r="U1576" s="2">
        <f t="shared" si="988"/>
        <v>0</v>
      </c>
      <c r="V1576" s="2">
        <f t="shared" si="988"/>
        <v>0</v>
      </c>
      <c r="W1576" s="2">
        <f t="shared" si="988"/>
        <v>0</v>
      </c>
      <c r="X1576" s="2">
        <f t="shared" si="988"/>
        <v>0</v>
      </c>
      <c r="Y1576" s="2">
        <f t="shared" si="988"/>
        <v>0</v>
      </c>
      <c r="Z1576" s="2">
        <f t="shared" si="988"/>
        <v>0</v>
      </c>
      <c r="AA1576" s="2">
        <f t="shared" si="988"/>
        <v>0</v>
      </c>
      <c r="AB1576" s="2">
        <f t="shared" si="988"/>
        <v>0</v>
      </c>
      <c r="AC1576" s="2">
        <f t="shared" si="988"/>
        <v>0</v>
      </c>
      <c r="AD1576" s="2">
        <f t="shared" si="988"/>
        <v>0</v>
      </c>
      <c r="AE1576" s="2">
        <f t="shared" si="988"/>
        <v>0</v>
      </c>
      <c r="AF1576" s="2">
        <f t="shared" si="988"/>
        <v>0</v>
      </c>
      <c r="AG1576" s="2">
        <f t="shared" si="988"/>
        <v>0</v>
      </c>
      <c r="AH1576" s="2">
        <f t="shared" si="988"/>
        <v>0</v>
      </c>
      <c r="AI1576" s="2">
        <f t="shared" si="988"/>
        <v>0</v>
      </c>
      <c r="AJ1576" s="2">
        <f t="shared" si="988"/>
        <v>0</v>
      </c>
      <c r="AK1576" s="2">
        <f t="shared" si="988"/>
        <v>0</v>
      </c>
      <c r="AL1576" s="2">
        <f t="shared" si="988"/>
        <v>0</v>
      </c>
      <c r="AM1576" s="2">
        <f t="shared" si="988"/>
        <v>0</v>
      </c>
      <c r="AN1576" s="2">
        <f t="shared" si="988"/>
        <v>0</v>
      </c>
      <c r="AO1576" s="2">
        <f t="shared" si="988"/>
        <v>0</v>
      </c>
      <c r="AP1576" s="2">
        <f t="shared" si="988"/>
        <v>0</v>
      </c>
      <c r="AQ1576" s="2">
        <f t="shared" si="988"/>
        <v>0</v>
      </c>
      <c r="AR1576" s="2">
        <f t="shared" si="988"/>
        <v>0</v>
      </c>
      <c r="AS1576" s="2">
        <f t="shared" si="988"/>
        <v>0</v>
      </c>
      <c r="AT1576" s="2">
        <f t="shared" si="988"/>
        <v>0</v>
      </c>
      <c r="AU1576" s="2">
        <f t="shared" ref="AU1576:BZ1576" si="989">AU1591</f>
        <v>0</v>
      </c>
      <c r="AV1576" s="2">
        <f t="shared" si="989"/>
        <v>0</v>
      </c>
      <c r="AW1576" s="2">
        <f t="shared" si="989"/>
        <v>0</v>
      </c>
      <c r="AX1576" s="2">
        <f t="shared" si="989"/>
        <v>0</v>
      </c>
      <c r="AY1576" s="2">
        <f t="shared" si="989"/>
        <v>0</v>
      </c>
      <c r="AZ1576" s="2">
        <f t="shared" si="989"/>
        <v>0</v>
      </c>
      <c r="BA1576" s="2">
        <f t="shared" si="989"/>
        <v>0</v>
      </c>
      <c r="BB1576" s="2">
        <f t="shared" si="989"/>
        <v>0</v>
      </c>
      <c r="BC1576" s="2">
        <f t="shared" si="989"/>
        <v>0</v>
      </c>
      <c r="BD1576" s="2">
        <f t="shared" si="989"/>
        <v>0</v>
      </c>
      <c r="BE1576" s="2">
        <f t="shared" si="989"/>
        <v>0</v>
      </c>
      <c r="BF1576" s="2">
        <f t="shared" si="989"/>
        <v>0</v>
      </c>
      <c r="BG1576" s="2">
        <f t="shared" si="989"/>
        <v>0</v>
      </c>
      <c r="BH1576" s="2">
        <f t="shared" si="989"/>
        <v>0</v>
      </c>
      <c r="BI1576" s="2">
        <f t="shared" si="989"/>
        <v>0</v>
      </c>
      <c r="BJ1576" s="2">
        <f t="shared" si="989"/>
        <v>0</v>
      </c>
      <c r="BK1576" s="2">
        <f t="shared" si="989"/>
        <v>0</v>
      </c>
      <c r="BL1576" s="2">
        <f t="shared" si="989"/>
        <v>0</v>
      </c>
      <c r="BM1576" s="2">
        <f t="shared" si="989"/>
        <v>0</v>
      </c>
      <c r="BN1576" s="2">
        <f t="shared" si="989"/>
        <v>0</v>
      </c>
      <c r="BO1576" s="3">
        <f t="shared" si="989"/>
        <v>0</v>
      </c>
      <c r="BP1576" s="3">
        <f t="shared" si="989"/>
        <v>0</v>
      </c>
      <c r="BQ1576" s="3">
        <f t="shared" si="989"/>
        <v>0</v>
      </c>
      <c r="BR1576" s="3">
        <f t="shared" si="989"/>
        <v>0</v>
      </c>
      <c r="BS1576" s="3">
        <f t="shared" si="989"/>
        <v>0</v>
      </c>
      <c r="BT1576" s="3">
        <f t="shared" si="989"/>
        <v>0</v>
      </c>
      <c r="BU1576" s="3">
        <f t="shared" si="989"/>
        <v>0</v>
      </c>
      <c r="BV1576" s="3">
        <f t="shared" si="989"/>
        <v>0</v>
      </c>
      <c r="BW1576" s="3">
        <f t="shared" si="989"/>
        <v>0</v>
      </c>
      <c r="BX1576" s="3">
        <f t="shared" si="989"/>
        <v>0</v>
      </c>
      <c r="BY1576" s="3">
        <f t="shared" si="989"/>
        <v>0</v>
      </c>
      <c r="BZ1576" s="3">
        <f t="shared" si="989"/>
        <v>0</v>
      </c>
      <c r="CA1576" s="3">
        <f t="shared" ref="CA1576:DF1576" si="990">CA1591</f>
        <v>0</v>
      </c>
      <c r="CB1576" s="3">
        <f t="shared" si="990"/>
        <v>0</v>
      </c>
      <c r="CC1576" s="3">
        <f t="shared" si="990"/>
        <v>0</v>
      </c>
      <c r="CD1576" s="3">
        <f t="shared" si="990"/>
        <v>0</v>
      </c>
      <c r="CE1576" s="3">
        <f t="shared" si="990"/>
        <v>0</v>
      </c>
      <c r="CF1576" s="3">
        <f t="shared" si="990"/>
        <v>0</v>
      </c>
      <c r="CG1576" s="3">
        <f t="shared" si="990"/>
        <v>0</v>
      </c>
      <c r="CH1576" s="3">
        <f t="shared" si="990"/>
        <v>0</v>
      </c>
      <c r="CI1576" s="3">
        <f t="shared" si="990"/>
        <v>0</v>
      </c>
      <c r="CJ1576" s="3">
        <f t="shared" si="990"/>
        <v>0</v>
      </c>
      <c r="CK1576" s="3">
        <f t="shared" si="990"/>
        <v>0</v>
      </c>
      <c r="CL1576" s="3">
        <f t="shared" si="990"/>
        <v>0</v>
      </c>
      <c r="CM1576" s="3">
        <f t="shared" si="990"/>
        <v>0</v>
      </c>
      <c r="CN1576" s="3">
        <f t="shared" si="990"/>
        <v>0</v>
      </c>
      <c r="CO1576" s="3">
        <f t="shared" si="990"/>
        <v>0</v>
      </c>
      <c r="CP1576" s="3">
        <f t="shared" si="990"/>
        <v>0</v>
      </c>
      <c r="CQ1576" s="3">
        <f t="shared" si="990"/>
        <v>0</v>
      </c>
      <c r="CR1576" s="3">
        <f t="shared" si="990"/>
        <v>0</v>
      </c>
      <c r="CS1576" s="3">
        <f t="shared" si="990"/>
        <v>0</v>
      </c>
      <c r="CT1576" s="3">
        <f t="shared" si="990"/>
        <v>0</v>
      </c>
      <c r="CU1576" s="3">
        <f t="shared" si="990"/>
        <v>0</v>
      </c>
      <c r="CV1576" s="3">
        <f t="shared" si="990"/>
        <v>0</v>
      </c>
      <c r="CW1576" s="3">
        <f t="shared" si="990"/>
        <v>0</v>
      </c>
      <c r="CX1576" s="3">
        <f t="shared" si="990"/>
        <v>0</v>
      </c>
      <c r="CY1576" s="3">
        <f t="shared" si="990"/>
        <v>0</v>
      </c>
      <c r="CZ1576" s="3">
        <f t="shared" si="990"/>
        <v>0</v>
      </c>
      <c r="DA1576" s="3">
        <f t="shared" si="990"/>
        <v>0</v>
      </c>
      <c r="DB1576" s="3">
        <f t="shared" si="990"/>
        <v>0</v>
      </c>
      <c r="DC1576" s="3">
        <f t="shared" si="990"/>
        <v>0</v>
      </c>
      <c r="DD1576" s="3">
        <f t="shared" si="990"/>
        <v>0</v>
      </c>
      <c r="DE1576" s="3">
        <f t="shared" si="990"/>
        <v>0</v>
      </c>
      <c r="DF1576" s="3">
        <f t="shared" si="990"/>
        <v>0</v>
      </c>
      <c r="DG1576" s="3">
        <f t="shared" ref="DG1576:DN1576" si="991">DG1591</f>
        <v>0</v>
      </c>
      <c r="DH1576" s="3">
        <f t="shared" si="991"/>
        <v>0</v>
      </c>
      <c r="DI1576" s="3">
        <f t="shared" si="991"/>
        <v>0</v>
      </c>
      <c r="DJ1576" s="3">
        <f t="shared" si="991"/>
        <v>0</v>
      </c>
      <c r="DK1576" s="3">
        <f t="shared" si="991"/>
        <v>0</v>
      </c>
      <c r="DL1576" s="3">
        <f t="shared" si="991"/>
        <v>0</v>
      </c>
      <c r="DM1576" s="3">
        <f t="shared" si="991"/>
        <v>0</v>
      </c>
      <c r="DN1576" s="3">
        <f t="shared" si="991"/>
        <v>0</v>
      </c>
    </row>
    <row r="1578" spans="1:200">
      <c r="A1578">
        <v>17</v>
      </c>
      <c r="B1578">
        <v>0</v>
      </c>
      <c r="C1578">
        <f>ROW(SmtRes!A730)</f>
        <v>730</v>
      </c>
      <c r="D1578">
        <f>ROW(EtalonRes!A706)</f>
        <v>706</v>
      </c>
      <c r="E1578" t="s">
        <v>63</v>
      </c>
      <c r="F1578" t="s">
        <v>907</v>
      </c>
      <c r="G1578" t="s">
        <v>908</v>
      </c>
      <c r="H1578" t="s">
        <v>93</v>
      </c>
      <c r="I1578">
        <f>(23*2*2+5.5*16*2)/100</f>
        <v>2.68</v>
      </c>
      <c r="J1578">
        <v>0</v>
      </c>
      <c r="O1578">
        <f t="shared" ref="O1578:O1589" si="992">ROUND(CP1578,2)</f>
        <v>1754.68</v>
      </c>
      <c r="P1578">
        <f t="shared" ref="P1578:P1589" si="993">ROUND(CQ1578*I1578,2)</f>
        <v>0</v>
      </c>
      <c r="Q1578">
        <f t="shared" ref="Q1578:Q1589" si="994">ROUND(CR1578*I1578,2)</f>
        <v>0</v>
      </c>
      <c r="R1578">
        <f t="shared" ref="R1578:R1589" si="995">ROUND(CS1578*I1578,2)</f>
        <v>0</v>
      </c>
      <c r="S1578">
        <f t="shared" ref="S1578:S1589" si="996">ROUND(CT1578*I1578,2)</f>
        <v>1754.68</v>
      </c>
      <c r="T1578">
        <f t="shared" ref="T1578:T1589" si="997">ROUND(CU1578*I1578,2)</f>
        <v>0</v>
      </c>
      <c r="U1578">
        <f t="shared" ref="U1578:U1589" si="998">CV1578*I1578</f>
        <v>10.578469200000001</v>
      </c>
      <c r="V1578">
        <f t="shared" ref="V1578:V1589" si="999">CW1578*I1578</f>
        <v>0</v>
      </c>
      <c r="W1578">
        <f t="shared" ref="W1578:W1589" si="1000">ROUND(CX1578*I1578,2)</f>
        <v>0</v>
      </c>
      <c r="X1578">
        <f t="shared" ref="X1578:X1589" si="1001">ROUND(CY1578,2)</f>
        <v>1245.82</v>
      </c>
      <c r="Y1578">
        <f t="shared" ref="Y1578:Y1589" si="1002">ROUND(CZ1578,2)</f>
        <v>772.06</v>
      </c>
      <c r="AA1578">
        <v>22950688</v>
      </c>
      <c r="AB1578">
        <f t="shared" ref="AB1578:AB1589" si="1003">ROUND((AC1578+AD1578+AF1578),6)</f>
        <v>38.53</v>
      </c>
      <c r="AC1578">
        <f t="shared" ref="AC1578:AC1589" si="1004">ROUND((ES1578),6)</f>
        <v>0</v>
      </c>
      <c r="AD1578">
        <f>ROUND((((ET1578)-(EU1578))+AE1578),6)</f>
        <v>0</v>
      </c>
      <c r="AE1578">
        <f t="shared" ref="AE1578:AF1582" si="1005">ROUND((EU1578),6)</f>
        <v>0</v>
      </c>
      <c r="AF1578">
        <f t="shared" si="1005"/>
        <v>38.53</v>
      </c>
      <c r="AG1578">
        <f t="shared" ref="AG1578:AG1589" si="1006">ROUND((AP1578),6)</f>
        <v>0</v>
      </c>
      <c r="AH1578">
        <f t="shared" ref="AH1578:AI1582" si="1007">(EW1578)</f>
        <v>3.77</v>
      </c>
      <c r="AI1578">
        <f t="shared" si="1007"/>
        <v>0</v>
      </c>
      <c r="AJ1578">
        <f t="shared" ref="AJ1578:AJ1589" si="1008">ROUND((AS1578),6)</f>
        <v>0</v>
      </c>
      <c r="AK1578">
        <v>38.53</v>
      </c>
      <c r="AL1578">
        <v>0</v>
      </c>
      <c r="AM1578">
        <v>0</v>
      </c>
      <c r="AN1578">
        <v>0</v>
      </c>
      <c r="AO1578">
        <v>38.53</v>
      </c>
      <c r="AP1578">
        <v>0</v>
      </c>
      <c r="AQ1578">
        <v>3.77</v>
      </c>
      <c r="AR1578">
        <v>0</v>
      </c>
      <c r="AS1578">
        <v>0</v>
      </c>
      <c r="AT1578">
        <v>71</v>
      </c>
      <c r="AU1578">
        <v>44</v>
      </c>
      <c r="AV1578">
        <v>1.0469999999999999</v>
      </c>
      <c r="AW1578">
        <v>1</v>
      </c>
      <c r="AZ1578">
        <v>1</v>
      </c>
      <c r="BA1578">
        <v>16.23</v>
      </c>
      <c r="BB1578">
        <v>1</v>
      </c>
      <c r="BC1578">
        <v>1</v>
      </c>
      <c r="BD1578" t="s">
        <v>45</v>
      </c>
      <c r="BE1578" t="s">
        <v>45</v>
      </c>
      <c r="BF1578" t="s">
        <v>45</v>
      </c>
      <c r="BG1578" t="s">
        <v>45</v>
      </c>
      <c r="BH1578">
        <v>0</v>
      </c>
      <c r="BI1578">
        <v>1</v>
      </c>
      <c r="BJ1578" t="s">
        <v>909</v>
      </c>
      <c r="BM1578">
        <v>439</v>
      </c>
      <c r="BN1578">
        <v>0</v>
      </c>
      <c r="BO1578" t="s">
        <v>907</v>
      </c>
      <c r="BP1578">
        <v>1</v>
      </c>
      <c r="BQ1578">
        <v>60</v>
      </c>
      <c r="BS1578">
        <v>16.23</v>
      </c>
      <c r="BT1578">
        <v>1</v>
      </c>
      <c r="BU1578">
        <v>1</v>
      </c>
      <c r="BV1578">
        <v>1</v>
      </c>
      <c r="BW1578">
        <v>1</v>
      </c>
      <c r="BX1578">
        <v>1</v>
      </c>
      <c r="BY1578" t="s">
        <v>45</v>
      </c>
      <c r="BZ1578">
        <v>71</v>
      </c>
      <c r="CA1578">
        <v>44</v>
      </c>
      <c r="CF1578">
        <v>0</v>
      </c>
      <c r="CG1578">
        <v>0</v>
      </c>
      <c r="CM1578">
        <v>0</v>
      </c>
      <c r="CN1578" t="s">
        <v>45</v>
      </c>
      <c r="CO1578">
        <v>0</v>
      </c>
      <c r="CP1578">
        <f t="shared" ref="CP1578:CP1589" si="1009">(P1578+Q1578+S1578)</f>
        <v>1754.68</v>
      </c>
      <c r="CQ1578">
        <f t="shared" ref="CQ1578:CQ1589" si="1010">(AC1578*BC1578*AW1578)</f>
        <v>0</v>
      </c>
      <c r="CR1578">
        <f t="shared" ref="CR1578:CR1589" si="1011">(AD1578*BB1578*AV1578)</f>
        <v>0</v>
      </c>
      <c r="CS1578">
        <f t="shared" ref="CS1578:CS1589" si="1012">(AE1578*BS1578*AV1578)</f>
        <v>0</v>
      </c>
      <c r="CT1578">
        <f t="shared" ref="CT1578:CT1589" si="1013">(AF1578*BA1578*AV1578)</f>
        <v>654.73296929999992</v>
      </c>
      <c r="CU1578">
        <f t="shared" ref="CU1578:CU1589" si="1014">AG1578</f>
        <v>0</v>
      </c>
      <c r="CV1578">
        <f t="shared" ref="CV1578:CV1589" si="1015">(AH1578*AV1578)</f>
        <v>3.94719</v>
      </c>
      <c r="CW1578">
        <f t="shared" ref="CW1578:CW1589" si="1016">AI1578</f>
        <v>0</v>
      </c>
      <c r="CX1578">
        <f t="shared" ref="CX1578:CX1589" si="1017">AJ1578</f>
        <v>0</v>
      </c>
      <c r="CY1578">
        <f t="shared" ref="CY1578:CY1589" si="1018">S1578*(BZ1578/100)</f>
        <v>1245.8227999999999</v>
      </c>
      <c r="CZ1578">
        <f t="shared" ref="CZ1578:CZ1589" si="1019">S1578*(CA1578/100)</f>
        <v>772.05920000000003</v>
      </c>
      <c r="DC1578" t="s">
        <v>45</v>
      </c>
      <c r="DD1578" t="s">
        <v>45</v>
      </c>
      <c r="DE1578" t="s">
        <v>45</v>
      </c>
      <c r="DF1578" t="s">
        <v>45</v>
      </c>
      <c r="DG1578" t="s">
        <v>45</v>
      </c>
      <c r="DH1578" t="s">
        <v>45</v>
      </c>
      <c r="DI1578" t="s">
        <v>45</v>
      </c>
      <c r="DJ1578" t="s">
        <v>45</v>
      </c>
      <c r="DK1578" t="s">
        <v>45</v>
      </c>
      <c r="DL1578" t="s">
        <v>45</v>
      </c>
      <c r="DM1578" t="s">
        <v>45</v>
      </c>
      <c r="DN1578">
        <v>80</v>
      </c>
      <c r="DO1578">
        <v>55</v>
      </c>
      <c r="DP1578">
        <v>1.0469999999999999</v>
      </c>
      <c r="DQ1578">
        <v>1</v>
      </c>
      <c r="DU1578">
        <v>1003</v>
      </c>
      <c r="DV1578" t="s">
        <v>93</v>
      </c>
      <c r="DW1578" t="s">
        <v>93</v>
      </c>
      <c r="DX1578">
        <v>100</v>
      </c>
      <c r="EE1578">
        <v>21378154</v>
      </c>
      <c r="EF1578">
        <v>60</v>
      </c>
      <c r="EG1578" t="s">
        <v>87</v>
      </c>
      <c r="EH1578">
        <v>0</v>
      </c>
      <c r="EI1578" t="s">
        <v>45</v>
      </c>
      <c r="EJ1578">
        <v>1</v>
      </c>
      <c r="EK1578">
        <v>439</v>
      </c>
      <c r="EL1578" t="s">
        <v>425</v>
      </c>
      <c r="EM1578" t="s">
        <v>426</v>
      </c>
      <c r="EO1578" t="s">
        <v>45</v>
      </c>
      <c r="EQ1578">
        <v>0</v>
      </c>
      <c r="ER1578">
        <v>38.53</v>
      </c>
      <c r="ES1578">
        <v>0</v>
      </c>
      <c r="ET1578">
        <v>0</v>
      </c>
      <c r="EU1578">
        <v>0</v>
      </c>
      <c r="EV1578">
        <v>38.53</v>
      </c>
      <c r="EW1578">
        <v>3.77</v>
      </c>
      <c r="EX1578">
        <v>0</v>
      </c>
      <c r="EY1578">
        <v>0</v>
      </c>
      <c r="EZ1578">
        <v>0</v>
      </c>
      <c r="FQ1578">
        <v>0</v>
      </c>
      <c r="FR1578">
        <f t="shared" ref="FR1578:FR1589" si="1020">ROUND(IF(AND(BH1578=3,BI1578=3),P1578,0),2)</f>
        <v>0</v>
      </c>
      <c r="FS1578">
        <v>0</v>
      </c>
      <c r="FX1578">
        <v>71</v>
      </c>
      <c r="FY1578">
        <v>44</v>
      </c>
      <c r="GA1578" t="s">
        <v>45</v>
      </c>
      <c r="GG1578">
        <v>2</v>
      </c>
      <c r="GH1578">
        <v>1</v>
      </c>
      <c r="GI1578">
        <v>2</v>
      </c>
      <c r="GJ1578">
        <v>0</v>
      </c>
      <c r="GK1578">
        <f>ROUND(R1578*(R12)/100,2)</f>
        <v>0</v>
      </c>
      <c r="GL1578">
        <f t="shared" ref="GL1578:GL1589" si="1021">ROUND(IF(AND(BH1578=3,BI1578=3,FS1578&lt;&gt;0),P1578,0),2)</f>
        <v>0</v>
      </c>
      <c r="GM1578">
        <f t="shared" ref="GM1578:GM1589" si="1022">O1578+X1578+Y1578+GK1578</f>
        <v>3772.56</v>
      </c>
      <c r="GN1578">
        <f t="shared" ref="GN1578:GN1589" si="1023">ROUND(IF(OR(BI1578=0,BI1578=1),O1578+X1578+Y1578+GK1578,0),2)</f>
        <v>3772.56</v>
      </c>
      <c r="GO1578">
        <f t="shared" ref="GO1578:GO1589" si="1024">ROUND(IF(BI1578=2,O1578+X1578+Y1578+GK1578,0),2)</f>
        <v>0</v>
      </c>
      <c r="GP1578">
        <f t="shared" ref="GP1578:GP1589" si="1025">ROUND(IF(BI1578=4,O1578+X1578+Y1578+GK1578,0),2)</f>
        <v>0</v>
      </c>
      <c r="GR1578">
        <v>0</v>
      </c>
    </row>
    <row r="1579" spans="1:200">
      <c r="A1579">
        <v>17</v>
      </c>
      <c r="B1579">
        <v>0</v>
      </c>
      <c r="C1579">
        <f>ROW(SmtRes!A732)</f>
        <v>732</v>
      </c>
      <c r="D1579">
        <f>ROW(EtalonRes!A708)</f>
        <v>708</v>
      </c>
      <c r="E1579" t="s">
        <v>70</v>
      </c>
      <c r="F1579" t="s">
        <v>910</v>
      </c>
      <c r="G1579" t="s">
        <v>911</v>
      </c>
      <c r="H1579" t="s">
        <v>73</v>
      </c>
      <c r="I1579">
        <f>2.88</f>
        <v>2.88</v>
      </c>
      <c r="J1579">
        <v>0</v>
      </c>
      <c r="O1579">
        <f t="shared" si="992"/>
        <v>24482.86</v>
      </c>
      <c r="P1579">
        <f t="shared" si="993"/>
        <v>0</v>
      </c>
      <c r="Q1579">
        <f t="shared" si="994"/>
        <v>0</v>
      </c>
      <c r="R1579">
        <f t="shared" si="995"/>
        <v>0</v>
      </c>
      <c r="S1579">
        <f t="shared" si="996"/>
        <v>24482.86</v>
      </c>
      <c r="T1579">
        <f t="shared" si="997"/>
        <v>0</v>
      </c>
      <c r="U1579">
        <f t="shared" si="998"/>
        <v>147.60187199999999</v>
      </c>
      <c r="V1579">
        <f t="shared" si="999"/>
        <v>0</v>
      </c>
      <c r="W1579">
        <f t="shared" si="1000"/>
        <v>0</v>
      </c>
      <c r="X1579">
        <f t="shared" si="1001"/>
        <v>17382.830000000002</v>
      </c>
      <c r="Y1579">
        <f t="shared" si="1002"/>
        <v>10772.46</v>
      </c>
      <c r="AA1579">
        <v>22950688</v>
      </c>
      <c r="AB1579">
        <f t="shared" si="1003"/>
        <v>500.27</v>
      </c>
      <c r="AC1579">
        <f t="shared" si="1004"/>
        <v>0</v>
      </c>
      <c r="AD1579">
        <f>ROUND((((ET1579)-(EU1579))+AE1579),6)</f>
        <v>0</v>
      </c>
      <c r="AE1579">
        <f t="shared" si="1005"/>
        <v>0</v>
      </c>
      <c r="AF1579">
        <f t="shared" si="1005"/>
        <v>500.27</v>
      </c>
      <c r="AG1579">
        <f t="shared" si="1006"/>
        <v>0</v>
      </c>
      <c r="AH1579">
        <f t="shared" si="1007"/>
        <v>48.95</v>
      </c>
      <c r="AI1579">
        <f t="shared" si="1007"/>
        <v>0</v>
      </c>
      <c r="AJ1579">
        <f t="shared" si="1008"/>
        <v>0</v>
      </c>
      <c r="AK1579">
        <v>500.27</v>
      </c>
      <c r="AL1579">
        <v>0</v>
      </c>
      <c r="AM1579">
        <v>0</v>
      </c>
      <c r="AN1579">
        <v>0</v>
      </c>
      <c r="AO1579">
        <v>500.27</v>
      </c>
      <c r="AP1579">
        <v>0</v>
      </c>
      <c r="AQ1579">
        <v>48.95</v>
      </c>
      <c r="AR1579">
        <v>0</v>
      </c>
      <c r="AS1579">
        <v>0</v>
      </c>
      <c r="AT1579">
        <v>71</v>
      </c>
      <c r="AU1579">
        <v>44</v>
      </c>
      <c r="AV1579">
        <v>1.0469999999999999</v>
      </c>
      <c r="AW1579">
        <v>1</v>
      </c>
      <c r="AZ1579">
        <v>1</v>
      </c>
      <c r="BA1579">
        <v>16.23</v>
      </c>
      <c r="BB1579">
        <v>1</v>
      </c>
      <c r="BC1579">
        <v>1</v>
      </c>
      <c r="BD1579" t="s">
        <v>45</v>
      </c>
      <c r="BE1579" t="s">
        <v>45</v>
      </c>
      <c r="BF1579" t="s">
        <v>45</v>
      </c>
      <c r="BG1579" t="s">
        <v>45</v>
      </c>
      <c r="BH1579">
        <v>0</v>
      </c>
      <c r="BI1579">
        <v>1</v>
      </c>
      <c r="BJ1579" t="s">
        <v>912</v>
      </c>
      <c r="BM1579">
        <v>439</v>
      </c>
      <c r="BN1579">
        <v>0</v>
      </c>
      <c r="BO1579" t="s">
        <v>910</v>
      </c>
      <c r="BP1579">
        <v>1</v>
      </c>
      <c r="BQ1579">
        <v>60</v>
      </c>
      <c r="BS1579">
        <v>16.23</v>
      </c>
      <c r="BT1579">
        <v>1</v>
      </c>
      <c r="BU1579">
        <v>1</v>
      </c>
      <c r="BV1579">
        <v>1</v>
      </c>
      <c r="BW1579">
        <v>1</v>
      </c>
      <c r="BX1579">
        <v>1</v>
      </c>
      <c r="BY1579" t="s">
        <v>45</v>
      </c>
      <c r="BZ1579">
        <v>71</v>
      </c>
      <c r="CA1579">
        <v>44</v>
      </c>
      <c r="CF1579">
        <v>0</v>
      </c>
      <c r="CG1579">
        <v>0</v>
      </c>
      <c r="CM1579">
        <v>0</v>
      </c>
      <c r="CN1579" t="s">
        <v>45</v>
      </c>
      <c r="CO1579">
        <v>0</v>
      </c>
      <c r="CP1579">
        <f t="shared" si="1009"/>
        <v>24482.86</v>
      </c>
      <c r="CQ1579">
        <f t="shared" si="1010"/>
        <v>0</v>
      </c>
      <c r="CR1579">
        <f t="shared" si="1011"/>
        <v>0</v>
      </c>
      <c r="CS1579">
        <f t="shared" si="1012"/>
        <v>0</v>
      </c>
      <c r="CT1579">
        <f t="shared" si="1013"/>
        <v>8500.9930586999999</v>
      </c>
      <c r="CU1579">
        <f t="shared" si="1014"/>
        <v>0</v>
      </c>
      <c r="CV1579">
        <f t="shared" si="1015"/>
        <v>51.25065</v>
      </c>
      <c r="CW1579">
        <f t="shared" si="1016"/>
        <v>0</v>
      </c>
      <c r="CX1579">
        <f t="shared" si="1017"/>
        <v>0</v>
      </c>
      <c r="CY1579">
        <f t="shared" si="1018"/>
        <v>17382.830600000001</v>
      </c>
      <c r="CZ1579">
        <f t="shared" si="1019"/>
        <v>10772.4584</v>
      </c>
      <c r="DC1579" t="s">
        <v>45</v>
      </c>
      <c r="DD1579" t="s">
        <v>45</v>
      </c>
      <c r="DE1579" t="s">
        <v>45</v>
      </c>
      <c r="DF1579" t="s">
        <v>45</v>
      </c>
      <c r="DG1579" t="s">
        <v>45</v>
      </c>
      <c r="DH1579" t="s">
        <v>45</v>
      </c>
      <c r="DI1579" t="s">
        <v>45</v>
      </c>
      <c r="DJ1579" t="s">
        <v>45</v>
      </c>
      <c r="DK1579" t="s">
        <v>45</v>
      </c>
      <c r="DL1579" t="s">
        <v>45</v>
      </c>
      <c r="DM1579" t="s">
        <v>45</v>
      </c>
      <c r="DN1579">
        <v>80</v>
      </c>
      <c r="DO1579">
        <v>55</v>
      </c>
      <c r="DP1579">
        <v>1.0469999999999999</v>
      </c>
      <c r="DQ1579">
        <v>1</v>
      </c>
      <c r="DU1579">
        <v>1005</v>
      </c>
      <c r="DV1579" t="s">
        <v>73</v>
      </c>
      <c r="DW1579" t="s">
        <v>73</v>
      </c>
      <c r="DX1579">
        <v>100</v>
      </c>
      <c r="EE1579">
        <v>21378154</v>
      </c>
      <c r="EF1579">
        <v>60</v>
      </c>
      <c r="EG1579" t="s">
        <v>87</v>
      </c>
      <c r="EH1579">
        <v>0</v>
      </c>
      <c r="EI1579" t="s">
        <v>45</v>
      </c>
      <c r="EJ1579">
        <v>1</v>
      </c>
      <c r="EK1579">
        <v>439</v>
      </c>
      <c r="EL1579" t="s">
        <v>425</v>
      </c>
      <c r="EM1579" t="s">
        <v>426</v>
      </c>
      <c r="EO1579" t="s">
        <v>45</v>
      </c>
      <c r="EQ1579">
        <v>0</v>
      </c>
      <c r="ER1579">
        <v>500.27</v>
      </c>
      <c r="ES1579">
        <v>0</v>
      </c>
      <c r="ET1579">
        <v>0</v>
      </c>
      <c r="EU1579">
        <v>0</v>
      </c>
      <c r="EV1579">
        <v>500.27</v>
      </c>
      <c r="EW1579">
        <v>48.95</v>
      </c>
      <c r="EX1579">
        <v>0</v>
      </c>
      <c r="EY1579">
        <v>0</v>
      </c>
      <c r="EZ1579">
        <v>0</v>
      </c>
      <c r="FQ1579">
        <v>0</v>
      </c>
      <c r="FR1579">
        <f t="shared" si="1020"/>
        <v>0</v>
      </c>
      <c r="FS1579">
        <v>0</v>
      </c>
      <c r="FX1579">
        <v>71</v>
      </c>
      <c r="FY1579">
        <v>44</v>
      </c>
      <c r="GA1579" t="s">
        <v>45</v>
      </c>
      <c r="GG1579">
        <v>2</v>
      </c>
      <c r="GH1579">
        <v>1</v>
      </c>
      <c r="GI1579">
        <v>2</v>
      </c>
      <c r="GJ1579">
        <v>0</v>
      </c>
      <c r="GK1579">
        <f>ROUND(R1579*(R12)/100,2)</f>
        <v>0</v>
      </c>
      <c r="GL1579">
        <f t="shared" si="1021"/>
        <v>0</v>
      </c>
      <c r="GM1579">
        <f t="shared" si="1022"/>
        <v>52638.15</v>
      </c>
      <c r="GN1579">
        <f t="shared" si="1023"/>
        <v>52638.15</v>
      </c>
      <c r="GO1579">
        <f t="shared" si="1024"/>
        <v>0</v>
      </c>
      <c r="GP1579">
        <f t="shared" si="1025"/>
        <v>0</v>
      </c>
      <c r="GR1579">
        <v>0</v>
      </c>
    </row>
    <row r="1580" spans="1:200">
      <c r="A1580">
        <v>17</v>
      </c>
      <c r="B1580">
        <v>0</v>
      </c>
      <c r="C1580">
        <f>ROW(SmtRes!A734)</f>
        <v>734</v>
      </c>
      <c r="D1580">
        <f>ROW(EtalonRes!A710)</f>
        <v>710</v>
      </c>
      <c r="E1580" t="s">
        <v>77</v>
      </c>
      <c r="F1580" t="s">
        <v>913</v>
      </c>
      <c r="G1580" t="s">
        <v>914</v>
      </c>
      <c r="H1580" t="s">
        <v>73</v>
      </c>
      <c r="I1580">
        <v>0</v>
      </c>
      <c r="J1580">
        <v>0</v>
      </c>
      <c r="O1580">
        <f t="shared" si="992"/>
        <v>0</v>
      </c>
      <c r="P1580">
        <f t="shared" si="993"/>
        <v>0</v>
      </c>
      <c r="Q1580">
        <f t="shared" si="994"/>
        <v>0</v>
      </c>
      <c r="R1580">
        <f t="shared" si="995"/>
        <v>0</v>
      </c>
      <c r="S1580">
        <f t="shared" si="996"/>
        <v>0</v>
      </c>
      <c r="T1580">
        <f t="shared" si="997"/>
        <v>0</v>
      </c>
      <c r="U1580">
        <f t="shared" si="998"/>
        <v>0</v>
      </c>
      <c r="V1580">
        <f t="shared" si="999"/>
        <v>0</v>
      </c>
      <c r="W1580">
        <f t="shared" si="1000"/>
        <v>0</v>
      </c>
      <c r="X1580">
        <f t="shared" si="1001"/>
        <v>0</v>
      </c>
      <c r="Y1580">
        <f t="shared" si="1002"/>
        <v>0</v>
      </c>
      <c r="AA1580">
        <v>22950688</v>
      </c>
      <c r="AB1580">
        <f t="shared" si="1003"/>
        <v>116.41</v>
      </c>
      <c r="AC1580">
        <f t="shared" si="1004"/>
        <v>0</v>
      </c>
      <c r="AD1580">
        <f>ROUND((((ET1580)-(EU1580))+AE1580),6)</f>
        <v>0</v>
      </c>
      <c r="AE1580">
        <f t="shared" si="1005"/>
        <v>0</v>
      </c>
      <c r="AF1580">
        <f t="shared" si="1005"/>
        <v>116.41</v>
      </c>
      <c r="AG1580">
        <f t="shared" si="1006"/>
        <v>0</v>
      </c>
      <c r="AH1580">
        <f t="shared" si="1007"/>
        <v>11.39</v>
      </c>
      <c r="AI1580">
        <f t="shared" si="1007"/>
        <v>0</v>
      </c>
      <c r="AJ1580">
        <f t="shared" si="1008"/>
        <v>0</v>
      </c>
      <c r="AK1580">
        <v>116.41</v>
      </c>
      <c r="AL1580">
        <v>0</v>
      </c>
      <c r="AM1580">
        <v>0</v>
      </c>
      <c r="AN1580">
        <v>0</v>
      </c>
      <c r="AO1580">
        <v>116.41</v>
      </c>
      <c r="AP1580">
        <v>0</v>
      </c>
      <c r="AQ1580">
        <v>11.39</v>
      </c>
      <c r="AR1580">
        <v>0</v>
      </c>
      <c r="AS1580">
        <v>0</v>
      </c>
      <c r="AT1580">
        <v>71</v>
      </c>
      <c r="AU1580">
        <v>44</v>
      </c>
      <c r="AV1580">
        <v>1.0469999999999999</v>
      </c>
      <c r="AW1580">
        <v>1</v>
      </c>
      <c r="AZ1580">
        <v>1</v>
      </c>
      <c r="BA1580">
        <v>16.23</v>
      </c>
      <c r="BB1580">
        <v>1</v>
      </c>
      <c r="BC1580">
        <v>1</v>
      </c>
      <c r="BD1580" t="s">
        <v>45</v>
      </c>
      <c r="BE1580" t="s">
        <v>45</v>
      </c>
      <c r="BF1580" t="s">
        <v>45</v>
      </c>
      <c r="BG1580" t="s">
        <v>45</v>
      </c>
      <c r="BH1580">
        <v>0</v>
      </c>
      <c r="BI1580">
        <v>1</v>
      </c>
      <c r="BJ1580" t="s">
        <v>915</v>
      </c>
      <c r="BM1580">
        <v>439</v>
      </c>
      <c r="BN1580">
        <v>0</v>
      </c>
      <c r="BO1580" t="s">
        <v>913</v>
      </c>
      <c r="BP1580">
        <v>1</v>
      </c>
      <c r="BQ1580">
        <v>60</v>
      </c>
      <c r="BS1580">
        <v>16.23</v>
      </c>
      <c r="BT1580">
        <v>1</v>
      </c>
      <c r="BU1580">
        <v>1</v>
      </c>
      <c r="BV1580">
        <v>1</v>
      </c>
      <c r="BW1580">
        <v>1</v>
      </c>
      <c r="BX1580">
        <v>1</v>
      </c>
      <c r="BY1580" t="s">
        <v>45</v>
      </c>
      <c r="BZ1580">
        <v>71</v>
      </c>
      <c r="CA1580">
        <v>44</v>
      </c>
      <c r="CF1580">
        <v>0</v>
      </c>
      <c r="CG1580">
        <v>0</v>
      </c>
      <c r="CM1580">
        <v>0</v>
      </c>
      <c r="CN1580" t="s">
        <v>45</v>
      </c>
      <c r="CO1580">
        <v>0</v>
      </c>
      <c r="CP1580">
        <f t="shared" si="1009"/>
        <v>0</v>
      </c>
      <c r="CQ1580">
        <f t="shared" si="1010"/>
        <v>0</v>
      </c>
      <c r="CR1580">
        <f t="shared" si="1011"/>
        <v>0</v>
      </c>
      <c r="CS1580">
        <f t="shared" si="1012"/>
        <v>0</v>
      </c>
      <c r="CT1580">
        <f t="shared" si="1013"/>
        <v>1978.1330120999999</v>
      </c>
      <c r="CU1580">
        <f t="shared" si="1014"/>
        <v>0</v>
      </c>
      <c r="CV1580">
        <f t="shared" si="1015"/>
        <v>11.925330000000001</v>
      </c>
      <c r="CW1580">
        <f t="shared" si="1016"/>
        <v>0</v>
      </c>
      <c r="CX1580">
        <f t="shared" si="1017"/>
        <v>0</v>
      </c>
      <c r="CY1580">
        <f t="shared" si="1018"/>
        <v>0</v>
      </c>
      <c r="CZ1580">
        <f t="shared" si="1019"/>
        <v>0</v>
      </c>
      <c r="DC1580" t="s">
        <v>45</v>
      </c>
      <c r="DD1580" t="s">
        <v>45</v>
      </c>
      <c r="DE1580" t="s">
        <v>45</v>
      </c>
      <c r="DF1580" t="s">
        <v>45</v>
      </c>
      <c r="DG1580" t="s">
        <v>45</v>
      </c>
      <c r="DH1580" t="s">
        <v>45</v>
      </c>
      <c r="DI1580" t="s">
        <v>45</v>
      </c>
      <c r="DJ1580" t="s">
        <v>45</v>
      </c>
      <c r="DK1580" t="s">
        <v>45</v>
      </c>
      <c r="DL1580" t="s">
        <v>45</v>
      </c>
      <c r="DM1580" t="s">
        <v>45</v>
      </c>
      <c r="DN1580">
        <v>80</v>
      </c>
      <c r="DO1580">
        <v>55</v>
      </c>
      <c r="DP1580">
        <v>1.0469999999999999</v>
      </c>
      <c r="DQ1580">
        <v>1</v>
      </c>
      <c r="DU1580">
        <v>1005</v>
      </c>
      <c r="DV1580" t="s">
        <v>73</v>
      </c>
      <c r="DW1580" t="s">
        <v>73</v>
      </c>
      <c r="DX1580">
        <v>100</v>
      </c>
      <c r="EE1580">
        <v>21378154</v>
      </c>
      <c r="EF1580">
        <v>60</v>
      </c>
      <c r="EG1580" t="s">
        <v>87</v>
      </c>
      <c r="EH1580">
        <v>0</v>
      </c>
      <c r="EI1580" t="s">
        <v>45</v>
      </c>
      <c r="EJ1580">
        <v>1</v>
      </c>
      <c r="EK1580">
        <v>439</v>
      </c>
      <c r="EL1580" t="s">
        <v>425</v>
      </c>
      <c r="EM1580" t="s">
        <v>426</v>
      </c>
      <c r="EO1580" t="s">
        <v>45</v>
      </c>
      <c r="EQ1580">
        <v>0</v>
      </c>
      <c r="ER1580">
        <v>116.41</v>
      </c>
      <c r="ES1580">
        <v>0</v>
      </c>
      <c r="ET1580">
        <v>0</v>
      </c>
      <c r="EU1580">
        <v>0</v>
      </c>
      <c r="EV1580">
        <v>116.41</v>
      </c>
      <c r="EW1580">
        <v>11.39</v>
      </c>
      <c r="EX1580">
        <v>0</v>
      </c>
      <c r="EY1580">
        <v>0</v>
      </c>
      <c r="EZ1580">
        <v>0</v>
      </c>
      <c r="FQ1580">
        <v>0</v>
      </c>
      <c r="FR1580">
        <f t="shared" si="1020"/>
        <v>0</v>
      </c>
      <c r="FS1580">
        <v>0</v>
      </c>
      <c r="FX1580">
        <v>71</v>
      </c>
      <c r="FY1580">
        <v>44</v>
      </c>
      <c r="GA1580" t="s">
        <v>45</v>
      </c>
      <c r="GG1580">
        <v>2</v>
      </c>
      <c r="GH1580">
        <v>1</v>
      </c>
      <c r="GI1580">
        <v>2</v>
      </c>
      <c r="GJ1580">
        <v>0</v>
      </c>
      <c r="GK1580">
        <f>ROUND(R1580*(R12)/100,2)</f>
        <v>0</v>
      </c>
      <c r="GL1580">
        <f t="shared" si="1021"/>
        <v>0</v>
      </c>
      <c r="GM1580">
        <f t="shared" si="1022"/>
        <v>0</v>
      </c>
      <c r="GN1580">
        <f t="shared" si="1023"/>
        <v>0</v>
      </c>
      <c r="GO1580">
        <f t="shared" si="1024"/>
        <v>0</v>
      </c>
      <c r="GP1580">
        <f t="shared" si="1025"/>
        <v>0</v>
      </c>
      <c r="GR1580">
        <v>0</v>
      </c>
    </row>
    <row r="1581" spans="1:200">
      <c r="A1581">
        <v>17</v>
      </c>
      <c r="B1581">
        <v>0</v>
      </c>
      <c r="C1581">
        <f>ROW(SmtRes!A740)</f>
        <v>740</v>
      </c>
      <c r="D1581">
        <f>ROW(EtalonRes!A716)</f>
        <v>716</v>
      </c>
      <c r="E1581" t="s">
        <v>83</v>
      </c>
      <c r="F1581" t="s">
        <v>916</v>
      </c>
      <c r="G1581" t="s">
        <v>917</v>
      </c>
      <c r="H1581" t="s">
        <v>73</v>
      </c>
      <c r="I1581">
        <f>I1579</f>
        <v>2.88</v>
      </c>
      <c r="J1581">
        <v>0</v>
      </c>
      <c r="O1581">
        <f t="shared" si="992"/>
        <v>52821.03</v>
      </c>
      <c r="P1581">
        <f t="shared" si="993"/>
        <v>2348.27</v>
      </c>
      <c r="Q1581">
        <f t="shared" si="994"/>
        <v>1670.5</v>
      </c>
      <c r="R1581">
        <f t="shared" si="995"/>
        <v>727.73</v>
      </c>
      <c r="S1581">
        <f t="shared" si="996"/>
        <v>48802.26</v>
      </c>
      <c r="T1581">
        <f t="shared" si="997"/>
        <v>0</v>
      </c>
      <c r="U1581">
        <f t="shared" si="998"/>
        <v>271.38239999999996</v>
      </c>
      <c r="V1581">
        <f t="shared" si="999"/>
        <v>0</v>
      </c>
      <c r="W1581">
        <f t="shared" si="1000"/>
        <v>0</v>
      </c>
      <c r="X1581">
        <f t="shared" si="1001"/>
        <v>42945.99</v>
      </c>
      <c r="Y1581">
        <f t="shared" si="1002"/>
        <v>21472.99</v>
      </c>
      <c r="AA1581">
        <v>22950688</v>
      </c>
      <c r="AB1581">
        <f t="shared" si="1003"/>
        <v>1604.91</v>
      </c>
      <c r="AC1581">
        <f t="shared" si="1004"/>
        <v>547.23</v>
      </c>
      <c r="AD1581">
        <f>ROUND((((ET1581)-(EU1581))+AE1581),6)</f>
        <v>60.48</v>
      </c>
      <c r="AE1581">
        <f t="shared" si="1005"/>
        <v>14.87</v>
      </c>
      <c r="AF1581">
        <f t="shared" si="1005"/>
        <v>997.2</v>
      </c>
      <c r="AG1581">
        <f t="shared" si="1006"/>
        <v>0</v>
      </c>
      <c r="AH1581">
        <f t="shared" si="1007"/>
        <v>90</v>
      </c>
      <c r="AI1581">
        <f t="shared" si="1007"/>
        <v>0</v>
      </c>
      <c r="AJ1581">
        <f t="shared" si="1008"/>
        <v>0</v>
      </c>
      <c r="AK1581">
        <v>1604.91</v>
      </c>
      <c r="AL1581">
        <v>547.23</v>
      </c>
      <c r="AM1581">
        <v>60.48</v>
      </c>
      <c r="AN1581">
        <v>14.87</v>
      </c>
      <c r="AO1581">
        <v>997.2</v>
      </c>
      <c r="AP1581">
        <v>0</v>
      </c>
      <c r="AQ1581">
        <v>90</v>
      </c>
      <c r="AR1581">
        <v>0</v>
      </c>
      <c r="AS1581">
        <v>0</v>
      </c>
      <c r="AT1581">
        <v>88</v>
      </c>
      <c r="AU1581">
        <v>44</v>
      </c>
      <c r="AV1581">
        <v>1.0469999999999999</v>
      </c>
      <c r="AW1581">
        <v>1</v>
      </c>
      <c r="AZ1581">
        <v>1</v>
      </c>
      <c r="BA1581">
        <v>16.23</v>
      </c>
      <c r="BB1581">
        <v>9.16</v>
      </c>
      <c r="BC1581">
        <v>1.49</v>
      </c>
      <c r="BD1581" t="s">
        <v>45</v>
      </c>
      <c r="BE1581" t="s">
        <v>45</v>
      </c>
      <c r="BF1581" t="s">
        <v>45</v>
      </c>
      <c r="BG1581" t="s">
        <v>45</v>
      </c>
      <c r="BH1581">
        <v>0</v>
      </c>
      <c r="BI1581">
        <v>1</v>
      </c>
      <c r="BJ1581" t="s">
        <v>918</v>
      </c>
      <c r="BM1581">
        <v>89</v>
      </c>
      <c r="BN1581">
        <v>0</v>
      </c>
      <c r="BO1581" t="s">
        <v>916</v>
      </c>
      <c r="BP1581">
        <v>1</v>
      </c>
      <c r="BQ1581">
        <v>30</v>
      </c>
      <c r="BS1581">
        <v>16.23</v>
      </c>
      <c r="BT1581">
        <v>1</v>
      </c>
      <c r="BU1581">
        <v>1</v>
      </c>
      <c r="BV1581">
        <v>1</v>
      </c>
      <c r="BW1581">
        <v>1</v>
      </c>
      <c r="BX1581">
        <v>1</v>
      </c>
      <c r="BY1581" t="s">
        <v>45</v>
      </c>
      <c r="BZ1581">
        <v>88</v>
      </c>
      <c r="CA1581">
        <v>44</v>
      </c>
      <c r="CF1581">
        <v>0</v>
      </c>
      <c r="CG1581">
        <v>0</v>
      </c>
      <c r="CM1581">
        <v>0</v>
      </c>
      <c r="CN1581" t="s">
        <v>45</v>
      </c>
      <c r="CO1581">
        <v>0</v>
      </c>
      <c r="CP1581">
        <f t="shared" si="1009"/>
        <v>52821.03</v>
      </c>
      <c r="CQ1581">
        <f t="shared" si="1010"/>
        <v>815.37270000000001</v>
      </c>
      <c r="CR1581">
        <f t="shared" si="1011"/>
        <v>580.03464959999997</v>
      </c>
      <c r="CS1581">
        <f t="shared" si="1012"/>
        <v>252.68308469999999</v>
      </c>
      <c r="CT1581">
        <f t="shared" si="1013"/>
        <v>16945.230132000001</v>
      </c>
      <c r="CU1581">
        <f t="shared" si="1014"/>
        <v>0</v>
      </c>
      <c r="CV1581">
        <f t="shared" si="1015"/>
        <v>94.22999999999999</v>
      </c>
      <c r="CW1581">
        <f t="shared" si="1016"/>
        <v>0</v>
      </c>
      <c r="CX1581">
        <f t="shared" si="1017"/>
        <v>0</v>
      </c>
      <c r="CY1581">
        <f t="shared" si="1018"/>
        <v>42945.988799999999</v>
      </c>
      <c r="CZ1581">
        <f t="shared" si="1019"/>
        <v>21472.9944</v>
      </c>
      <c r="DC1581" t="s">
        <v>45</v>
      </c>
      <c r="DD1581" t="s">
        <v>45</v>
      </c>
      <c r="DE1581" t="s">
        <v>45</v>
      </c>
      <c r="DF1581" t="s">
        <v>45</v>
      </c>
      <c r="DG1581" t="s">
        <v>45</v>
      </c>
      <c r="DH1581" t="s">
        <v>45</v>
      </c>
      <c r="DI1581" t="s">
        <v>45</v>
      </c>
      <c r="DJ1581" t="s">
        <v>45</v>
      </c>
      <c r="DK1581" t="s">
        <v>45</v>
      </c>
      <c r="DL1581" t="s">
        <v>45</v>
      </c>
      <c r="DM1581" t="s">
        <v>45</v>
      </c>
      <c r="DN1581">
        <v>104</v>
      </c>
      <c r="DO1581">
        <v>70</v>
      </c>
      <c r="DP1581">
        <v>1.0469999999999999</v>
      </c>
      <c r="DQ1581">
        <v>1</v>
      </c>
      <c r="DU1581">
        <v>1005</v>
      </c>
      <c r="DV1581" t="s">
        <v>73</v>
      </c>
      <c r="DW1581" t="s">
        <v>73</v>
      </c>
      <c r="DX1581">
        <v>100</v>
      </c>
      <c r="EE1581">
        <v>21377804</v>
      </c>
      <c r="EF1581">
        <v>30</v>
      </c>
      <c r="EG1581" t="s">
        <v>20</v>
      </c>
      <c r="EH1581">
        <v>0</v>
      </c>
      <c r="EI1581" t="s">
        <v>45</v>
      </c>
      <c r="EJ1581">
        <v>1</v>
      </c>
      <c r="EK1581">
        <v>89</v>
      </c>
      <c r="EL1581" t="s">
        <v>881</v>
      </c>
      <c r="EM1581" t="s">
        <v>882</v>
      </c>
      <c r="EO1581" t="s">
        <v>45</v>
      </c>
      <c r="EQ1581">
        <v>0</v>
      </c>
      <c r="ER1581">
        <v>1604.91</v>
      </c>
      <c r="ES1581">
        <v>547.23</v>
      </c>
      <c r="ET1581">
        <v>60.48</v>
      </c>
      <c r="EU1581">
        <v>14.87</v>
      </c>
      <c r="EV1581">
        <v>997.2</v>
      </c>
      <c r="EW1581">
        <v>90</v>
      </c>
      <c r="EX1581">
        <v>0</v>
      </c>
      <c r="EY1581">
        <v>0</v>
      </c>
      <c r="EZ1581">
        <v>0</v>
      </c>
      <c r="FQ1581">
        <v>0</v>
      </c>
      <c r="FR1581">
        <f t="shared" si="1020"/>
        <v>0</v>
      </c>
      <c r="FS1581">
        <v>0</v>
      </c>
      <c r="FX1581">
        <v>88</v>
      </c>
      <c r="FY1581">
        <v>44</v>
      </c>
      <c r="GA1581" t="s">
        <v>45</v>
      </c>
      <c r="GG1581">
        <v>2</v>
      </c>
      <c r="GH1581">
        <v>1</v>
      </c>
      <c r="GI1581">
        <v>2</v>
      </c>
      <c r="GJ1581">
        <v>0</v>
      </c>
      <c r="GK1581">
        <f>ROUND(R1581*(R12)/100,2)</f>
        <v>1215.31</v>
      </c>
      <c r="GL1581">
        <f t="shared" si="1021"/>
        <v>0</v>
      </c>
      <c r="GM1581">
        <f t="shared" si="1022"/>
        <v>118455.31999999999</v>
      </c>
      <c r="GN1581">
        <f t="shared" si="1023"/>
        <v>118455.32</v>
      </c>
      <c r="GO1581">
        <f t="shared" si="1024"/>
        <v>0</v>
      </c>
      <c r="GP1581">
        <f t="shared" si="1025"/>
        <v>0</v>
      </c>
      <c r="GR1581">
        <v>0</v>
      </c>
    </row>
    <row r="1582" spans="1:200">
      <c r="A1582">
        <v>18</v>
      </c>
      <c r="B1582">
        <v>0</v>
      </c>
      <c r="C1582">
        <v>740</v>
      </c>
      <c r="E1582" t="s">
        <v>453</v>
      </c>
      <c r="F1582" t="s">
        <v>919</v>
      </c>
      <c r="G1582" t="s">
        <v>920</v>
      </c>
      <c r="H1582" t="s">
        <v>138</v>
      </c>
      <c r="I1582">
        <f>I1581*J1582</f>
        <v>6.048</v>
      </c>
      <c r="J1582">
        <v>2.1</v>
      </c>
      <c r="O1582">
        <f t="shared" si="992"/>
        <v>179037.86</v>
      </c>
      <c r="P1582">
        <f t="shared" si="993"/>
        <v>179037.86</v>
      </c>
      <c r="Q1582">
        <f t="shared" si="994"/>
        <v>0</v>
      </c>
      <c r="R1582">
        <f t="shared" si="995"/>
        <v>0</v>
      </c>
      <c r="S1582">
        <f t="shared" si="996"/>
        <v>0</v>
      </c>
      <c r="T1582">
        <f t="shared" si="997"/>
        <v>0</v>
      </c>
      <c r="U1582">
        <f t="shared" si="998"/>
        <v>0</v>
      </c>
      <c r="V1582">
        <f t="shared" si="999"/>
        <v>0</v>
      </c>
      <c r="W1582">
        <f t="shared" si="1000"/>
        <v>0</v>
      </c>
      <c r="X1582">
        <f t="shared" si="1001"/>
        <v>0</v>
      </c>
      <c r="Y1582">
        <f t="shared" si="1002"/>
        <v>0</v>
      </c>
      <c r="AA1582">
        <v>22950688</v>
      </c>
      <c r="AB1582">
        <f t="shared" si="1003"/>
        <v>18855.3</v>
      </c>
      <c r="AC1582">
        <f t="shared" si="1004"/>
        <v>18855.3</v>
      </c>
      <c r="AD1582">
        <f>ROUND((((ET1582)-(EU1582))+AE1582),6)</f>
        <v>0</v>
      </c>
      <c r="AE1582">
        <f t="shared" si="1005"/>
        <v>0</v>
      </c>
      <c r="AF1582">
        <f t="shared" si="1005"/>
        <v>0</v>
      </c>
      <c r="AG1582">
        <f t="shared" si="1006"/>
        <v>0</v>
      </c>
      <c r="AH1582">
        <f t="shared" si="1007"/>
        <v>0</v>
      </c>
      <c r="AI1582">
        <f t="shared" si="1007"/>
        <v>0</v>
      </c>
      <c r="AJ1582">
        <f t="shared" si="1008"/>
        <v>0</v>
      </c>
      <c r="AK1582">
        <v>18855.3</v>
      </c>
      <c r="AL1582">
        <v>18855.3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1</v>
      </c>
      <c r="AW1582">
        <v>1</v>
      </c>
      <c r="AZ1582">
        <v>1</v>
      </c>
      <c r="BA1582">
        <v>1</v>
      </c>
      <c r="BB1582">
        <v>1</v>
      </c>
      <c r="BC1582">
        <v>1.57</v>
      </c>
      <c r="BD1582" t="s">
        <v>45</v>
      </c>
      <c r="BE1582" t="s">
        <v>45</v>
      </c>
      <c r="BF1582" t="s">
        <v>45</v>
      </c>
      <c r="BG1582" t="s">
        <v>45</v>
      </c>
      <c r="BH1582">
        <v>3</v>
      </c>
      <c r="BI1582">
        <v>1</v>
      </c>
      <c r="BJ1582" t="s">
        <v>921</v>
      </c>
      <c r="BM1582">
        <v>89</v>
      </c>
      <c r="BN1582">
        <v>0</v>
      </c>
      <c r="BO1582" t="s">
        <v>919</v>
      </c>
      <c r="BP1582">
        <v>1</v>
      </c>
      <c r="BQ1582">
        <v>30</v>
      </c>
      <c r="BS1582">
        <v>1</v>
      </c>
      <c r="BT1582">
        <v>1</v>
      </c>
      <c r="BU1582">
        <v>1</v>
      </c>
      <c r="BV1582">
        <v>1</v>
      </c>
      <c r="BW1582">
        <v>1</v>
      </c>
      <c r="BX1582">
        <v>1</v>
      </c>
      <c r="BY1582" t="s">
        <v>45</v>
      </c>
      <c r="BZ1582">
        <v>0</v>
      </c>
      <c r="CA1582">
        <v>0</v>
      </c>
      <c r="CF1582">
        <v>0</v>
      </c>
      <c r="CG1582">
        <v>0</v>
      </c>
      <c r="CM1582">
        <v>0</v>
      </c>
      <c r="CN1582" t="s">
        <v>45</v>
      </c>
      <c r="CO1582">
        <v>0</v>
      </c>
      <c r="CP1582">
        <f t="shared" si="1009"/>
        <v>179037.86</v>
      </c>
      <c r="CQ1582">
        <f t="shared" si="1010"/>
        <v>29602.821</v>
      </c>
      <c r="CR1582">
        <f t="shared" si="1011"/>
        <v>0</v>
      </c>
      <c r="CS1582">
        <f t="shared" si="1012"/>
        <v>0</v>
      </c>
      <c r="CT1582">
        <f t="shared" si="1013"/>
        <v>0</v>
      </c>
      <c r="CU1582">
        <f t="shared" si="1014"/>
        <v>0</v>
      </c>
      <c r="CV1582">
        <f t="shared" si="1015"/>
        <v>0</v>
      </c>
      <c r="CW1582">
        <f t="shared" si="1016"/>
        <v>0</v>
      </c>
      <c r="CX1582">
        <f t="shared" si="1017"/>
        <v>0</v>
      </c>
      <c r="CY1582">
        <f t="shared" si="1018"/>
        <v>0</v>
      </c>
      <c r="CZ1582">
        <f t="shared" si="1019"/>
        <v>0</v>
      </c>
      <c r="DC1582" t="s">
        <v>45</v>
      </c>
      <c r="DD1582" t="s">
        <v>45</v>
      </c>
      <c r="DE1582" t="s">
        <v>45</v>
      </c>
      <c r="DF1582" t="s">
        <v>45</v>
      </c>
      <c r="DG1582" t="s">
        <v>45</v>
      </c>
      <c r="DH1582" t="s">
        <v>45</v>
      </c>
      <c r="DI1582" t="s">
        <v>45</v>
      </c>
      <c r="DJ1582" t="s">
        <v>45</v>
      </c>
      <c r="DK1582" t="s">
        <v>45</v>
      </c>
      <c r="DL1582" t="s">
        <v>45</v>
      </c>
      <c r="DM1582" t="s">
        <v>45</v>
      </c>
      <c r="DN1582">
        <v>104</v>
      </c>
      <c r="DO1582">
        <v>70</v>
      </c>
      <c r="DP1582">
        <v>1.0469999999999999</v>
      </c>
      <c r="DQ1582">
        <v>1</v>
      </c>
      <c r="DU1582">
        <v>1009</v>
      </c>
      <c r="DV1582" t="s">
        <v>138</v>
      </c>
      <c r="DW1582" t="s">
        <v>138</v>
      </c>
      <c r="DX1582">
        <v>1000</v>
      </c>
      <c r="EE1582">
        <v>21377804</v>
      </c>
      <c r="EF1582">
        <v>30</v>
      </c>
      <c r="EG1582" t="s">
        <v>20</v>
      </c>
      <c r="EH1582">
        <v>0</v>
      </c>
      <c r="EI1582" t="s">
        <v>45</v>
      </c>
      <c r="EJ1582">
        <v>1</v>
      </c>
      <c r="EK1582">
        <v>89</v>
      </c>
      <c r="EL1582" t="s">
        <v>881</v>
      </c>
      <c r="EM1582" t="s">
        <v>882</v>
      </c>
      <c r="EO1582" t="s">
        <v>45</v>
      </c>
      <c r="EQ1582">
        <v>0</v>
      </c>
      <c r="ER1582">
        <v>18855.3</v>
      </c>
      <c r="ES1582">
        <v>18855.3</v>
      </c>
      <c r="ET1582">
        <v>0</v>
      </c>
      <c r="EU1582">
        <v>0</v>
      </c>
      <c r="EV1582">
        <v>0</v>
      </c>
      <c r="EW1582">
        <v>0</v>
      </c>
      <c r="EX1582">
        <v>0</v>
      </c>
      <c r="EZ1582">
        <v>0</v>
      </c>
      <c r="FQ1582">
        <v>0</v>
      </c>
      <c r="FR1582">
        <f t="shared" si="1020"/>
        <v>0</v>
      </c>
      <c r="FS1582">
        <v>0</v>
      </c>
      <c r="FX1582">
        <v>0</v>
      </c>
      <c r="FY1582">
        <v>0</v>
      </c>
      <c r="GA1582" t="s">
        <v>45</v>
      </c>
      <c r="GG1582">
        <v>2</v>
      </c>
      <c r="GH1582">
        <v>1</v>
      </c>
      <c r="GI1582">
        <v>2</v>
      </c>
      <c r="GJ1582">
        <v>0</v>
      </c>
      <c r="GK1582">
        <f>ROUND(R1582*(R12)/100,2)</f>
        <v>0</v>
      </c>
      <c r="GL1582">
        <f t="shared" si="1021"/>
        <v>0</v>
      </c>
      <c r="GM1582">
        <f t="shared" si="1022"/>
        <v>179037.86</v>
      </c>
      <c r="GN1582">
        <f t="shared" si="1023"/>
        <v>179037.86</v>
      </c>
      <c r="GO1582">
        <f t="shared" si="1024"/>
        <v>0</v>
      </c>
      <c r="GP1582">
        <f t="shared" si="1025"/>
        <v>0</v>
      </c>
      <c r="GR1582">
        <v>0</v>
      </c>
    </row>
    <row r="1583" spans="1:200">
      <c r="A1583">
        <v>17</v>
      </c>
      <c r="B1583">
        <v>0</v>
      </c>
      <c r="C1583">
        <f>ROW(SmtRes!A745)</f>
        <v>745</v>
      </c>
      <c r="D1583">
        <f>ROW(EtalonRes!A721)</f>
        <v>721</v>
      </c>
      <c r="E1583" t="s">
        <v>90</v>
      </c>
      <c r="F1583" t="s">
        <v>922</v>
      </c>
      <c r="G1583" t="s">
        <v>923</v>
      </c>
      <c r="H1583" t="s">
        <v>73</v>
      </c>
      <c r="I1583">
        <f>I1581</f>
        <v>2.88</v>
      </c>
      <c r="J1583">
        <v>0</v>
      </c>
      <c r="O1583">
        <f t="shared" si="992"/>
        <v>3627.64</v>
      </c>
      <c r="P1583">
        <f t="shared" si="993"/>
        <v>149.88</v>
      </c>
      <c r="Q1583">
        <f t="shared" si="994"/>
        <v>224.28</v>
      </c>
      <c r="R1583">
        <f t="shared" si="995"/>
        <v>97.88</v>
      </c>
      <c r="S1583">
        <f t="shared" si="996"/>
        <v>3253.48</v>
      </c>
      <c r="T1583">
        <f t="shared" si="997"/>
        <v>0</v>
      </c>
      <c r="U1583">
        <f t="shared" si="998"/>
        <v>18.09216</v>
      </c>
      <c r="V1583">
        <f t="shared" si="999"/>
        <v>0</v>
      </c>
      <c r="W1583">
        <f t="shared" si="1000"/>
        <v>0</v>
      </c>
      <c r="X1583">
        <f t="shared" si="1001"/>
        <v>2863.06</v>
      </c>
      <c r="Y1583">
        <f t="shared" si="1002"/>
        <v>1431.53</v>
      </c>
      <c r="AA1583">
        <v>22950688</v>
      </c>
      <c r="AB1583">
        <f t="shared" si="1003"/>
        <v>110.74</v>
      </c>
      <c r="AC1583">
        <f t="shared" si="1004"/>
        <v>36.14</v>
      </c>
      <c r="AD1583">
        <f>ROUND(((((ET1583*2))-((EU1583*2)))+AE1583),6)</f>
        <v>8.1199999999999992</v>
      </c>
      <c r="AE1583">
        <f>ROUND(((EU1583*2)),6)</f>
        <v>2</v>
      </c>
      <c r="AF1583">
        <f>ROUND(((EV1583*2)),6)</f>
        <v>66.48</v>
      </c>
      <c r="AG1583">
        <f t="shared" si="1006"/>
        <v>0</v>
      </c>
      <c r="AH1583">
        <f>((EW1583*2))</f>
        <v>6</v>
      </c>
      <c r="AI1583">
        <f>((EX1583*2))</f>
        <v>0</v>
      </c>
      <c r="AJ1583">
        <f t="shared" si="1008"/>
        <v>0</v>
      </c>
      <c r="AK1583">
        <v>73.44</v>
      </c>
      <c r="AL1583">
        <v>36.14</v>
      </c>
      <c r="AM1583">
        <v>4.0599999999999996</v>
      </c>
      <c r="AN1583">
        <v>1</v>
      </c>
      <c r="AO1583">
        <v>33.24</v>
      </c>
      <c r="AP1583">
        <v>0</v>
      </c>
      <c r="AQ1583">
        <v>3</v>
      </c>
      <c r="AR1583">
        <v>0</v>
      </c>
      <c r="AS1583">
        <v>0</v>
      </c>
      <c r="AT1583">
        <v>88</v>
      </c>
      <c r="AU1583">
        <v>44</v>
      </c>
      <c r="AV1583">
        <v>1.0469999999999999</v>
      </c>
      <c r="AW1583">
        <v>1</v>
      </c>
      <c r="AZ1583">
        <v>1</v>
      </c>
      <c r="BA1583">
        <v>16.23</v>
      </c>
      <c r="BB1583">
        <v>9.16</v>
      </c>
      <c r="BC1583">
        <v>1.44</v>
      </c>
      <c r="BD1583" t="s">
        <v>45</v>
      </c>
      <c r="BE1583" t="s">
        <v>45</v>
      </c>
      <c r="BF1583" t="s">
        <v>45</v>
      </c>
      <c r="BG1583" t="s">
        <v>45</v>
      </c>
      <c r="BH1583">
        <v>0</v>
      </c>
      <c r="BI1583">
        <v>1</v>
      </c>
      <c r="BJ1583" t="s">
        <v>924</v>
      </c>
      <c r="BM1583">
        <v>89</v>
      </c>
      <c r="BN1583">
        <v>0</v>
      </c>
      <c r="BO1583" t="s">
        <v>922</v>
      </c>
      <c r="BP1583">
        <v>1</v>
      </c>
      <c r="BQ1583">
        <v>30</v>
      </c>
      <c r="BS1583">
        <v>16.23</v>
      </c>
      <c r="BT1583">
        <v>1</v>
      </c>
      <c r="BU1583">
        <v>1</v>
      </c>
      <c r="BV1583">
        <v>1</v>
      </c>
      <c r="BW1583">
        <v>1</v>
      </c>
      <c r="BX1583">
        <v>1</v>
      </c>
      <c r="BY1583" t="s">
        <v>45</v>
      </c>
      <c r="BZ1583">
        <v>88</v>
      </c>
      <c r="CA1583">
        <v>44</v>
      </c>
      <c r="CF1583">
        <v>0</v>
      </c>
      <c r="CG1583">
        <v>0</v>
      </c>
      <c r="CM1583">
        <v>0</v>
      </c>
      <c r="CN1583" t="s">
        <v>45</v>
      </c>
      <c r="CO1583">
        <v>0</v>
      </c>
      <c r="CP1583">
        <f t="shared" si="1009"/>
        <v>3627.64</v>
      </c>
      <c r="CQ1583">
        <f t="shared" si="1010"/>
        <v>52.041599999999995</v>
      </c>
      <c r="CR1583">
        <f t="shared" si="1011"/>
        <v>77.875022399999992</v>
      </c>
      <c r="CS1583">
        <f t="shared" si="1012"/>
        <v>33.985619999999997</v>
      </c>
      <c r="CT1583">
        <f t="shared" si="1013"/>
        <v>1129.6820088000002</v>
      </c>
      <c r="CU1583">
        <f t="shared" si="1014"/>
        <v>0</v>
      </c>
      <c r="CV1583">
        <f t="shared" si="1015"/>
        <v>6.282</v>
      </c>
      <c r="CW1583">
        <f t="shared" si="1016"/>
        <v>0</v>
      </c>
      <c r="CX1583">
        <f t="shared" si="1017"/>
        <v>0</v>
      </c>
      <c r="CY1583">
        <f t="shared" si="1018"/>
        <v>2863.0624000000003</v>
      </c>
      <c r="CZ1583">
        <f t="shared" si="1019"/>
        <v>1431.5312000000001</v>
      </c>
      <c r="DC1583" t="s">
        <v>45</v>
      </c>
      <c r="DD1583" t="s">
        <v>45</v>
      </c>
      <c r="DE1583" t="s">
        <v>886</v>
      </c>
      <c r="DF1583" t="s">
        <v>886</v>
      </c>
      <c r="DG1583" t="s">
        <v>886</v>
      </c>
      <c r="DH1583" t="s">
        <v>45</v>
      </c>
      <c r="DI1583" t="s">
        <v>886</v>
      </c>
      <c r="DJ1583" t="s">
        <v>886</v>
      </c>
      <c r="DK1583" t="s">
        <v>45</v>
      </c>
      <c r="DL1583" t="s">
        <v>45</v>
      </c>
      <c r="DM1583" t="s">
        <v>45</v>
      </c>
      <c r="DN1583">
        <v>104</v>
      </c>
      <c r="DO1583">
        <v>70</v>
      </c>
      <c r="DP1583">
        <v>1.0469999999999999</v>
      </c>
      <c r="DQ1583">
        <v>1</v>
      </c>
      <c r="DU1583">
        <v>1005</v>
      </c>
      <c r="DV1583" t="s">
        <v>73</v>
      </c>
      <c r="DW1583" t="s">
        <v>73</v>
      </c>
      <c r="DX1583">
        <v>100</v>
      </c>
      <c r="EE1583">
        <v>21377804</v>
      </c>
      <c r="EF1583">
        <v>30</v>
      </c>
      <c r="EG1583" t="s">
        <v>20</v>
      </c>
      <c r="EH1583">
        <v>0</v>
      </c>
      <c r="EI1583" t="s">
        <v>45</v>
      </c>
      <c r="EJ1583">
        <v>1</v>
      </c>
      <c r="EK1583">
        <v>89</v>
      </c>
      <c r="EL1583" t="s">
        <v>881</v>
      </c>
      <c r="EM1583" t="s">
        <v>882</v>
      </c>
      <c r="EO1583" t="s">
        <v>45</v>
      </c>
      <c r="EQ1583">
        <v>0</v>
      </c>
      <c r="ER1583">
        <v>73.44</v>
      </c>
      <c r="ES1583">
        <v>36.14</v>
      </c>
      <c r="ET1583">
        <v>4.0599999999999996</v>
      </c>
      <c r="EU1583">
        <v>1</v>
      </c>
      <c r="EV1583">
        <v>33.24</v>
      </c>
      <c r="EW1583">
        <v>3</v>
      </c>
      <c r="EX1583">
        <v>0</v>
      </c>
      <c r="EY1583">
        <v>0</v>
      </c>
      <c r="EZ1583">
        <v>0</v>
      </c>
      <c r="FQ1583">
        <v>0</v>
      </c>
      <c r="FR1583">
        <f t="shared" si="1020"/>
        <v>0</v>
      </c>
      <c r="FS1583">
        <v>0</v>
      </c>
      <c r="FX1583">
        <v>88</v>
      </c>
      <c r="FY1583">
        <v>44</v>
      </c>
      <c r="GA1583" t="s">
        <v>45</v>
      </c>
      <c r="GG1583">
        <v>2</v>
      </c>
      <c r="GH1583">
        <v>1</v>
      </c>
      <c r="GI1583">
        <v>2</v>
      </c>
      <c r="GJ1583">
        <v>0</v>
      </c>
      <c r="GK1583">
        <f>ROUND(R1583*(R12)/100,2)</f>
        <v>163.46</v>
      </c>
      <c r="GL1583">
        <f t="shared" si="1021"/>
        <v>0</v>
      </c>
      <c r="GM1583">
        <f t="shared" si="1022"/>
        <v>8085.69</v>
      </c>
      <c r="GN1583">
        <f t="shared" si="1023"/>
        <v>8085.69</v>
      </c>
      <c r="GO1583">
        <f t="shared" si="1024"/>
        <v>0</v>
      </c>
      <c r="GP1583">
        <f t="shared" si="1025"/>
        <v>0</v>
      </c>
      <c r="GR1583">
        <v>0</v>
      </c>
    </row>
    <row r="1584" spans="1:200">
      <c r="A1584">
        <v>18</v>
      </c>
      <c r="B1584">
        <v>0</v>
      </c>
      <c r="C1584">
        <v>745</v>
      </c>
      <c r="E1584" t="s">
        <v>267</v>
      </c>
      <c r="F1584" t="s">
        <v>919</v>
      </c>
      <c r="G1584" t="s">
        <v>920</v>
      </c>
      <c r="H1584" t="s">
        <v>138</v>
      </c>
      <c r="I1584">
        <f>I1583*J1584</f>
        <v>0.4032</v>
      </c>
      <c r="J1584">
        <v>0.14000000000000001</v>
      </c>
      <c r="O1584">
        <f t="shared" si="992"/>
        <v>11935.86</v>
      </c>
      <c r="P1584">
        <f t="shared" si="993"/>
        <v>11935.86</v>
      </c>
      <c r="Q1584">
        <f t="shared" si="994"/>
        <v>0</v>
      </c>
      <c r="R1584">
        <f t="shared" si="995"/>
        <v>0</v>
      </c>
      <c r="S1584">
        <f t="shared" si="996"/>
        <v>0</v>
      </c>
      <c r="T1584">
        <f t="shared" si="997"/>
        <v>0</v>
      </c>
      <c r="U1584">
        <f t="shared" si="998"/>
        <v>0</v>
      </c>
      <c r="V1584">
        <f t="shared" si="999"/>
        <v>0</v>
      </c>
      <c r="W1584">
        <f t="shared" si="1000"/>
        <v>0</v>
      </c>
      <c r="X1584">
        <f t="shared" si="1001"/>
        <v>0</v>
      </c>
      <c r="Y1584">
        <f t="shared" si="1002"/>
        <v>0</v>
      </c>
      <c r="AA1584">
        <v>22950688</v>
      </c>
      <c r="AB1584">
        <f t="shared" si="1003"/>
        <v>18855.3</v>
      </c>
      <c r="AC1584">
        <f t="shared" si="1004"/>
        <v>18855.3</v>
      </c>
      <c r="AD1584">
        <f t="shared" ref="AD1584:AD1589" si="1026">ROUND((((ET1584)-(EU1584))+AE1584),6)</f>
        <v>0</v>
      </c>
      <c r="AE1584">
        <f t="shared" ref="AE1584:AF1589" si="1027">ROUND((EU1584),6)</f>
        <v>0</v>
      </c>
      <c r="AF1584">
        <f t="shared" si="1027"/>
        <v>0</v>
      </c>
      <c r="AG1584">
        <f t="shared" si="1006"/>
        <v>0</v>
      </c>
      <c r="AH1584">
        <f t="shared" ref="AH1584:AI1589" si="1028">(EW1584)</f>
        <v>0</v>
      </c>
      <c r="AI1584">
        <f t="shared" si="1028"/>
        <v>0</v>
      </c>
      <c r="AJ1584">
        <f t="shared" si="1008"/>
        <v>0</v>
      </c>
      <c r="AK1584">
        <v>18855.3</v>
      </c>
      <c r="AL1584">
        <v>18855.3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1</v>
      </c>
      <c r="AW1584">
        <v>1</v>
      </c>
      <c r="AZ1584">
        <v>1</v>
      </c>
      <c r="BA1584">
        <v>1</v>
      </c>
      <c r="BB1584">
        <v>1</v>
      </c>
      <c r="BC1584">
        <v>1.57</v>
      </c>
      <c r="BD1584" t="s">
        <v>45</v>
      </c>
      <c r="BE1584" t="s">
        <v>45</v>
      </c>
      <c r="BF1584" t="s">
        <v>45</v>
      </c>
      <c r="BG1584" t="s">
        <v>45</v>
      </c>
      <c r="BH1584">
        <v>3</v>
      </c>
      <c r="BI1584">
        <v>1</v>
      </c>
      <c r="BJ1584" t="s">
        <v>921</v>
      </c>
      <c r="BM1584">
        <v>89</v>
      </c>
      <c r="BN1584">
        <v>0</v>
      </c>
      <c r="BO1584" t="s">
        <v>919</v>
      </c>
      <c r="BP1584">
        <v>1</v>
      </c>
      <c r="BQ1584">
        <v>30</v>
      </c>
      <c r="BS1584">
        <v>1</v>
      </c>
      <c r="BT1584">
        <v>1</v>
      </c>
      <c r="BU1584">
        <v>1</v>
      </c>
      <c r="BV1584">
        <v>1</v>
      </c>
      <c r="BW1584">
        <v>1</v>
      </c>
      <c r="BX1584">
        <v>1</v>
      </c>
      <c r="BY1584" t="s">
        <v>45</v>
      </c>
      <c r="BZ1584">
        <v>0</v>
      </c>
      <c r="CA1584">
        <v>0</v>
      </c>
      <c r="CF1584">
        <v>0</v>
      </c>
      <c r="CG1584">
        <v>0</v>
      </c>
      <c r="CM1584">
        <v>0</v>
      </c>
      <c r="CN1584" t="s">
        <v>45</v>
      </c>
      <c r="CO1584">
        <v>0</v>
      </c>
      <c r="CP1584">
        <f t="shared" si="1009"/>
        <v>11935.86</v>
      </c>
      <c r="CQ1584">
        <f t="shared" si="1010"/>
        <v>29602.821</v>
      </c>
      <c r="CR1584">
        <f t="shared" si="1011"/>
        <v>0</v>
      </c>
      <c r="CS1584">
        <f t="shared" si="1012"/>
        <v>0</v>
      </c>
      <c r="CT1584">
        <f t="shared" si="1013"/>
        <v>0</v>
      </c>
      <c r="CU1584">
        <f t="shared" si="1014"/>
        <v>0</v>
      </c>
      <c r="CV1584">
        <f t="shared" si="1015"/>
        <v>0</v>
      </c>
      <c r="CW1584">
        <f t="shared" si="1016"/>
        <v>0</v>
      </c>
      <c r="CX1584">
        <f t="shared" si="1017"/>
        <v>0</v>
      </c>
      <c r="CY1584">
        <f t="shared" si="1018"/>
        <v>0</v>
      </c>
      <c r="CZ1584">
        <f t="shared" si="1019"/>
        <v>0</v>
      </c>
      <c r="DC1584" t="s">
        <v>45</v>
      </c>
      <c r="DD1584" t="s">
        <v>45</v>
      </c>
      <c r="DE1584" t="s">
        <v>45</v>
      </c>
      <c r="DF1584" t="s">
        <v>45</v>
      </c>
      <c r="DG1584" t="s">
        <v>45</v>
      </c>
      <c r="DH1584" t="s">
        <v>45</v>
      </c>
      <c r="DI1584" t="s">
        <v>45</v>
      </c>
      <c r="DJ1584" t="s">
        <v>45</v>
      </c>
      <c r="DK1584" t="s">
        <v>45</v>
      </c>
      <c r="DL1584" t="s">
        <v>45</v>
      </c>
      <c r="DM1584" t="s">
        <v>45</v>
      </c>
      <c r="DN1584">
        <v>104</v>
      </c>
      <c r="DO1584">
        <v>70</v>
      </c>
      <c r="DP1584">
        <v>1.0469999999999999</v>
      </c>
      <c r="DQ1584">
        <v>1</v>
      </c>
      <c r="DU1584">
        <v>1009</v>
      </c>
      <c r="DV1584" t="s">
        <v>138</v>
      </c>
      <c r="DW1584" t="s">
        <v>138</v>
      </c>
      <c r="DX1584">
        <v>1000</v>
      </c>
      <c r="EE1584">
        <v>21377804</v>
      </c>
      <c r="EF1584">
        <v>30</v>
      </c>
      <c r="EG1584" t="s">
        <v>20</v>
      </c>
      <c r="EH1584">
        <v>0</v>
      </c>
      <c r="EI1584" t="s">
        <v>45</v>
      </c>
      <c r="EJ1584">
        <v>1</v>
      </c>
      <c r="EK1584">
        <v>89</v>
      </c>
      <c r="EL1584" t="s">
        <v>881</v>
      </c>
      <c r="EM1584" t="s">
        <v>882</v>
      </c>
      <c r="EO1584" t="s">
        <v>45</v>
      </c>
      <c r="EQ1584">
        <v>0</v>
      </c>
      <c r="ER1584">
        <v>18855.3</v>
      </c>
      <c r="ES1584">
        <v>18855.3</v>
      </c>
      <c r="ET1584">
        <v>0</v>
      </c>
      <c r="EU1584">
        <v>0</v>
      </c>
      <c r="EV1584">
        <v>0</v>
      </c>
      <c r="EW1584">
        <v>0</v>
      </c>
      <c r="EX1584">
        <v>0</v>
      </c>
      <c r="EZ1584">
        <v>0</v>
      </c>
      <c r="FQ1584">
        <v>0</v>
      </c>
      <c r="FR1584">
        <f t="shared" si="1020"/>
        <v>0</v>
      </c>
      <c r="FS1584">
        <v>0</v>
      </c>
      <c r="FX1584">
        <v>0</v>
      </c>
      <c r="FY1584">
        <v>0</v>
      </c>
      <c r="GA1584" t="s">
        <v>45</v>
      </c>
      <c r="GG1584">
        <v>2</v>
      </c>
      <c r="GH1584">
        <v>1</v>
      </c>
      <c r="GI1584">
        <v>2</v>
      </c>
      <c r="GJ1584">
        <v>0</v>
      </c>
      <c r="GK1584">
        <f>ROUND(R1584*(R12)/100,2)</f>
        <v>0</v>
      </c>
      <c r="GL1584">
        <f t="shared" si="1021"/>
        <v>0</v>
      </c>
      <c r="GM1584">
        <f t="shared" si="1022"/>
        <v>11935.86</v>
      </c>
      <c r="GN1584">
        <f t="shared" si="1023"/>
        <v>11935.86</v>
      </c>
      <c r="GO1584">
        <f t="shared" si="1024"/>
        <v>0</v>
      </c>
      <c r="GP1584">
        <f t="shared" si="1025"/>
        <v>0</v>
      </c>
      <c r="GR1584">
        <v>0</v>
      </c>
    </row>
    <row r="1585" spans="1:200">
      <c r="A1585">
        <v>17</v>
      </c>
      <c r="B1585">
        <v>0</v>
      </c>
      <c r="C1585">
        <f>ROW(SmtRes!A751)</f>
        <v>751</v>
      </c>
      <c r="D1585">
        <f>ROW(EtalonRes!A727)</f>
        <v>727</v>
      </c>
      <c r="E1585" t="s">
        <v>95</v>
      </c>
      <c r="F1585" t="s">
        <v>925</v>
      </c>
      <c r="G1585" t="s">
        <v>926</v>
      </c>
      <c r="H1585" t="s">
        <v>73</v>
      </c>
      <c r="I1585">
        <f>I1579</f>
        <v>2.88</v>
      </c>
      <c r="J1585">
        <v>0</v>
      </c>
      <c r="O1585">
        <f t="shared" si="992"/>
        <v>16958.87</v>
      </c>
      <c r="P1585">
        <f t="shared" si="993"/>
        <v>2454.08</v>
      </c>
      <c r="Q1585">
        <f t="shared" si="994"/>
        <v>795.92</v>
      </c>
      <c r="R1585">
        <f t="shared" si="995"/>
        <v>416.47</v>
      </c>
      <c r="S1585">
        <f t="shared" si="996"/>
        <v>13708.87</v>
      </c>
      <c r="T1585">
        <f t="shared" si="997"/>
        <v>0</v>
      </c>
      <c r="U1585">
        <f t="shared" si="998"/>
        <v>67.99636799999999</v>
      </c>
      <c r="V1585">
        <f t="shared" si="999"/>
        <v>0</v>
      </c>
      <c r="W1585">
        <f t="shared" si="1000"/>
        <v>0</v>
      </c>
      <c r="X1585">
        <f t="shared" si="1001"/>
        <v>12063.81</v>
      </c>
      <c r="Y1585">
        <f t="shared" si="1002"/>
        <v>6031.9</v>
      </c>
      <c r="AA1585">
        <v>22950688</v>
      </c>
      <c r="AB1585">
        <f t="shared" si="1003"/>
        <v>591.21</v>
      </c>
      <c r="AC1585">
        <f t="shared" si="1004"/>
        <v>267.95999999999998</v>
      </c>
      <c r="AD1585">
        <f t="shared" si="1026"/>
        <v>43.13</v>
      </c>
      <c r="AE1585">
        <f t="shared" si="1027"/>
        <v>8.51</v>
      </c>
      <c r="AF1585">
        <f t="shared" si="1027"/>
        <v>280.12</v>
      </c>
      <c r="AG1585">
        <f t="shared" si="1006"/>
        <v>0</v>
      </c>
      <c r="AH1585">
        <f t="shared" si="1028"/>
        <v>22.55</v>
      </c>
      <c r="AI1585">
        <f t="shared" si="1028"/>
        <v>0</v>
      </c>
      <c r="AJ1585">
        <f t="shared" si="1008"/>
        <v>0</v>
      </c>
      <c r="AK1585">
        <v>591.21</v>
      </c>
      <c r="AL1585">
        <v>267.95999999999998</v>
      </c>
      <c r="AM1585">
        <v>43.13</v>
      </c>
      <c r="AN1585">
        <v>8.51</v>
      </c>
      <c r="AO1585">
        <v>280.12</v>
      </c>
      <c r="AP1585">
        <v>0</v>
      </c>
      <c r="AQ1585">
        <v>22.55</v>
      </c>
      <c r="AR1585">
        <v>0</v>
      </c>
      <c r="AS1585">
        <v>0</v>
      </c>
      <c r="AT1585">
        <v>88</v>
      </c>
      <c r="AU1585">
        <v>44</v>
      </c>
      <c r="AV1585">
        <v>1.0469999999999999</v>
      </c>
      <c r="AW1585">
        <v>1</v>
      </c>
      <c r="AZ1585">
        <v>1</v>
      </c>
      <c r="BA1585">
        <v>16.23</v>
      </c>
      <c r="BB1585">
        <v>6.12</v>
      </c>
      <c r="BC1585">
        <v>3.18</v>
      </c>
      <c r="BD1585" t="s">
        <v>45</v>
      </c>
      <c r="BE1585" t="s">
        <v>45</v>
      </c>
      <c r="BF1585" t="s">
        <v>45</v>
      </c>
      <c r="BG1585" t="s">
        <v>45</v>
      </c>
      <c r="BH1585">
        <v>0</v>
      </c>
      <c r="BI1585">
        <v>1</v>
      </c>
      <c r="BJ1585" t="s">
        <v>927</v>
      </c>
      <c r="BM1585">
        <v>93</v>
      </c>
      <c r="BN1585">
        <v>0</v>
      </c>
      <c r="BO1585" t="s">
        <v>925</v>
      </c>
      <c r="BP1585">
        <v>1</v>
      </c>
      <c r="BQ1585">
        <v>30</v>
      </c>
      <c r="BS1585">
        <v>16.23</v>
      </c>
      <c r="BT1585">
        <v>1</v>
      </c>
      <c r="BU1585">
        <v>1</v>
      </c>
      <c r="BV1585">
        <v>1</v>
      </c>
      <c r="BW1585">
        <v>1</v>
      </c>
      <c r="BX1585">
        <v>1</v>
      </c>
      <c r="BY1585" t="s">
        <v>45</v>
      </c>
      <c r="BZ1585">
        <v>88</v>
      </c>
      <c r="CA1585">
        <v>44</v>
      </c>
      <c r="CF1585">
        <v>0</v>
      </c>
      <c r="CG1585">
        <v>0</v>
      </c>
      <c r="CM1585">
        <v>0</v>
      </c>
      <c r="CN1585" t="s">
        <v>45</v>
      </c>
      <c r="CO1585">
        <v>0</v>
      </c>
      <c r="CP1585">
        <f t="shared" si="1009"/>
        <v>16958.870000000003</v>
      </c>
      <c r="CQ1585">
        <f t="shared" si="1010"/>
        <v>852.11279999999999</v>
      </c>
      <c r="CR1585">
        <f t="shared" si="1011"/>
        <v>276.36151319999999</v>
      </c>
      <c r="CS1585">
        <f t="shared" si="1012"/>
        <v>144.60881309999999</v>
      </c>
      <c r="CT1585">
        <f t="shared" si="1013"/>
        <v>4760.0259372</v>
      </c>
      <c r="CU1585">
        <f t="shared" si="1014"/>
        <v>0</v>
      </c>
      <c r="CV1585">
        <f t="shared" si="1015"/>
        <v>23.609849999999998</v>
      </c>
      <c r="CW1585">
        <f t="shared" si="1016"/>
        <v>0</v>
      </c>
      <c r="CX1585">
        <f t="shared" si="1017"/>
        <v>0</v>
      </c>
      <c r="CY1585">
        <f t="shared" si="1018"/>
        <v>12063.805600000002</v>
      </c>
      <c r="CZ1585">
        <f t="shared" si="1019"/>
        <v>6031.9028000000008</v>
      </c>
      <c r="DC1585" t="s">
        <v>45</v>
      </c>
      <c r="DD1585" t="s">
        <v>45</v>
      </c>
      <c r="DE1585" t="s">
        <v>45</v>
      </c>
      <c r="DF1585" t="s">
        <v>45</v>
      </c>
      <c r="DG1585" t="s">
        <v>45</v>
      </c>
      <c r="DH1585" t="s">
        <v>45</v>
      </c>
      <c r="DI1585" t="s">
        <v>45</v>
      </c>
      <c r="DJ1585" t="s">
        <v>45</v>
      </c>
      <c r="DK1585" t="s">
        <v>45</v>
      </c>
      <c r="DL1585" t="s">
        <v>45</v>
      </c>
      <c r="DM1585" t="s">
        <v>45</v>
      </c>
      <c r="DN1585">
        <v>104</v>
      </c>
      <c r="DO1585">
        <v>70</v>
      </c>
      <c r="DP1585">
        <v>1.0469999999999999</v>
      </c>
      <c r="DQ1585">
        <v>1</v>
      </c>
      <c r="DU1585">
        <v>1005</v>
      </c>
      <c r="DV1585" t="s">
        <v>73</v>
      </c>
      <c r="DW1585" t="s">
        <v>73</v>
      </c>
      <c r="DX1585">
        <v>100</v>
      </c>
      <c r="EE1585">
        <v>21377808</v>
      </c>
      <c r="EF1585">
        <v>30</v>
      </c>
      <c r="EG1585" t="s">
        <v>20</v>
      </c>
      <c r="EH1585">
        <v>0</v>
      </c>
      <c r="EI1585" t="s">
        <v>45</v>
      </c>
      <c r="EJ1585">
        <v>1</v>
      </c>
      <c r="EK1585">
        <v>93</v>
      </c>
      <c r="EL1585" t="s">
        <v>928</v>
      </c>
      <c r="EM1585" t="s">
        <v>929</v>
      </c>
      <c r="EO1585" t="s">
        <v>45</v>
      </c>
      <c r="EQ1585">
        <v>0</v>
      </c>
      <c r="ER1585">
        <v>591.21</v>
      </c>
      <c r="ES1585">
        <v>267.95999999999998</v>
      </c>
      <c r="ET1585">
        <v>43.13</v>
      </c>
      <c r="EU1585">
        <v>8.51</v>
      </c>
      <c r="EV1585">
        <v>280.12</v>
      </c>
      <c r="EW1585">
        <v>22.55</v>
      </c>
      <c r="EX1585">
        <v>0</v>
      </c>
      <c r="EY1585">
        <v>0</v>
      </c>
      <c r="EZ1585">
        <v>0</v>
      </c>
      <c r="FQ1585">
        <v>0</v>
      </c>
      <c r="FR1585">
        <f t="shared" si="1020"/>
        <v>0</v>
      </c>
      <c r="FS1585">
        <v>0</v>
      </c>
      <c r="FX1585">
        <v>88</v>
      </c>
      <c r="FY1585">
        <v>44</v>
      </c>
      <c r="GA1585" t="s">
        <v>45</v>
      </c>
      <c r="GG1585">
        <v>2</v>
      </c>
      <c r="GH1585">
        <v>1</v>
      </c>
      <c r="GI1585">
        <v>2</v>
      </c>
      <c r="GJ1585">
        <v>0</v>
      </c>
      <c r="GK1585">
        <f>ROUND(R1585*(R12)/100,2)</f>
        <v>695.5</v>
      </c>
      <c r="GL1585">
        <f t="shared" si="1021"/>
        <v>0</v>
      </c>
      <c r="GM1585">
        <f t="shared" si="1022"/>
        <v>35750.080000000002</v>
      </c>
      <c r="GN1585">
        <f t="shared" si="1023"/>
        <v>35750.080000000002</v>
      </c>
      <c r="GO1585">
        <f t="shared" si="1024"/>
        <v>0</v>
      </c>
      <c r="GP1585">
        <f t="shared" si="1025"/>
        <v>0</v>
      </c>
      <c r="GR1585">
        <v>0</v>
      </c>
    </row>
    <row r="1586" spans="1:200">
      <c r="A1586">
        <v>18</v>
      </c>
      <c r="B1586">
        <v>0</v>
      </c>
      <c r="C1586">
        <v>751</v>
      </c>
      <c r="E1586" t="s">
        <v>99</v>
      </c>
      <c r="F1586" t="s">
        <v>930</v>
      </c>
      <c r="G1586" t="s">
        <v>931</v>
      </c>
      <c r="H1586" t="s">
        <v>462</v>
      </c>
      <c r="I1586">
        <f>I1585*J1586</f>
        <v>295.2</v>
      </c>
      <c r="J1586">
        <v>102.5</v>
      </c>
      <c r="O1586">
        <f t="shared" si="992"/>
        <v>217854.06</v>
      </c>
      <c r="P1586">
        <f t="shared" si="993"/>
        <v>217854.06</v>
      </c>
      <c r="Q1586">
        <f t="shared" si="994"/>
        <v>0</v>
      </c>
      <c r="R1586">
        <f t="shared" si="995"/>
        <v>0</v>
      </c>
      <c r="S1586">
        <f t="shared" si="996"/>
        <v>0</v>
      </c>
      <c r="T1586">
        <f t="shared" si="997"/>
        <v>0</v>
      </c>
      <c r="U1586">
        <f t="shared" si="998"/>
        <v>0</v>
      </c>
      <c r="V1586">
        <f t="shared" si="999"/>
        <v>0</v>
      </c>
      <c r="W1586">
        <f t="shared" si="1000"/>
        <v>0</v>
      </c>
      <c r="X1586">
        <f t="shared" si="1001"/>
        <v>0</v>
      </c>
      <c r="Y1586">
        <f t="shared" si="1002"/>
        <v>0</v>
      </c>
      <c r="AA1586">
        <v>22950688</v>
      </c>
      <c r="AB1586">
        <f t="shared" si="1003"/>
        <v>276.39999999999998</v>
      </c>
      <c r="AC1586">
        <f t="shared" si="1004"/>
        <v>276.39999999999998</v>
      </c>
      <c r="AD1586">
        <f t="shared" si="1026"/>
        <v>0</v>
      </c>
      <c r="AE1586">
        <f t="shared" si="1027"/>
        <v>0</v>
      </c>
      <c r="AF1586">
        <f t="shared" si="1027"/>
        <v>0</v>
      </c>
      <c r="AG1586">
        <f t="shared" si="1006"/>
        <v>0</v>
      </c>
      <c r="AH1586">
        <f t="shared" si="1028"/>
        <v>0</v>
      </c>
      <c r="AI1586">
        <f t="shared" si="1028"/>
        <v>0</v>
      </c>
      <c r="AJ1586">
        <f t="shared" si="1008"/>
        <v>0</v>
      </c>
      <c r="AK1586">
        <v>276.39999999999998</v>
      </c>
      <c r="AL1586">
        <v>276.39999999999998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1</v>
      </c>
      <c r="AW1586">
        <v>1</v>
      </c>
      <c r="AZ1586">
        <v>1</v>
      </c>
      <c r="BA1586">
        <v>1</v>
      </c>
      <c r="BB1586">
        <v>1</v>
      </c>
      <c r="BC1586">
        <v>2.67</v>
      </c>
      <c r="BD1586" t="s">
        <v>45</v>
      </c>
      <c r="BE1586" t="s">
        <v>45</v>
      </c>
      <c r="BF1586" t="s">
        <v>45</v>
      </c>
      <c r="BG1586" t="s">
        <v>45</v>
      </c>
      <c r="BH1586">
        <v>3</v>
      </c>
      <c r="BI1586">
        <v>1</v>
      </c>
      <c r="BJ1586" t="s">
        <v>932</v>
      </c>
      <c r="BM1586">
        <v>93</v>
      </c>
      <c r="BN1586">
        <v>0</v>
      </c>
      <c r="BO1586" t="s">
        <v>930</v>
      </c>
      <c r="BP1586">
        <v>1</v>
      </c>
      <c r="BQ1586">
        <v>30</v>
      </c>
      <c r="BS1586">
        <v>1</v>
      </c>
      <c r="BT1586">
        <v>1</v>
      </c>
      <c r="BU1586">
        <v>1</v>
      </c>
      <c r="BV1586">
        <v>1</v>
      </c>
      <c r="BW1586">
        <v>1</v>
      </c>
      <c r="BX1586">
        <v>1</v>
      </c>
      <c r="BY1586" t="s">
        <v>45</v>
      </c>
      <c r="BZ1586">
        <v>0</v>
      </c>
      <c r="CA1586">
        <v>0</v>
      </c>
      <c r="CF1586">
        <v>0</v>
      </c>
      <c r="CG1586">
        <v>0</v>
      </c>
      <c r="CM1586">
        <v>0</v>
      </c>
      <c r="CN1586" t="s">
        <v>45</v>
      </c>
      <c r="CO1586">
        <v>0</v>
      </c>
      <c r="CP1586">
        <f t="shared" si="1009"/>
        <v>217854.06</v>
      </c>
      <c r="CQ1586">
        <f t="shared" si="1010"/>
        <v>737.98799999999994</v>
      </c>
      <c r="CR1586">
        <f t="shared" si="1011"/>
        <v>0</v>
      </c>
      <c r="CS1586">
        <f t="shared" si="1012"/>
        <v>0</v>
      </c>
      <c r="CT1586">
        <f t="shared" si="1013"/>
        <v>0</v>
      </c>
      <c r="CU1586">
        <f t="shared" si="1014"/>
        <v>0</v>
      </c>
      <c r="CV1586">
        <f t="shared" si="1015"/>
        <v>0</v>
      </c>
      <c r="CW1586">
        <f t="shared" si="1016"/>
        <v>0</v>
      </c>
      <c r="CX1586">
        <f t="shared" si="1017"/>
        <v>0</v>
      </c>
      <c r="CY1586">
        <f t="shared" si="1018"/>
        <v>0</v>
      </c>
      <c r="CZ1586">
        <f t="shared" si="1019"/>
        <v>0</v>
      </c>
      <c r="DC1586" t="s">
        <v>45</v>
      </c>
      <c r="DD1586" t="s">
        <v>45</v>
      </c>
      <c r="DE1586" t="s">
        <v>45</v>
      </c>
      <c r="DF1586" t="s">
        <v>45</v>
      </c>
      <c r="DG1586" t="s">
        <v>45</v>
      </c>
      <c r="DH1586" t="s">
        <v>45</v>
      </c>
      <c r="DI1586" t="s">
        <v>45</v>
      </c>
      <c r="DJ1586" t="s">
        <v>45</v>
      </c>
      <c r="DK1586" t="s">
        <v>45</v>
      </c>
      <c r="DL1586" t="s">
        <v>45</v>
      </c>
      <c r="DM1586" t="s">
        <v>45</v>
      </c>
      <c r="DN1586">
        <v>104</v>
      </c>
      <c r="DO1586">
        <v>70</v>
      </c>
      <c r="DP1586">
        <v>1.0469999999999999</v>
      </c>
      <c r="DQ1586">
        <v>1</v>
      </c>
      <c r="DU1586">
        <v>1005</v>
      </c>
      <c r="DV1586" t="s">
        <v>462</v>
      </c>
      <c r="DW1586" t="s">
        <v>462</v>
      </c>
      <c r="DX1586">
        <v>1</v>
      </c>
      <c r="EE1586">
        <v>21377808</v>
      </c>
      <c r="EF1586">
        <v>30</v>
      </c>
      <c r="EG1586" t="s">
        <v>20</v>
      </c>
      <c r="EH1586">
        <v>0</v>
      </c>
      <c r="EI1586" t="s">
        <v>45</v>
      </c>
      <c r="EJ1586">
        <v>1</v>
      </c>
      <c r="EK1586">
        <v>93</v>
      </c>
      <c r="EL1586" t="s">
        <v>928</v>
      </c>
      <c r="EM1586" t="s">
        <v>929</v>
      </c>
      <c r="EO1586" t="s">
        <v>45</v>
      </c>
      <c r="EQ1586">
        <v>0</v>
      </c>
      <c r="ER1586">
        <v>276.39999999999998</v>
      </c>
      <c r="ES1586">
        <v>276.39999999999998</v>
      </c>
      <c r="ET1586">
        <v>0</v>
      </c>
      <c r="EU1586">
        <v>0</v>
      </c>
      <c r="EV1586">
        <v>0</v>
      </c>
      <c r="EW1586">
        <v>0</v>
      </c>
      <c r="EX1586">
        <v>0</v>
      </c>
      <c r="EZ1586">
        <v>0</v>
      </c>
      <c r="FQ1586">
        <v>0</v>
      </c>
      <c r="FR1586">
        <f t="shared" si="1020"/>
        <v>0</v>
      </c>
      <c r="FS1586">
        <v>0</v>
      </c>
      <c r="FX1586">
        <v>0</v>
      </c>
      <c r="FY1586">
        <v>0</v>
      </c>
      <c r="GA1586" t="s">
        <v>45</v>
      </c>
      <c r="GG1586">
        <v>2</v>
      </c>
      <c r="GH1586">
        <v>1</v>
      </c>
      <c r="GI1586">
        <v>2</v>
      </c>
      <c r="GJ1586">
        <v>0</v>
      </c>
      <c r="GK1586">
        <f>ROUND(R1586*(R12)/100,2)</f>
        <v>0</v>
      </c>
      <c r="GL1586">
        <f t="shared" si="1021"/>
        <v>0</v>
      </c>
      <c r="GM1586">
        <f t="shared" si="1022"/>
        <v>217854.06</v>
      </c>
      <c r="GN1586">
        <f t="shared" si="1023"/>
        <v>217854.06</v>
      </c>
      <c r="GO1586">
        <f t="shared" si="1024"/>
        <v>0</v>
      </c>
      <c r="GP1586">
        <f t="shared" si="1025"/>
        <v>0</v>
      </c>
      <c r="GR1586">
        <v>0</v>
      </c>
    </row>
    <row r="1587" spans="1:200">
      <c r="A1587">
        <v>17</v>
      </c>
      <c r="B1587">
        <v>0</v>
      </c>
      <c r="C1587">
        <f>ROW(SmtRes!A755)</f>
        <v>755</v>
      </c>
      <c r="D1587">
        <f>ROW(EtalonRes!A731)</f>
        <v>731</v>
      </c>
      <c r="E1587" t="s">
        <v>106</v>
      </c>
      <c r="F1587" t="s">
        <v>933</v>
      </c>
      <c r="G1587" t="s">
        <v>934</v>
      </c>
      <c r="H1587" t="s">
        <v>93</v>
      </c>
      <c r="I1587">
        <f>I1578</f>
        <v>2.68</v>
      </c>
      <c r="J1587">
        <v>0</v>
      </c>
      <c r="O1587">
        <f t="shared" si="992"/>
        <v>5295.37</v>
      </c>
      <c r="P1587">
        <f t="shared" si="993"/>
        <v>0</v>
      </c>
      <c r="Q1587">
        <f t="shared" si="994"/>
        <v>55</v>
      </c>
      <c r="R1587">
        <f t="shared" si="995"/>
        <v>24.14</v>
      </c>
      <c r="S1587">
        <f t="shared" si="996"/>
        <v>5240.37</v>
      </c>
      <c r="T1587">
        <f t="shared" si="997"/>
        <v>0</v>
      </c>
      <c r="U1587">
        <f t="shared" si="998"/>
        <v>25.225580400000002</v>
      </c>
      <c r="V1587">
        <f t="shared" si="999"/>
        <v>0</v>
      </c>
      <c r="W1587">
        <f t="shared" si="1000"/>
        <v>0</v>
      </c>
      <c r="X1587">
        <f t="shared" si="1001"/>
        <v>4611.53</v>
      </c>
      <c r="Y1587">
        <f t="shared" si="1002"/>
        <v>2305.7600000000002</v>
      </c>
      <c r="AA1587">
        <v>22950688</v>
      </c>
      <c r="AB1587">
        <f t="shared" si="1003"/>
        <v>117.3</v>
      </c>
      <c r="AC1587">
        <f t="shared" si="1004"/>
        <v>0</v>
      </c>
      <c r="AD1587">
        <f t="shared" si="1026"/>
        <v>2.23</v>
      </c>
      <c r="AE1587">
        <f t="shared" si="1027"/>
        <v>0.53</v>
      </c>
      <c r="AF1587">
        <f t="shared" si="1027"/>
        <v>115.07</v>
      </c>
      <c r="AG1587">
        <f t="shared" si="1006"/>
        <v>0</v>
      </c>
      <c r="AH1587">
        <f t="shared" si="1028"/>
        <v>8.99</v>
      </c>
      <c r="AI1587">
        <f t="shared" si="1028"/>
        <v>0</v>
      </c>
      <c r="AJ1587">
        <f t="shared" si="1008"/>
        <v>0</v>
      </c>
      <c r="AK1587">
        <v>117.3</v>
      </c>
      <c r="AL1587">
        <v>0</v>
      </c>
      <c r="AM1587">
        <v>2.23</v>
      </c>
      <c r="AN1587">
        <v>0.53</v>
      </c>
      <c r="AO1587">
        <v>115.07</v>
      </c>
      <c r="AP1587">
        <v>0</v>
      </c>
      <c r="AQ1587">
        <v>8.99</v>
      </c>
      <c r="AR1587">
        <v>0</v>
      </c>
      <c r="AS1587">
        <v>0</v>
      </c>
      <c r="AT1587">
        <v>88</v>
      </c>
      <c r="AU1587">
        <v>44</v>
      </c>
      <c r="AV1587">
        <v>1.0469999999999999</v>
      </c>
      <c r="AW1587">
        <v>1</v>
      </c>
      <c r="AZ1587">
        <v>1</v>
      </c>
      <c r="BA1587">
        <v>16.23</v>
      </c>
      <c r="BB1587">
        <v>8.7899999999999991</v>
      </c>
      <c r="BC1587">
        <v>1</v>
      </c>
      <c r="BD1587" t="s">
        <v>45</v>
      </c>
      <c r="BE1587" t="s">
        <v>45</v>
      </c>
      <c r="BF1587" t="s">
        <v>45</v>
      </c>
      <c r="BG1587" t="s">
        <v>45</v>
      </c>
      <c r="BH1587">
        <v>0</v>
      </c>
      <c r="BI1587">
        <v>1</v>
      </c>
      <c r="BJ1587" t="s">
        <v>935</v>
      </c>
      <c r="BM1587">
        <v>91</v>
      </c>
      <c r="BN1587">
        <v>0</v>
      </c>
      <c r="BO1587" t="s">
        <v>933</v>
      </c>
      <c r="BP1587">
        <v>1</v>
      </c>
      <c r="BQ1587">
        <v>30</v>
      </c>
      <c r="BS1587">
        <v>16.23</v>
      </c>
      <c r="BT1587">
        <v>1</v>
      </c>
      <c r="BU1587">
        <v>1</v>
      </c>
      <c r="BV1587">
        <v>1</v>
      </c>
      <c r="BW1587">
        <v>1</v>
      </c>
      <c r="BX1587">
        <v>1</v>
      </c>
      <c r="BY1587" t="s">
        <v>45</v>
      </c>
      <c r="BZ1587">
        <v>88</v>
      </c>
      <c r="CA1587">
        <v>44</v>
      </c>
      <c r="CF1587">
        <v>0</v>
      </c>
      <c r="CG1587">
        <v>0</v>
      </c>
      <c r="CM1587">
        <v>0</v>
      </c>
      <c r="CN1587" t="s">
        <v>45</v>
      </c>
      <c r="CO1587">
        <v>0</v>
      </c>
      <c r="CP1587">
        <f t="shared" si="1009"/>
        <v>5295.37</v>
      </c>
      <c r="CQ1587">
        <f t="shared" si="1010"/>
        <v>0</v>
      </c>
      <c r="CR1587">
        <f t="shared" si="1011"/>
        <v>20.522979899999996</v>
      </c>
      <c r="CS1587">
        <f t="shared" si="1012"/>
        <v>9.0061893000000008</v>
      </c>
      <c r="CT1587">
        <f t="shared" si="1013"/>
        <v>1955.3626466999999</v>
      </c>
      <c r="CU1587">
        <f t="shared" si="1014"/>
        <v>0</v>
      </c>
      <c r="CV1587">
        <f t="shared" si="1015"/>
        <v>9.4125300000000003</v>
      </c>
      <c r="CW1587">
        <f t="shared" si="1016"/>
        <v>0</v>
      </c>
      <c r="CX1587">
        <f t="shared" si="1017"/>
        <v>0</v>
      </c>
      <c r="CY1587">
        <f t="shared" si="1018"/>
        <v>4611.5255999999999</v>
      </c>
      <c r="CZ1587">
        <f t="shared" si="1019"/>
        <v>2305.7628</v>
      </c>
      <c r="DC1587" t="s">
        <v>45</v>
      </c>
      <c r="DD1587" t="s">
        <v>45</v>
      </c>
      <c r="DE1587" t="s">
        <v>45</v>
      </c>
      <c r="DF1587" t="s">
        <v>45</v>
      </c>
      <c r="DG1587" t="s">
        <v>45</v>
      </c>
      <c r="DH1587" t="s">
        <v>45</v>
      </c>
      <c r="DI1587" t="s">
        <v>45</v>
      </c>
      <c r="DJ1587" t="s">
        <v>45</v>
      </c>
      <c r="DK1587" t="s">
        <v>45</v>
      </c>
      <c r="DL1587" t="s">
        <v>45</v>
      </c>
      <c r="DM1587" t="s">
        <v>45</v>
      </c>
      <c r="DN1587">
        <v>104</v>
      </c>
      <c r="DO1587">
        <v>70</v>
      </c>
      <c r="DP1587">
        <v>1.0469999999999999</v>
      </c>
      <c r="DQ1587">
        <v>1</v>
      </c>
      <c r="DU1587">
        <v>1003</v>
      </c>
      <c r="DV1587" t="s">
        <v>93</v>
      </c>
      <c r="DW1587" t="s">
        <v>93</v>
      </c>
      <c r="DX1587">
        <v>100</v>
      </c>
      <c r="EE1587">
        <v>21377806</v>
      </c>
      <c r="EF1587">
        <v>30</v>
      </c>
      <c r="EG1587" t="s">
        <v>20</v>
      </c>
      <c r="EH1587">
        <v>0</v>
      </c>
      <c r="EI1587" t="s">
        <v>45</v>
      </c>
      <c r="EJ1587">
        <v>1</v>
      </c>
      <c r="EK1587">
        <v>91</v>
      </c>
      <c r="EL1587" t="s">
        <v>902</v>
      </c>
      <c r="EM1587" t="s">
        <v>903</v>
      </c>
      <c r="EO1587" t="s">
        <v>45</v>
      </c>
      <c r="EQ1587">
        <v>0</v>
      </c>
      <c r="ER1587">
        <v>117.3</v>
      </c>
      <c r="ES1587">
        <v>0</v>
      </c>
      <c r="ET1587">
        <v>2.23</v>
      </c>
      <c r="EU1587">
        <v>0.53</v>
      </c>
      <c r="EV1587">
        <v>115.07</v>
      </c>
      <c r="EW1587">
        <v>8.99</v>
      </c>
      <c r="EX1587">
        <v>0</v>
      </c>
      <c r="EY1587">
        <v>0</v>
      </c>
      <c r="EZ1587">
        <v>0</v>
      </c>
      <c r="FQ1587">
        <v>0</v>
      </c>
      <c r="FR1587">
        <f t="shared" si="1020"/>
        <v>0</v>
      </c>
      <c r="FS1587">
        <v>0</v>
      </c>
      <c r="FX1587">
        <v>88</v>
      </c>
      <c r="FY1587">
        <v>44</v>
      </c>
      <c r="GA1587" t="s">
        <v>45</v>
      </c>
      <c r="GG1587">
        <v>2</v>
      </c>
      <c r="GH1587">
        <v>1</v>
      </c>
      <c r="GI1587">
        <v>2</v>
      </c>
      <c r="GJ1587">
        <v>0</v>
      </c>
      <c r="GK1587">
        <f>ROUND(R1587*(R12)/100,2)</f>
        <v>40.31</v>
      </c>
      <c r="GL1587">
        <f t="shared" si="1021"/>
        <v>0</v>
      </c>
      <c r="GM1587">
        <f t="shared" si="1022"/>
        <v>12252.97</v>
      </c>
      <c r="GN1587">
        <f t="shared" si="1023"/>
        <v>12252.97</v>
      </c>
      <c r="GO1587">
        <f t="shared" si="1024"/>
        <v>0</v>
      </c>
      <c r="GP1587">
        <f t="shared" si="1025"/>
        <v>0</v>
      </c>
      <c r="GR1587">
        <v>0</v>
      </c>
    </row>
    <row r="1588" spans="1:200">
      <c r="A1588">
        <v>18</v>
      </c>
      <c r="B1588">
        <v>0</v>
      </c>
      <c r="C1588">
        <v>755</v>
      </c>
      <c r="E1588" t="s">
        <v>303</v>
      </c>
      <c r="F1588" t="s">
        <v>936</v>
      </c>
      <c r="G1588" t="s">
        <v>937</v>
      </c>
      <c r="H1588" t="s">
        <v>163</v>
      </c>
      <c r="I1588">
        <f>I1587*J1588</f>
        <v>13.802</v>
      </c>
      <c r="J1588">
        <v>5.1499999999999995</v>
      </c>
      <c r="O1588">
        <f t="shared" si="992"/>
        <v>3346.4</v>
      </c>
      <c r="P1588">
        <f t="shared" si="993"/>
        <v>3346.4</v>
      </c>
      <c r="Q1588">
        <f t="shared" si="994"/>
        <v>0</v>
      </c>
      <c r="R1588">
        <f t="shared" si="995"/>
        <v>0</v>
      </c>
      <c r="S1588">
        <f t="shared" si="996"/>
        <v>0</v>
      </c>
      <c r="T1588">
        <f t="shared" si="997"/>
        <v>0</v>
      </c>
      <c r="U1588">
        <f t="shared" si="998"/>
        <v>0</v>
      </c>
      <c r="V1588">
        <f t="shared" si="999"/>
        <v>0</v>
      </c>
      <c r="W1588">
        <f t="shared" si="1000"/>
        <v>0</v>
      </c>
      <c r="X1588">
        <f t="shared" si="1001"/>
        <v>0</v>
      </c>
      <c r="Y1588">
        <f t="shared" si="1002"/>
        <v>0</v>
      </c>
      <c r="AA1588">
        <v>22950688</v>
      </c>
      <c r="AB1588">
        <f t="shared" si="1003"/>
        <v>9.99</v>
      </c>
      <c r="AC1588">
        <f t="shared" si="1004"/>
        <v>9.99</v>
      </c>
      <c r="AD1588">
        <f t="shared" si="1026"/>
        <v>0</v>
      </c>
      <c r="AE1588">
        <f t="shared" si="1027"/>
        <v>0</v>
      </c>
      <c r="AF1588">
        <f t="shared" si="1027"/>
        <v>0</v>
      </c>
      <c r="AG1588">
        <f t="shared" si="1006"/>
        <v>0</v>
      </c>
      <c r="AH1588">
        <f t="shared" si="1028"/>
        <v>0</v>
      </c>
      <c r="AI1588">
        <f t="shared" si="1028"/>
        <v>0</v>
      </c>
      <c r="AJ1588">
        <f t="shared" si="1008"/>
        <v>0</v>
      </c>
      <c r="AK1588">
        <v>9.99</v>
      </c>
      <c r="AL1588">
        <v>9.99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1</v>
      </c>
      <c r="AW1588">
        <v>1</v>
      </c>
      <c r="AZ1588">
        <v>1</v>
      </c>
      <c r="BA1588">
        <v>1</v>
      </c>
      <c r="BB1588">
        <v>1</v>
      </c>
      <c r="BC1588">
        <v>24.27</v>
      </c>
      <c r="BD1588" t="s">
        <v>45</v>
      </c>
      <c r="BE1588" t="s">
        <v>45</v>
      </c>
      <c r="BF1588" t="s">
        <v>45</v>
      </c>
      <c r="BG1588" t="s">
        <v>45</v>
      </c>
      <c r="BH1588">
        <v>3</v>
      </c>
      <c r="BI1588">
        <v>1</v>
      </c>
      <c r="BJ1588" t="s">
        <v>938</v>
      </c>
      <c r="BM1588">
        <v>91</v>
      </c>
      <c r="BN1588">
        <v>0</v>
      </c>
      <c r="BO1588" t="s">
        <v>936</v>
      </c>
      <c r="BP1588">
        <v>1</v>
      </c>
      <c r="BQ1588">
        <v>30</v>
      </c>
      <c r="BS1588">
        <v>1</v>
      </c>
      <c r="BT1588">
        <v>1</v>
      </c>
      <c r="BU1588">
        <v>1</v>
      </c>
      <c r="BV1588">
        <v>1</v>
      </c>
      <c r="BW1588">
        <v>1</v>
      </c>
      <c r="BX1588">
        <v>1</v>
      </c>
      <c r="BY1588" t="s">
        <v>45</v>
      </c>
      <c r="BZ1588">
        <v>0</v>
      </c>
      <c r="CA1588">
        <v>0</v>
      </c>
      <c r="CF1588">
        <v>0</v>
      </c>
      <c r="CG1588">
        <v>0</v>
      </c>
      <c r="CM1588">
        <v>0</v>
      </c>
      <c r="CN1588" t="s">
        <v>45</v>
      </c>
      <c r="CO1588">
        <v>0</v>
      </c>
      <c r="CP1588">
        <f t="shared" si="1009"/>
        <v>3346.4</v>
      </c>
      <c r="CQ1588">
        <f t="shared" si="1010"/>
        <v>242.4573</v>
      </c>
      <c r="CR1588">
        <f t="shared" si="1011"/>
        <v>0</v>
      </c>
      <c r="CS1588">
        <f t="shared" si="1012"/>
        <v>0</v>
      </c>
      <c r="CT1588">
        <f t="shared" si="1013"/>
        <v>0</v>
      </c>
      <c r="CU1588">
        <f t="shared" si="1014"/>
        <v>0</v>
      </c>
      <c r="CV1588">
        <f t="shared" si="1015"/>
        <v>0</v>
      </c>
      <c r="CW1588">
        <f t="shared" si="1016"/>
        <v>0</v>
      </c>
      <c r="CX1588">
        <f t="shared" si="1017"/>
        <v>0</v>
      </c>
      <c r="CY1588">
        <f t="shared" si="1018"/>
        <v>0</v>
      </c>
      <c r="CZ1588">
        <f t="shared" si="1019"/>
        <v>0</v>
      </c>
      <c r="DC1588" t="s">
        <v>45</v>
      </c>
      <c r="DD1588" t="s">
        <v>45</v>
      </c>
      <c r="DE1588" t="s">
        <v>45</v>
      </c>
      <c r="DF1588" t="s">
        <v>45</v>
      </c>
      <c r="DG1588" t="s">
        <v>45</v>
      </c>
      <c r="DH1588" t="s">
        <v>45</v>
      </c>
      <c r="DI1588" t="s">
        <v>45</v>
      </c>
      <c r="DJ1588" t="s">
        <v>45</v>
      </c>
      <c r="DK1588" t="s">
        <v>45</v>
      </c>
      <c r="DL1588" t="s">
        <v>45</v>
      </c>
      <c r="DM1588" t="s">
        <v>45</v>
      </c>
      <c r="DN1588">
        <v>104</v>
      </c>
      <c r="DO1588">
        <v>70</v>
      </c>
      <c r="DP1588">
        <v>1.0469999999999999</v>
      </c>
      <c r="DQ1588">
        <v>1</v>
      </c>
      <c r="DU1588">
        <v>1009</v>
      </c>
      <c r="DV1588" t="s">
        <v>163</v>
      </c>
      <c r="DW1588" t="s">
        <v>163</v>
      </c>
      <c r="DX1588">
        <v>1</v>
      </c>
      <c r="EE1588">
        <v>21377806</v>
      </c>
      <c r="EF1588">
        <v>30</v>
      </c>
      <c r="EG1588" t="s">
        <v>20</v>
      </c>
      <c r="EH1588">
        <v>0</v>
      </c>
      <c r="EI1588" t="s">
        <v>45</v>
      </c>
      <c r="EJ1588">
        <v>1</v>
      </c>
      <c r="EK1588">
        <v>91</v>
      </c>
      <c r="EL1588" t="s">
        <v>902</v>
      </c>
      <c r="EM1588" t="s">
        <v>903</v>
      </c>
      <c r="EO1588" t="s">
        <v>45</v>
      </c>
      <c r="EQ1588">
        <v>0</v>
      </c>
      <c r="ER1588">
        <v>9.99</v>
      </c>
      <c r="ES1588">
        <v>9.99</v>
      </c>
      <c r="ET1588">
        <v>0</v>
      </c>
      <c r="EU1588">
        <v>0</v>
      </c>
      <c r="EV1588">
        <v>0</v>
      </c>
      <c r="EW1588">
        <v>0</v>
      </c>
      <c r="EX1588">
        <v>0</v>
      </c>
      <c r="EZ1588">
        <v>0</v>
      </c>
      <c r="FQ1588">
        <v>0</v>
      </c>
      <c r="FR1588">
        <f t="shared" si="1020"/>
        <v>0</v>
      </c>
      <c r="FS1588">
        <v>0</v>
      </c>
      <c r="FX1588">
        <v>0</v>
      </c>
      <c r="FY1588">
        <v>0</v>
      </c>
      <c r="GA1588" t="s">
        <v>45</v>
      </c>
      <c r="GG1588">
        <v>2</v>
      </c>
      <c r="GH1588">
        <v>1</v>
      </c>
      <c r="GI1588">
        <v>2</v>
      </c>
      <c r="GJ1588">
        <v>0</v>
      </c>
      <c r="GK1588">
        <f>ROUND(R1588*(R12)/100,2)</f>
        <v>0</v>
      </c>
      <c r="GL1588">
        <f t="shared" si="1021"/>
        <v>0</v>
      </c>
      <c r="GM1588">
        <f t="shared" si="1022"/>
        <v>3346.4</v>
      </c>
      <c r="GN1588">
        <f t="shared" si="1023"/>
        <v>3346.4</v>
      </c>
      <c r="GO1588">
        <f t="shared" si="1024"/>
        <v>0</v>
      </c>
      <c r="GP1588">
        <f t="shared" si="1025"/>
        <v>0</v>
      </c>
      <c r="GR1588">
        <v>0</v>
      </c>
    </row>
    <row r="1589" spans="1:200">
      <c r="A1589">
        <v>18</v>
      </c>
      <c r="B1589">
        <v>0</v>
      </c>
      <c r="C1589">
        <v>754</v>
      </c>
      <c r="E1589" t="s">
        <v>307</v>
      </c>
      <c r="F1589" t="s">
        <v>939</v>
      </c>
      <c r="G1589" t="s">
        <v>940</v>
      </c>
      <c r="H1589" t="s">
        <v>270</v>
      </c>
      <c r="I1589">
        <f>I1587*J1589</f>
        <v>270.68</v>
      </c>
      <c r="J1589">
        <v>101</v>
      </c>
      <c r="O1589">
        <f t="shared" si="992"/>
        <v>9485.82</v>
      </c>
      <c r="P1589">
        <f t="shared" si="993"/>
        <v>9485.82</v>
      </c>
      <c r="Q1589">
        <f t="shared" si="994"/>
        <v>0</v>
      </c>
      <c r="R1589">
        <f t="shared" si="995"/>
        <v>0</v>
      </c>
      <c r="S1589">
        <f t="shared" si="996"/>
        <v>0</v>
      </c>
      <c r="T1589">
        <f t="shared" si="997"/>
        <v>0</v>
      </c>
      <c r="U1589">
        <f t="shared" si="998"/>
        <v>0</v>
      </c>
      <c r="V1589">
        <f t="shared" si="999"/>
        <v>0</v>
      </c>
      <c r="W1589">
        <f t="shared" si="1000"/>
        <v>0</v>
      </c>
      <c r="X1589">
        <f t="shared" si="1001"/>
        <v>0</v>
      </c>
      <c r="Y1589">
        <f t="shared" si="1002"/>
        <v>0</v>
      </c>
      <c r="AA1589">
        <v>22950688</v>
      </c>
      <c r="AB1589">
        <f t="shared" si="1003"/>
        <v>22.18</v>
      </c>
      <c r="AC1589">
        <f t="shared" si="1004"/>
        <v>22.18</v>
      </c>
      <c r="AD1589">
        <f t="shared" si="1026"/>
        <v>0</v>
      </c>
      <c r="AE1589">
        <f t="shared" si="1027"/>
        <v>0</v>
      </c>
      <c r="AF1589">
        <f t="shared" si="1027"/>
        <v>0</v>
      </c>
      <c r="AG1589">
        <f t="shared" si="1006"/>
        <v>0</v>
      </c>
      <c r="AH1589">
        <f t="shared" si="1028"/>
        <v>0</v>
      </c>
      <c r="AI1589">
        <f t="shared" si="1028"/>
        <v>0</v>
      </c>
      <c r="AJ1589">
        <f t="shared" si="1008"/>
        <v>0</v>
      </c>
      <c r="AK1589">
        <v>22.18</v>
      </c>
      <c r="AL1589">
        <v>22.18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1</v>
      </c>
      <c r="AW1589">
        <v>1</v>
      </c>
      <c r="AZ1589">
        <v>1</v>
      </c>
      <c r="BA1589">
        <v>1</v>
      </c>
      <c r="BB1589">
        <v>1</v>
      </c>
      <c r="BC1589">
        <v>1.58</v>
      </c>
      <c r="BD1589" t="s">
        <v>45</v>
      </c>
      <c r="BE1589" t="s">
        <v>45</v>
      </c>
      <c r="BF1589" t="s">
        <v>45</v>
      </c>
      <c r="BG1589" t="s">
        <v>45</v>
      </c>
      <c r="BH1589">
        <v>3</v>
      </c>
      <c r="BI1589">
        <v>1</v>
      </c>
      <c r="BJ1589" t="s">
        <v>941</v>
      </c>
      <c r="BM1589">
        <v>91</v>
      </c>
      <c r="BN1589">
        <v>0</v>
      </c>
      <c r="BO1589" t="s">
        <v>939</v>
      </c>
      <c r="BP1589">
        <v>1</v>
      </c>
      <c r="BQ1589">
        <v>30</v>
      </c>
      <c r="BS1589">
        <v>1</v>
      </c>
      <c r="BT1589">
        <v>1</v>
      </c>
      <c r="BU1589">
        <v>1</v>
      </c>
      <c r="BV1589">
        <v>1</v>
      </c>
      <c r="BW1589">
        <v>1</v>
      </c>
      <c r="BX1589">
        <v>1</v>
      </c>
      <c r="BY1589" t="s">
        <v>45</v>
      </c>
      <c r="BZ1589">
        <v>0</v>
      </c>
      <c r="CA1589">
        <v>0</v>
      </c>
      <c r="CF1589">
        <v>0</v>
      </c>
      <c r="CG1589">
        <v>0</v>
      </c>
      <c r="CM1589">
        <v>0</v>
      </c>
      <c r="CN1589" t="s">
        <v>45</v>
      </c>
      <c r="CO1589">
        <v>0</v>
      </c>
      <c r="CP1589">
        <f t="shared" si="1009"/>
        <v>9485.82</v>
      </c>
      <c r="CQ1589">
        <f t="shared" si="1010"/>
        <v>35.044400000000003</v>
      </c>
      <c r="CR1589">
        <f t="shared" si="1011"/>
        <v>0</v>
      </c>
      <c r="CS1589">
        <f t="shared" si="1012"/>
        <v>0</v>
      </c>
      <c r="CT1589">
        <f t="shared" si="1013"/>
        <v>0</v>
      </c>
      <c r="CU1589">
        <f t="shared" si="1014"/>
        <v>0</v>
      </c>
      <c r="CV1589">
        <f t="shared" si="1015"/>
        <v>0</v>
      </c>
      <c r="CW1589">
        <f t="shared" si="1016"/>
        <v>0</v>
      </c>
      <c r="CX1589">
        <f t="shared" si="1017"/>
        <v>0</v>
      </c>
      <c r="CY1589">
        <f t="shared" si="1018"/>
        <v>0</v>
      </c>
      <c r="CZ1589">
        <f t="shared" si="1019"/>
        <v>0</v>
      </c>
      <c r="DC1589" t="s">
        <v>45</v>
      </c>
      <c r="DD1589" t="s">
        <v>45</v>
      </c>
      <c r="DE1589" t="s">
        <v>45</v>
      </c>
      <c r="DF1589" t="s">
        <v>45</v>
      </c>
      <c r="DG1589" t="s">
        <v>45</v>
      </c>
      <c r="DH1589" t="s">
        <v>45</v>
      </c>
      <c r="DI1589" t="s">
        <v>45</v>
      </c>
      <c r="DJ1589" t="s">
        <v>45</v>
      </c>
      <c r="DK1589" t="s">
        <v>45</v>
      </c>
      <c r="DL1589" t="s">
        <v>45</v>
      </c>
      <c r="DM1589" t="s">
        <v>45</v>
      </c>
      <c r="DN1589">
        <v>104</v>
      </c>
      <c r="DO1589">
        <v>70</v>
      </c>
      <c r="DP1589">
        <v>1.0469999999999999</v>
      </c>
      <c r="DQ1589">
        <v>1</v>
      </c>
      <c r="DU1589">
        <v>1003</v>
      </c>
      <c r="DV1589" t="s">
        <v>270</v>
      </c>
      <c r="DW1589" t="s">
        <v>270</v>
      </c>
      <c r="DX1589">
        <v>1</v>
      </c>
      <c r="EE1589">
        <v>21377806</v>
      </c>
      <c r="EF1589">
        <v>30</v>
      </c>
      <c r="EG1589" t="s">
        <v>20</v>
      </c>
      <c r="EH1589">
        <v>0</v>
      </c>
      <c r="EI1589" t="s">
        <v>45</v>
      </c>
      <c r="EJ1589">
        <v>1</v>
      </c>
      <c r="EK1589">
        <v>91</v>
      </c>
      <c r="EL1589" t="s">
        <v>902</v>
      </c>
      <c r="EM1589" t="s">
        <v>903</v>
      </c>
      <c r="EO1589" t="s">
        <v>45</v>
      </c>
      <c r="EQ1589">
        <v>0</v>
      </c>
      <c r="ER1589">
        <v>22.18</v>
      </c>
      <c r="ES1589">
        <v>22.18</v>
      </c>
      <c r="ET1589">
        <v>0</v>
      </c>
      <c r="EU1589">
        <v>0</v>
      </c>
      <c r="EV1589">
        <v>0</v>
      </c>
      <c r="EW1589">
        <v>0</v>
      </c>
      <c r="EX1589">
        <v>0</v>
      </c>
      <c r="EZ1589">
        <v>0</v>
      </c>
      <c r="FQ1589">
        <v>0</v>
      </c>
      <c r="FR1589">
        <f t="shared" si="1020"/>
        <v>0</v>
      </c>
      <c r="FS1589">
        <v>0</v>
      </c>
      <c r="FX1589">
        <v>0</v>
      </c>
      <c r="FY1589">
        <v>0</v>
      </c>
      <c r="GA1589" t="s">
        <v>45</v>
      </c>
      <c r="GG1589">
        <v>2</v>
      </c>
      <c r="GH1589">
        <v>1</v>
      </c>
      <c r="GI1589">
        <v>2</v>
      </c>
      <c r="GJ1589">
        <v>0</v>
      </c>
      <c r="GK1589">
        <f>ROUND(R1589*(R12)/100,2)</f>
        <v>0</v>
      </c>
      <c r="GL1589">
        <f t="shared" si="1021"/>
        <v>0</v>
      </c>
      <c r="GM1589">
        <f t="shared" si="1022"/>
        <v>9485.82</v>
      </c>
      <c r="GN1589">
        <f t="shared" si="1023"/>
        <v>9485.82</v>
      </c>
      <c r="GO1589">
        <f t="shared" si="1024"/>
        <v>0</v>
      </c>
      <c r="GP1589">
        <f t="shared" si="1025"/>
        <v>0</v>
      </c>
      <c r="GR1589">
        <v>0</v>
      </c>
    </row>
    <row r="1591" spans="1:200">
      <c r="A1591" s="2">
        <v>51</v>
      </c>
      <c r="B1591" s="2">
        <f>B1574</f>
        <v>0</v>
      </c>
      <c r="C1591" s="2">
        <f>A1574</f>
        <v>5</v>
      </c>
      <c r="D1591" s="2">
        <f>ROW(A1574)</f>
        <v>1574</v>
      </c>
      <c r="E1591" s="2"/>
      <c r="F1591" s="2" t="str">
        <f>IF(F1574&lt;&gt;"",F1574,"")</f>
        <v>Новый подраздел</v>
      </c>
      <c r="G1591" s="2" t="str">
        <f>IF(G1574&lt;&gt;"",G1574,"")</f>
        <v>КОМНАТЫ</v>
      </c>
      <c r="H1591" s="2"/>
      <c r="I1591" s="2"/>
      <c r="J1591" s="2"/>
      <c r="K1591" s="2"/>
      <c r="L1591" s="2"/>
      <c r="M1591" s="2"/>
      <c r="N1591" s="2"/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>
        <f t="shared" ref="AO1591:AU1591" si="1029">ROUND(BB1591,2)</f>
        <v>0</v>
      </c>
      <c r="AP1591" s="2">
        <f t="shared" si="1029"/>
        <v>0</v>
      </c>
      <c r="AQ1591" s="2">
        <f t="shared" si="1029"/>
        <v>0</v>
      </c>
      <c r="AR1591" s="2">
        <f t="shared" si="1029"/>
        <v>0</v>
      </c>
      <c r="AS1591" s="2">
        <f t="shared" si="1029"/>
        <v>0</v>
      </c>
      <c r="AT1591" s="2">
        <f t="shared" si="1029"/>
        <v>0</v>
      </c>
      <c r="AU1591" s="2">
        <f t="shared" si="1029"/>
        <v>0</v>
      </c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>
        <v>0</v>
      </c>
    </row>
    <row r="1593" spans="1:200">
      <c r="A1593" s="4">
        <v>50</v>
      </c>
      <c r="B1593" s="4">
        <v>0</v>
      </c>
      <c r="C1593" s="4">
        <v>0</v>
      </c>
      <c r="D1593" s="4">
        <v>1</v>
      </c>
      <c r="E1593" s="4">
        <v>201</v>
      </c>
      <c r="F1593" s="4">
        <f>ROUND(Source!O1591,O1593)</f>
        <v>0</v>
      </c>
      <c r="G1593" s="4" t="s">
        <v>172</v>
      </c>
      <c r="H1593" s="4" t="s">
        <v>173</v>
      </c>
      <c r="I1593" s="4"/>
      <c r="J1593" s="4"/>
      <c r="K1593" s="4">
        <v>201</v>
      </c>
      <c r="L1593" s="4">
        <v>1</v>
      </c>
      <c r="M1593" s="4">
        <v>3</v>
      </c>
      <c r="N1593" s="4" t="s">
        <v>45</v>
      </c>
      <c r="O1593" s="4">
        <v>2</v>
      </c>
      <c r="P1593" s="4"/>
    </row>
    <row r="1594" spans="1:200">
      <c r="A1594" s="4">
        <v>50</v>
      </c>
      <c r="B1594" s="4">
        <v>0</v>
      </c>
      <c r="C1594" s="4">
        <v>0</v>
      </c>
      <c r="D1594" s="4">
        <v>1</v>
      </c>
      <c r="E1594" s="4">
        <v>202</v>
      </c>
      <c r="F1594" s="4">
        <f>ROUND(Source!P1591,O1594)</f>
        <v>0</v>
      </c>
      <c r="G1594" s="4" t="s">
        <v>174</v>
      </c>
      <c r="H1594" s="4" t="s">
        <v>175</v>
      </c>
      <c r="I1594" s="4"/>
      <c r="J1594" s="4"/>
      <c r="K1594" s="4">
        <v>202</v>
      </c>
      <c r="L1594" s="4">
        <v>2</v>
      </c>
      <c r="M1594" s="4">
        <v>3</v>
      </c>
      <c r="N1594" s="4" t="s">
        <v>45</v>
      </c>
      <c r="O1594" s="4">
        <v>2</v>
      </c>
      <c r="P1594" s="4"/>
    </row>
    <row r="1595" spans="1:200">
      <c r="A1595" s="4">
        <v>50</v>
      </c>
      <c r="B1595" s="4">
        <v>0</v>
      </c>
      <c r="C1595" s="4">
        <v>0</v>
      </c>
      <c r="D1595" s="4">
        <v>1</v>
      </c>
      <c r="E1595" s="4">
        <v>222</v>
      </c>
      <c r="F1595" s="4">
        <f>ROUND(Source!AO1591,O1595)</f>
        <v>0</v>
      </c>
      <c r="G1595" s="4" t="s">
        <v>176</v>
      </c>
      <c r="H1595" s="4" t="s">
        <v>177</v>
      </c>
      <c r="I1595" s="4"/>
      <c r="J1595" s="4"/>
      <c r="K1595" s="4">
        <v>222</v>
      </c>
      <c r="L1595" s="4">
        <v>3</v>
      </c>
      <c r="M1595" s="4">
        <v>3</v>
      </c>
      <c r="N1595" s="4" t="s">
        <v>45</v>
      </c>
      <c r="O1595" s="4">
        <v>2</v>
      </c>
      <c r="P1595" s="4"/>
    </row>
    <row r="1596" spans="1:200">
      <c r="A1596" s="4">
        <v>50</v>
      </c>
      <c r="B1596" s="4">
        <v>0</v>
      </c>
      <c r="C1596" s="4">
        <v>0</v>
      </c>
      <c r="D1596" s="4">
        <v>1</v>
      </c>
      <c r="E1596" s="4">
        <v>216</v>
      </c>
      <c r="F1596" s="4">
        <f>ROUND(Source!AP1591,O1596)</f>
        <v>0</v>
      </c>
      <c r="G1596" s="4" t="s">
        <v>178</v>
      </c>
      <c r="H1596" s="4" t="s">
        <v>179</v>
      </c>
      <c r="I1596" s="4"/>
      <c r="J1596" s="4"/>
      <c r="K1596" s="4">
        <v>216</v>
      </c>
      <c r="L1596" s="4">
        <v>4</v>
      </c>
      <c r="M1596" s="4">
        <v>3</v>
      </c>
      <c r="N1596" s="4" t="s">
        <v>45</v>
      </c>
      <c r="O1596" s="4">
        <v>2</v>
      </c>
      <c r="P1596" s="4"/>
    </row>
    <row r="1597" spans="1:200">
      <c r="A1597" s="4">
        <v>50</v>
      </c>
      <c r="B1597" s="4">
        <v>0</v>
      </c>
      <c r="C1597" s="4">
        <v>0</v>
      </c>
      <c r="D1597" s="4">
        <v>1</v>
      </c>
      <c r="E1597" s="4">
        <v>223</v>
      </c>
      <c r="F1597" s="4">
        <f>ROUND(Source!AQ1591,O1597)</f>
        <v>0</v>
      </c>
      <c r="G1597" s="4" t="s">
        <v>180</v>
      </c>
      <c r="H1597" s="4" t="s">
        <v>181</v>
      </c>
      <c r="I1597" s="4"/>
      <c r="J1597" s="4"/>
      <c r="K1597" s="4">
        <v>223</v>
      </c>
      <c r="L1597" s="4">
        <v>5</v>
      </c>
      <c r="M1597" s="4">
        <v>3</v>
      </c>
      <c r="N1597" s="4" t="s">
        <v>45</v>
      </c>
      <c r="O1597" s="4">
        <v>2</v>
      </c>
      <c r="P1597" s="4"/>
    </row>
    <row r="1598" spans="1:200">
      <c r="A1598" s="4">
        <v>50</v>
      </c>
      <c r="B1598" s="4">
        <v>0</v>
      </c>
      <c r="C1598" s="4">
        <v>0</v>
      </c>
      <c r="D1598" s="4">
        <v>1</v>
      </c>
      <c r="E1598" s="4">
        <v>203</v>
      </c>
      <c r="F1598" s="4">
        <f>ROUND(Source!Q1591,O1598)</f>
        <v>0</v>
      </c>
      <c r="G1598" s="4" t="s">
        <v>182</v>
      </c>
      <c r="H1598" s="4" t="s">
        <v>183</v>
      </c>
      <c r="I1598" s="4"/>
      <c r="J1598" s="4"/>
      <c r="K1598" s="4">
        <v>203</v>
      </c>
      <c r="L1598" s="4">
        <v>6</v>
      </c>
      <c r="M1598" s="4">
        <v>3</v>
      </c>
      <c r="N1598" s="4" t="s">
        <v>45</v>
      </c>
      <c r="O1598" s="4">
        <v>2</v>
      </c>
      <c r="P1598" s="4"/>
    </row>
    <row r="1599" spans="1:200">
      <c r="A1599" s="4">
        <v>50</v>
      </c>
      <c r="B1599" s="4">
        <v>0</v>
      </c>
      <c r="C1599" s="4">
        <v>0</v>
      </c>
      <c r="D1599" s="4">
        <v>1</v>
      </c>
      <c r="E1599" s="4">
        <v>204</v>
      </c>
      <c r="F1599" s="4">
        <f>ROUND(Source!R1591,O1599)</f>
        <v>0</v>
      </c>
      <c r="G1599" s="4" t="s">
        <v>184</v>
      </c>
      <c r="H1599" s="4" t="s">
        <v>185</v>
      </c>
      <c r="I1599" s="4"/>
      <c r="J1599" s="4"/>
      <c r="K1599" s="4">
        <v>204</v>
      </c>
      <c r="L1599" s="4">
        <v>7</v>
      </c>
      <c r="M1599" s="4">
        <v>3</v>
      </c>
      <c r="N1599" s="4" t="s">
        <v>45</v>
      </c>
      <c r="O1599" s="4">
        <v>2</v>
      </c>
      <c r="P1599" s="4"/>
    </row>
    <row r="1600" spans="1:200">
      <c r="A1600" s="4">
        <v>50</v>
      </c>
      <c r="B1600" s="4">
        <v>0</v>
      </c>
      <c r="C1600" s="4">
        <v>0</v>
      </c>
      <c r="D1600" s="4">
        <v>1</v>
      </c>
      <c r="E1600" s="4">
        <v>205</v>
      </c>
      <c r="F1600" s="4">
        <f>ROUND(Source!S1591,O1600)</f>
        <v>0</v>
      </c>
      <c r="G1600" s="4" t="s">
        <v>186</v>
      </c>
      <c r="H1600" s="4" t="s">
        <v>187</v>
      </c>
      <c r="I1600" s="4"/>
      <c r="J1600" s="4"/>
      <c r="K1600" s="4">
        <v>205</v>
      </c>
      <c r="L1600" s="4">
        <v>8</v>
      </c>
      <c r="M1600" s="4">
        <v>3</v>
      </c>
      <c r="N1600" s="4" t="s">
        <v>45</v>
      </c>
      <c r="O1600" s="4">
        <v>2</v>
      </c>
      <c r="P1600" s="4"/>
    </row>
    <row r="1601" spans="1:200">
      <c r="A1601" s="4">
        <v>50</v>
      </c>
      <c r="B1601" s="4">
        <v>0</v>
      </c>
      <c r="C1601" s="4">
        <v>0</v>
      </c>
      <c r="D1601" s="4">
        <v>1</v>
      </c>
      <c r="E1601" s="4">
        <v>214</v>
      </c>
      <c r="F1601" s="4">
        <f>ROUND(Source!AS1591,O1601)</f>
        <v>0</v>
      </c>
      <c r="G1601" s="4" t="s">
        <v>188</v>
      </c>
      <c r="H1601" s="4" t="s">
        <v>189</v>
      </c>
      <c r="I1601" s="4"/>
      <c r="J1601" s="4"/>
      <c r="K1601" s="4">
        <v>214</v>
      </c>
      <c r="L1601" s="4">
        <v>9</v>
      </c>
      <c r="M1601" s="4">
        <v>3</v>
      </c>
      <c r="N1601" s="4" t="s">
        <v>45</v>
      </c>
      <c r="O1601" s="4">
        <v>2</v>
      </c>
      <c r="P1601" s="4"/>
    </row>
    <row r="1602" spans="1:200">
      <c r="A1602" s="4">
        <v>50</v>
      </c>
      <c r="B1602" s="4">
        <v>0</v>
      </c>
      <c r="C1602" s="4">
        <v>0</v>
      </c>
      <c r="D1602" s="4">
        <v>1</v>
      </c>
      <c r="E1602" s="4">
        <v>215</v>
      </c>
      <c r="F1602" s="4">
        <f>ROUND(Source!AT1591,O1602)</f>
        <v>0</v>
      </c>
      <c r="G1602" s="4" t="s">
        <v>190</v>
      </c>
      <c r="H1602" s="4" t="s">
        <v>191</v>
      </c>
      <c r="I1602" s="4"/>
      <c r="J1602" s="4"/>
      <c r="K1602" s="4">
        <v>215</v>
      </c>
      <c r="L1602" s="4">
        <v>10</v>
      </c>
      <c r="M1602" s="4">
        <v>3</v>
      </c>
      <c r="N1602" s="4" t="s">
        <v>45</v>
      </c>
      <c r="O1602" s="4">
        <v>2</v>
      </c>
      <c r="P1602" s="4"/>
    </row>
    <row r="1603" spans="1:200">
      <c r="A1603" s="4">
        <v>50</v>
      </c>
      <c r="B1603" s="4">
        <v>0</v>
      </c>
      <c r="C1603" s="4">
        <v>0</v>
      </c>
      <c r="D1603" s="4">
        <v>1</v>
      </c>
      <c r="E1603" s="4">
        <v>217</v>
      </c>
      <c r="F1603" s="4">
        <f>ROUND(Source!AU1591,O1603)</f>
        <v>0</v>
      </c>
      <c r="G1603" s="4" t="s">
        <v>192</v>
      </c>
      <c r="H1603" s="4" t="s">
        <v>193</v>
      </c>
      <c r="I1603" s="4"/>
      <c r="J1603" s="4"/>
      <c r="K1603" s="4">
        <v>217</v>
      </c>
      <c r="L1603" s="4">
        <v>11</v>
      </c>
      <c r="M1603" s="4">
        <v>3</v>
      </c>
      <c r="N1603" s="4" t="s">
        <v>45</v>
      </c>
      <c r="O1603" s="4">
        <v>2</v>
      </c>
      <c r="P1603" s="4"/>
    </row>
    <row r="1604" spans="1:200">
      <c r="A1604" s="4">
        <v>50</v>
      </c>
      <c r="B1604" s="4">
        <v>0</v>
      </c>
      <c r="C1604" s="4">
        <v>0</v>
      </c>
      <c r="D1604" s="4">
        <v>1</v>
      </c>
      <c r="E1604" s="4">
        <v>206</v>
      </c>
      <c r="F1604" s="4">
        <f>ROUND(Source!T1591,O1604)</f>
        <v>0</v>
      </c>
      <c r="G1604" s="4" t="s">
        <v>194</v>
      </c>
      <c r="H1604" s="4" t="s">
        <v>195</v>
      </c>
      <c r="I1604" s="4"/>
      <c r="J1604" s="4"/>
      <c r="K1604" s="4">
        <v>206</v>
      </c>
      <c r="L1604" s="4">
        <v>12</v>
      </c>
      <c r="M1604" s="4">
        <v>3</v>
      </c>
      <c r="N1604" s="4" t="s">
        <v>45</v>
      </c>
      <c r="O1604" s="4">
        <v>2</v>
      </c>
      <c r="P1604" s="4"/>
    </row>
    <row r="1605" spans="1:200">
      <c r="A1605" s="4">
        <v>50</v>
      </c>
      <c r="B1605" s="4">
        <v>0</v>
      </c>
      <c r="C1605" s="4">
        <v>0</v>
      </c>
      <c r="D1605" s="4">
        <v>1</v>
      </c>
      <c r="E1605" s="4">
        <v>207</v>
      </c>
      <c r="F1605" s="4">
        <f>Source!U1591</f>
        <v>0</v>
      </c>
      <c r="G1605" s="4" t="s">
        <v>196</v>
      </c>
      <c r="H1605" s="4" t="s">
        <v>197</v>
      </c>
      <c r="I1605" s="4"/>
      <c r="J1605" s="4"/>
      <c r="K1605" s="4">
        <v>207</v>
      </c>
      <c r="L1605" s="4">
        <v>13</v>
      </c>
      <c r="M1605" s="4">
        <v>3</v>
      </c>
      <c r="N1605" s="4" t="s">
        <v>45</v>
      </c>
      <c r="O1605" s="4">
        <v>-1</v>
      </c>
      <c r="P1605" s="4"/>
    </row>
    <row r="1606" spans="1:200">
      <c r="A1606" s="4">
        <v>50</v>
      </c>
      <c r="B1606" s="4">
        <v>0</v>
      </c>
      <c r="C1606" s="4">
        <v>0</v>
      </c>
      <c r="D1606" s="4">
        <v>1</v>
      </c>
      <c r="E1606" s="4">
        <v>208</v>
      </c>
      <c r="F1606" s="4">
        <f>Source!V1591</f>
        <v>0</v>
      </c>
      <c r="G1606" s="4" t="s">
        <v>198</v>
      </c>
      <c r="H1606" s="4" t="s">
        <v>199</v>
      </c>
      <c r="I1606" s="4"/>
      <c r="J1606" s="4"/>
      <c r="K1606" s="4">
        <v>208</v>
      </c>
      <c r="L1606" s="4">
        <v>14</v>
      </c>
      <c r="M1606" s="4">
        <v>3</v>
      </c>
      <c r="N1606" s="4" t="s">
        <v>45</v>
      </c>
      <c r="O1606" s="4">
        <v>-1</v>
      </c>
      <c r="P1606" s="4"/>
    </row>
    <row r="1607" spans="1:200">
      <c r="A1607" s="4">
        <v>50</v>
      </c>
      <c r="B1607" s="4">
        <v>0</v>
      </c>
      <c r="C1607" s="4">
        <v>0</v>
      </c>
      <c r="D1607" s="4">
        <v>1</v>
      </c>
      <c r="E1607" s="4">
        <v>209</v>
      </c>
      <c r="F1607" s="4">
        <f>ROUND(Source!W1591,O1607)</f>
        <v>0</v>
      </c>
      <c r="G1607" s="4" t="s">
        <v>200</v>
      </c>
      <c r="H1607" s="4" t="s">
        <v>201</v>
      </c>
      <c r="I1607" s="4"/>
      <c r="J1607" s="4"/>
      <c r="K1607" s="4">
        <v>209</v>
      </c>
      <c r="L1607" s="4">
        <v>15</v>
      </c>
      <c r="M1607" s="4">
        <v>3</v>
      </c>
      <c r="N1607" s="4" t="s">
        <v>45</v>
      </c>
      <c r="O1607" s="4">
        <v>2</v>
      </c>
      <c r="P1607" s="4"/>
    </row>
    <row r="1608" spans="1:200">
      <c r="A1608" s="4">
        <v>50</v>
      </c>
      <c r="B1608" s="4">
        <v>0</v>
      </c>
      <c r="C1608" s="4">
        <v>0</v>
      </c>
      <c r="D1608" s="4">
        <v>1</v>
      </c>
      <c r="E1608" s="4">
        <v>210</v>
      </c>
      <c r="F1608" s="4">
        <f>ROUND(Source!X1591,O1608)</f>
        <v>0</v>
      </c>
      <c r="G1608" s="4" t="s">
        <v>202</v>
      </c>
      <c r="H1608" s="4" t="s">
        <v>203</v>
      </c>
      <c r="I1608" s="4"/>
      <c r="J1608" s="4"/>
      <c r="K1608" s="4">
        <v>210</v>
      </c>
      <c r="L1608" s="4">
        <v>16</v>
      </c>
      <c r="M1608" s="4">
        <v>3</v>
      </c>
      <c r="N1608" s="4" t="s">
        <v>45</v>
      </c>
      <c r="O1608" s="4">
        <v>2</v>
      </c>
      <c r="P1608" s="4"/>
    </row>
    <row r="1609" spans="1:200">
      <c r="A1609" s="4">
        <v>50</v>
      </c>
      <c r="B1609" s="4">
        <v>0</v>
      </c>
      <c r="C1609" s="4">
        <v>0</v>
      </c>
      <c r="D1609" s="4">
        <v>1</v>
      </c>
      <c r="E1609" s="4">
        <v>211</v>
      </c>
      <c r="F1609" s="4">
        <f>ROUND(Source!Y1591,O1609)</f>
        <v>0</v>
      </c>
      <c r="G1609" s="4" t="s">
        <v>204</v>
      </c>
      <c r="H1609" s="4" t="s">
        <v>205</v>
      </c>
      <c r="I1609" s="4"/>
      <c r="J1609" s="4"/>
      <c r="K1609" s="4">
        <v>211</v>
      </c>
      <c r="L1609" s="4">
        <v>17</v>
      </c>
      <c r="M1609" s="4">
        <v>3</v>
      </c>
      <c r="N1609" s="4" t="s">
        <v>45</v>
      </c>
      <c r="O1609" s="4">
        <v>2</v>
      </c>
      <c r="P1609" s="4"/>
    </row>
    <row r="1610" spans="1:200">
      <c r="A1610" s="4">
        <v>50</v>
      </c>
      <c r="B1610" s="4">
        <v>0</v>
      </c>
      <c r="C1610" s="4">
        <v>0</v>
      </c>
      <c r="D1610" s="4">
        <v>1</v>
      </c>
      <c r="E1610" s="4">
        <v>224</v>
      </c>
      <c r="F1610" s="4">
        <f>ROUND(Source!AR1591,O1610)</f>
        <v>0</v>
      </c>
      <c r="G1610" s="4" t="s">
        <v>206</v>
      </c>
      <c r="H1610" s="4" t="s">
        <v>207</v>
      </c>
      <c r="I1610" s="4"/>
      <c r="J1610" s="4"/>
      <c r="K1610" s="4">
        <v>224</v>
      </c>
      <c r="L1610" s="4">
        <v>18</v>
      </c>
      <c r="M1610" s="4">
        <v>3</v>
      </c>
      <c r="N1610" s="4" t="s">
        <v>45</v>
      </c>
      <c r="O1610" s="4">
        <v>2</v>
      </c>
      <c r="P1610" s="4"/>
    </row>
    <row r="1612" spans="1:200">
      <c r="A1612" s="1">
        <v>5</v>
      </c>
      <c r="B1612" s="1">
        <v>0</v>
      </c>
      <c r="C1612" s="1"/>
      <c r="D1612" s="1">
        <f>ROW(A1632)</f>
        <v>1632</v>
      </c>
      <c r="E1612" s="1"/>
      <c r="F1612" s="1" t="s">
        <v>564</v>
      </c>
      <c r="G1612" s="1" t="s">
        <v>839</v>
      </c>
      <c r="H1612" s="1" t="s">
        <v>45</v>
      </c>
      <c r="I1612" s="1">
        <v>0</v>
      </c>
      <c r="J1612" s="1"/>
      <c r="K1612" s="1">
        <v>0</v>
      </c>
      <c r="L1612" s="1"/>
      <c r="M1612" s="1"/>
      <c r="N1612" s="1"/>
      <c r="O1612" s="1"/>
      <c r="P1612" s="1"/>
      <c r="Q1612" s="1"/>
      <c r="R1612" s="1"/>
      <c r="S1612" s="1"/>
      <c r="T1612" s="1"/>
      <c r="U1612" s="1" t="s">
        <v>45</v>
      </c>
      <c r="V1612" s="1">
        <v>0</v>
      </c>
      <c r="W1612" s="1"/>
      <c r="X1612" s="1"/>
      <c r="Y1612" s="1"/>
      <c r="Z1612" s="1"/>
      <c r="AA1612" s="1"/>
      <c r="AB1612" s="1" t="s">
        <v>45</v>
      </c>
      <c r="AC1612" s="1" t="s">
        <v>45</v>
      </c>
      <c r="AD1612" s="1" t="s">
        <v>45</v>
      </c>
      <c r="AE1612" s="1" t="s">
        <v>45</v>
      </c>
      <c r="AF1612" s="1" t="s">
        <v>45</v>
      </c>
      <c r="AG1612" s="1" t="s">
        <v>45</v>
      </c>
      <c r="AH1612" s="1"/>
      <c r="AI1612" s="1"/>
      <c r="AJ1612" s="1"/>
      <c r="AK1612" s="1"/>
      <c r="AL1612" s="1"/>
      <c r="AM1612" s="1"/>
      <c r="AN1612" s="1"/>
      <c r="AO1612" s="1"/>
      <c r="AP1612" s="1" t="s">
        <v>45</v>
      </c>
      <c r="AQ1612" s="1" t="s">
        <v>45</v>
      </c>
      <c r="AR1612" s="1" t="s">
        <v>45</v>
      </c>
      <c r="AS1612" s="1"/>
      <c r="AT1612" s="1"/>
      <c r="AU1612" s="1"/>
      <c r="AV1612" s="1"/>
      <c r="AW1612" s="1"/>
      <c r="AX1612" s="1"/>
      <c r="AY1612" s="1"/>
      <c r="AZ1612" s="1" t="s">
        <v>45</v>
      </c>
      <c r="BA1612" s="1"/>
      <c r="BB1612" s="1" t="s">
        <v>45</v>
      </c>
      <c r="BC1612" s="1" t="s">
        <v>45</v>
      </c>
      <c r="BD1612" s="1" t="s">
        <v>45</v>
      </c>
      <c r="BE1612" s="1" t="s">
        <v>45</v>
      </c>
      <c r="BF1612" s="1" t="s">
        <v>45</v>
      </c>
      <c r="BG1612" s="1" t="s">
        <v>45</v>
      </c>
      <c r="BH1612" s="1" t="s">
        <v>45</v>
      </c>
      <c r="BI1612" s="1" t="s">
        <v>45</v>
      </c>
      <c r="BJ1612" s="1" t="s">
        <v>45</v>
      </c>
      <c r="BK1612" s="1" t="s">
        <v>45</v>
      </c>
      <c r="BL1612" s="1" t="s">
        <v>45</v>
      </c>
      <c r="BM1612" s="1" t="s">
        <v>45</v>
      </c>
      <c r="BN1612" s="1" t="s">
        <v>45</v>
      </c>
      <c r="BO1612" s="1" t="s">
        <v>45</v>
      </c>
      <c r="BP1612" s="1" t="s">
        <v>45</v>
      </c>
      <c r="BQ1612" s="1"/>
      <c r="BR1612" s="1"/>
      <c r="BS1612" s="1"/>
      <c r="BT1612" s="1"/>
      <c r="BU1612" s="1"/>
      <c r="BV1612" s="1"/>
      <c r="BW1612" s="1"/>
      <c r="BX1612" s="1">
        <v>0</v>
      </c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>
        <v>0</v>
      </c>
    </row>
    <row r="1614" spans="1:200">
      <c r="A1614" s="2">
        <v>52</v>
      </c>
      <c r="B1614" s="2">
        <f t="shared" ref="B1614:G1614" si="1030">B1632</f>
        <v>0</v>
      </c>
      <c r="C1614" s="2">
        <f t="shared" si="1030"/>
        <v>5</v>
      </c>
      <c r="D1614" s="2">
        <f t="shared" si="1030"/>
        <v>1612</v>
      </c>
      <c r="E1614" s="2">
        <f t="shared" si="1030"/>
        <v>0</v>
      </c>
      <c r="F1614" s="2" t="str">
        <f t="shared" si="1030"/>
        <v>Новый подраздел</v>
      </c>
      <c r="G1614" s="2" t="str">
        <f t="shared" si="1030"/>
        <v>САНУЗЕЛ</v>
      </c>
      <c r="H1614" s="2"/>
      <c r="I1614" s="2"/>
      <c r="J1614" s="2"/>
      <c r="K1614" s="2"/>
      <c r="L1614" s="2"/>
      <c r="M1614" s="2"/>
      <c r="N1614" s="2"/>
      <c r="O1614" s="2">
        <f t="shared" ref="O1614:AT1614" si="1031">O1632</f>
        <v>0</v>
      </c>
      <c r="P1614" s="2">
        <f t="shared" si="1031"/>
        <v>0</v>
      </c>
      <c r="Q1614" s="2">
        <f t="shared" si="1031"/>
        <v>0</v>
      </c>
      <c r="R1614" s="2">
        <f t="shared" si="1031"/>
        <v>0</v>
      </c>
      <c r="S1614" s="2">
        <f t="shared" si="1031"/>
        <v>0</v>
      </c>
      <c r="T1614" s="2">
        <f t="shared" si="1031"/>
        <v>0</v>
      </c>
      <c r="U1614" s="2">
        <f t="shared" si="1031"/>
        <v>0</v>
      </c>
      <c r="V1614" s="2">
        <f t="shared" si="1031"/>
        <v>0</v>
      </c>
      <c r="W1614" s="2">
        <f t="shared" si="1031"/>
        <v>0</v>
      </c>
      <c r="X1614" s="2">
        <f t="shared" si="1031"/>
        <v>0</v>
      </c>
      <c r="Y1614" s="2">
        <f t="shared" si="1031"/>
        <v>0</v>
      </c>
      <c r="Z1614" s="2">
        <f t="shared" si="1031"/>
        <v>0</v>
      </c>
      <c r="AA1614" s="2">
        <f t="shared" si="1031"/>
        <v>0</v>
      </c>
      <c r="AB1614" s="2">
        <f t="shared" si="1031"/>
        <v>0</v>
      </c>
      <c r="AC1614" s="2">
        <f t="shared" si="1031"/>
        <v>0</v>
      </c>
      <c r="AD1614" s="2">
        <f t="shared" si="1031"/>
        <v>0</v>
      </c>
      <c r="AE1614" s="2">
        <f t="shared" si="1031"/>
        <v>0</v>
      </c>
      <c r="AF1614" s="2">
        <f t="shared" si="1031"/>
        <v>0</v>
      </c>
      <c r="AG1614" s="2">
        <f t="shared" si="1031"/>
        <v>0</v>
      </c>
      <c r="AH1614" s="2">
        <f t="shared" si="1031"/>
        <v>0</v>
      </c>
      <c r="AI1614" s="2">
        <f t="shared" si="1031"/>
        <v>0</v>
      </c>
      <c r="AJ1614" s="2">
        <f t="shared" si="1031"/>
        <v>0</v>
      </c>
      <c r="AK1614" s="2">
        <f t="shared" si="1031"/>
        <v>0</v>
      </c>
      <c r="AL1614" s="2">
        <f t="shared" si="1031"/>
        <v>0</v>
      </c>
      <c r="AM1614" s="2">
        <f t="shared" si="1031"/>
        <v>0</v>
      </c>
      <c r="AN1614" s="2">
        <f t="shared" si="1031"/>
        <v>0</v>
      </c>
      <c r="AO1614" s="2">
        <f t="shared" si="1031"/>
        <v>0</v>
      </c>
      <c r="AP1614" s="2">
        <f t="shared" si="1031"/>
        <v>0</v>
      </c>
      <c r="AQ1614" s="2">
        <f t="shared" si="1031"/>
        <v>0</v>
      </c>
      <c r="AR1614" s="2">
        <f t="shared" si="1031"/>
        <v>0</v>
      </c>
      <c r="AS1614" s="2">
        <f t="shared" si="1031"/>
        <v>0</v>
      </c>
      <c r="AT1614" s="2">
        <f t="shared" si="1031"/>
        <v>0</v>
      </c>
      <c r="AU1614" s="2">
        <f t="shared" ref="AU1614:BZ1614" si="1032">AU1632</f>
        <v>0</v>
      </c>
      <c r="AV1614" s="2">
        <f t="shared" si="1032"/>
        <v>0</v>
      </c>
      <c r="AW1614" s="2">
        <f t="shared" si="1032"/>
        <v>0</v>
      </c>
      <c r="AX1614" s="2">
        <f t="shared" si="1032"/>
        <v>0</v>
      </c>
      <c r="AY1614" s="2">
        <f t="shared" si="1032"/>
        <v>0</v>
      </c>
      <c r="AZ1614" s="2">
        <f t="shared" si="1032"/>
        <v>0</v>
      </c>
      <c r="BA1614" s="2">
        <f t="shared" si="1032"/>
        <v>0</v>
      </c>
      <c r="BB1614" s="2">
        <f t="shared" si="1032"/>
        <v>0</v>
      </c>
      <c r="BC1614" s="2">
        <f t="shared" si="1032"/>
        <v>0</v>
      </c>
      <c r="BD1614" s="2">
        <f t="shared" si="1032"/>
        <v>0</v>
      </c>
      <c r="BE1614" s="2">
        <f t="shared" si="1032"/>
        <v>0</v>
      </c>
      <c r="BF1614" s="2">
        <f t="shared" si="1032"/>
        <v>0</v>
      </c>
      <c r="BG1614" s="2">
        <f t="shared" si="1032"/>
        <v>0</v>
      </c>
      <c r="BH1614" s="2">
        <f t="shared" si="1032"/>
        <v>0</v>
      </c>
      <c r="BI1614" s="2">
        <f t="shared" si="1032"/>
        <v>0</v>
      </c>
      <c r="BJ1614" s="2">
        <f t="shared" si="1032"/>
        <v>0</v>
      </c>
      <c r="BK1614" s="2">
        <f t="shared" si="1032"/>
        <v>0</v>
      </c>
      <c r="BL1614" s="2">
        <f t="shared" si="1032"/>
        <v>0</v>
      </c>
      <c r="BM1614" s="2">
        <f t="shared" si="1032"/>
        <v>0</v>
      </c>
      <c r="BN1614" s="2">
        <f t="shared" si="1032"/>
        <v>0</v>
      </c>
      <c r="BO1614" s="3">
        <f t="shared" si="1032"/>
        <v>0</v>
      </c>
      <c r="BP1614" s="3">
        <f t="shared" si="1032"/>
        <v>0</v>
      </c>
      <c r="BQ1614" s="3">
        <f t="shared" si="1032"/>
        <v>0</v>
      </c>
      <c r="BR1614" s="3">
        <f t="shared" si="1032"/>
        <v>0</v>
      </c>
      <c r="BS1614" s="3">
        <f t="shared" si="1032"/>
        <v>0</v>
      </c>
      <c r="BT1614" s="3">
        <f t="shared" si="1032"/>
        <v>0</v>
      </c>
      <c r="BU1614" s="3">
        <f t="shared" si="1032"/>
        <v>0</v>
      </c>
      <c r="BV1614" s="3">
        <f t="shared" si="1032"/>
        <v>0</v>
      </c>
      <c r="BW1614" s="3">
        <f t="shared" si="1032"/>
        <v>0</v>
      </c>
      <c r="BX1614" s="3">
        <f t="shared" si="1032"/>
        <v>0</v>
      </c>
      <c r="BY1614" s="3">
        <f t="shared" si="1032"/>
        <v>0</v>
      </c>
      <c r="BZ1614" s="3">
        <f t="shared" si="1032"/>
        <v>0</v>
      </c>
      <c r="CA1614" s="3">
        <f t="shared" ref="CA1614:DF1614" si="1033">CA1632</f>
        <v>0</v>
      </c>
      <c r="CB1614" s="3">
        <f t="shared" si="1033"/>
        <v>0</v>
      </c>
      <c r="CC1614" s="3">
        <f t="shared" si="1033"/>
        <v>0</v>
      </c>
      <c r="CD1614" s="3">
        <f t="shared" si="1033"/>
        <v>0</v>
      </c>
      <c r="CE1614" s="3">
        <f t="shared" si="1033"/>
        <v>0</v>
      </c>
      <c r="CF1614" s="3">
        <f t="shared" si="1033"/>
        <v>0</v>
      </c>
      <c r="CG1614" s="3">
        <f t="shared" si="1033"/>
        <v>0</v>
      </c>
      <c r="CH1614" s="3">
        <f t="shared" si="1033"/>
        <v>0</v>
      </c>
      <c r="CI1614" s="3">
        <f t="shared" si="1033"/>
        <v>0</v>
      </c>
      <c r="CJ1614" s="3">
        <f t="shared" si="1033"/>
        <v>0</v>
      </c>
      <c r="CK1614" s="3">
        <f t="shared" si="1033"/>
        <v>0</v>
      </c>
      <c r="CL1614" s="3">
        <f t="shared" si="1033"/>
        <v>0</v>
      </c>
      <c r="CM1614" s="3">
        <f t="shared" si="1033"/>
        <v>0</v>
      </c>
      <c r="CN1614" s="3">
        <f t="shared" si="1033"/>
        <v>0</v>
      </c>
      <c r="CO1614" s="3">
        <f t="shared" si="1033"/>
        <v>0</v>
      </c>
      <c r="CP1614" s="3">
        <f t="shared" si="1033"/>
        <v>0</v>
      </c>
      <c r="CQ1614" s="3">
        <f t="shared" si="1033"/>
        <v>0</v>
      </c>
      <c r="CR1614" s="3">
        <f t="shared" si="1033"/>
        <v>0</v>
      </c>
      <c r="CS1614" s="3">
        <f t="shared" si="1033"/>
        <v>0</v>
      </c>
      <c r="CT1614" s="3">
        <f t="shared" si="1033"/>
        <v>0</v>
      </c>
      <c r="CU1614" s="3">
        <f t="shared" si="1033"/>
        <v>0</v>
      </c>
      <c r="CV1614" s="3">
        <f t="shared" si="1033"/>
        <v>0</v>
      </c>
      <c r="CW1614" s="3">
        <f t="shared" si="1033"/>
        <v>0</v>
      </c>
      <c r="CX1614" s="3">
        <f t="shared" si="1033"/>
        <v>0</v>
      </c>
      <c r="CY1614" s="3">
        <f t="shared" si="1033"/>
        <v>0</v>
      </c>
      <c r="CZ1614" s="3">
        <f t="shared" si="1033"/>
        <v>0</v>
      </c>
      <c r="DA1614" s="3">
        <f t="shared" si="1033"/>
        <v>0</v>
      </c>
      <c r="DB1614" s="3">
        <f t="shared" si="1033"/>
        <v>0</v>
      </c>
      <c r="DC1614" s="3">
        <f t="shared" si="1033"/>
        <v>0</v>
      </c>
      <c r="DD1614" s="3">
        <f t="shared" si="1033"/>
        <v>0</v>
      </c>
      <c r="DE1614" s="3">
        <f t="shared" si="1033"/>
        <v>0</v>
      </c>
      <c r="DF1614" s="3">
        <f t="shared" si="1033"/>
        <v>0</v>
      </c>
      <c r="DG1614" s="3">
        <f t="shared" ref="DG1614:DN1614" si="1034">DG1632</f>
        <v>0</v>
      </c>
      <c r="DH1614" s="3">
        <f t="shared" si="1034"/>
        <v>0</v>
      </c>
      <c r="DI1614" s="3">
        <f t="shared" si="1034"/>
        <v>0</v>
      </c>
      <c r="DJ1614" s="3">
        <f t="shared" si="1034"/>
        <v>0</v>
      </c>
      <c r="DK1614" s="3">
        <f t="shared" si="1034"/>
        <v>0</v>
      </c>
      <c r="DL1614" s="3">
        <f t="shared" si="1034"/>
        <v>0</v>
      </c>
      <c r="DM1614" s="3">
        <f t="shared" si="1034"/>
        <v>0</v>
      </c>
      <c r="DN1614" s="3">
        <f t="shared" si="1034"/>
        <v>0</v>
      </c>
    </row>
    <row r="1616" spans="1:200">
      <c r="A1616">
        <v>17</v>
      </c>
      <c r="B1616">
        <v>0</v>
      </c>
      <c r="C1616">
        <f>ROW(SmtRes!A759)</f>
        <v>759</v>
      </c>
      <c r="D1616">
        <f>ROW(EtalonRes!A735)</f>
        <v>735</v>
      </c>
      <c r="E1616" t="s">
        <v>63</v>
      </c>
      <c r="F1616" t="s">
        <v>422</v>
      </c>
      <c r="G1616" t="s">
        <v>423</v>
      </c>
      <c r="H1616" t="s">
        <v>73</v>
      </c>
      <c r="I1616">
        <f>0.11</f>
        <v>0.11</v>
      </c>
      <c r="J1616">
        <v>0</v>
      </c>
      <c r="O1616">
        <f t="shared" ref="O1616:O1630" si="1035">ROUND(CP1616,2)</f>
        <v>1516.79</v>
      </c>
      <c r="P1616">
        <f t="shared" ref="P1616:P1630" si="1036">ROUND(CQ1616*I1616,2)</f>
        <v>0</v>
      </c>
      <c r="Q1616">
        <f t="shared" ref="Q1616:Q1630" si="1037">ROUND(CR1616*I1616,2)</f>
        <v>56.66</v>
      </c>
      <c r="R1616">
        <f t="shared" ref="R1616:R1630" si="1038">ROUND(CS1616*I1616,2)</f>
        <v>35.979999999999997</v>
      </c>
      <c r="S1616">
        <f t="shared" ref="S1616:S1630" si="1039">ROUND(CT1616*I1616,2)</f>
        <v>1460.13</v>
      </c>
      <c r="T1616">
        <f t="shared" ref="T1616:T1630" si="1040">ROUND(CU1616*I1616,2)</f>
        <v>0</v>
      </c>
      <c r="U1616">
        <f t="shared" ref="U1616:U1630" si="1041">CV1616*I1616</f>
        <v>8.0469279</v>
      </c>
      <c r="V1616">
        <f t="shared" ref="V1616:V1630" si="1042">CW1616*I1616</f>
        <v>0</v>
      </c>
      <c r="W1616">
        <f t="shared" ref="W1616:W1630" si="1043">ROUND(CX1616*I1616,2)</f>
        <v>0</v>
      </c>
      <c r="X1616">
        <f t="shared" ref="X1616:X1630" si="1044">ROUND(CY1616,2)</f>
        <v>1036.69</v>
      </c>
      <c r="Y1616">
        <f t="shared" ref="Y1616:Y1630" si="1045">ROUND(CZ1616,2)</f>
        <v>642.46</v>
      </c>
      <c r="AA1616">
        <v>22950688</v>
      </c>
      <c r="AB1616">
        <f t="shared" ref="AB1616:AB1630" si="1046">ROUND((AC1616+AD1616+AF1616),6)</f>
        <v>845.63</v>
      </c>
      <c r="AC1616">
        <f t="shared" ref="AC1616:AC1630" si="1047">ROUND((ES1616),6)</f>
        <v>0</v>
      </c>
      <c r="AD1616">
        <f>ROUND((((ET1616)-(EU1616))+AE1616),6)</f>
        <v>64.48</v>
      </c>
      <c r="AE1616">
        <f t="shared" ref="AE1616:AF1619" si="1048">ROUND((EU1616),6)</f>
        <v>19.25</v>
      </c>
      <c r="AF1616">
        <f t="shared" si="1048"/>
        <v>781.15</v>
      </c>
      <c r="AG1616">
        <f t="shared" ref="AG1616:AG1630" si="1049">ROUND((AP1616),6)</f>
        <v>0</v>
      </c>
      <c r="AH1616">
        <f t="shared" ref="AH1616:AI1619" si="1050">(EW1616)</f>
        <v>69.87</v>
      </c>
      <c r="AI1616">
        <f t="shared" si="1050"/>
        <v>0</v>
      </c>
      <c r="AJ1616">
        <f t="shared" ref="AJ1616:AJ1630" si="1051">ROUND((AS1616),6)</f>
        <v>0</v>
      </c>
      <c r="AK1616">
        <v>845.63</v>
      </c>
      <c r="AL1616">
        <v>0</v>
      </c>
      <c r="AM1616">
        <v>64.48</v>
      </c>
      <c r="AN1616">
        <v>19.25</v>
      </c>
      <c r="AO1616">
        <v>781.15</v>
      </c>
      <c r="AP1616">
        <v>0</v>
      </c>
      <c r="AQ1616">
        <v>69.87</v>
      </c>
      <c r="AR1616">
        <v>0</v>
      </c>
      <c r="AS1616">
        <v>0</v>
      </c>
      <c r="AT1616">
        <v>71</v>
      </c>
      <c r="AU1616">
        <v>44</v>
      </c>
      <c r="AV1616">
        <v>1.0469999999999999</v>
      </c>
      <c r="AW1616">
        <v>1</v>
      </c>
      <c r="AZ1616">
        <v>1</v>
      </c>
      <c r="BA1616">
        <v>16.23</v>
      </c>
      <c r="BB1616">
        <v>7.63</v>
      </c>
      <c r="BC1616">
        <v>1</v>
      </c>
      <c r="BD1616" t="s">
        <v>45</v>
      </c>
      <c r="BE1616" t="s">
        <v>45</v>
      </c>
      <c r="BF1616" t="s">
        <v>45</v>
      </c>
      <c r="BG1616" t="s">
        <v>45</v>
      </c>
      <c r="BH1616">
        <v>0</v>
      </c>
      <c r="BI1616">
        <v>1</v>
      </c>
      <c r="BJ1616" t="s">
        <v>424</v>
      </c>
      <c r="BM1616">
        <v>439</v>
      </c>
      <c r="BN1616">
        <v>0</v>
      </c>
      <c r="BO1616" t="s">
        <v>422</v>
      </c>
      <c r="BP1616">
        <v>1</v>
      </c>
      <c r="BQ1616">
        <v>60</v>
      </c>
      <c r="BS1616">
        <v>16.23</v>
      </c>
      <c r="BT1616">
        <v>1</v>
      </c>
      <c r="BU1616">
        <v>1</v>
      </c>
      <c r="BV1616">
        <v>1</v>
      </c>
      <c r="BW1616">
        <v>1</v>
      </c>
      <c r="BX1616">
        <v>1</v>
      </c>
      <c r="BY1616" t="s">
        <v>45</v>
      </c>
      <c r="BZ1616">
        <v>71</v>
      </c>
      <c r="CA1616">
        <v>44</v>
      </c>
      <c r="CF1616">
        <v>0</v>
      </c>
      <c r="CG1616">
        <v>0</v>
      </c>
      <c r="CM1616">
        <v>0</v>
      </c>
      <c r="CN1616" t="s">
        <v>45</v>
      </c>
      <c r="CO1616">
        <v>0</v>
      </c>
      <c r="CP1616">
        <f t="shared" ref="CP1616:CP1630" si="1052">(P1616+Q1616+S1616)</f>
        <v>1516.7900000000002</v>
      </c>
      <c r="CQ1616">
        <f t="shared" ref="CQ1616:CQ1630" si="1053">(AC1616*BC1616*AW1616)</f>
        <v>0</v>
      </c>
      <c r="CR1616">
        <f t="shared" ref="CR1616:CR1630" si="1054">(AD1616*BB1616*AV1616)</f>
        <v>515.1055728</v>
      </c>
      <c r="CS1616">
        <f t="shared" ref="CS1616:CS1630" si="1055">(AE1616*BS1616*AV1616)</f>
        <v>327.11159249999997</v>
      </c>
      <c r="CT1616">
        <f t="shared" ref="CT1616:CT1630" si="1056">(AF1616*BA1616*AV1616)</f>
        <v>13273.933531499999</v>
      </c>
      <c r="CU1616">
        <f t="shared" ref="CU1616:CU1630" si="1057">AG1616</f>
        <v>0</v>
      </c>
      <c r="CV1616">
        <f t="shared" ref="CV1616:CV1630" si="1058">(AH1616*AV1616)</f>
        <v>73.153890000000004</v>
      </c>
      <c r="CW1616">
        <f t="shared" ref="CW1616:CW1630" si="1059">AI1616</f>
        <v>0</v>
      </c>
      <c r="CX1616">
        <f t="shared" ref="CX1616:CX1630" si="1060">AJ1616</f>
        <v>0</v>
      </c>
      <c r="CY1616">
        <f t="shared" ref="CY1616:CY1630" si="1061">S1616*(BZ1616/100)</f>
        <v>1036.6922999999999</v>
      </c>
      <c r="CZ1616">
        <f t="shared" ref="CZ1616:CZ1630" si="1062">S1616*(CA1616/100)</f>
        <v>642.45720000000006</v>
      </c>
      <c r="DC1616" t="s">
        <v>45</v>
      </c>
      <c r="DD1616" t="s">
        <v>45</v>
      </c>
      <c r="DE1616" t="s">
        <v>45</v>
      </c>
      <c r="DF1616" t="s">
        <v>45</v>
      </c>
      <c r="DG1616" t="s">
        <v>45</v>
      </c>
      <c r="DH1616" t="s">
        <v>45</v>
      </c>
      <c r="DI1616" t="s">
        <v>45</v>
      </c>
      <c r="DJ1616" t="s">
        <v>45</v>
      </c>
      <c r="DK1616" t="s">
        <v>45</v>
      </c>
      <c r="DL1616" t="s">
        <v>45</v>
      </c>
      <c r="DM1616" t="s">
        <v>45</v>
      </c>
      <c r="DN1616">
        <v>80</v>
      </c>
      <c r="DO1616">
        <v>55</v>
      </c>
      <c r="DP1616">
        <v>1.0469999999999999</v>
      </c>
      <c r="DQ1616">
        <v>1</v>
      </c>
      <c r="DU1616">
        <v>1005</v>
      </c>
      <c r="DV1616" t="s">
        <v>73</v>
      </c>
      <c r="DW1616" t="s">
        <v>73</v>
      </c>
      <c r="DX1616">
        <v>100</v>
      </c>
      <c r="EE1616">
        <v>21378154</v>
      </c>
      <c r="EF1616">
        <v>60</v>
      </c>
      <c r="EG1616" t="s">
        <v>87</v>
      </c>
      <c r="EH1616">
        <v>0</v>
      </c>
      <c r="EI1616" t="s">
        <v>45</v>
      </c>
      <c r="EJ1616">
        <v>1</v>
      </c>
      <c r="EK1616">
        <v>439</v>
      </c>
      <c r="EL1616" t="s">
        <v>425</v>
      </c>
      <c r="EM1616" t="s">
        <v>426</v>
      </c>
      <c r="EO1616" t="s">
        <v>45</v>
      </c>
      <c r="EQ1616">
        <v>0</v>
      </c>
      <c r="ER1616">
        <v>845.63</v>
      </c>
      <c r="ES1616">
        <v>0</v>
      </c>
      <c r="ET1616">
        <v>64.48</v>
      </c>
      <c r="EU1616">
        <v>19.25</v>
      </c>
      <c r="EV1616">
        <v>781.15</v>
      </c>
      <c r="EW1616">
        <v>69.87</v>
      </c>
      <c r="EX1616">
        <v>0</v>
      </c>
      <c r="EY1616">
        <v>0</v>
      </c>
      <c r="EZ1616">
        <v>0</v>
      </c>
      <c r="FQ1616">
        <v>0</v>
      </c>
      <c r="FR1616">
        <f t="shared" ref="FR1616:FR1630" si="1063">ROUND(IF(AND(BH1616=3,BI1616=3),P1616,0),2)</f>
        <v>0</v>
      </c>
      <c r="FS1616">
        <v>0</v>
      </c>
      <c r="FX1616">
        <v>71</v>
      </c>
      <c r="FY1616">
        <v>44</v>
      </c>
      <c r="GA1616" t="s">
        <v>45</v>
      </c>
      <c r="GG1616">
        <v>2</v>
      </c>
      <c r="GH1616">
        <v>1</v>
      </c>
      <c r="GI1616">
        <v>2</v>
      </c>
      <c r="GJ1616">
        <v>0</v>
      </c>
      <c r="GK1616">
        <f>ROUND(R1616*(R12)/100,2)</f>
        <v>60.09</v>
      </c>
      <c r="GL1616">
        <f t="shared" ref="GL1616:GL1630" si="1064">ROUND(IF(AND(BH1616=3,BI1616=3,FS1616&lt;&gt;0),P1616,0),2)</f>
        <v>0</v>
      </c>
      <c r="GM1616">
        <f t="shared" ref="GM1616:GM1630" si="1065">O1616+X1616+Y1616+GK1616</f>
        <v>3256.03</v>
      </c>
      <c r="GN1616">
        <f t="shared" ref="GN1616:GN1630" si="1066">ROUND(IF(OR(BI1616=0,BI1616=1),O1616+X1616+Y1616+GK1616,0),2)</f>
        <v>3256.03</v>
      </c>
      <c r="GO1616">
        <f t="shared" ref="GO1616:GO1630" si="1067">ROUND(IF(BI1616=2,O1616+X1616+Y1616+GK1616,0),2)</f>
        <v>0</v>
      </c>
      <c r="GP1616">
        <f t="shared" ref="GP1616:GP1630" si="1068">ROUND(IF(BI1616=4,O1616+X1616+Y1616+GK1616,0),2)</f>
        <v>0</v>
      </c>
      <c r="GR1616">
        <v>0</v>
      </c>
    </row>
    <row r="1617" spans="1:200">
      <c r="A1617">
        <v>17</v>
      </c>
      <c r="B1617">
        <v>0</v>
      </c>
      <c r="C1617">
        <f>ROW(SmtRes!A763)</f>
        <v>763</v>
      </c>
      <c r="D1617">
        <f>ROW(EtalonRes!A739)</f>
        <v>739</v>
      </c>
      <c r="E1617" t="s">
        <v>70</v>
      </c>
      <c r="F1617" t="s">
        <v>427</v>
      </c>
      <c r="G1617" t="s">
        <v>428</v>
      </c>
      <c r="H1617" t="s">
        <v>73</v>
      </c>
      <c r="I1617">
        <f>I1616</f>
        <v>0.11</v>
      </c>
      <c r="J1617">
        <v>0</v>
      </c>
      <c r="O1617">
        <f t="shared" si="1035"/>
        <v>923.33</v>
      </c>
      <c r="P1617">
        <f t="shared" si="1036"/>
        <v>0</v>
      </c>
      <c r="Q1617">
        <f t="shared" si="1037"/>
        <v>409.24</v>
      </c>
      <c r="R1617">
        <f t="shared" si="1038"/>
        <v>259.91000000000003</v>
      </c>
      <c r="S1617">
        <f t="shared" si="1039"/>
        <v>514.09</v>
      </c>
      <c r="T1617">
        <f t="shared" si="1040"/>
        <v>0</v>
      </c>
      <c r="U1617">
        <f t="shared" si="1041"/>
        <v>2.8331819999999999</v>
      </c>
      <c r="V1617">
        <f t="shared" si="1042"/>
        <v>0</v>
      </c>
      <c r="W1617">
        <f t="shared" si="1043"/>
        <v>0</v>
      </c>
      <c r="X1617">
        <f t="shared" si="1044"/>
        <v>365</v>
      </c>
      <c r="Y1617">
        <f t="shared" si="1045"/>
        <v>226.2</v>
      </c>
      <c r="AA1617">
        <v>22950688</v>
      </c>
      <c r="AB1617">
        <f t="shared" si="1046"/>
        <v>740.74</v>
      </c>
      <c r="AC1617">
        <f t="shared" si="1047"/>
        <v>0</v>
      </c>
      <c r="AD1617">
        <f>ROUND((((ET1617)-(EU1617))+AE1617),6)</f>
        <v>465.71</v>
      </c>
      <c r="AE1617">
        <f t="shared" si="1048"/>
        <v>139.05000000000001</v>
      </c>
      <c r="AF1617">
        <f t="shared" si="1048"/>
        <v>275.02999999999997</v>
      </c>
      <c r="AG1617">
        <f t="shared" si="1049"/>
        <v>0</v>
      </c>
      <c r="AH1617">
        <f t="shared" si="1050"/>
        <v>24.6</v>
      </c>
      <c r="AI1617">
        <f t="shared" si="1050"/>
        <v>0</v>
      </c>
      <c r="AJ1617">
        <f t="shared" si="1051"/>
        <v>0</v>
      </c>
      <c r="AK1617">
        <v>740.74</v>
      </c>
      <c r="AL1617">
        <v>0</v>
      </c>
      <c r="AM1617">
        <v>465.71</v>
      </c>
      <c r="AN1617">
        <v>139.05000000000001</v>
      </c>
      <c r="AO1617">
        <v>275.02999999999997</v>
      </c>
      <c r="AP1617">
        <v>0</v>
      </c>
      <c r="AQ1617">
        <v>24.6</v>
      </c>
      <c r="AR1617">
        <v>0</v>
      </c>
      <c r="AS1617">
        <v>0</v>
      </c>
      <c r="AT1617">
        <v>71</v>
      </c>
      <c r="AU1617">
        <v>44</v>
      </c>
      <c r="AV1617">
        <v>1.0469999999999999</v>
      </c>
      <c r="AW1617">
        <v>1</v>
      </c>
      <c r="AZ1617">
        <v>1</v>
      </c>
      <c r="BA1617">
        <v>16.23</v>
      </c>
      <c r="BB1617">
        <v>7.63</v>
      </c>
      <c r="BC1617">
        <v>1</v>
      </c>
      <c r="BD1617" t="s">
        <v>45</v>
      </c>
      <c r="BE1617" t="s">
        <v>45</v>
      </c>
      <c r="BF1617" t="s">
        <v>45</v>
      </c>
      <c r="BG1617" t="s">
        <v>45</v>
      </c>
      <c r="BH1617">
        <v>0</v>
      </c>
      <c r="BI1617">
        <v>1</v>
      </c>
      <c r="BJ1617" t="s">
        <v>429</v>
      </c>
      <c r="BM1617">
        <v>439</v>
      </c>
      <c r="BN1617">
        <v>0</v>
      </c>
      <c r="BO1617" t="s">
        <v>427</v>
      </c>
      <c r="BP1617">
        <v>1</v>
      </c>
      <c r="BQ1617">
        <v>60</v>
      </c>
      <c r="BS1617">
        <v>16.23</v>
      </c>
      <c r="BT1617">
        <v>1</v>
      </c>
      <c r="BU1617">
        <v>1</v>
      </c>
      <c r="BV1617">
        <v>1</v>
      </c>
      <c r="BW1617">
        <v>1</v>
      </c>
      <c r="BX1617">
        <v>1</v>
      </c>
      <c r="BY1617" t="s">
        <v>45</v>
      </c>
      <c r="BZ1617">
        <v>71</v>
      </c>
      <c r="CA1617">
        <v>44</v>
      </c>
      <c r="CF1617">
        <v>0</v>
      </c>
      <c r="CG1617">
        <v>0</v>
      </c>
      <c r="CM1617">
        <v>0</v>
      </c>
      <c r="CN1617" t="s">
        <v>45</v>
      </c>
      <c r="CO1617">
        <v>0</v>
      </c>
      <c r="CP1617">
        <f t="shared" si="1052"/>
        <v>923.33</v>
      </c>
      <c r="CQ1617">
        <f t="shared" si="1053"/>
        <v>0</v>
      </c>
      <c r="CR1617">
        <f t="shared" si="1054"/>
        <v>3720.3755630999995</v>
      </c>
      <c r="CS1617">
        <f t="shared" si="1055"/>
        <v>2362.8502304999997</v>
      </c>
      <c r="CT1617">
        <f t="shared" si="1056"/>
        <v>4673.5325342999995</v>
      </c>
      <c r="CU1617">
        <f t="shared" si="1057"/>
        <v>0</v>
      </c>
      <c r="CV1617">
        <f t="shared" si="1058"/>
        <v>25.7562</v>
      </c>
      <c r="CW1617">
        <f t="shared" si="1059"/>
        <v>0</v>
      </c>
      <c r="CX1617">
        <f t="shared" si="1060"/>
        <v>0</v>
      </c>
      <c r="CY1617">
        <f t="shared" si="1061"/>
        <v>365.00389999999999</v>
      </c>
      <c r="CZ1617">
        <f t="shared" si="1062"/>
        <v>226.1996</v>
      </c>
      <c r="DC1617" t="s">
        <v>45</v>
      </c>
      <c r="DD1617" t="s">
        <v>45</v>
      </c>
      <c r="DE1617" t="s">
        <v>45</v>
      </c>
      <c r="DF1617" t="s">
        <v>45</v>
      </c>
      <c r="DG1617" t="s">
        <v>45</v>
      </c>
      <c r="DH1617" t="s">
        <v>45</v>
      </c>
      <c r="DI1617" t="s">
        <v>45</v>
      </c>
      <c r="DJ1617" t="s">
        <v>45</v>
      </c>
      <c r="DK1617" t="s">
        <v>45</v>
      </c>
      <c r="DL1617" t="s">
        <v>45</v>
      </c>
      <c r="DM1617" t="s">
        <v>45</v>
      </c>
      <c r="DN1617">
        <v>80</v>
      </c>
      <c r="DO1617">
        <v>55</v>
      </c>
      <c r="DP1617">
        <v>1.0469999999999999</v>
      </c>
      <c r="DQ1617">
        <v>1</v>
      </c>
      <c r="DU1617">
        <v>1005</v>
      </c>
      <c r="DV1617" t="s">
        <v>73</v>
      </c>
      <c r="DW1617" t="s">
        <v>73</v>
      </c>
      <c r="DX1617">
        <v>100</v>
      </c>
      <c r="EE1617">
        <v>21378154</v>
      </c>
      <c r="EF1617">
        <v>60</v>
      </c>
      <c r="EG1617" t="s">
        <v>87</v>
      </c>
      <c r="EH1617">
        <v>0</v>
      </c>
      <c r="EI1617" t="s">
        <v>45</v>
      </c>
      <c r="EJ1617">
        <v>1</v>
      </c>
      <c r="EK1617">
        <v>439</v>
      </c>
      <c r="EL1617" t="s">
        <v>425</v>
      </c>
      <c r="EM1617" t="s">
        <v>426</v>
      </c>
      <c r="EO1617" t="s">
        <v>45</v>
      </c>
      <c r="EQ1617">
        <v>0</v>
      </c>
      <c r="ER1617">
        <v>740.74</v>
      </c>
      <c r="ES1617">
        <v>0</v>
      </c>
      <c r="ET1617">
        <v>465.71</v>
      </c>
      <c r="EU1617">
        <v>139.05000000000001</v>
      </c>
      <c r="EV1617">
        <v>275.02999999999997</v>
      </c>
      <c r="EW1617">
        <v>24.6</v>
      </c>
      <c r="EX1617">
        <v>0</v>
      </c>
      <c r="EY1617">
        <v>0</v>
      </c>
      <c r="EZ1617">
        <v>0</v>
      </c>
      <c r="FQ1617">
        <v>0</v>
      </c>
      <c r="FR1617">
        <f t="shared" si="1063"/>
        <v>0</v>
      </c>
      <c r="FS1617">
        <v>0</v>
      </c>
      <c r="FX1617">
        <v>71</v>
      </c>
      <c r="FY1617">
        <v>44</v>
      </c>
      <c r="GA1617" t="s">
        <v>45</v>
      </c>
      <c r="GG1617">
        <v>2</v>
      </c>
      <c r="GH1617">
        <v>1</v>
      </c>
      <c r="GI1617">
        <v>2</v>
      </c>
      <c r="GJ1617">
        <v>0</v>
      </c>
      <c r="GK1617">
        <f>ROUND(R1617*(R12)/100,2)</f>
        <v>434.05</v>
      </c>
      <c r="GL1617">
        <f t="shared" si="1064"/>
        <v>0</v>
      </c>
      <c r="GM1617">
        <f t="shared" si="1065"/>
        <v>1948.58</v>
      </c>
      <c r="GN1617">
        <f t="shared" si="1066"/>
        <v>1948.58</v>
      </c>
      <c r="GO1617">
        <f t="shared" si="1067"/>
        <v>0</v>
      </c>
      <c r="GP1617">
        <f t="shared" si="1068"/>
        <v>0</v>
      </c>
      <c r="GR1617">
        <v>0</v>
      </c>
    </row>
    <row r="1618" spans="1:200">
      <c r="A1618">
        <v>17</v>
      </c>
      <c r="B1618">
        <v>0</v>
      </c>
      <c r="C1618">
        <f>ROW(SmtRes!A767)</f>
        <v>767</v>
      </c>
      <c r="D1618">
        <f>ROW(EtalonRes!A743)</f>
        <v>743</v>
      </c>
      <c r="E1618" t="s">
        <v>77</v>
      </c>
      <c r="F1618" t="s">
        <v>878</v>
      </c>
      <c r="G1618" t="s">
        <v>879</v>
      </c>
      <c r="H1618" t="s">
        <v>73</v>
      </c>
      <c r="I1618">
        <f>I1616</f>
        <v>0.11</v>
      </c>
      <c r="J1618">
        <v>0</v>
      </c>
      <c r="O1618">
        <f t="shared" si="1035"/>
        <v>466.13</v>
      </c>
      <c r="P1618">
        <f t="shared" si="1036"/>
        <v>10.32</v>
      </c>
      <c r="Q1618">
        <f t="shared" si="1037"/>
        <v>1.84</v>
      </c>
      <c r="R1618">
        <f t="shared" si="1038"/>
        <v>0.57999999999999996</v>
      </c>
      <c r="S1618">
        <f t="shared" si="1039"/>
        <v>453.97</v>
      </c>
      <c r="T1618">
        <f t="shared" si="1040"/>
        <v>0</v>
      </c>
      <c r="U1618">
        <f t="shared" si="1041"/>
        <v>2.6869160999999995</v>
      </c>
      <c r="V1618">
        <f t="shared" si="1042"/>
        <v>0</v>
      </c>
      <c r="W1618">
        <f t="shared" si="1043"/>
        <v>0</v>
      </c>
      <c r="X1618">
        <f t="shared" si="1044"/>
        <v>399.49</v>
      </c>
      <c r="Y1618">
        <f t="shared" si="1045"/>
        <v>199.75</v>
      </c>
      <c r="AA1618">
        <v>22950688</v>
      </c>
      <c r="AB1618">
        <f t="shared" si="1046"/>
        <v>280.20999999999998</v>
      </c>
      <c r="AC1618">
        <f t="shared" si="1047"/>
        <v>24.75</v>
      </c>
      <c r="AD1618">
        <f>ROUND((((ET1618)-(EU1618))+AE1618),6)</f>
        <v>12.59</v>
      </c>
      <c r="AE1618">
        <f t="shared" si="1048"/>
        <v>0.31</v>
      </c>
      <c r="AF1618">
        <f t="shared" si="1048"/>
        <v>242.87</v>
      </c>
      <c r="AG1618">
        <f t="shared" si="1049"/>
        <v>0</v>
      </c>
      <c r="AH1618">
        <f t="shared" si="1050"/>
        <v>23.33</v>
      </c>
      <c r="AI1618">
        <f t="shared" si="1050"/>
        <v>0</v>
      </c>
      <c r="AJ1618">
        <f t="shared" si="1051"/>
        <v>0</v>
      </c>
      <c r="AK1618">
        <v>280.20999999999998</v>
      </c>
      <c r="AL1618">
        <v>24.75</v>
      </c>
      <c r="AM1618">
        <v>12.59</v>
      </c>
      <c r="AN1618">
        <v>0.31</v>
      </c>
      <c r="AO1618">
        <v>242.87</v>
      </c>
      <c r="AP1618">
        <v>0</v>
      </c>
      <c r="AQ1618">
        <v>23.33</v>
      </c>
      <c r="AR1618">
        <v>0</v>
      </c>
      <c r="AS1618">
        <v>0</v>
      </c>
      <c r="AT1618">
        <v>88</v>
      </c>
      <c r="AU1618">
        <v>44</v>
      </c>
      <c r="AV1618">
        <v>1.0469999999999999</v>
      </c>
      <c r="AW1618">
        <v>1</v>
      </c>
      <c r="AZ1618">
        <v>1</v>
      </c>
      <c r="BA1618">
        <v>16.23</v>
      </c>
      <c r="BB1618">
        <v>1.27</v>
      </c>
      <c r="BC1618">
        <v>3.79</v>
      </c>
      <c r="BD1618" t="s">
        <v>45</v>
      </c>
      <c r="BE1618" t="s">
        <v>45</v>
      </c>
      <c r="BF1618" t="s">
        <v>45</v>
      </c>
      <c r="BG1618" t="s">
        <v>45</v>
      </c>
      <c r="BH1618">
        <v>0</v>
      </c>
      <c r="BI1618">
        <v>1</v>
      </c>
      <c r="BJ1618" t="s">
        <v>880</v>
      </c>
      <c r="BM1618">
        <v>89</v>
      </c>
      <c r="BN1618">
        <v>0</v>
      </c>
      <c r="BO1618" t="s">
        <v>878</v>
      </c>
      <c r="BP1618">
        <v>1</v>
      </c>
      <c r="BQ1618">
        <v>30</v>
      </c>
      <c r="BS1618">
        <v>16.23</v>
      </c>
      <c r="BT1618">
        <v>1</v>
      </c>
      <c r="BU1618">
        <v>1</v>
      </c>
      <c r="BV1618">
        <v>1</v>
      </c>
      <c r="BW1618">
        <v>1</v>
      </c>
      <c r="BX1618">
        <v>1</v>
      </c>
      <c r="BY1618" t="s">
        <v>45</v>
      </c>
      <c r="BZ1618">
        <v>88</v>
      </c>
      <c r="CA1618">
        <v>44</v>
      </c>
      <c r="CF1618">
        <v>0</v>
      </c>
      <c r="CG1618">
        <v>0</v>
      </c>
      <c r="CM1618">
        <v>0</v>
      </c>
      <c r="CN1618" t="s">
        <v>45</v>
      </c>
      <c r="CO1618">
        <v>0</v>
      </c>
      <c r="CP1618">
        <f t="shared" si="1052"/>
        <v>466.13000000000005</v>
      </c>
      <c r="CQ1618">
        <f t="shared" si="1053"/>
        <v>93.802499999999995</v>
      </c>
      <c r="CR1618">
        <f t="shared" si="1054"/>
        <v>16.740797099999998</v>
      </c>
      <c r="CS1618">
        <f t="shared" si="1055"/>
        <v>5.2677710999999992</v>
      </c>
      <c r="CT1618">
        <f t="shared" si="1056"/>
        <v>4127.0437646999999</v>
      </c>
      <c r="CU1618">
        <f t="shared" si="1057"/>
        <v>0</v>
      </c>
      <c r="CV1618">
        <f t="shared" si="1058"/>
        <v>24.426509999999997</v>
      </c>
      <c r="CW1618">
        <f t="shared" si="1059"/>
        <v>0</v>
      </c>
      <c r="CX1618">
        <f t="shared" si="1060"/>
        <v>0</v>
      </c>
      <c r="CY1618">
        <f t="shared" si="1061"/>
        <v>399.49360000000001</v>
      </c>
      <c r="CZ1618">
        <f t="shared" si="1062"/>
        <v>199.74680000000001</v>
      </c>
      <c r="DC1618" t="s">
        <v>45</v>
      </c>
      <c r="DD1618" t="s">
        <v>45</v>
      </c>
      <c r="DE1618" t="s">
        <v>45</v>
      </c>
      <c r="DF1618" t="s">
        <v>45</v>
      </c>
      <c r="DG1618" t="s">
        <v>45</v>
      </c>
      <c r="DH1618" t="s">
        <v>45</v>
      </c>
      <c r="DI1618" t="s">
        <v>45</v>
      </c>
      <c r="DJ1618" t="s">
        <v>45</v>
      </c>
      <c r="DK1618" t="s">
        <v>45</v>
      </c>
      <c r="DL1618" t="s">
        <v>45</v>
      </c>
      <c r="DM1618" t="s">
        <v>45</v>
      </c>
      <c r="DN1618">
        <v>104</v>
      </c>
      <c r="DO1618">
        <v>70</v>
      </c>
      <c r="DP1618">
        <v>1.0469999999999999</v>
      </c>
      <c r="DQ1618">
        <v>1</v>
      </c>
      <c r="DU1618">
        <v>1005</v>
      </c>
      <c r="DV1618" t="s">
        <v>73</v>
      </c>
      <c r="DW1618" t="s">
        <v>73</v>
      </c>
      <c r="DX1618">
        <v>100</v>
      </c>
      <c r="EE1618">
        <v>21377804</v>
      </c>
      <c r="EF1618">
        <v>30</v>
      </c>
      <c r="EG1618" t="s">
        <v>20</v>
      </c>
      <c r="EH1618">
        <v>0</v>
      </c>
      <c r="EI1618" t="s">
        <v>45</v>
      </c>
      <c r="EJ1618">
        <v>1</v>
      </c>
      <c r="EK1618">
        <v>89</v>
      </c>
      <c r="EL1618" t="s">
        <v>881</v>
      </c>
      <c r="EM1618" t="s">
        <v>882</v>
      </c>
      <c r="EO1618" t="s">
        <v>45</v>
      </c>
      <c r="EQ1618">
        <v>0</v>
      </c>
      <c r="ER1618">
        <v>280.20999999999998</v>
      </c>
      <c r="ES1618">
        <v>24.75</v>
      </c>
      <c r="ET1618">
        <v>12.59</v>
      </c>
      <c r="EU1618">
        <v>0.31</v>
      </c>
      <c r="EV1618">
        <v>242.87</v>
      </c>
      <c r="EW1618">
        <v>23.33</v>
      </c>
      <c r="EX1618">
        <v>0</v>
      </c>
      <c r="EY1618">
        <v>0</v>
      </c>
      <c r="EZ1618">
        <v>0</v>
      </c>
      <c r="FQ1618">
        <v>0</v>
      </c>
      <c r="FR1618">
        <f t="shared" si="1063"/>
        <v>0</v>
      </c>
      <c r="FS1618">
        <v>0</v>
      </c>
      <c r="FX1618">
        <v>88</v>
      </c>
      <c r="FY1618">
        <v>44</v>
      </c>
      <c r="GA1618" t="s">
        <v>45</v>
      </c>
      <c r="GG1618">
        <v>2</v>
      </c>
      <c r="GH1618">
        <v>1</v>
      </c>
      <c r="GI1618">
        <v>2</v>
      </c>
      <c r="GJ1618">
        <v>0</v>
      </c>
      <c r="GK1618">
        <f>ROUND(R1618*(R12)/100,2)</f>
        <v>0.97</v>
      </c>
      <c r="GL1618">
        <f t="shared" si="1064"/>
        <v>0</v>
      </c>
      <c r="GM1618">
        <f t="shared" si="1065"/>
        <v>1066.3399999999999</v>
      </c>
      <c r="GN1618">
        <f t="shared" si="1066"/>
        <v>1066.3399999999999</v>
      </c>
      <c r="GO1618">
        <f t="shared" si="1067"/>
        <v>0</v>
      </c>
      <c r="GP1618">
        <f t="shared" si="1068"/>
        <v>0</v>
      </c>
      <c r="GR1618">
        <v>0</v>
      </c>
    </row>
    <row r="1619" spans="1:200">
      <c r="A1619">
        <v>18</v>
      </c>
      <c r="B1619">
        <v>0</v>
      </c>
      <c r="C1619">
        <v>767</v>
      </c>
      <c r="E1619" t="s">
        <v>402</v>
      </c>
      <c r="F1619" t="s">
        <v>807</v>
      </c>
      <c r="G1619" t="s">
        <v>808</v>
      </c>
      <c r="H1619" t="s">
        <v>102</v>
      </c>
      <c r="I1619">
        <f>I1618*J1619</f>
        <v>0.22440000000000002</v>
      </c>
      <c r="J1619">
        <v>2.04</v>
      </c>
      <c r="O1619">
        <f t="shared" si="1035"/>
        <v>625.64</v>
      </c>
      <c r="P1619">
        <f t="shared" si="1036"/>
        <v>625.64</v>
      </c>
      <c r="Q1619">
        <f t="shared" si="1037"/>
        <v>0</v>
      </c>
      <c r="R1619">
        <f t="shared" si="1038"/>
        <v>0</v>
      </c>
      <c r="S1619">
        <f t="shared" si="1039"/>
        <v>0</v>
      </c>
      <c r="T1619">
        <f t="shared" si="1040"/>
        <v>0</v>
      </c>
      <c r="U1619">
        <f t="shared" si="1041"/>
        <v>0</v>
      </c>
      <c r="V1619">
        <f t="shared" si="1042"/>
        <v>0</v>
      </c>
      <c r="W1619">
        <f t="shared" si="1043"/>
        <v>0</v>
      </c>
      <c r="X1619">
        <f t="shared" si="1044"/>
        <v>0</v>
      </c>
      <c r="Y1619">
        <f t="shared" si="1045"/>
        <v>0</v>
      </c>
      <c r="AA1619">
        <v>22950688</v>
      </c>
      <c r="AB1619">
        <f t="shared" si="1046"/>
        <v>451.14</v>
      </c>
      <c r="AC1619">
        <f t="shared" si="1047"/>
        <v>451.14</v>
      </c>
      <c r="AD1619">
        <f>ROUND((((ET1619)-(EU1619))+AE1619),6)</f>
        <v>0</v>
      </c>
      <c r="AE1619">
        <f t="shared" si="1048"/>
        <v>0</v>
      </c>
      <c r="AF1619">
        <f t="shared" si="1048"/>
        <v>0</v>
      </c>
      <c r="AG1619">
        <f t="shared" si="1049"/>
        <v>0</v>
      </c>
      <c r="AH1619">
        <f t="shared" si="1050"/>
        <v>0</v>
      </c>
      <c r="AI1619">
        <f t="shared" si="1050"/>
        <v>0</v>
      </c>
      <c r="AJ1619">
        <f t="shared" si="1051"/>
        <v>0</v>
      </c>
      <c r="AK1619">
        <v>451.14</v>
      </c>
      <c r="AL1619">
        <v>451.14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1</v>
      </c>
      <c r="AW1619">
        <v>1</v>
      </c>
      <c r="AZ1619">
        <v>1</v>
      </c>
      <c r="BA1619">
        <v>1</v>
      </c>
      <c r="BB1619">
        <v>1</v>
      </c>
      <c r="BC1619">
        <v>6.18</v>
      </c>
      <c r="BD1619" t="s">
        <v>45</v>
      </c>
      <c r="BE1619" t="s">
        <v>45</v>
      </c>
      <c r="BF1619" t="s">
        <v>45</v>
      </c>
      <c r="BG1619" t="s">
        <v>45</v>
      </c>
      <c r="BH1619">
        <v>3</v>
      </c>
      <c r="BI1619">
        <v>1</v>
      </c>
      <c r="BJ1619" t="s">
        <v>809</v>
      </c>
      <c r="BM1619">
        <v>89</v>
      </c>
      <c r="BN1619">
        <v>0</v>
      </c>
      <c r="BO1619" t="s">
        <v>807</v>
      </c>
      <c r="BP1619">
        <v>1</v>
      </c>
      <c r="BQ1619">
        <v>30</v>
      </c>
      <c r="BS1619">
        <v>1</v>
      </c>
      <c r="BT1619">
        <v>1</v>
      </c>
      <c r="BU1619">
        <v>1</v>
      </c>
      <c r="BV1619">
        <v>1</v>
      </c>
      <c r="BW1619">
        <v>1</v>
      </c>
      <c r="BX1619">
        <v>1</v>
      </c>
      <c r="BY1619" t="s">
        <v>45</v>
      </c>
      <c r="BZ1619">
        <v>0</v>
      </c>
      <c r="CA1619">
        <v>0</v>
      </c>
      <c r="CF1619">
        <v>0</v>
      </c>
      <c r="CG1619">
        <v>0</v>
      </c>
      <c r="CM1619">
        <v>0</v>
      </c>
      <c r="CN1619" t="s">
        <v>45</v>
      </c>
      <c r="CO1619">
        <v>0</v>
      </c>
      <c r="CP1619">
        <f t="shared" si="1052"/>
        <v>625.64</v>
      </c>
      <c r="CQ1619">
        <f t="shared" si="1053"/>
        <v>2788.0451999999996</v>
      </c>
      <c r="CR1619">
        <f t="shared" si="1054"/>
        <v>0</v>
      </c>
      <c r="CS1619">
        <f t="shared" si="1055"/>
        <v>0</v>
      </c>
      <c r="CT1619">
        <f t="shared" si="1056"/>
        <v>0</v>
      </c>
      <c r="CU1619">
        <f t="shared" si="1057"/>
        <v>0</v>
      </c>
      <c r="CV1619">
        <f t="shared" si="1058"/>
        <v>0</v>
      </c>
      <c r="CW1619">
        <f t="shared" si="1059"/>
        <v>0</v>
      </c>
      <c r="CX1619">
        <f t="shared" si="1060"/>
        <v>0</v>
      </c>
      <c r="CY1619">
        <f t="shared" si="1061"/>
        <v>0</v>
      </c>
      <c r="CZ1619">
        <f t="shared" si="1062"/>
        <v>0</v>
      </c>
      <c r="DC1619" t="s">
        <v>45</v>
      </c>
      <c r="DD1619" t="s">
        <v>45</v>
      </c>
      <c r="DE1619" t="s">
        <v>45</v>
      </c>
      <c r="DF1619" t="s">
        <v>45</v>
      </c>
      <c r="DG1619" t="s">
        <v>45</v>
      </c>
      <c r="DH1619" t="s">
        <v>45</v>
      </c>
      <c r="DI1619" t="s">
        <v>45</v>
      </c>
      <c r="DJ1619" t="s">
        <v>45</v>
      </c>
      <c r="DK1619" t="s">
        <v>45</v>
      </c>
      <c r="DL1619" t="s">
        <v>45</v>
      </c>
      <c r="DM1619" t="s">
        <v>45</v>
      </c>
      <c r="DN1619">
        <v>104</v>
      </c>
      <c r="DO1619">
        <v>70</v>
      </c>
      <c r="DP1619">
        <v>1.0469999999999999</v>
      </c>
      <c r="DQ1619">
        <v>1</v>
      </c>
      <c r="DU1619">
        <v>1007</v>
      </c>
      <c r="DV1619" t="s">
        <v>102</v>
      </c>
      <c r="DW1619" t="s">
        <v>102</v>
      </c>
      <c r="DX1619">
        <v>1</v>
      </c>
      <c r="EE1619">
        <v>21377804</v>
      </c>
      <c r="EF1619">
        <v>30</v>
      </c>
      <c r="EG1619" t="s">
        <v>20</v>
      </c>
      <c r="EH1619">
        <v>0</v>
      </c>
      <c r="EI1619" t="s">
        <v>45</v>
      </c>
      <c r="EJ1619">
        <v>1</v>
      </c>
      <c r="EK1619">
        <v>89</v>
      </c>
      <c r="EL1619" t="s">
        <v>881</v>
      </c>
      <c r="EM1619" t="s">
        <v>882</v>
      </c>
      <c r="EO1619" t="s">
        <v>45</v>
      </c>
      <c r="EQ1619">
        <v>0</v>
      </c>
      <c r="ER1619">
        <v>451.14</v>
      </c>
      <c r="ES1619">
        <v>451.14</v>
      </c>
      <c r="ET1619">
        <v>0</v>
      </c>
      <c r="EU1619">
        <v>0</v>
      </c>
      <c r="EV1619">
        <v>0</v>
      </c>
      <c r="EW1619">
        <v>0</v>
      </c>
      <c r="EX1619">
        <v>0</v>
      </c>
      <c r="EZ1619">
        <v>0</v>
      </c>
      <c r="FQ1619">
        <v>0</v>
      </c>
      <c r="FR1619">
        <f t="shared" si="1063"/>
        <v>0</v>
      </c>
      <c r="FS1619">
        <v>0</v>
      </c>
      <c r="FX1619">
        <v>0</v>
      </c>
      <c r="FY1619">
        <v>0</v>
      </c>
      <c r="GA1619" t="s">
        <v>45</v>
      </c>
      <c r="GG1619">
        <v>2</v>
      </c>
      <c r="GH1619">
        <v>1</v>
      </c>
      <c r="GI1619">
        <v>2</v>
      </c>
      <c r="GJ1619">
        <v>0</v>
      </c>
      <c r="GK1619">
        <f>ROUND(R1619*(R12)/100,2)</f>
        <v>0</v>
      </c>
      <c r="GL1619">
        <f t="shared" si="1064"/>
        <v>0</v>
      </c>
      <c r="GM1619">
        <f t="shared" si="1065"/>
        <v>625.64</v>
      </c>
      <c r="GN1619">
        <f t="shared" si="1066"/>
        <v>625.64</v>
      </c>
      <c r="GO1619">
        <f t="shared" si="1067"/>
        <v>0</v>
      </c>
      <c r="GP1619">
        <f t="shared" si="1068"/>
        <v>0</v>
      </c>
      <c r="GR1619">
        <v>0</v>
      </c>
    </row>
    <row r="1620" spans="1:200">
      <c r="A1620">
        <v>17</v>
      </c>
      <c r="B1620">
        <v>0</v>
      </c>
      <c r="C1620">
        <f>ROW(SmtRes!A770)</f>
        <v>770</v>
      </c>
      <c r="D1620">
        <f>ROW(EtalonRes!A746)</f>
        <v>746</v>
      </c>
      <c r="E1620" t="s">
        <v>83</v>
      </c>
      <c r="F1620" t="s">
        <v>883</v>
      </c>
      <c r="G1620" t="s">
        <v>884</v>
      </c>
      <c r="H1620" t="s">
        <v>73</v>
      </c>
      <c r="I1620">
        <f>I1618</f>
        <v>0.11</v>
      </c>
      <c r="J1620">
        <v>0</v>
      </c>
      <c r="O1620">
        <f t="shared" si="1035"/>
        <v>3.46</v>
      </c>
      <c r="P1620">
        <f t="shared" si="1036"/>
        <v>0</v>
      </c>
      <c r="Q1620">
        <f t="shared" si="1037"/>
        <v>0.94</v>
      </c>
      <c r="R1620">
        <f t="shared" si="1038"/>
        <v>0.3</v>
      </c>
      <c r="S1620">
        <f t="shared" si="1039"/>
        <v>2.52</v>
      </c>
      <c r="T1620">
        <f t="shared" si="1040"/>
        <v>0</v>
      </c>
      <c r="U1620">
        <f t="shared" si="1041"/>
        <v>1.5202439999999999E-2</v>
      </c>
      <c r="V1620">
        <f t="shared" si="1042"/>
        <v>0</v>
      </c>
      <c r="W1620">
        <f t="shared" si="1043"/>
        <v>0</v>
      </c>
      <c r="X1620">
        <f t="shared" si="1044"/>
        <v>2.2200000000000002</v>
      </c>
      <c r="Y1620">
        <f t="shared" si="1045"/>
        <v>1.1100000000000001</v>
      </c>
      <c r="AA1620">
        <v>22950688</v>
      </c>
      <c r="AB1620">
        <f t="shared" si="1046"/>
        <v>7.79</v>
      </c>
      <c r="AC1620">
        <f t="shared" si="1047"/>
        <v>0</v>
      </c>
      <c r="AD1620">
        <f>ROUND(((((ET1620*2))-((EU1620*2)))+AE1620),6)</f>
        <v>6.44</v>
      </c>
      <c r="AE1620">
        <f>ROUND(((EU1620*2)),6)</f>
        <v>0.16</v>
      </c>
      <c r="AF1620">
        <f>ROUND(((EV1620*0.3)),6)</f>
        <v>1.35</v>
      </c>
      <c r="AG1620">
        <f t="shared" si="1049"/>
        <v>0</v>
      </c>
      <c r="AH1620">
        <f>((EW1620*0.3))</f>
        <v>0.13200000000000001</v>
      </c>
      <c r="AI1620">
        <f>((EX1620*2))</f>
        <v>0</v>
      </c>
      <c r="AJ1620">
        <f t="shared" si="1051"/>
        <v>0</v>
      </c>
      <c r="AK1620">
        <v>7.72</v>
      </c>
      <c r="AL1620">
        <v>0</v>
      </c>
      <c r="AM1620">
        <v>3.22</v>
      </c>
      <c r="AN1620">
        <v>0.08</v>
      </c>
      <c r="AO1620">
        <v>4.5</v>
      </c>
      <c r="AP1620">
        <v>0</v>
      </c>
      <c r="AQ1620">
        <v>0.44</v>
      </c>
      <c r="AR1620">
        <v>0</v>
      </c>
      <c r="AS1620">
        <v>0</v>
      </c>
      <c r="AT1620">
        <v>88</v>
      </c>
      <c r="AU1620">
        <v>44</v>
      </c>
      <c r="AV1620">
        <v>1.0469999999999999</v>
      </c>
      <c r="AW1620">
        <v>1</v>
      </c>
      <c r="AZ1620">
        <v>1</v>
      </c>
      <c r="BA1620">
        <v>16.23</v>
      </c>
      <c r="BB1620">
        <v>1.27</v>
      </c>
      <c r="BC1620">
        <v>1</v>
      </c>
      <c r="BD1620" t="s">
        <v>45</v>
      </c>
      <c r="BE1620" t="s">
        <v>45</v>
      </c>
      <c r="BF1620" t="s">
        <v>45</v>
      </c>
      <c r="BG1620" t="s">
        <v>45</v>
      </c>
      <c r="BH1620">
        <v>0</v>
      </c>
      <c r="BI1620">
        <v>1</v>
      </c>
      <c r="BJ1620" t="s">
        <v>885</v>
      </c>
      <c r="BM1620">
        <v>89</v>
      </c>
      <c r="BN1620">
        <v>0</v>
      </c>
      <c r="BO1620" t="s">
        <v>883</v>
      </c>
      <c r="BP1620">
        <v>1</v>
      </c>
      <c r="BQ1620">
        <v>30</v>
      </c>
      <c r="BS1620">
        <v>16.23</v>
      </c>
      <c r="BT1620">
        <v>1</v>
      </c>
      <c r="BU1620">
        <v>1</v>
      </c>
      <c r="BV1620">
        <v>1</v>
      </c>
      <c r="BW1620">
        <v>1</v>
      </c>
      <c r="BX1620">
        <v>1</v>
      </c>
      <c r="BY1620" t="s">
        <v>45</v>
      </c>
      <c r="BZ1620">
        <v>88</v>
      </c>
      <c r="CA1620">
        <v>44</v>
      </c>
      <c r="CF1620">
        <v>0</v>
      </c>
      <c r="CG1620">
        <v>0</v>
      </c>
      <c r="CM1620">
        <v>0</v>
      </c>
      <c r="CN1620" t="s">
        <v>45</v>
      </c>
      <c r="CO1620">
        <v>0</v>
      </c>
      <c r="CP1620">
        <f t="shared" si="1052"/>
        <v>3.46</v>
      </c>
      <c r="CQ1620">
        <f t="shared" si="1053"/>
        <v>0</v>
      </c>
      <c r="CR1620">
        <f t="shared" si="1054"/>
        <v>8.5632035999999996</v>
      </c>
      <c r="CS1620">
        <f t="shared" si="1055"/>
        <v>2.7188496</v>
      </c>
      <c r="CT1620">
        <f t="shared" si="1056"/>
        <v>22.940293500000003</v>
      </c>
      <c r="CU1620">
        <f t="shared" si="1057"/>
        <v>0</v>
      </c>
      <c r="CV1620">
        <f t="shared" si="1058"/>
        <v>0.13820399999999999</v>
      </c>
      <c r="CW1620">
        <f t="shared" si="1059"/>
        <v>0</v>
      </c>
      <c r="CX1620">
        <f t="shared" si="1060"/>
        <v>0</v>
      </c>
      <c r="CY1620">
        <f t="shared" si="1061"/>
        <v>2.2176</v>
      </c>
      <c r="CZ1620">
        <f t="shared" si="1062"/>
        <v>1.1088</v>
      </c>
      <c r="DC1620" t="s">
        <v>45</v>
      </c>
      <c r="DD1620" t="s">
        <v>45</v>
      </c>
      <c r="DE1620" t="s">
        <v>886</v>
      </c>
      <c r="DF1620" t="s">
        <v>886</v>
      </c>
      <c r="DG1620" t="s">
        <v>942</v>
      </c>
      <c r="DH1620" t="s">
        <v>45</v>
      </c>
      <c r="DI1620" t="s">
        <v>942</v>
      </c>
      <c r="DJ1620" t="s">
        <v>886</v>
      </c>
      <c r="DK1620" t="s">
        <v>45</v>
      </c>
      <c r="DL1620" t="s">
        <v>45</v>
      </c>
      <c r="DM1620" t="s">
        <v>45</v>
      </c>
      <c r="DN1620">
        <v>104</v>
      </c>
      <c r="DO1620">
        <v>70</v>
      </c>
      <c r="DP1620">
        <v>1.0469999999999999</v>
      </c>
      <c r="DQ1620">
        <v>1</v>
      </c>
      <c r="DU1620">
        <v>1005</v>
      </c>
      <c r="DV1620" t="s">
        <v>73</v>
      </c>
      <c r="DW1620" t="s">
        <v>73</v>
      </c>
      <c r="DX1620">
        <v>100</v>
      </c>
      <c r="EE1620">
        <v>21377804</v>
      </c>
      <c r="EF1620">
        <v>30</v>
      </c>
      <c r="EG1620" t="s">
        <v>20</v>
      </c>
      <c r="EH1620">
        <v>0</v>
      </c>
      <c r="EI1620" t="s">
        <v>45</v>
      </c>
      <c r="EJ1620">
        <v>1</v>
      </c>
      <c r="EK1620">
        <v>89</v>
      </c>
      <c r="EL1620" t="s">
        <v>881</v>
      </c>
      <c r="EM1620" t="s">
        <v>882</v>
      </c>
      <c r="EO1620" t="s">
        <v>45</v>
      </c>
      <c r="EQ1620">
        <v>0</v>
      </c>
      <c r="ER1620">
        <v>7.72</v>
      </c>
      <c r="ES1620">
        <v>0</v>
      </c>
      <c r="ET1620">
        <v>3.22</v>
      </c>
      <c r="EU1620">
        <v>0.08</v>
      </c>
      <c r="EV1620">
        <v>4.5</v>
      </c>
      <c r="EW1620">
        <v>0.44</v>
      </c>
      <c r="EX1620">
        <v>0</v>
      </c>
      <c r="EY1620">
        <v>0</v>
      </c>
      <c r="EZ1620">
        <v>0</v>
      </c>
      <c r="FQ1620">
        <v>0</v>
      </c>
      <c r="FR1620">
        <f t="shared" si="1063"/>
        <v>0</v>
      </c>
      <c r="FS1620">
        <v>0</v>
      </c>
      <c r="FX1620">
        <v>88</v>
      </c>
      <c r="FY1620">
        <v>44</v>
      </c>
      <c r="GA1620" t="s">
        <v>45</v>
      </c>
      <c r="GG1620">
        <v>2</v>
      </c>
      <c r="GH1620">
        <v>1</v>
      </c>
      <c r="GI1620">
        <v>2</v>
      </c>
      <c r="GJ1620">
        <v>0</v>
      </c>
      <c r="GK1620">
        <f>ROUND(R1620*(R12)/100,2)</f>
        <v>0.5</v>
      </c>
      <c r="GL1620">
        <f t="shared" si="1064"/>
        <v>0</v>
      </c>
      <c r="GM1620">
        <f t="shared" si="1065"/>
        <v>7.29</v>
      </c>
      <c r="GN1620">
        <f t="shared" si="1066"/>
        <v>7.29</v>
      </c>
      <c r="GO1620">
        <f t="shared" si="1067"/>
        <v>0</v>
      </c>
      <c r="GP1620">
        <f t="shared" si="1068"/>
        <v>0</v>
      </c>
      <c r="GR1620">
        <v>0</v>
      </c>
    </row>
    <row r="1621" spans="1:200">
      <c r="A1621">
        <v>18</v>
      </c>
      <c r="B1621">
        <v>0</v>
      </c>
      <c r="C1621">
        <v>770</v>
      </c>
      <c r="E1621" t="s">
        <v>453</v>
      </c>
      <c r="F1621" t="s">
        <v>807</v>
      </c>
      <c r="G1621" t="s">
        <v>808</v>
      </c>
      <c r="H1621" t="s">
        <v>102</v>
      </c>
      <c r="I1621">
        <f>I1620*J1621</f>
        <v>5.6100000000000004E-2</v>
      </c>
      <c r="J1621">
        <v>0.51</v>
      </c>
      <c r="O1621">
        <f t="shared" si="1035"/>
        <v>156.41</v>
      </c>
      <c r="P1621">
        <f t="shared" si="1036"/>
        <v>156.41</v>
      </c>
      <c r="Q1621">
        <f t="shared" si="1037"/>
        <v>0</v>
      </c>
      <c r="R1621">
        <f t="shared" si="1038"/>
        <v>0</v>
      </c>
      <c r="S1621">
        <f t="shared" si="1039"/>
        <v>0</v>
      </c>
      <c r="T1621">
        <f t="shared" si="1040"/>
        <v>0</v>
      </c>
      <c r="U1621">
        <f t="shared" si="1041"/>
        <v>0</v>
      </c>
      <c r="V1621">
        <f t="shared" si="1042"/>
        <v>0</v>
      </c>
      <c r="W1621">
        <f t="shared" si="1043"/>
        <v>0</v>
      </c>
      <c r="X1621">
        <f t="shared" si="1044"/>
        <v>0</v>
      </c>
      <c r="Y1621">
        <f t="shared" si="1045"/>
        <v>0</v>
      </c>
      <c r="AA1621">
        <v>22950688</v>
      </c>
      <c r="AB1621">
        <f t="shared" si="1046"/>
        <v>451.14</v>
      </c>
      <c r="AC1621">
        <f t="shared" si="1047"/>
        <v>451.14</v>
      </c>
      <c r="AD1621">
        <f t="shared" ref="AD1621:AD1630" si="1069">ROUND((((ET1621)-(EU1621))+AE1621),6)</f>
        <v>0</v>
      </c>
      <c r="AE1621">
        <f t="shared" ref="AE1621:AE1630" si="1070">ROUND((EU1621),6)</f>
        <v>0</v>
      </c>
      <c r="AF1621">
        <f t="shared" ref="AF1621:AF1630" si="1071">ROUND((EV1621),6)</f>
        <v>0</v>
      </c>
      <c r="AG1621">
        <f t="shared" si="1049"/>
        <v>0</v>
      </c>
      <c r="AH1621">
        <f t="shared" ref="AH1621:AH1630" si="1072">(EW1621)</f>
        <v>0</v>
      </c>
      <c r="AI1621">
        <f t="shared" ref="AI1621:AI1630" si="1073">(EX1621)</f>
        <v>0</v>
      </c>
      <c r="AJ1621">
        <f t="shared" si="1051"/>
        <v>0</v>
      </c>
      <c r="AK1621">
        <v>451.14</v>
      </c>
      <c r="AL1621">
        <v>451.14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1</v>
      </c>
      <c r="AW1621">
        <v>1</v>
      </c>
      <c r="AZ1621">
        <v>1</v>
      </c>
      <c r="BA1621">
        <v>1</v>
      </c>
      <c r="BB1621">
        <v>1</v>
      </c>
      <c r="BC1621">
        <v>6.18</v>
      </c>
      <c r="BD1621" t="s">
        <v>45</v>
      </c>
      <c r="BE1621" t="s">
        <v>45</v>
      </c>
      <c r="BF1621" t="s">
        <v>45</v>
      </c>
      <c r="BG1621" t="s">
        <v>45</v>
      </c>
      <c r="BH1621">
        <v>3</v>
      </c>
      <c r="BI1621">
        <v>1</v>
      </c>
      <c r="BJ1621" t="s">
        <v>809</v>
      </c>
      <c r="BM1621">
        <v>89</v>
      </c>
      <c r="BN1621">
        <v>0</v>
      </c>
      <c r="BO1621" t="s">
        <v>807</v>
      </c>
      <c r="BP1621">
        <v>1</v>
      </c>
      <c r="BQ1621">
        <v>30</v>
      </c>
      <c r="BS1621">
        <v>1</v>
      </c>
      <c r="BT1621">
        <v>1</v>
      </c>
      <c r="BU1621">
        <v>1</v>
      </c>
      <c r="BV1621">
        <v>1</v>
      </c>
      <c r="BW1621">
        <v>1</v>
      </c>
      <c r="BX1621">
        <v>1</v>
      </c>
      <c r="BY1621" t="s">
        <v>45</v>
      </c>
      <c r="BZ1621">
        <v>0</v>
      </c>
      <c r="CA1621">
        <v>0</v>
      </c>
      <c r="CF1621">
        <v>0</v>
      </c>
      <c r="CG1621">
        <v>0</v>
      </c>
      <c r="CM1621">
        <v>0</v>
      </c>
      <c r="CN1621" t="s">
        <v>45</v>
      </c>
      <c r="CO1621">
        <v>0</v>
      </c>
      <c r="CP1621">
        <f t="shared" si="1052"/>
        <v>156.41</v>
      </c>
      <c r="CQ1621">
        <f t="shared" si="1053"/>
        <v>2788.0451999999996</v>
      </c>
      <c r="CR1621">
        <f t="shared" si="1054"/>
        <v>0</v>
      </c>
      <c r="CS1621">
        <f t="shared" si="1055"/>
        <v>0</v>
      </c>
      <c r="CT1621">
        <f t="shared" si="1056"/>
        <v>0</v>
      </c>
      <c r="CU1621">
        <f t="shared" si="1057"/>
        <v>0</v>
      </c>
      <c r="CV1621">
        <f t="shared" si="1058"/>
        <v>0</v>
      </c>
      <c r="CW1621">
        <f t="shared" si="1059"/>
        <v>0</v>
      </c>
      <c r="CX1621">
        <f t="shared" si="1060"/>
        <v>0</v>
      </c>
      <c r="CY1621">
        <f t="shared" si="1061"/>
        <v>0</v>
      </c>
      <c r="CZ1621">
        <f t="shared" si="1062"/>
        <v>0</v>
      </c>
      <c r="DC1621" t="s">
        <v>45</v>
      </c>
      <c r="DD1621" t="s">
        <v>45</v>
      </c>
      <c r="DE1621" t="s">
        <v>45</v>
      </c>
      <c r="DF1621" t="s">
        <v>45</v>
      </c>
      <c r="DG1621" t="s">
        <v>45</v>
      </c>
      <c r="DH1621" t="s">
        <v>45</v>
      </c>
      <c r="DI1621" t="s">
        <v>45</v>
      </c>
      <c r="DJ1621" t="s">
        <v>45</v>
      </c>
      <c r="DK1621" t="s">
        <v>45</v>
      </c>
      <c r="DL1621" t="s">
        <v>45</v>
      </c>
      <c r="DM1621" t="s">
        <v>45</v>
      </c>
      <c r="DN1621">
        <v>104</v>
      </c>
      <c r="DO1621">
        <v>70</v>
      </c>
      <c r="DP1621">
        <v>1.0469999999999999</v>
      </c>
      <c r="DQ1621">
        <v>1</v>
      </c>
      <c r="DU1621">
        <v>1007</v>
      </c>
      <c r="DV1621" t="s">
        <v>102</v>
      </c>
      <c r="DW1621" t="s">
        <v>102</v>
      </c>
      <c r="DX1621">
        <v>1</v>
      </c>
      <c r="EE1621">
        <v>21377804</v>
      </c>
      <c r="EF1621">
        <v>30</v>
      </c>
      <c r="EG1621" t="s">
        <v>20</v>
      </c>
      <c r="EH1621">
        <v>0</v>
      </c>
      <c r="EI1621" t="s">
        <v>45</v>
      </c>
      <c r="EJ1621">
        <v>1</v>
      </c>
      <c r="EK1621">
        <v>89</v>
      </c>
      <c r="EL1621" t="s">
        <v>881</v>
      </c>
      <c r="EM1621" t="s">
        <v>882</v>
      </c>
      <c r="EO1621" t="s">
        <v>45</v>
      </c>
      <c r="EQ1621">
        <v>0</v>
      </c>
      <c r="ER1621">
        <v>451.14</v>
      </c>
      <c r="ES1621">
        <v>451.14</v>
      </c>
      <c r="ET1621">
        <v>0</v>
      </c>
      <c r="EU1621">
        <v>0</v>
      </c>
      <c r="EV1621">
        <v>0</v>
      </c>
      <c r="EW1621">
        <v>0</v>
      </c>
      <c r="EX1621">
        <v>0</v>
      </c>
      <c r="EZ1621">
        <v>0</v>
      </c>
      <c r="FQ1621">
        <v>0</v>
      </c>
      <c r="FR1621">
        <f t="shared" si="1063"/>
        <v>0</v>
      </c>
      <c r="FS1621">
        <v>0</v>
      </c>
      <c r="FX1621">
        <v>0</v>
      </c>
      <c r="FY1621">
        <v>0</v>
      </c>
      <c r="GA1621" t="s">
        <v>45</v>
      </c>
      <c r="GG1621">
        <v>2</v>
      </c>
      <c r="GH1621">
        <v>1</v>
      </c>
      <c r="GI1621">
        <v>2</v>
      </c>
      <c r="GJ1621">
        <v>0</v>
      </c>
      <c r="GK1621">
        <f>ROUND(R1621*(R12)/100,2)</f>
        <v>0</v>
      </c>
      <c r="GL1621">
        <f t="shared" si="1064"/>
        <v>0</v>
      </c>
      <c r="GM1621">
        <f t="shared" si="1065"/>
        <v>156.41</v>
      </c>
      <c r="GN1621">
        <f t="shared" si="1066"/>
        <v>156.41</v>
      </c>
      <c r="GO1621">
        <f t="shared" si="1067"/>
        <v>0</v>
      </c>
      <c r="GP1621">
        <f t="shared" si="1068"/>
        <v>0</v>
      </c>
      <c r="GR1621">
        <v>0</v>
      </c>
    </row>
    <row r="1622" spans="1:200">
      <c r="A1622">
        <v>17</v>
      </c>
      <c r="B1622">
        <v>0</v>
      </c>
      <c r="C1622">
        <f>ROW(SmtRes!A777)</f>
        <v>777</v>
      </c>
      <c r="D1622">
        <f>ROW(EtalonRes!A753)</f>
        <v>753</v>
      </c>
      <c r="E1622" t="s">
        <v>90</v>
      </c>
      <c r="F1622" t="s">
        <v>943</v>
      </c>
      <c r="G1622" t="s">
        <v>944</v>
      </c>
      <c r="H1622" t="s">
        <v>73</v>
      </c>
      <c r="I1622">
        <f>I1618</f>
        <v>0.11</v>
      </c>
      <c r="J1622">
        <v>0</v>
      </c>
      <c r="O1622">
        <f t="shared" si="1035"/>
        <v>2230.36</v>
      </c>
      <c r="P1622">
        <f t="shared" si="1036"/>
        <v>1489.54</v>
      </c>
      <c r="Q1622">
        <f t="shared" si="1037"/>
        <v>125.33</v>
      </c>
      <c r="R1622">
        <f t="shared" si="1038"/>
        <v>20.47</v>
      </c>
      <c r="S1622">
        <f t="shared" si="1039"/>
        <v>615.49</v>
      </c>
      <c r="T1622">
        <f t="shared" si="1040"/>
        <v>0</v>
      </c>
      <c r="U1622">
        <f t="shared" si="1041"/>
        <v>3.2247599999999998</v>
      </c>
      <c r="V1622">
        <f t="shared" si="1042"/>
        <v>0</v>
      </c>
      <c r="W1622">
        <f t="shared" si="1043"/>
        <v>0</v>
      </c>
      <c r="X1622">
        <f t="shared" si="1044"/>
        <v>541.63</v>
      </c>
      <c r="Y1622">
        <f t="shared" si="1045"/>
        <v>270.82</v>
      </c>
      <c r="AA1622">
        <v>22950688</v>
      </c>
      <c r="AB1622">
        <f t="shared" si="1046"/>
        <v>6053.04</v>
      </c>
      <c r="AC1622">
        <f t="shared" si="1047"/>
        <v>5595.58</v>
      </c>
      <c r="AD1622">
        <f t="shared" si="1069"/>
        <v>128.18</v>
      </c>
      <c r="AE1622">
        <f t="shared" si="1070"/>
        <v>10.95</v>
      </c>
      <c r="AF1622">
        <f t="shared" si="1071"/>
        <v>329.28</v>
      </c>
      <c r="AG1622">
        <f t="shared" si="1049"/>
        <v>0</v>
      </c>
      <c r="AH1622">
        <f t="shared" si="1072"/>
        <v>28</v>
      </c>
      <c r="AI1622">
        <f t="shared" si="1073"/>
        <v>0</v>
      </c>
      <c r="AJ1622">
        <f t="shared" si="1051"/>
        <v>0</v>
      </c>
      <c r="AK1622">
        <v>6053.04</v>
      </c>
      <c r="AL1622">
        <v>5595.58</v>
      </c>
      <c r="AM1622">
        <v>128.18</v>
      </c>
      <c r="AN1622">
        <v>10.95</v>
      </c>
      <c r="AO1622">
        <v>329.28</v>
      </c>
      <c r="AP1622">
        <v>0</v>
      </c>
      <c r="AQ1622">
        <v>28</v>
      </c>
      <c r="AR1622">
        <v>0</v>
      </c>
      <c r="AS1622">
        <v>0</v>
      </c>
      <c r="AT1622">
        <v>88</v>
      </c>
      <c r="AU1622">
        <v>44</v>
      </c>
      <c r="AV1622">
        <v>1.0469999999999999</v>
      </c>
      <c r="AW1622">
        <v>1</v>
      </c>
      <c r="AZ1622">
        <v>1</v>
      </c>
      <c r="BA1622">
        <v>16.23</v>
      </c>
      <c r="BB1622">
        <v>8.49</v>
      </c>
      <c r="BC1622">
        <v>2.42</v>
      </c>
      <c r="BD1622" t="s">
        <v>45</v>
      </c>
      <c r="BE1622" t="s">
        <v>45</v>
      </c>
      <c r="BF1622" t="s">
        <v>45</v>
      </c>
      <c r="BG1622" t="s">
        <v>45</v>
      </c>
      <c r="BH1622">
        <v>0</v>
      </c>
      <c r="BI1622">
        <v>1</v>
      </c>
      <c r="BJ1622" t="s">
        <v>945</v>
      </c>
      <c r="BM1622">
        <v>89</v>
      </c>
      <c r="BN1622">
        <v>0</v>
      </c>
      <c r="BO1622" t="s">
        <v>943</v>
      </c>
      <c r="BP1622">
        <v>1</v>
      </c>
      <c r="BQ1622">
        <v>30</v>
      </c>
      <c r="BS1622">
        <v>16.23</v>
      </c>
      <c r="BT1622">
        <v>1</v>
      </c>
      <c r="BU1622">
        <v>1</v>
      </c>
      <c r="BV1622">
        <v>1</v>
      </c>
      <c r="BW1622">
        <v>1</v>
      </c>
      <c r="BX1622">
        <v>1</v>
      </c>
      <c r="BY1622" t="s">
        <v>45</v>
      </c>
      <c r="BZ1622">
        <v>88</v>
      </c>
      <c r="CA1622">
        <v>44</v>
      </c>
      <c r="CF1622">
        <v>0</v>
      </c>
      <c r="CG1622">
        <v>0</v>
      </c>
      <c r="CM1622">
        <v>0</v>
      </c>
      <c r="CN1622" t="s">
        <v>45</v>
      </c>
      <c r="CO1622">
        <v>0</v>
      </c>
      <c r="CP1622">
        <f t="shared" si="1052"/>
        <v>2230.3599999999997</v>
      </c>
      <c r="CQ1622">
        <f t="shared" si="1053"/>
        <v>13541.303599999999</v>
      </c>
      <c r="CR1622">
        <f t="shared" si="1054"/>
        <v>1139.3958653999998</v>
      </c>
      <c r="CS1622">
        <f t="shared" si="1055"/>
        <v>186.0712695</v>
      </c>
      <c r="CT1622">
        <f t="shared" si="1056"/>
        <v>5595.3924767999997</v>
      </c>
      <c r="CU1622">
        <f t="shared" si="1057"/>
        <v>0</v>
      </c>
      <c r="CV1622">
        <f t="shared" si="1058"/>
        <v>29.315999999999999</v>
      </c>
      <c r="CW1622">
        <f t="shared" si="1059"/>
        <v>0</v>
      </c>
      <c r="CX1622">
        <f t="shared" si="1060"/>
        <v>0</v>
      </c>
      <c r="CY1622">
        <f t="shared" si="1061"/>
        <v>541.63120000000004</v>
      </c>
      <c r="CZ1622">
        <f t="shared" si="1062"/>
        <v>270.81560000000002</v>
      </c>
      <c r="DC1622" t="s">
        <v>45</v>
      </c>
      <c r="DD1622" t="s">
        <v>45</v>
      </c>
      <c r="DE1622" t="s">
        <v>45</v>
      </c>
      <c r="DF1622" t="s">
        <v>45</v>
      </c>
      <c r="DG1622" t="s">
        <v>45</v>
      </c>
      <c r="DH1622" t="s">
        <v>45</v>
      </c>
      <c r="DI1622" t="s">
        <v>45</v>
      </c>
      <c r="DJ1622" t="s">
        <v>45</v>
      </c>
      <c r="DK1622" t="s">
        <v>45</v>
      </c>
      <c r="DL1622" t="s">
        <v>45</v>
      </c>
      <c r="DM1622" t="s">
        <v>45</v>
      </c>
      <c r="DN1622">
        <v>104</v>
      </c>
      <c r="DO1622">
        <v>70</v>
      </c>
      <c r="DP1622">
        <v>1.0469999999999999</v>
      </c>
      <c r="DQ1622">
        <v>1</v>
      </c>
      <c r="DU1622">
        <v>1005</v>
      </c>
      <c r="DV1622" t="s">
        <v>73</v>
      </c>
      <c r="DW1622" t="s">
        <v>73</v>
      </c>
      <c r="DX1622">
        <v>100</v>
      </c>
      <c r="EE1622">
        <v>21377804</v>
      </c>
      <c r="EF1622">
        <v>30</v>
      </c>
      <c r="EG1622" t="s">
        <v>20</v>
      </c>
      <c r="EH1622">
        <v>0</v>
      </c>
      <c r="EI1622" t="s">
        <v>45</v>
      </c>
      <c r="EJ1622">
        <v>1</v>
      </c>
      <c r="EK1622">
        <v>89</v>
      </c>
      <c r="EL1622" t="s">
        <v>881</v>
      </c>
      <c r="EM1622" t="s">
        <v>882</v>
      </c>
      <c r="EO1622" t="s">
        <v>45</v>
      </c>
      <c r="EQ1622">
        <v>0</v>
      </c>
      <c r="ER1622">
        <v>6053.04</v>
      </c>
      <c r="ES1622">
        <v>5595.58</v>
      </c>
      <c r="ET1622">
        <v>128.18</v>
      </c>
      <c r="EU1622">
        <v>10.95</v>
      </c>
      <c r="EV1622">
        <v>329.28</v>
      </c>
      <c r="EW1622">
        <v>28</v>
      </c>
      <c r="EX1622">
        <v>0</v>
      </c>
      <c r="EY1622">
        <v>0</v>
      </c>
      <c r="EZ1622">
        <v>0</v>
      </c>
      <c r="FQ1622">
        <v>0</v>
      </c>
      <c r="FR1622">
        <f t="shared" si="1063"/>
        <v>0</v>
      </c>
      <c r="FS1622">
        <v>0</v>
      </c>
      <c r="FX1622">
        <v>88</v>
      </c>
      <c r="FY1622">
        <v>44</v>
      </c>
      <c r="GA1622" t="s">
        <v>45</v>
      </c>
      <c r="GG1622">
        <v>2</v>
      </c>
      <c r="GH1622">
        <v>1</v>
      </c>
      <c r="GI1622">
        <v>2</v>
      </c>
      <c r="GJ1622">
        <v>0</v>
      </c>
      <c r="GK1622">
        <f>ROUND(R1622*(R12)/100,2)</f>
        <v>34.18</v>
      </c>
      <c r="GL1622">
        <f t="shared" si="1064"/>
        <v>0</v>
      </c>
      <c r="GM1622">
        <f t="shared" si="1065"/>
        <v>3076.9900000000002</v>
      </c>
      <c r="GN1622">
        <f t="shared" si="1066"/>
        <v>3076.99</v>
      </c>
      <c r="GO1622">
        <f t="shared" si="1067"/>
        <v>0</v>
      </c>
      <c r="GP1622">
        <f t="shared" si="1068"/>
        <v>0</v>
      </c>
      <c r="GR1622">
        <v>0</v>
      </c>
    </row>
    <row r="1623" spans="1:200">
      <c r="A1623">
        <v>18</v>
      </c>
      <c r="B1623">
        <v>0</v>
      </c>
      <c r="C1623">
        <v>774</v>
      </c>
      <c r="E1623" t="s">
        <v>267</v>
      </c>
      <c r="F1623" t="s">
        <v>946</v>
      </c>
      <c r="G1623" t="s">
        <v>947</v>
      </c>
      <c r="H1623" t="s">
        <v>462</v>
      </c>
      <c r="I1623">
        <f>I1622*J1623</f>
        <v>12.32</v>
      </c>
      <c r="J1623">
        <v>112</v>
      </c>
      <c r="O1623">
        <f t="shared" si="1035"/>
        <v>1994.31</v>
      </c>
      <c r="P1623">
        <f t="shared" si="1036"/>
        <v>1994.31</v>
      </c>
      <c r="Q1623">
        <f t="shared" si="1037"/>
        <v>0</v>
      </c>
      <c r="R1623">
        <f t="shared" si="1038"/>
        <v>0</v>
      </c>
      <c r="S1623">
        <f t="shared" si="1039"/>
        <v>0</v>
      </c>
      <c r="T1623">
        <f t="shared" si="1040"/>
        <v>0</v>
      </c>
      <c r="U1623">
        <f t="shared" si="1041"/>
        <v>0</v>
      </c>
      <c r="V1623">
        <f t="shared" si="1042"/>
        <v>0</v>
      </c>
      <c r="W1623">
        <f t="shared" si="1043"/>
        <v>0</v>
      </c>
      <c r="X1623">
        <f t="shared" si="1044"/>
        <v>0</v>
      </c>
      <c r="Y1623">
        <f t="shared" si="1045"/>
        <v>0</v>
      </c>
      <c r="AA1623">
        <v>22950688</v>
      </c>
      <c r="AB1623">
        <f t="shared" si="1046"/>
        <v>56.6</v>
      </c>
      <c r="AC1623">
        <f t="shared" si="1047"/>
        <v>56.6</v>
      </c>
      <c r="AD1623">
        <f t="shared" si="1069"/>
        <v>0</v>
      </c>
      <c r="AE1623">
        <f t="shared" si="1070"/>
        <v>0</v>
      </c>
      <c r="AF1623">
        <f t="shared" si="1071"/>
        <v>0</v>
      </c>
      <c r="AG1623">
        <f t="shared" si="1049"/>
        <v>0</v>
      </c>
      <c r="AH1623">
        <f t="shared" si="1072"/>
        <v>0</v>
      </c>
      <c r="AI1623">
        <f t="shared" si="1073"/>
        <v>0</v>
      </c>
      <c r="AJ1623">
        <f t="shared" si="1051"/>
        <v>0</v>
      </c>
      <c r="AK1623">
        <v>56.6</v>
      </c>
      <c r="AL1623">
        <v>56.6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1</v>
      </c>
      <c r="AW1623">
        <v>1</v>
      </c>
      <c r="AZ1623">
        <v>1</v>
      </c>
      <c r="BA1623">
        <v>1</v>
      </c>
      <c r="BB1623">
        <v>1</v>
      </c>
      <c r="BC1623">
        <v>2.86</v>
      </c>
      <c r="BD1623" t="s">
        <v>45</v>
      </c>
      <c r="BE1623" t="s">
        <v>45</v>
      </c>
      <c r="BF1623" t="s">
        <v>45</v>
      </c>
      <c r="BG1623" t="s">
        <v>45</v>
      </c>
      <c r="BH1623">
        <v>3</v>
      </c>
      <c r="BI1623">
        <v>1</v>
      </c>
      <c r="BJ1623" t="s">
        <v>948</v>
      </c>
      <c r="BM1623">
        <v>89</v>
      </c>
      <c r="BN1623">
        <v>0</v>
      </c>
      <c r="BO1623" t="s">
        <v>946</v>
      </c>
      <c r="BP1623">
        <v>1</v>
      </c>
      <c r="BQ1623">
        <v>30</v>
      </c>
      <c r="BS1623">
        <v>1</v>
      </c>
      <c r="BT1623">
        <v>1</v>
      </c>
      <c r="BU1623">
        <v>1</v>
      </c>
      <c r="BV1623">
        <v>1</v>
      </c>
      <c r="BW1623">
        <v>1</v>
      </c>
      <c r="BX1623">
        <v>1</v>
      </c>
      <c r="BY1623" t="s">
        <v>45</v>
      </c>
      <c r="BZ1623">
        <v>0</v>
      </c>
      <c r="CA1623">
        <v>0</v>
      </c>
      <c r="CF1623">
        <v>0</v>
      </c>
      <c r="CG1623">
        <v>0</v>
      </c>
      <c r="CM1623">
        <v>0</v>
      </c>
      <c r="CN1623" t="s">
        <v>45</v>
      </c>
      <c r="CO1623">
        <v>0</v>
      </c>
      <c r="CP1623">
        <f t="shared" si="1052"/>
        <v>1994.31</v>
      </c>
      <c r="CQ1623">
        <f t="shared" si="1053"/>
        <v>161.876</v>
      </c>
      <c r="CR1623">
        <f t="shared" si="1054"/>
        <v>0</v>
      </c>
      <c r="CS1623">
        <f t="shared" si="1055"/>
        <v>0</v>
      </c>
      <c r="CT1623">
        <f t="shared" si="1056"/>
        <v>0</v>
      </c>
      <c r="CU1623">
        <f t="shared" si="1057"/>
        <v>0</v>
      </c>
      <c r="CV1623">
        <f t="shared" si="1058"/>
        <v>0</v>
      </c>
      <c r="CW1623">
        <f t="shared" si="1059"/>
        <v>0</v>
      </c>
      <c r="CX1623">
        <f t="shared" si="1060"/>
        <v>0</v>
      </c>
      <c r="CY1623">
        <f t="shared" si="1061"/>
        <v>0</v>
      </c>
      <c r="CZ1623">
        <f t="shared" si="1062"/>
        <v>0</v>
      </c>
      <c r="DC1623" t="s">
        <v>45</v>
      </c>
      <c r="DD1623" t="s">
        <v>45</v>
      </c>
      <c r="DE1623" t="s">
        <v>45</v>
      </c>
      <c r="DF1623" t="s">
        <v>45</v>
      </c>
      <c r="DG1623" t="s">
        <v>45</v>
      </c>
      <c r="DH1623" t="s">
        <v>45</v>
      </c>
      <c r="DI1623" t="s">
        <v>45</v>
      </c>
      <c r="DJ1623" t="s">
        <v>45</v>
      </c>
      <c r="DK1623" t="s">
        <v>45</v>
      </c>
      <c r="DL1623" t="s">
        <v>45</v>
      </c>
      <c r="DM1623" t="s">
        <v>45</v>
      </c>
      <c r="DN1623">
        <v>104</v>
      </c>
      <c r="DO1623">
        <v>70</v>
      </c>
      <c r="DP1623">
        <v>1.0469999999999999</v>
      </c>
      <c r="DQ1623">
        <v>1</v>
      </c>
      <c r="DU1623">
        <v>1005</v>
      </c>
      <c r="DV1623" t="s">
        <v>462</v>
      </c>
      <c r="DW1623" t="s">
        <v>462</v>
      </c>
      <c r="DX1623">
        <v>1</v>
      </c>
      <c r="EE1623">
        <v>21377804</v>
      </c>
      <c r="EF1623">
        <v>30</v>
      </c>
      <c r="EG1623" t="s">
        <v>20</v>
      </c>
      <c r="EH1623">
        <v>0</v>
      </c>
      <c r="EI1623" t="s">
        <v>45</v>
      </c>
      <c r="EJ1623">
        <v>1</v>
      </c>
      <c r="EK1623">
        <v>89</v>
      </c>
      <c r="EL1623" t="s">
        <v>881</v>
      </c>
      <c r="EM1623" t="s">
        <v>882</v>
      </c>
      <c r="EO1623" t="s">
        <v>45</v>
      </c>
      <c r="EQ1623">
        <v>0</v>
      </c>
      <c r="ER1623">
        <v>56.6</v>
      </c>
      <c r="ES1623">
        <v>56.6</v>
      </c>
      <c r="ET1623">
        <v>0</v>
      </c>
      <c r="EU1623">
        <v>0</v>
      </c>
      <c r="EV1623">
        <v>0</v>
      </c>
      <c r="EW1623">
        <v>0</v>
      </c>
      <c r="EX1623">
        <v>0</v>
      </c>
      <c r="EZ1623">
        <v>0</v>
      </c>
      <c r="FQ1623">
        <v>0</v>
      </c>
      <c r="FR1623">
        <f t="shared" si="1063"/>
        <v>0</v>
      </c>
      <c r="FS1623">
        <v>0</v>
      </c>
      <c r="FX1623">
        <v>0</v>
      </c>
      <c r="FY1623">
        <v>0</v>
      </c>
      <c r="GA1623" t="s">
        <v>45</v>
      </c>
      <c r="GG1623">
        <v>2</v>
      </c>
      <c r="GH1623">
        <v>1</v>
      </c>
      <c r="GI1623">
        <v>2</v>
      </c>
      <c r="GJ1623">
        <v>0</v>
      </c>
      <c r="GK1623">
        <f>ROUND(R1623*(R12)/100,2)</f>
        <v>0</v>
      </c>
      <c r="GL1623">
        <f t="shared" si="1064"/>
        <v>0</v>
      </c>
      <c r="GM1623">
        <f t="shared" si="1065"/>
        <v>1994.31</v>
      </c>
      <c r="GN1623">
        <f t="shared" si="1066"/>
        <v>1994.31</v>
      </c>
      <c r="GO1623">
        <f t="shared" si="1067"/>
        <v>0</v>
      </c>
      <c r="GP1623">
        <f t="shared" si="1068"/>
        <v>0</v>
      </c>
      <c r="GR1623">
        <v>0</v>
      </c>
    </row>
    <row r="1624" spans="1:200">
      <c r="A1624">
        <v>17</v>
      </c>
      <c r="B1624">
        <v>0</v>
      </c>
      <c r="C1624">
        <f>ROW(SmtRes!A784)</f>
        <v>784</v>
      </c>
      <c r="D1624">
        <f>ROW(EtalonRes!A760)</f>
        <v>760</v>
      </c>
      <c r="E1624" t="s">
        <v>95</v>
      </c>
      <c r="F1624" t="s">
        <v>949</v>
      </c>
      <c r="G1624" t="s">
        <v>950</v>
      </c>
      <c r="H1624" t="s">
        <v>73</v>
      </c>
      <c r="I1624">
        <f>I1622</f>
        <v>0.11</v>
      </c>
      <c r="J1624">
        <v>0</v>
      </c>
      <c r="O1624">
        <f t="shared" si="1035"/>
        <v>1523.08</v>
      </c>
      <c r="P1624">
        <f t="shared" si="1036"/>
        <v>956.95</v>
      </c>
      <c r="Q1624">
        <f t="shared" si="1037"/>
        <v>82.53</v>
      </c>
      <c r="R1624">
        <f t="shared" si="1038"/>
        <v>14.02</v>
      </c>
      <c r="S1624">
        <f t="shared" si="1039"/>
        <v>483.6</v>
      </c>
      <c r="T1624">
        <f t="shared" si="1040"/>
        <v>0</v>
      </c>
      <c r="U1624">
        <f t="shared" si="1041"/>
        <v>2.5337399999999999</v>
      </c>
      <c r="V1624">
        <f t="shared" si="1042"/>
        <v>0</v>
      </c>
      <c r="W1624">
        <f t="shared" si="1043"/>
        <v>0</v>
      </c>
      <c r="X1624">
        <f t="shared" si="1044"/>
        <v>425.57</v>
      </c>
      <c r="Y1624">
        <f t="shared" si="1045"/>
        <v>212.78</v>
      </c>
      <c r="AA1624">
        <v>22950688</v>
      </c>
      <c r="AB1624">
        <f t="shared" si="1046"/>
        <v>3518.12</v>
      </c>
      <c r="AC1624">
        <f t="shared" si="1047"/>
        <v>3175</v>
      </c>
      <c r="AD1624">
        <f t="shared" si="1069"/>
        <v>84.4</v>
      </c>
      <c r="AE1624">
        <f t="shared" si="1070"/>
        <v>7.5</v>
      </c>
      <c r="AF1624">
        <f t="shared" si="1071"/>
        <v>258.72000000000003</v>
      </c>
      <c r="AG1624">
        <f t="shared" si="1049"/>
        <v>0</v>
      </c>
      <c r="AH1624">
        <f t="shared" si="1072"/>
        <v>22</v>
      </c>
      <c r="AI1624">
        <f t="shared" si="1073"/>
        <v>0</v>
      </c>
      <c r="AJ1624">
        <f t="shared" si="1051"/>
        <v>0</v>
      </c>
      <c r="AK1624">
        <v>3518.12</v>
      </c>
      <c r="AL1624">
        <v>3175</v>
      </c>
      <c r="AM1624">
        <v>84.4</v>
      </c>
      <c r="AN1624">
        <v>7.5</v>
      </c>
      <c r="AO1624">
        <v>258.72000000000003</v>
      </c>
      <c r="AP1624">
        <v>0</v>
      </c>
      <c r="AQ1624">
        <v>22</v>
      </c>
      <c r="AR1624">
        <v>0</v>
      </c>
      <c r="AS1624">
        <v>0</v>
      </c>
      <c r="AT1624">
        <v>88</v>
      </c>
      <c r="AU1624">
        <v>44</v>
      </c>
      <c r="AV1624">
        <v>1.0469999999999999</v>
      </c>
      <c r="AW1624">
        <v>1</v>
      </c>
      <c r="AZ1624">
        <v>1</v>
      </c>
      <c r="BA1624">
        <v>16.23</v>
      </c>
      <c r="BB1624">
        <v>8.49</v>
      </c>
      <c r="BC1624">
        <v>2.74</v>
      </c>
      <c r="BD1624" t="s">
        <v>45</v>
      </c>
      <c r="BE1624" t="s">
        <v>45</v>
      </c>
      <c r="BF1624" t="s">
        <v>45</v>
      </c>
      <c r="BG1624" t="s">
        <v>45</v>
      </c>
      <c r="BH1624">
        <v>0</v>
      </c>
      <c r="BI1624">
        <v>1</v>
      </c>
      <c r="BJ1624" t="s">
        <v>951</v>
      </c>
      <c r="BM1624">
        <v>89</v>
      </c>
      <c r="BN1624">
        <v>0</v>
      </c>
      <c r="BO1624" t="s">
        <v>949</v>
      </c>
      <c r="BP1624">
        <v>1</v>
      </c>
      <c r="BQ1624">
        <v>30</v>
      </c>
      <c r="BS1624">
        <v>16.23</v>
      </c>
      <c r="BT1624">
        <v>1</v>
      </c>
      <c r="BU1624">
        <v>1</v>
      </c>
      <c r="BV1624">
        <v>1</v>
      </c>
      <c r="BW1624">
        <v>1</v>
      </c>
      <c r="BX1624">
        <v>1</v>
      </c>
      <c r="BY1624" t="s">
        <v>45</v>
      </c>
      <c r="BZ1624">
        <v>88</v>
      </c>
      <c r="CA1624">
        <v>44</v>
      </c>
      <c r="CF1624">
        <v>0</v>
      </c>
      <c r="CG1624">
        <v>0</v>
      </c>
      <c r="CM1624">
        <v>0</v>
      </c>
      <c r="CN1624" t="s">
        <v>45</v>
      </c>
      <c r="CO1624">
        <v>0</v>
      </c>
      <c r="CP1624">
        <f t="shared" si="1052"/>
        <v>1523.08</v>
      </c>
      <c r="CQ1624">
        <f t="shared" si="1053"/>
        <v>8699.5</v>
      </c>
      <c r="CR1624">
        <f t="shared" si="1054"/>
        <v>750.23413200000005</v>
      </c>
      <c r="CS1624">
        <f t="shared" si="1055"/>
        <v>127.44607500000001</v>
      </c>
      <c r="CT1624">
        <f t="shared" si="1056"/>
        <v>4396.3798032000004</v>
      </c>
      <c r="CU1624">
        <f t="shared" si="1057"/>
        <v>0</v>
      </c>
      <c r="CV1624">
        <f t="shared" si="1058"/>
        <v>23.033999999999999</v>
      </c>
      <c r="CW1624">
        <f t="shared" si="1059"/>
        <v>0</v>
      </c>
      <c r="CX1624">
        <f t="shared" si="1060"/>
        <v>0</v>
      </c>
      <c r="CY1624">
        <f t="shared" si="1061"/>
        <v>425.56800000000004</v>
      </c>
      <c r="CZ1624">
        <f t="shared" si="1062"/>
        <v>212.78400000000002</v>
      </c>
      <c r="DC1624" t="s">
        <v>45</v>
      </c>
      <c r="DD1624" t="s">
        <v>45</v>
      </c>
      <c r="DE1624" t="s">
        <v>45</v>
      </c>
      <c r="DF1624" t="s">
        <v>45</v>
      </c>
      <c r="DG1624" t="s">
        <v>45</v>
      </c>
      <c r="DH1624" t="s">
        <v>45</v>
      </c>
      <c r="DI1624" t="s">
        <v>45</v>
      </c>
      <c r="DJ1624" t="s">
        <v>45</v>
      </c>
      <c r="DK1624" t="s">
        <v>45</v>
      </c>
      <c r="DL1624" t="s">
        <v>45</v>
      </c>
      <c r="DM1624" t="s">
        <v>45</v>
      </c>
      <c r="DN1624">
        <v>104</v>
      </c>
      <c r="DO1624">
        <v>70</v>
      </c>
      <c r="DP1624">
        <v>1.0469999999999999</v>
      </c>
      <c r="DQ1624">
        <v>1</v>
      </c>
      <c r="DU1624">
        <v>1005</v>
      </c>
      <c r="DV1624" t="s">
        <v>73</v>
      </c>
      <c r="DW1624" t="s">
        <v>73</v>
      </c>
      <c r="DX1624">
        <v>100</v>
      </c>
      <c r="EE1624">
        <v>21377804</v>
      </c>
      <c r="EF1624">
        <v>30</v>
      </c>
      <c r="EG1624" t="s">
        <v>20</v>
      </c>
      <c r="EH1624">
        <v>0</v>
      </c>
      <c r="EI1624" t="s">
        <v>45</v>
      </c>
      <c r="EJ1624">
        <v>1</v>
      </c>
      <c r="EK1624">
        <v>89</v>
      </c>
      <c r="EL1624" t="s">
        <v>881</v>
      </c>
      <c r="EM1624" t="s">
        <v>882</v>
      </c>
      <c r="EO1624" t="s">
        <v>45</v>
      </c>
      <c r="EQ1624">
        <v>0</v>
      </c>
      <c r="ER1624">
        <v>3518.12</v>
      </c>
      <c r="ES1624">
        <v>3175</v>
      </c>
      <c r="ET1624">
        <v>84.4</v>
      </c>
      <c r="EU1624">
        <v>7.5</v>
      </c>
      <c r="EV1624">
        <v>258.72000000000003</v>
      </c>
      <c r="EW1624">
        <v>22</v>
      </c>
      <c r="EX1624">
        <v>0</v>
      </c>
      <c r="EY1624">
        <v>0</v>
      </c>
      <c r="EZ1624">
        <v>0</v>
      </c>
      <c r="FQ1624">
        <v>0</v>
      </c>
      <c r="FR1624">
        <f t="shared" si="1063"/>
        <v>0</v>
      </c>
      <c r="FS1624">
        <v>0</v>
      </c>
      <c r="FX1624">
        <v>88</v>
      </c>
      <c r="FY1624">
        <v>44</v>
      </c>
      <c r="GA1624" t="s">
        <v>45</v>
      </c>
      <c r="GG1624">
        <v>2</v>
      </c>
      <c r="GH1624">
        <v>1</v>
      </c>
      <c r="GI1624">
        <v>2</v>
      </c>
      <c r="GJ1624">
        <v>0</v>
      </c>
      <c r="GK1624">
        <f>ROUND(R1624*(R12)/100,2)</f>
        <v>23.41</v>
      </c>
      <c r="GL1624">
        <f t="shared" si="1064"/>
        <v>0</v>
      </c>
      <c r="GM1624">
        <f t="shared" si="1065"/>
        <v>2184.8399999999997</v>
      </c>
      <c r="GN1624">
        <f t="shared" si="1066"/>
        <v>2184.84</v>
      </c>
      <c r="GO1624">
        <f t="shared" si="1067"/>
        <v>0</v>
      </c>
      <c r="GP1624">
        <f t="shared" si="1068"/>
        <v>0</v>
      </c>
      <c r="GR1624">
        <v>0</v>
      </c>
    </row>
    <row r="1625" spans="1:200">
      <c r="A1625">
        <v>18</v>
      </c>
      <c r="B1625">
        <v>0</v>
      </c>
      <c r="C1625">
        <v>781</v>
      </c>
      <c r="E1625" t="s">
        <v>99</v>
      </c>
      <c r="F1625" t="s">
        <v>946</v>
      </c>
      <c r="G1625" t="s">
        <v>947</v>
      </c>
      <c r="H1625" t="s">
        <v>462</v>
      </c>
      <c r="I1625">
        <f>I1624*J1625</f>
        <v>12.32</v>
      </c>
      <c r="J1625">
        <v>112</v>
      </c>
      <c r="O1625">
        <f t="shared" si="1035"/>
        <v>1994.31</v>
      </c>
      <c r="P1625">
        <f t="shared" si="1036"/>
        <v>1994.31</v>
      </c>
      <c r="Q1625">
        <f t="shared" si="1037"/>
        <v>0</v>
      </c>
      <c r="R1625">
        <f t="shared" si="1038"/>
        <v>0</v>
      </c>
      <c r="S1625">
        <f t="shared" si="1039"/>
        <v>0</v>
      </c>
      <c r="T1625">
        <f t="shared" si="1040"/>
        <v>0</v>
      </c>
      <c r="U1625">
        <f t="shared" si="1041"/>
        <v>0</v>
      </c>
      <c r="V1625">
        <f t="shared" si="1042"/>
        <v>0</v>
      </c>
      <c r="W1625">
        <f t="shared" si="1043"/>
        <v>0</v>
      </c>
      <c r="X1625">
        <f t="shared" si="1044"/>
        <v>0</v>
      </c>
      <c r="Y1625">
        <f t="shared" si="1045"/>
        <v>0</v>
      </c>
      <c r="AA1625">
        <v>22950688</v>
      </c>
      <c r="AB1625">
        <f t="shared" si="1046"/>
        <v>56.6</v>
      </c>
      <c r="AC1625">
        <f t="shared" si="1047"/>
        <v>56.6</v>
      </c>
      <c r="AD1625">
        <f t="shared" si="1069"/>
        <v>0</v>
      </c>
      <c r="AE1625">
        <f t="shared" si="1070"/>
        <v>0</v>
      </c>
      <c r="AF1625">
        <f t="shared" si="1071"/>
        <v>0</v>
      </c>
      <c r="AG1625">
        <f t="shared" si="1049"/>
        <v>0</v>
      </c>
      <c r="AH1625">
        <f t="shared" si="1072"/>
        <v>0</v>
      </c>
      <c r="AI1625">
        <f t="shared" si="1073"/>
        <v>0</v>
      </c>
      <c r="AJ1625">
        <f t="shared" si="1051"/>
        <v>0</v>
      </c>
      <c r="AK1625">
        <v>56.6</v>
      </c>
      <c r="AL1625">
        <v>56.6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1</v>
      </c>
      <c r="AW1625">
        <v>1</v>
      </c>
      <c r="AZ1625">
        <v>1</v>
      </c>
      <c r="BA1625">
        <v>1</v>
      </c>
      <c r="BB1625">
        <v>1</v>
      </c>
      <c r="BC1625">
        <v>2.86</v>
      </c>
      <c r="BD1625" t="s">
        <v>45</v>
      </c>
      <c r="BE1625" t="s">
        <v>45</v>
      </c>
      <c r="BF1625" t="s">
        <v>45</v>
      </c>
      <c r="BG1625" t="s">
        <v>45</v>
      </c>
      <c r="BH1625">
        <v>3</v>
      </c>
      <c r="BI1625">
        <v>1</v>
      </c>
      <c r="BJ1625" t="s">
        <v>948</v>
      </c>
      <c r="BM1625">
        <v>89</v>
      </c>
      <c r="BN1625">
        <v>0</v>
      </c>
      <c r="BO1625" t="s">
        <v>946</v>
      </c>
      <c r="BP1625">
        <v>1</v>
      </c>
      <c r="BQ1625">
        <v>30</v>
      </c>
      <c r="BS1625">
        <v>1</v>
      </c>
      <c r="BT1625">
        <v>1</v>
      </c>
      <c r="BU1625">
        <v>1</v>
      </c>
      <c r="BV1625">
        <v>1</v>
      </c>
      <c r="BW1625">
        <v>1</v>
      </c>
      <c r="BX1625">
        <v>1</v>
      </c>
      <c r="BY1625" t="s">
        <v>45</v>
      </c>
      <c r="BZ1625">
        <v>0</v>
      </c>
      <c r="CA1625">
        <v>0</v>
      </c>
      <c r="CF1625">
        <v>0</v>
      </c>
      <c r="CG1625">
        <v>0</v>
      </c>
      <c r="CM1625">
        <v>0</v>
      </c>
      <c r="CN1625" t="s">
        <v>45</v>
      </c>
      <c r="CO1625">
        <v>0</v>
      </c>
      <c r="CP1625">
        <f t="shared" si="1052"/>
        <v>1994.31</v>
      </c>
      <c r="CQ1625">
        <f t="shared" si="1053"/>
        <v>161.876</v>
      </c>
      <c r="CR1625">
        <f t="shared" si="1054"/>
        <v>0</v>
      </c>
      <c r="CS1625">
        <f t="shared" si="1055"/>
        <v>0</v>
      </c>
      <c r="CT1625">
        <f t="shared" si="1056"/>
        <v>0</v>
      </c>
      <c r="CU1625">
        <f t="shared" si="1057"/>
        <v>0</v>
      </c>
      <c r="CV1625">
        <f t="shared" si="1058"/>
        <v>0</v>
      </c>
      <c r="CW1625">
        <f t="shared" si="1059"/>
        <v>0</v>
      </c>
      <c r="CX1625">
        <f t="shared" si="1060"/>
        <v>0</v>
      </c>
      <c r="CY1625">
        <f t="shared" si="1061"/>
        <v>0</v>
      </c>
      <c r="CZ1625">
        <f t="shared" si="1062"/>
        <v>0</v>
      </c>
      <c r="DC1625" t="s">
        <v>45</v>
      </c>
      <c r="DD1625" t="s">
        <v>45</v>
      </c>
      <c r="DE1625" t="s">
        <v>45</v>
      </c>
      <c r="DF1625" t="s">
        <v>45</v>
      </c>
      <c r="DG1625" t="s">
        <v>45</v>
      </c>
      <c r="DH1625" t="s">
        <v>45</v>
      </c>
      <c r="DI1625" t="s">
        <v>45</v>
      </c>
      <c r="DJ1625" t="s">
        <v>45</v>
      </c>
      <c r="DK1625" t="s">
        <v>45</v>
      </c>
      <c r="DL1625" t="s">
        <v>45</v>
      </c>
      <c r="DM1625" t="s">
        <v>45</v>
      </c>
      <c r="DN1625">
        <v>104</v>
      </c>
      <c r="DO1625">
        <v>70</v>
      </c>
      <c r="DP1625">
        <v>1.0469999999999999</v>
      </c>
      <c r="DQ1625">
        <v>1</v>
      </c>
      <c r="DU1625">
        <v>1005</v>
      </c>
      <c r="DV1625" t="s">
        <v>462</v>
      </c>
      <c r="DW1625" t="s">
        <v>462</v>
      </c>
      <c r="DX1625">
        <v>1</v>
      </c>
      <c r="EE1625">
        <v>21377804</v>
      </c>
      <c r="EF1625">
        <v>30</v>
      </c>
      <c r="EG1625" t="s">
        <v>20</v>
      </c>
      <c r="EH1625">
        <v>0</v>
      </c>
      <c r="EI1625" t="s">
        <v>45</v>
      </c>
      <c r="EJ1625">
        <v>1</v>
      </c>
      <c r="EK1625">
        <v>89</v>
      </c>
      <c r="EL1625" t="s">
        <v>881</v>
      </c>
      <c r="EM1625" t="s">
        <v>882</v>
      </c>
      <c r="EO1625" t="s">
        <v>45</v>
      </c>
      <c r="EQ1625">
        <v>0</v>
      </c>
      <c r="ER1625">
        <v>56.6</v>
      </c>
      <c r="ES1625">
        <v>56.6</v>
      </c>
      <c r="ET1625">
        <v>0</v>
      </c>
      <c r="EU1625">
        <v>0</v>
      </c>
      <c r="EV1625">
        <v>0</v>
      </c>
      <c r="EW1625">
        <v>0</v>
      </c>
      <c r="EX1625">
        <v>0</v>
      </c>
      <c r="EZ1625">
        <v>0</v>
      </c>
      <c r="FQ1625">
        <v>0</v>
      </c>
      <c r="FR1625">
        <f t="shared" si="1063"/>
        <v>0</v>
      </c>
      <c r="FS1625">
        <v>0</v>
      </c>
      <c r="FX1625">
        <v>0</v>
      </c>
      <c r="FY1625">
        <v>0</v>
      </c>
      <c r="GA1625" t="s">
        <v>45</v>
      </c>
      <c r="GG1625">
        <v>2</v>
      </c>
      <c r="GH1625">
        <v>1</v>
      </c>
      <c r="GI1625">
        <v>2</v>
      </c>
      <c r="GJ1625">
        <v>0</v>
      </c>
      <c r="GK1625">
        <f>ROUND(R1625*(R12)/100,2)</f>
        <v>0</v>
      </c>
      <c r="GL1625">
        <f t="shared" si="1064"/>
        <v>0</v>
      </c>
      <c r="GM1625">
        <f t="shared" si="1065"/>
        <v>1994.31</v>
      </c>
      <c r="GN1625">
        <f t="shared" si="1066"/>
        <v>1994.31</v>
      </c>
      <c r="GO1625">
        <f t="shared" si="1067"/>
        <v>0</v>
      </c>
      <c r="GP1625">
        <f t="shared" si="1068"/>
        <v>0</v>
      </c>
      <c r="GR1625">
        <v>0</v>
      </c>
    </row>
    <row r="1626" spans="1:200">
      <c r="A1626">
        <v>17</v>
      </c>
      <c r="B1626">
        <v>0</v>
      </c>
      <c r="C1626">
        <f>ROW(SmtRes!A787)</f>
        <v>787</v>
      </c>
      <c r="D1626">
        <f>ROW(EtalonRes!A765)</f>
        <v>765</v>
      </c>
      <c r="E1626" t="s">
        <v>106</v>
      </c>
      <c r="F1626" t="s">
        <v>952</v>
      </c>
      <c r="G1626" t="s">
        <v>953</v>
      </c>
      <c r="H1626" t="s">
        <v>73</v>
      </c>
      <c r="I1626">
        <f>I1624</f>
        <v>0.11</v>
      </c>
      <c r="J1626">
        <v>0</v>
      </c>
      <c r="O1626">
        <f t="shared" si="1035"/>
        <v>3128.03</v>
      </c>
      <c r="P1626">
        <f t="shared" si="1036"/>
        <v>685.05</v>
      </c>
      <c r="Q1626">
        <f t="shared" si="1037"/>
        <v>170.36</v>
      </c>
      <c r="R1626">
        <f t="shared" si="1038"/>
        <v>74.430000000000007</v>
      </c>
      <c r="S1626">
        <f t="shared" si="1039"/>
        <v>2272.62</v>
      </c>
      <c r="T1626">
        <f t="shared" si="1040"/>
        <v>0</v>
      </c>
      <c r="U1626">
        <f t="shared" si="1041"/>
        <v>12.208019999999999</v>
      </c>
      <c r="V1626">
        <f t="shared" si="1042"/>
        <v>0</v>
      </c>
      <c r="W1626">
        <f t="shared" si="1043"/>
        <v>0</v>
      </c>
      <c r="X1626">
        <f t="shared" si="1044"/>
        <v>1999.91</v>
      </c>
      <c r="Y1626">
        <f t="shared" si="1045"/>
        <v>999.95</v>
      </c>
      <c r="AA1626">
        <v>22950688</v>
      </c>
      <c r="AB1626">
        <f t="shared" si="1046"/>
        <v>2451.94</v>
      </c>
      <c r="AC1626">
        <f t="shared" si="1047"/>
        <v>1073.75</v>
      </c>
      <c r="AD1626">
        <f t="shared" si="1069"/>
        <v>162.37</v>
      </c>
      <c r="AE1626">
        <f t="shared" si="1070"/>
        <v>39.82</v>
      </c>
      <c r="AF1626">
        <f t="shared" si="1071"/>
        <v>1215.82</v>
      </c>
      <c r="AG1626">
        <f t="shared" si="1049"/>
        <v>0</v>
      </c>
      <c r="AH1626">
        <f t="shared" si="1072"/>
        <v>106</v>
      </c>
      <c r="AI1626">
        <f t="shared" si="1073"/>
        <v>0</v>
      </c>
      <c r="AJ1626">
        <f t="shared" si="1051"/>
        <v>0</v>
      </c>
      <c r="AK1626">
        <v>2451.94</v>
      </c>
      <c r="AL1626">
        <v>1073.75</v>
      </c>
      <c r="AM1626">
        <v>162.37</v>
      </c>
      <c r="AN1626">
        <v>39.82</v>
      </c>
      <c r="AO1626">
        <v>1215.82</v>
      </c>
      <c r="AP1626">
        <v>0</v>
      </c>
      <c r="AQ1626">
        <v>106</v>
      </c>
      <c r="AR1626">
        <v>0</v>
      </c>
      <c r="AS1626">
        <v>0</v>
      </c>
      <c r="AT1626">
        <v>88</v>
      </c>
      <c r="AU1626">
        <v>44</v>
      </c>
      <c r="AV1626">
        <v>1.0469999999999999</v>
      </c>
      <c r="AW1626">
        <v>1</v>
      </c>
      <c r="AZ1626">
        <v>1</v>
      </c>
      <c r="BA1626">
        <v>16.23</v>
      </c>
      <c r="BB1626">
        <v>9.11</v>
      </c>
      <c r="BC1626">
        <v>5.8</v>
      </c>
      <c r="BD1626" t="s">
        <v>45</v>
      </c>
      <c r="BE1626" t="s">
        <v>45</v>
      </c>
      <c r="BF1626" t="s">
        <v>45</v>
      </c>
      <c r="BG1626" t="s">
        <v>45</v>
      </c>
      <c r="BH1626">
        <v>0</v>
      </c>
      <c r="BI1626">
        <v>1</v>
      </c>
      <c r="BJ1626" t="s">
        <v>954</v>
      </c>
      <c r="BM1626">
        <v>91</v>
      </c>
      <c r="BN1626">
        <v>0</v>
      </c>
      <c r="BO1626" t="s">
        <v>952</v>
      </c>
      <c r="BP1626">
        <v>1</v>
      </c>
      <c r="BQ1626">
        <v>30</v>
      </c>
      <c r="BS1626">
        <v>16.23</v>
      </c>
      <c r="BT1626">
        <v>1</v>
      </c>
      <c r="BU1626">
        <v>1</v>
      </c>
      <c r="BV1626">
        <v>1</v>
      </c>
      <c r="BW1626">
        <v>1</v>
      </c>
      <c r="BX1626">
        <v>1</v>
      </c>
      <c r="BY1626" t="s">
        <v>45</v>
      </c>
      <c r="BZ1626">
        <v>88</v>
      </c>
      <c r="CA1626">
        <v>44</v>
      </c>
      <c r="CF1626">
        <v>0</v>
      </c>
      <c r="CG1626">
        <v>0</v>
      </c>
      <c r="CM1626">
        <v>0</v>
      </c>
      <c r="CN1626" t="s">
        <v>45</v>
      </c>
      <c r="CO1626">
        <v>0</v>
      </c>
      <c r="CP1626">
        <f t="shared" si="1052"/>
        <v>3128.0299999999997</v>
      </c>
      <c r="CQ1626">
        <f t="shared" si="1053"/>
        <v>6227.75</v>
      </c>
      <c r="CR1626">
        <f t="shared" si="1054"/>
        <v>1548.7126628999997</v>
      </c>
      <c r="CS1626">
        <f t="shared" si="1055"/>
        <v>676.6536941999999</v>
      </c>
      <c r="CT1626">
        <f t="shared" si="1056"/>
        <v>20660.198254200001</v>
      </c>
      <c r="CU1626">
        <f t="shared" si="1057"/>
        <v>0</v>
      </c>
      <c r="CV1626">
        <f t="shared" si="1058"/>
        <v>110.982</v>
      </c>
      <c r="CW1626">
        <f t="shared" si="1059"/>
        <v>0</v>
      </c>
      <c r="CX1626">
        <f t="shared" si="1060"/>
        <v>0</v>
      </c>
      <c r="CY1626">
        <f t="shared" si="1061"/>
        <v>1999.9055999999998</v>
      </c>
      <c r="CZ1626">
        <f t="shared" si="1062"/>
        <v>999.95279999999991</v>
      </c>
      <c r="DC1626" t="s">
        <v>45</v>
      </c>
      <c r="DD1626" t="s">
        <v>45</v>
      </c>
      <c r="DE1626" t="s">
        <v>45</v>
      </c>
      <c r="DF1626" t="s">
        <v>45</v>
      </c>
      <c r="DG1626" t="s">
        <v>45</v>
      </c>
      <c r="DH1626" t="s">
        <v>45</v>
      </c>
      <c r="DI1626" t="s">
        <v>45</v>
      </c>
      <c r="DJ1626" t="s">
        <v>45</v>
      </c>
      <c r="DK1626" t="s">
        <v>45</v>
      </c>
      <c r="DL1626" t="s">
        <v>45</v>
      </c>
      <c r="DM1626" t="s">
        <v>45</v>
      </c>
      <c r="DN1626">
        <v>104</v>
      </c>
      <c r="DO1626">
        <v>70</v>
      </c>
      <c r="DP1626">
        <v>1.0469999999999999</v>
      </c>
      <c r="DQ1626">
        <v>1</v>
      </c>
      <c r="DU1626">
        <v>1005</v>
      </c>
      <c r="DV1626" t="s">
        <v>73</v>
      </c>
      <c r="DW1626" t="s">
        <v>73</v>
      </c>
      <c r="DX1626">
        <v>100</v>
      </c>
      <c r="EE1626">
        <v>21377806</v>
      </c>
      <c r="EF1626">
        <v>30</v>
      </c>
      <c r="EG1626" t="s">
        <v>20</v>
      </c>
      <c r="EH1626">
        <v>0</v>
      </c>
      <c r="EI1626" t="s">
        <v>45</v>
      </c>
      <c r="EJ1626">
        <v>1</v>
      </c>
      <c r="EK1626">
        <v>91</v>
      </c>
      <c r="EL1626" t="s">
        <v>902</v>
      </c>
      <c r="EM1626" t="s">
        <v>903</v>
      </c>
      <c r="EO1626" t="s">
        <v>45</v>
      </c>
      <c r="EQ1626">
        <v>0</v>
      </c>
      <c r="ER1626">
        <v>2451.94</v>
      </c>
      <c r="ES1626">
        <v>1073.75</v>
      </c>
      <c r="ET1626">
        <v>162.37</v>
      </c>
      <c r="EU1626">
        <v>39.82</v>
      </c>
      <c r="EV1626">
        <v>1215.82</v>
      </c>
      <c r="EW1626">
        <v>106</v>
      </c>
      <c r="EX1626">
        <v>0</v>
      </c>
      <c r="EY1626">
        <v>0</v>
      </c>
      <c r="EZ1626">
        <v>0</v>
      </c>
      <c r="FQ1626">
        <v>0</v>
      </c>
      <c r="FR1626">
        <f t="shared" si="1063"/>
        <v>0</v>
      </c>
      <c r="FS1626">
        <v>0</v>
      </c>
      <c r="FX1626">
        <v>88</v>
      </c>
      <c r="FY1626">
        <v>44</v>
      </c>
      <c r="GA1626" t="s">
        <v>45</v>
      </c>
      <c r="GG1626">
        <v>2</v>
      </c>
      <c r="GH1626">
        <v>1</v>
      </c>
      <c r="GI1626">
        <v>2</v>
      </c>
      <c r="GJ1626">
        <v>0</v>
      </c>
      <c r="GK1626">
        <f>ROUND(R1626*(R12)/100,2)</f>
        <v>124.3</v>
      </c>
      <c r="GL1626">
        <f t="shared" si="1064"/>
        <v>0</v>
      </c>
      <c r="GM1626">
        <f t="shared" si="1065"/>
        <v>6252.1900000000005</v>
      </c>
      <c r="GN1626">
        <f t="shared" si="1066"/>
        <v>6252.19</v>
      </c>
      <c r="GO1626">
        <f t="shared" si="1067"/>
        <v>0</v>
      </c>
      <c r="GP1626">
        <f t="shared" si="1068"/>
        <v>0</v>
      </c>
      <c r="GR1626">
        <v>0</v>
      </c>
    </row>
    <row r="1627" spans="1:200">
      <c r="A1627">
        <v>18</v>
      </c>
      <c r="B1627">
        <v>0</v>
      </c>
      <c r="C1627">
        <v>787</v>
      </c>
      <c r="E1627" t="s">
        <v>303</v>
      </c>
      <c r="F1627" t="s">
        <v>955</v>
      </c>
      <c r="G1627" t="s">
        <v>956</v>
      </c>
      <c r="H1627" t="s">
        <v>462</v>
      </c>
      <c r="I1627">
        <f>I1626*J1627</f>
        <v>11.22</v>
      </c>
      <c r="J1627">
        <v>102</v>
      </c>
      <c r="O1627">
        <f t="shared" si="1035"/>
        <v>1557.66</v>
      </c>
      <c r="P1627">
        <f t="shared" si="1036"/>
        <v>1557.66</v>
      </c>
      <c r="Q1627">
        <f t="shared" si="1037"/>
        <v>0</v>
      </c>
      <c r="R1627">
        <f t="shared" si="1038"/>
        <v>0</v>
      </c>
      <c r="S1627">
        <f t="shared" si="1039"/>
        <v>0</v>
      </c>
      <c r="T1627">
        <f t="shared" si="1040"/>
        <v>0</v>
      </c>
      <c r="U1627">
        <f t="shared" si="1041"/>
        <v>0</v>
      </c>
      <c r="V1627">
        <f t="shared" si="1042"/>
        <v>0</v>
      </c>
      <c r="W1627">
        <f t="shared" si="1043"/>
        <v>0</v>
      </c>
      <c r="X1627">
        <f t="shared" si="1044"/>
        <v>0</v>
      </c>
      <c r="Y1627">
        <f t="shared" si="1045"/>
        <v>0</v>
      </c>
      <c r="AA1627">
        <v>22950688</v>
      </c>
      <c r="AB1627">
        <f t="shared" si="1046"/>
        <v>39.44</v>
      </c>
      <c r="AC1627">
        <f t="shared" si="1047"/>
        <v>39.44</v>
      </c>
      <c r="AD1627">
        <f t="shared" si="1069"/>
        <v>0</v>
      </c>
      <c r="AE1627">
        <f t="shared" si="1070"/>
        <v>0</v>
      </c>
      <c r="AF1627">
        <f t="shared" si="1071"/>
        <v>0</v>
      </c>
      <c r="AG1627">
        <f t="shared" si="1049"/>
        <v>0</v>
      </c>
      <c r="AH1627">
        <f t="shared" si="1072"/>
        <v>0</v>
      </c>
      <c r="AI1627">
        <f t="shared" si="1073"/>
        <v>0</v>
      </c>
      <c r="AJ1627">
        <f t="shared" si="1051"/>
        <v>0</v>
      </c>
      <c r="AK1627">
        <v>39.44</v>
      </c>
      <c r="AL1627">
        <v>39.44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1</v>
      </c>
      <c r="AW1627">
        <v>1</v>
      </c>
      <c r="AZ1627">
        <v>1</v>
      </c>
      <c r="BA1627">
        <v>1</v>
      </c>
      <c r="BB1627">
        <v>1</v>
      </c>
      <c r="BC1627">
        <v>3.52</v>
      </c>
      <c r="BD1627" t="s">
        <v>45</v>
      </c>
      <c r="BE1627" t="s">
        <v>45</v>
      </c>
      <c r="BF1627" t="s">
        <v>45</v>
      </c>
      <c r="BG1627" t="s">
        <v>45</v>
      </c>
      <c r="BH1627">
        <v>3</v>
      </c>
      <c r="BI1627">
        <v>1</v>
      </c>
      <c r="BJ1627" t="s">
        <v>957</v>
      </c>
      <c r="BM1627">
        <v>91</v>
      </c>
      <c r="BN1627">
        <v>0</v>
      </c>
      <c r="BO1627" t="s">
        <v>955</v>
      </c>
      <c r="BP1627">
        <v>1</v>
      </c>
      <c r="BQ1627">
        <v>30</v>
      </c>
      <c r="BS1627">
        <v>1</v>
      </c>
      <c r="BT1627">
        <v>1</v>
      </c>
      <c r="BU1627">
        <v>1</v>
      </c>
      <c r="BV1627">
        <v>1</v>
      </c>
      <c r="BW1627">
        <v>1</v>
      </c>
      <c r="BX1627">
        <v>1</v>
      </c>
      <c r="BY1627" t="s">
        <v>45</v>
      </c>
      <c r="BZ1627">
        <v>0</v>
      </c>
      <c r="CA1627">
        <v>0</v>
      </c>
      <c r="CF1627">
        <v>0</v>
      </c>
      <c r="CG1627">
        <v>0</v>
      </c>
      <c r="CM1627">
        <v>0</v>
      </c>
      <c r="CN1627" t="s">
        <v>45</v>
      </c>
      <c r="CO1627">
        <v>0</v>
      </c>
      <c r="CP1627">
        <f t="shared" si="1052"/>
        <v>1557.66</v>
      </c>
      <c r="CQ1627">
        <f t="shared" si="1053"/>
        <v>138.8288</v>
      </c>
      <c r="CR1627">
        <f t="shared" si="1054"/>
        <v>0</v>
      </c>
      <c r="CS1627">
        <f t="shared" si="1055"/>
        <v>0</v>
      </c>
      <c r="CT1627">
        <f t="shared" si="1056"/>
        <v>0</v>
      </c>
      <c r="CU1627">
        <f t="shared" si="1057"/>
        <v>0</v>
      </c>
      <c r="CV1627">
        <f t="shared" si="1058"/>
        <v>0</v>
      </c>
      <c r="CW1627">
        <f t="shared" si="1059"/>
        <v>0</v>
      </c>
      <c r="CX1627">
        <f t="shared" si="1060"/>
        <v>0</v>
      </c>
      <c r="CY1627">
        <f t="shared" si="1061"/>
        <v>0</v>
      </c>
      <c r="CZ1627">
        <f t="shared" si="1062"/>
        <v>0</v>
      </c>
      <c r="DC1627" t="s">
        <v>45</v>
      </c>
      <c r="DD1627" t="s">
        <v>45</v>
      </c>
      <c r="DE1627" t="s">
        <v>45</v>
      </c>
      <c r="DF1627" t="s">
        <v>45</v>
      </c>
      <c r="DG1627" t="s">
        <v>45</v>
      </c>
      <c r="DH1627" t="s">
        <v>45</v>
      </c>
      <c r="DI1627" t="s">
        <v>45</v>
      </c>
      <c r="DJ1627" t="s">
        <v>45</v>
      </c>
      <c r="DK1627" t="s">
        <v>45</v>
      </c>
      <c r="DL1627" t="s">
        <v>45</v>
      </c>
      <c r="DM1627" t="s">
        <v>45</v>
      </c>
      <c r="DN1627">
        <v>104</v>
      </c>
      <c r="DO1627">
        <v>70</v>
      </c>
      <c r="DP1627">
        <v>1.0469999999999999</v>
      </c>
      <c r="DQ1627">
        <v>1</v>
      </c>
      <c r="DU1627">
        <v>1005</v>
      </c>
      <c r="DV1627" t="s">
        <v>462</v>
      </c>
      <c r="DW1627" t="s">
        <v>462</v>
      </c>
      <c r="DX1627">
        <v>1</v>
      </c>
      <c r="EE1627">
        <v>21377806</v>
      </c>
      <c r="EF1627">
        <v>30</v>
      </c>
      <c r="EG1627" t="s">
        <v>20</v>
      </c>
      <c r="EH1627">
        <v>0</v>
      </c>
      <c r="EI1627" t="s">
        <v>45</v>
      </c>
      <c r="EJ1627">
        <v>1</v>
      </c>
      <c r="EK1627">
        <v>91</v>
      </c>
      <c r="EL1627" t="s">
        <v>902</v>
      </c>
      <c r="EM1627" t="s">
        <v>903</v>
      </c>
      <c r="EO1627" t="s">
        <v>45</v>
      </c>
      <c r="EQ1627">
        <v>0</v>
      </c>
      <c r="ER1627">
        <v>39.44</v>
      </c>
      <c r="ES1627">
        <v>39.44</v>
      </c>
      <c r="ET1627">
        <v>0</v>
      </c>
      <c r="EU1627">
        <v>0</v>
      </c>
      <c r="EV1627">
        <v>0</v>
      </c>
      <c r="EW1627">
        <v>0</v>
      </c>
      <c r="EX1627">
        <v>0</v>
      </c>
      <c r="EZ1627">
        <v>0</v>
      </c>
      <c r="FQ1627">
        <v>0</v>
      </c>
      <c r="FR1627">
        <f t="shared" si="1063"/>
        <v>0</v>
      </c>
      <c r="FS1627">
        <v>0</v>
      </c>
      <c r="FX1627">
        <v>0</v>
      </c>
      <c r="FY1627">
        <v>0</v>
      </c>
      <c r="GA1627" t="s">
        <v>45</v>
      </c>
      <c r="GG1627">
        <v>2</v>
      </c>
      <c r="GH1627">
        <v>1</v>
      </c>
      <c r="GI1627">
        <v>2</v>
      </c>
      <c r="GJ1627">
        <v>0</v>
      </c>
      <c r="GK1627">
        <f>ROUND(R1627*(R12)/100,2)</f>
        <v>0</v>
      </c>
      <c r="GL1627">
        <f t="shared" si="1064"/>
        <v>0</v>
      </c>
      <c r="GM1627">
        <f t="shared" si="1065"/>
        <v>1557.66</v>
      </c>
      <c r="GN1627">
        <f t="shared" si="1066"/>
        <v>1557.66</v>
      </c>
      <c r="GO1627">
        <f t="shared" si="1067"/>
        <v>0</v>
      </c>
      <c r="GP1627">
        <f t="shared" si="1068"/>
        <v>0</v>
      </c>
      <c r="GR1627">
        <v>0</v>
      </c>
    </row>
    <row r="1628" spans="1:200">
      <c r="A1628">
        <v>17</v>
      </c>
      <c r="B1628">
        <v>0</v>
      </c>
      <c r="E1628" t="s">
        <v>112</v>
      </c>
      <c r="F1628" t="s">
        <v>850</v>
      </c>
      <c r="G1628" t="s">
        <v>851</v>
      </c>
      <c r="H1628" t="s">
        <v>138</v>
      </c>
      <c r="I1628">
        <v>0</v>
      </c>
      <c r="J1628">
        <v>0</v>
      </c>
      <c r="O1628">
        <f t="shared" si="1035"/>
        <v>0</v>
      </c>
      <c r="P1628">
        <f t="shared" si="1036"/>
        <v>0</v>
      </c>
      <c r="Q1628">
        <f t="shared" si="1037"/>
        <v>0</v>
      </c>
      <c r="R1628">
        <f t="shared" si="1038"/>
        <v>0</v>
      </c>
      <c r="S1628">
        <f t="shared" si="1039"/>
        <v>0</v>
      </c>
      <c r="T1628">
        <f t="shared" si="1040"/>
        <v>0</v>
      </c>
      <c r="U1628">
        <f t="shared" si="1041"/>
        <v>0</v>
      </c>
      <c r="V1628">
        <f t="shared" si="1042"/>
        <v>0</v>
      </c>
      <c r="W1628">
        <f t="shared" si="1043"/>
        <v>0</v>
      </c>
      <c r="X1628">
        <f t="shared" si="1044"/>
        <v>0</v>
      </c>
      <c r="Y1628">
        <f t="shared" si="1045"/>
        <v>0</v>
      </c>
      <c r="AA1628">
        <v>22950688</v>
      </c>
      <c r="AB1628">
        <f t="shared" si="1046"/>
        <v>5986.03</v>
      </c>
      <c r="AC1628">
        <f t="shared" si="1047"/>
        <v>5986.03</v>
      </c>
      <c r="AD1628">
        <f t="shared" si="1069"/>
        <v>0</v>
      </c>
      <c r="AE1628">
        <f t="shared" si="1070"/>
        <v>0</v>
      </c>
      <c r="AF1628">
        <f t="shared" si="1071"/>
        <v>0</v>
      </c>
      <c r="AG1628">
        <f t="shared" si="1049"/>
        <v>0</v>
      </c>
      <c r="AH1628">
        <f t="shared" si="1072"/>
        <v>0</v>
      </c>
      <c r="AI1628">
        <f t="shared" si="1073"/>
        <v>0</v>
      </c>
      <c r="AJ1628">
        <f t="shared" si="1051"/>
        <v>0</v>
      </c>
      <c r="AK1628">
        <v>5986.03</v>
      </c>
      <c r="AL1628">
        <v>5986.03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1</v>
      </c>
      <c r="AW1628">
        <v>1</v>
      </c>
      <c r="AZ1628">
        <v>1</v>
      </c>
      <c r="BA1628">
        <v>1</v>
      </c>
      <c r="BB1628">
        <v>1</v>
      </c>
      <c r="BC1628">
        <v>3.33</v>
      </c>
      <c r="BD1628" t="s">
        <v>45</v>
      </c>
      <c r="BE1628" t="s">
        <v>45</v>
      </c>
      <c r="BF1628" t="s">
        <v>45</v>
      </c>
      <c r="BG1628" t="s">
        <v>45</v>
      </c>
      <c r="BH1628">
        <v>3</v>
      </c>
      <c r="BI1628">
        <v>1</v>
      </c>
      <c r="BJ1628" t="s">
        <v>852</v>
      </c>
      <c r="BM1628">
        <v>1617</v>
      </c>
      <c r="BN1628">
        <v>0</v>
      </c>
      <c r="BO1628" t="s">
        <v>850</v>
      </c>
      <c r="BP1628">
        <v>1</v>
      </c>
      <c r="BQ1628">
        <v>200</v>
      </c>
      <c r="BS1628">
        <v>1</v>
      </c>
      <c r="BT1628">
        <v>1</v>
      </c>
      <c r="BU1628">
        <v>1</v>
      </c>
      <c r="BV1628">
        <v>1</v>
      </c>
      <c r="BW1628">
        <v>1</v>
      </c>
      <c r="BX1628">
        <v>1</v>
      </c>
      <c r="BY1628" t="s">
        <v>45</v>
      </c>
      <c r="BZ1628">
        <v>0</v>
      </c>
      <c r="CA1628">
        <v>0</v>
      </c>
      <c r="CF1628">
        <v>0</v>
      </c>
      <c r="CG1628">
        <v>0</v>
      </c>
      <c r="CM1628">
        <v>0</v>
      </c>
      <c r="CN1628" t="s">
        <v>45</v>
      </c>
      <c r="CO1628">
        <v>0</v>
      </c>
      <c r="CP1628">
        <f t="shared" si="1052"/>
        <v>0</v>
      </c>
      <c r="CQ1628">
        <f t="shared" si="1053"/>
        <v>19933.479899999998</v>
      </c>
      <c r="CR1628">
        <f t="shared" si="1054"/>
        <v>0</v>
      </c>
      <c r="CS1628">
        <f t="shared" si="1055"/>
        <v>0</v>
      </c>
      <c r="CT1628">
        <f t="shared" si="1056"/>
        <v>0</v>
      </c>
      <c r="CU1628">
        <f t="shared" si="1057"/>
        <v>0</v>
      </c>
      <c r="CV1628">
        <f t="shared" si="1058"/>
        <v>0</v>
      </c>
      <c r="CW1628">
        <f t="shared" si="1059"/>
        <v>0</v>
      </c>
      <c r="CX1628">
        <f t="shared" si="1060"/>
        <v>0</v>
      </c>
      <c r="CY1628">
        <f t="shared" si="1061"/>
        <v>0</v>
      </c>
      <c r="CZ1628">
        <f t="shared" si="1062"/>
        <v>0</v>
      </c>
      <c r="DC1628" t="s">
        <v>45</v>
      </c>
      <c r="DD1628" t="s">
        <v>45</v>
      </c>
      <c r="DE1628" t="s">
        <v>45</v>
      </c>
      <c r="DF1628" t="s">
        <v>45</v>
      </c>
      <c r="DG1628" t="s">
        <v>45</v>
      </c>
      <c r="DH1628" t="s">
        <v>45</v>
      </c>
      <c r="DI1628" t="s">
        <v>45</v>
      </c>
      <c r="DJ1628" t="s">
        <v>45</v>
      </c>
      <c r="DK1628" t="s">
        <v>45</v>
      </c>
      <c r="DL1628" t="s">
        <v>45</v>
      </c>
      <c r="DM1628" t="s">
        <v>45</v>
      </c>
      <c r="DN1628">
        <v>0</v>
      </c>
      <c r="DO1628">
        <v>0</v>
      </c>
      <c r="DP1628">
        <v>1</v>
      </c>
      <c r="DQ1628">
        <v>1</v>
      </c>
      <c r="DU1628">
        <v>1009</v>
      </c>
      <c r="DV1628" t="s">
        <v>138</v>
      </c>
      <c r="DW1628" t="s">
        <v>138</v>
      </c>
      <c r="DX1628">
        <v>1000</v>
      </c>
      <c r="EE1628">
        <v>21379332</v>
      </c>
      <c r="EF1628">
        <v>200</v>
      </c>
      <c r="EG1628" t="s">
        <v>692</v>
      </c>
      <c r="EH1628">
        <v>0</v>
      </c>
      <c r="EI1628" t="s">
        <v>45</v>
      </c>
      <c r="EJ1628">
        <v>1</v>
      </c>
      <c r="EK1628">
        <v>1617</v>
      </c>
      <c r="EL1628" t="s">
        <v>693</v>
      </c>
      <c r="EM1628" t="s">
        <v>694</v>
      </c>
      <c r="EO1628" t="s">
        <v>45</v>
      </c>
      <c r="EQ1628">
        <v>0</v>
      </c>
      <c r="ER1628">
        <v>5986.03</v>
      </c>
      <c r="ES1628">
        <v>5986.03</v>
      </c>
      <c r="ET1628">
        <v>0</v>
      </c>
      <c r="EU1628">
        <v>0</v>
      </c>
      <c r="EV1628">
        <v>0</v>
      </c>
      <c r="EW1628">
        <v>0</v>
      </c>
      <c r="EX1628">
        <v>0</v>
      </c>
      <c r="EY1628">
        <v>0</v>
      </c>
      <c r="EZ1628">
        <v>0</v>
      </c>
      <c r="FQ1628">
        <v>0</v>
      </c>
      <c r="FR1628">
        <f t="shared" si="1063"/>
        <v>0</v>
      </c>
      <c r="FS1628">
        <v>0</v>
      </c>
      <c r="FX1628">
        <v>0</v>
      </c>
      <c r="FY1628">
        <v>0</v>
      </c>
      <c r="GA1628" t="s">
        <v>45</v>
      </c>
      <c r="GG1628">
        <v>2</v>
      </c>
      <c r="GH1628">
        <v>1</v>
      </c>
      <c r="GI1628">
        <v>2</v>
      </c>
      <c r="GJ1628">
        <v>0</v>
      </c>
      <c r="GK1628">
        <f>ROUND(R1628*(R12)/100,2)</f>
        <v>0</v>
      </c>
      <c r="GL1628">
        <f t="shared" si="1064"/>
        <v>0</v>
      </c>
      <c r="GM1628">
        <f t="shared" si="1065"/>
        <v>0</v>
      </c>
      <c r="GN1628">
        <f t="shared" si="1066"/>
        <v>0</v>
      </c>
      <c r="GO1628">
        <f t="shared" si="1067"/>
        <v>0</v>
      </c>
      <c r="GP1628">
        <f t="shared" si="1068"/>
        <v>0</v>
      </c>
      <c r="GR1628">
        <v>0</v>
      </c>
    </row>
    <row r="1629" spans="1:200">
      <c r="A1629">
        <v>17</v>
      </c>
      <c r="B1629">
        <v>0</v>
      </c>
      <c r="E1629" t="s">
        <v>122</v>
      </c>
      <c r="F1629" t="s">
        <v>476</v>
      </c>
      <c r="G1629" t="s">
        <v>477</v>
      </c>
      <c r="H1629" t="s">
        <v>102</v>
      </c>
      <c r="I1629">
        <v>0</v>
      </c>
      <c r="J1629">
        <v>0</v>
      </c>
      <c r="O1629">
        <f t="shared" si="1035"/>
        <v>0</v>
      </c>
      <c r="P1629">
        <f t="shared" si="1036"/>
        <v>0</v>
      </c>
      <c r="Q1629">
        <f t="shared" si="1037"/>
        <v>0</v>
      </c>
      <c r="R1629">
        <f t="shared" si="1038"/>
        <v>0</v>
      </c>
      <c r="S1629">
        <f t="shared" si="1039"/>
        <v>0</v>
      </c>
      <c r="T1629">
        <f t="shared" si="1040"/>
        <v>0</v>
      </c>
      <c r="U1629">
        <f t="shared" si="1041"/>
        <v>0</v>
      </c>
      <c r="V1629">
        <f t="shared" si="1042"/>
        <v>0</v>
      </c>
      <c r="W1629">
        <f t="shared" si="1043"/>
        <v>0</v>
      </c>
      <c r="X1629">
        <f t="shared" si="1044"/>
        <v>0</v>
      </c>
      <c r="Y1629">
        <f t="shared" si="1045"/>
        <v>0</v>
      </c>
      <c r="AA1629">
        <v>22950688</v>
      </c>
      <c r="AB1629">
        <f t="shared" si="1046"/>
        <v>478.96</v>
      </c>
      <c r="AC1629">
        <f t="shared" si="1047"/>
        <v>478.96</v>
      </c>
      <c r="AD1629">
        <f t="shared" si="1069"/>
        <v>0</v>
      </c>
      <c r="AE1629">
        <f t="shared" si="1070"/>
        <v>0</v>
      </c>
      <c r="AF1629">
        <f t="shared" si="1071"/>
        <v>0</v>
      </c>
      <c r="AG1629">
        <f t="shared" si="1049"/>
        <v>0</v>
      </c>
      <c r="AH1629">
        <f t="shared" si="1072"/>
        <v>0</v>
      </c>
      <c r="AI1629">
        <f t="shared" si="1073"/>
        <v>0</v>
      </c>
      <c r="AJ1629">
        <f t="shared" si="1051"/>
        <v>0</v>
      </c>
      <c r="AK1629">
        <v>478.96</v>
      </c>
      <c r="AL1629">
        <v>478.96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1</v>
      </c>
      <c r="AW1629">
        <v>1</v>
      </c>
      <c r="AZ1629">
        <v>1</v>
      </c>
      <c r="BA1629">
        <v>1</v>
      </c>
      <c r="BB1629">
        <v>1</v>
      </c>
      <c r="BC1629">
        <v>5.81</v>
      </c>
      <c r="BD1629" t="s">
        <v>45</v>
      </c>
      <c r="BE1629" t="s">
        <v>45</v>
      </c>
      <c r="BF1629" t="s">
        <v>45</v>
      </c>
      <c r="BG1629" t="s">
        <v>45</v>
      </c>
      <c r="BH1629">
        <v>3</v>
      </c>
      <c r="BI1629">
        <v>1</v>
      </c>
      <c r="BJ1629" t="s">
        <v>478</v>
      </c>
      <c r="BM1629">
        <v>1617</v>
      </c>
      <c r="BN1629">
        <v>0</v>
      </c>
      <c r="BO1629" t="s">
        <v>476</v>
      </c>
      <c r="BP1629">
        <v>1</v>
      </c>
      <c r="BQ1629">
        <v>200</v>
      </c>
      <c r="BS1629">
        <v>1</v>
      </c>
      <c r="BT1629">
        <v>1</v>
      </c>
      <c r="BU1629">
        <v>1</v>
      </c>
      <c r="BV1629">
        <v>1</v>
      </c>
      <c r="BW1629">
        <v>1</v>
      </c>
      <c r="BX1629">
        <v>1</v>
      </c>
      <c r="BY1629" t="s">
        <v>45</v>
      </c>
      <c r="BZ1629">
        <v>0</v>
      </c>
      <c r="CA1629">
        <v>0</v>
      </c>
      <c r="CF1629">
        <v>0</v>
      </c>
      <c r="CG1629">
        <v>0</v>
      </c>
      <c r="CM1629">
        <v>0</v>
      </c>
      <c r="CN1629" t="s">
        <v>45</v>
      </c>
      <c r="CO1629">
        <v>0</v>
      </c>
      <c r="CP1629">
        <f t="shared" si="1052"/>
        <v>0</v>
      </c>
      <c r="CQ1629">
        <f t="shared" si="1053"/>
        <v>2782.7575999999999</v>
      </c>
      <c r="CR1629">
        <f t="shared" si="1054"/>
        <v>0</v>
      </c>
      <c r="CS1629">
        <f t="shared" si="1055"/>
        <v>0</v>
      </c>
      <c r="CT1629">
        <f t="shared" si="1056"/>
        <v>0</v>
      </c>
      <c r="CU1629">
        <f t="shared" si="1057"/>
        <v>0</v>
      </c>
      <c r="CV1629">
        <f t="shared" si="1058"/>
        <v>0</v>
      </c>
      <c r="CW1629">
        <f t="shared" si="1059"/>
        <v>0</v>
      </c>
      <c r="CX1629">
        <f t="shared" si="1060"/>
        <v>0</v>
      </c>
      <c r="CY1629">
        <f t="shared" si="1061"/>
        <v>0</v>
      </c>
      <c r="CZ1629">
        <f t="shared" si="1062"/>
        <v>0</v>
      </c>
      <c r="DC1629" t="s">
        <v>45</v>
      </c>
      <c r="DD1629" t="s">
        <v>45</v>
      </c>
      <c r="DE1629" t="s">
        <v>45</v>
      </c>
      <c r="DF1629" t="s">
        <v>45</v>
      </c>
      <c r="DG1629" t="s">
        <v>45</v>
      </c>
      <c r="DH1629" t="s">
        <v>45</v>
      </c>
      <c r="DI1629" t="s">
        <v>45</v>
      </c>
      <c r="DJ1629" t="s">
        <v>45</v>
      </c>
      <c r="DK1629" t="s">
        <v>45</v>
      </c>
      <c r="DL1629" t="s">
        <v>45</v>
      </c>
      <c r="DM1629" t="s">
        <v>45</v>
      </c>
      <c r="DN1629">
        <v>0</v>
      </c>
      <c r="DO1629">
        <v>0</v>
      </c>
      <c r="DP1629">
        <v>1</v>
      </c>
      <c r="DQ1629">
        <v>1</v>
      </c>
      <c r="DU1629">
        <v>1007</v>
      </c>
      <c r="DV1629" t="s">
        <v>102</v>
      </c>
      <c r="DW1629" t="s">
        <v>102</v>
      </c>
      <c r="DX1629">
        <v>1</v>
      </c>
      <c r="EE1629">
        <v>21379332</v>
      </c>
      <c r="EF1629">
        <v>200</v>
      </c>
      <c r="EG1629" t="s">
        <v>692</v>
      </c>
      <c r="EH1629">
        <v>0</v>
      </c>
      <c r="EI1629" t="s">
        <v>45</v>
      </c>
      <c r="EJ1629">
        <v>1</v>
      </c>
      <c r="EK1629">
        <v>1617</v>
      </c>
      <c r="EL1629" t="s">
        <v>693</v>
      </c>
      <c r="EM1629" t="s">
        <v>694</v>
      </c>
      <c r="EO1629" t="s">
        <v>45</v>
      </c>
      <c r="EQ1629">
        <v>0</v>
      </c>
      <c r="ER1629">
        <v>478.96</v>
      </c>
      <c r="ES1629">
        <v>478.96</v>
      </c>
      <c r="ET1629">
        <v>0</v>
      </c>
      <c r="EU1629">
        <v>0</v>
      </c>
      <c r="EV1629">
        <v>0</v>
      </c>
      <c r="EW1629">
        <v>0</v>
      </c>
      <c r="EX1629">
        <v>0</v>
      </c>
      <c r="EY1629">
        <v>0</v>
      </c>
      <c r="EZ1629">
        <v>0</v>
      </c>
      <c r="FQ1629">
        <v>0</v>
      </c>
      <c r="FR1629">
        <f t="shared" si="1063"/>
        <v>0</v>
      </c>
      <c r="FS1629">
        <v>0</v>
      </c>
      <c r="FX1629">
        <v>0</v>
      </c>
      <c r="FY1629">
        <v>0</v>
      </c>
      <c r="GA1629" t="s">
        <v>45</v>
      </c>
      <c r="GG1629">
        <v>2</v>
      </c>
      <c r="GH1629">
        <v>1</v>
      </c>
      <c r="GI1629">
        <v>2</v>
      </c>
      <c r="GJ1629">
        <v>0</v>
      </c>
      <c r="GK1629">
        <f>ROUND(R1629*(R12)/100,2)</f>
        <v>0</v>
      </c>
      <c r="GL1629">
        <f t="shared" si="1064"/>
        <v>0</v>
      </c>
      <c r="GM1629">
        <f t="shared" si="1065"/>
        <v>0</v>
      </c>
      <c r="GN1629">
        <f t="shared" si="1066"/>
        <v>0</v>
      </c>
      <c r="GO1629">
        <f t="shared" si="1067"/>
        <v>0</v>
      </c>
      <c r="GP1629">
        <f t="shared" si="1068"/>
        <v>0</v>
      </c>
      <c r="GR1629">
        <v>0</v>
      </c>
    </row>
    <row r="1630" spans="1:200">
      <c r="A1630">
        <v>17</v>
      </c>
      <c r="B1630">
        <v>0</v>
      </c>
      <c r="E1630" t="s">
        <v>129</v>
      </c>
      <c r="F1630" t="s">
        <v>892</v>
      </c>
      <c r="G1630" t="s">
        <v>893</v>
      </c>
      <c r="H1630" t="s">
        <v>138</v>
      </c>
      <c r="I1630">
        <v>0</v>
      </c>
      <c r="J1630">
        <v>0</v>
      </c>
      <c r="O1630">
        <f t="shared" si="1035"/>
        <v>0</v>
      </c>
      <c r="P1630">
        <f t="shared" si="1036"/>
        <v>0</v>
      </c>
      <c r="Q1630">
        <f t="shared" si="1037"/>
        <v>0</v>
      </c>
      <c r="R1630">
        <f t="shared" si="1038"/>
        <v>0</v>
      </c>
      <c r="S1630">
        <f t="shared" si="1039"/>
        <v>0</v>
      </c>
      <c r="T1630">
        <f t="shared" si="1040"/>
        <v>0</v>
      </c>
      <c r="U1630">
        <f t="shared" si="1041"/>
        <v>0</v>
      </c>
      <c r="V1630">
        <f t="shared" si="1042"/>
        <v>0</v>
      </c>
      <c r="W1630">
        <f t="shared" si="1043"/>
        <v>0</v>
      </c>
      <c r="X1630">
        <f t="shared" si="1044"/>
        <v>0</v>
      </c>
      <c r="Y1630">
        <f t="shared" si="1045"/>
        <v>0</v>
      </c>
      <c r="AA1630">
        <v>22950688</v>
      </c>
      <c r="AB1630">
        <f t="shared" si="1046"/>
        <v>1677.56</v>
      </c>
      <c r="AC1630">
        <f t="shared" si="1047"/>
        <v>1677.56</v>
      </c>
      <c r="AD1630">
        <f t="shared" si="1069"/>
        <v>0</v>
      </c>
      <c r="AE1630">
        <f t="shared" si="1070"/>
        <v>0</v>
      </c>
      <c r="AF1630">
        <f t="shared" si="1071"/>
        <v>0</v>
      </c>
      <c r="AG1630">
        <f t="shared" si="1049"/>
        <v>0</v>
      </c>
      <c r="AH1630">
        <f t="shared" si="1072"/>
        <v>0</v>
      </c>
      <c r="AI1630">
        <f t="shared" si="1073"/>
        <v>0</v>
      </c>
      <c r="AJ1630">
        <f t="shared" si="1051"/>
        <v>0</v>
      </c>
      <c r="AK1630">
        <v>1677.56</v>
      </c>
      <c r="AL1630">
        <v>1677.56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1</v>
      </c>
      <c r="AW1630">
        <v>1</v>
      </c>
      <c r="AZ1630">
        <v>1</v>
      </c>
      <c r="BA1630">
        <v>1</v>
      </c>
      <c r="BB1630">
        <v>1</v>
      </c>
      <c r="BC1630">
        <v>4.57</v>
      </c>
      <c r="BD1630" t="s">
        <v>45</v>
      </c>
      <c r="BE1630" t="s">
        <v>45</v>
      </c>
      <c r="BF1630" t="s">
        <v>45</v>
      </c>
      <c r="BG1630" t="s">
        <v>45</v>
      </c>
      <c r="BH1630">
        <v>3</v>
      </c>
      <c r="BI1630">
        <v>1</v>
      </c>
      <c r="BJ1630" t="s">
        <v>894</v>
      </c>
      <c r="BM1630">
        <v>1617</v>
      </c>
      <c r="BN1630">
        <v>0</v>
      </c>
      <c r="BO1630" t="s">
        <v>892</v>
      </c>
      <c r="BP1630">
        <v>1</v>
      </c>
      <c r="BQ1630">
        <v>200</v>
      </c>
      <c r="BS1630">
        <v>1</v>
      </c>
      <c r="BT1630">
        <v>1</v>
      </c>
      <c r="BU1630">
        <v>1</v>
      </c>
      <c r="BV1630">
        <v>1</v>
      </c>
      <c r="BW1630">
        <v>1</v>
      </c>
      <c r="BX1630">
        <v>1</v>
      </c>
      <c r="BY1630" t="s">
        <v>45</v>
      </c>
      <c r="BZ1630">
        <v>0</v>
      </c>
      <c r="CA1630">
        <v>0</v>
      </c>
      <c r="CF1630">
        <v>0</v>
      </c>
      <c r="CG1630">
        <v>0</v>
      </c>
      <c r="CM1630">
        <v>0</v>
      </c>
      <c r="CN1630" t="s">
        <v>45</v>
      </c>
      <c r="CO1630">
        <v>0</v>
      </c>
      <c r="CP1630">
        <f t="shared" si="1052"/>
        <v>0</v>
      </c>
      <c r="CQ1630">
        <f t="shared" si="1053"/>
        <v>7666.4492</v>
      </c>
      <c r="CR1630">
        <f t="shared" si="1054"/>
        <v>0</v>
      </c>
      <c r="CS1630">
        <f t="shared" si="1055"/>
        <v>0</v>
      </c>
      <c r="CT1630">
        <f t="shared" si="1056"/>
        <v>0</v>
      </c>
      <c r="CU1630">
        <f t="shared" si="1057"/>
        <v>0</v>
      </c>
      <c r="CV1630">
        <f t="shared" si="1058"/>
        <v>0</v>
      </c>
      <c r="CW1630">
        <f t="shared" si="1059"/>
        <v>0</v>
      </c>
      <c r="CX1630">
        <f t="shared" si="1060"/>
        <v>0</v>
      </c>
      <c r="CY1630">
        <f t="shared" si="1061"/>
        <v>0</v>
      </c>
      <c r="CZ1630">
        <f t="shared" si="1062"/>
        <v>0</v>
      </c>
      <c r="DC1630" t="s">
        <v>45</v>
      </c>
      <c r="DD1630" t="s">
        <v>45</v>
      </c>
      <c r="DE1630" t="s">
        <v>45</v>
      </c>
      <c r="DF1630" t="s">
        <v>45</v>
      </c>
      <c r="DG1630" t="s">
        <v>45</v>
      </c>
      <c r="DH1630" t="s">
        <v>45</v>
      </c>
      <c r="DI1630" t="s">
        <v>45</v>
      </c>
      <c r="DJ1630" t="s">
        <v>45</v>
      </c>
      <c r="DK1630" t="s">
        <v>45</v>
      </c>
      <c r="DL1630" t="s">
        <v>45</v>
      </c>
      <c r="DM1630" t="s">
        <v>45</v>
      </c>
      <c r="DN1630">
        <v>0</v>
      </c>
      <c r="DO1630">
        <v>0</v>
      </c>
      <c r="DP1630">
        <v>1</v>
      </c>
      <c r="DQ1630">
        <v>1</v>
      </c>
      <c r="DU1630">
        <v>1009</v>
      </c>
      <c r="DV1630" t="s">
        <v>138</v>
      </c>
      <c r="DW1630" t="s">
        <v>138</v>
      </c>
      <c r="DX1630">
        <v>1000</v>
      </c>
      <c r="EE1630">
        <v>21379332</v>
      </c>
      <c r="EF1630">
        <v>200</v>
      </c>
      <c r="EG1630" t="s">
        <v>692</v>
      </c>
      <c r="EH1630">
        <v>0</v>
      </c>
      <c r="EI1630" t="s">
        <v>45</v>
      </c>
      <c r="EJ1630">
        <v>1</v>
      </c>
      <c r="EK1630">
        <v>1617</v>
      </c>
      <c r="EL1630" t="s">
        <v>693</v>
      </c>
      <c r="EM1630" t="s">
        <v>694</v>
      </c>
      <c r="EO1630" t="s">
        <v>45</v>
      </c>
      <c r="EQ1630">
        <v>0</v>
      </c>
      <c r="ER1630">
        <v>1677.56</v>
      </c>
      <c r="ES1630">
        <v>1677.56</v>
      </c>
      <c r="ET1630">
        <v>0</v>
      </c>
      <c r="EU1630">
        <v>0</v>
      </c>
      <c r="EV1630">
        <v>0</v>
      </c>
      <c r="EW1630">
        <v>0</v>
      </c>
      <c r="EX1630">
        <v>0</v>
      </c>
      <c r="EY1630">
        <v>0</v>
      </c>
      <c r="EZ1630">
        <v>0</v>
      </c>
      <c r="FQ1630">
        <v>0</v>
      </c>
      <c r="FR1630">
        <f t="shared" si="1063"/>
        <v>0</v>
      </c>
      <c r="FS1630">
        <v>0</v>
      </c>
      <c r="FX1630">
        <v>0</v>
      </c>
      <c r="FY1630">
        <v>0</v>
      </c>
      <c r="GA1630" t="s">
        <v>45</v>
      </c>
      <c r="GG1630">
        <v>2</v>
      </c>
      <c r="GH1630">
        <v>1</v>
      </c>
      <c r="GI1630">
        <v>2</v>
      </c>
      <c r="GJ1630">
        <v>0</v>
      </c>
      <c r="GK1630">
        <f>ROUND(R1630*(R12)/100,2)</f>
        <v>0</v>
      </c>
      <c r="GL1630">
        <f t="shared" si="1064"/>
        <v>0</v>
      </c>
      <c r="GM1630">
        <f t="shared" si="1065"/>
        <v>0</v>
      </c>
      <c r="GN1630">
        <f t="shared" si="1066"/>
        <v>0</v>
      </c>
      <c r="GO1630">
        <f t="shared" si="1067"/>
        <v>0</v>
      </c>
      <c r="GP1630">
        <f t="shared" si="1068"/>
        <v>0</v>
      </c>
      <c r="GR1630">
        <v>0</v>
      </c>
    </row>
    <row r="1632" spans="1:200">
      <c r="A1632" s="2">
        <v>51</v>
      </c>
      <c r="B1632" s="2">
        <f>B1612</f>
        <v>0</v>
      </c>
      <c r="C1632" s="2">
        <f>A1612</f>
        <v>5</v>
      </c>
      <c r="D1632" s="2">
        <f>ROW(A1612)</f>
        <v>1612</v>
      </c>
      <c r="E1632" s="2"/>
      <c r="F1632" s="2" t="str">
        <f>IF(F1612&lt;&gt;"",F1612,"")</f>
        <v>Новый подраздел</v>
      </c>
      <c r="G1632" s="2" t="str">
        <f>IF(G1612&lt;&gt;"",G1612,"")</f>
        <v>САНУЗЕЛ</v>
      </c>
      <c r="H1632" s="2"/>
      <c r="I1632" s="2"/>
      <c r="J1632" s="2"/>
      <c r="K1632" s="2"/>
      <c r="L1632" s="2"/>
      <c r="M1632" s="2"/>
      <c r="N1632" s="2"/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>
        <f t="shared" ref="AO1632:AU1632" si="1074">ROUND(BB1632,2)</f>
        <v>0</v>
      </c>
      <c r="AP1632" s="2">
        <f t="shared" si="1074"/>
        <v>0</v>
      </c>
      <c r="AQ1632" s="2">
        <f t="shared" si="1074"/>
        <v>0</v>
      </c>
      <c r="AR1632" s="2">
        <f t="shared" si="1074"/>
        <v>0</v>
      </c>
      <c r="AS1632" s="2">
        <f t="shared" si="1074"/>
        <v>0</v>
      </c>
      <c r="AT1632" s="2">
        <f t="shared" si="1074"/>
        <v>0</v>
      </c>
      <c r="AU1632" s="2">
        <f t="shared" si="1074"/>
        <v>0</v>
      </c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>
        <v>0</v>
      </c>
    </row>
    <row r="1634" spans="1:16">
      <c r="A1634" s="4">
        <v>50</v>
      </c>
      <c r="B1634" s="4">
        <v>0</v>
      </c>
      <c r="C1634" s="4">
        <v>0</v>
      </c>
      <c r="D1634" s="4">
        <v>1</v>
      </c>
      <c r="E1634" s="4">
        <v>201</v>
      </c>
      <c r="F1634" s="4">
        <f>ROUND(Source!O1632,O1634)</f>
        <v>0</v>
      </c>
      <c r="G1634" s="4" t="s">
        <v>172</v>
      </c>
      <c r="H1634" s="4" t="s">
        <v>173</v>
      </c>
      <c r="I1634" s="4"/>
      <c r="J1634" s="4"/>
      <c r="K1634" s="4">
        <v>201</v>
      </c>
      <c r="L1634" s="4">
        <v>1</v>
      </c>
      <c r="M1634" s="4">
        <v>3</v>
      </c>
      <c r="N1634" s="4" t="s">
        <v>45</v>
      </c>
      <c r="O1634" s="4">
        <v>2</v>
      </c>
      <c r="P1634" s="4"/>
    </row>
    <row r="1635" spans="1:16">
      <c r="A1635" s="4">
        <v>50</v>
      </c>
      <c r="B1635" s="4">
        <v>0</v>
      </c>
      <c r="C1635" s="4">
        <v>0</v>
      </c>
      <c r="D1635" s="4">
        <v>1</v>
      </c>
      <c r="E1635" s="4">
        <v>202</v>
      </c>
      <c r="F1635" s="4">
        <f>ROUND(Source!P1632,O1635)</f>
        <v>0</v>
      </c>
      <c r="G1635" s="4" t="s">
        <v>174</v>
      </c>
      <c r="H1635" s="4" t="s">
        <v>175</v>
      </c>
      <c r="I1635" s="4"/>
      <c r="J1635" s="4"/>
      <c r="K1635" s="4">
        <v>202</v>
      </c>
      <c r="L1635" s="4">
        <v>2</v>
      </c>
      <c r="M1635" s="4">
        <v>3</v>
      </c>
      <c r="N1635" s="4" t="s">
        <v>45</v>
      </c>
      <c r="O1635" s="4">
        <v>2</v>
      </c>
      <c r="P1635" s="4"/>
    </row>
    <row r="1636" spans="1:16">
      <c r="A1636" s="4">
        <v>50</v>
      </c>
      <c r="B1636" s="4">
        <v>0</v>
      </c>
      <c r="C1636" s="4">
        <v>0</v>
      </c>
      <c r="D1636" s="4">
        <v>1</v>
      </c>
      <c r="E1636" s="4">
        <v>222</v>
      </c>
      <c r="F1636" s="4">
        <f>ROUND(Source!AO1632,O1636)</f>
        <v>0</v>
      </c>
      <c r="G1636" s="4" t="s">
        <v>176</v>
      </c>
      <c r="H1636" s="4" t="s">
        <v>177</v>
      </c>
      <c r="I1636" s="4"/>
      <c r="J1636" s="4"/>
      <c r="K1636" s="4">
        <v>222</v>
      </c>
      <c r="L1636" s="4">
        <v>3</v>
      </c>
      <c r="M1636" s="4">
        <v>3</v>
      </c>
      <c r="N1636" s="4" t="s">
        <v>45</v>
      </c>
      <c r="O1636" s="4">
        <v>2</v>
      </c>
      <c r="P1636" s="4"/>
    </row>
    <row r="1637" spans="1:16">
      <c r="A1637" s="4">
        <v>50</v>
      </c>
      <c r="B1637" s="4">
        <v>0</v>
      </c>
      <c r="C1637" s="4">
        <v>0</v>
      </c>
      <c r="D1637" s="4">
        <v>1</v>
      </c>
      <c r="E1637" s="4">
        <v>216</v>
      </c>
      <c r="F1637" s="4">
        <f>ROUND(Source!AP1632,O1637)</f>
        <v>0</v>
      </c>
      <c r="G1637" s="4" t="s">
        <v>178</v>
      </c>
      <c r="H1637" s="4" t="s">
        <v>179</v>
      </c>
      <c r="I1637" s="4"/>
      <c r="J1637" s="4"/>
      <c r="K1637" s="4">
        <v>216</v>
      </c>
      <c r="L1637" s="4">
        <v>4</v>
      </c>
      <c r="M1637" s="4">
        <v>3</v>
      </c>
      <c r="N1637" s="4" t="s">
        <v>45</v>
      </c>
      <c r="O1637" s="4">
        <v>2</v>
      </c>
      <c r="P1637" s="4"/>
    </row>
    <row r="1638" spans="1:16">
      <c r="A1638" s="4">
        <v>50</v>
      </c>
      <c r="B1638" s="4">
        <v>0</v>
      </c>
      <c r="C1638" s="4">
        <v>0</v>
      </c>
      <c r="D1638" s="4">
        <v>1</v>
      </c>
      <c r="E1638" s="4">
        <v>223</v>
      </c>
      <c r="F1638" s="4">
        <f>ROUND(Source!AQ1632,O1638)</f>
        <v>0</v>
      </c>
      <c r="G1638" s="4" t="s">
        <v>180</v>
      </c>
      <c r="H1638" s="4" t="s">
        <v>181</v>
      </c>
      <c r="I1638" s="4"/>
      <c r="J1638" s="4"/>
      <c r="K1638" s="4">
        <v>223</v>
      </c>
      <c r="L1638" s="4">
        <v>5</v>
      </c>
      <c r="M1638" s="4">
        <v>3</v>
      </c>
      <c r="N1638" s="4" t="s">
        <v>45</v>
      </c>
      <c r="O1638" s="4">
        <v>2</v>
      </c>
      <c r="P1638" s="4"/>
    </row>
    <row r="1639" spans="1:16">
      <c r="A1639" s="4">
        <v>50</v>
      </c>
      <c r="B1639" s="4">
        <v>0</v>
      </c>
      <c r="C1639" s="4">
        <v>0</v>
      </c>
      <c r="D1639" s="4">
        <v>1</v>
      </c>
      <c r="E1639" s="4">
        <v>203</v>
      </c>
      <c r="F1639" s="4">
        <f>ROUND(Source!Q1632,O1639)</f>
        <v>0</v>
      </c>
      <c r="G1639" s="4" t="s">
        <v>182</v>
      </c>
      <c r="H1639" s="4" t="s">
        <v>183</v>
      </c>
      <c r="I1639" s="4"/>
      <c r="J1639" s="4"/>
      <c r="K1639" s="4">
        <v>203</v>
      </c>
      <c r="L1639" s="4">
        <v>6</v>
      </c>
      <c r="M1639" s="4">
        <v>3</v>
      </c>
      <c r="N1639" s="4" t="s">
        <v>45</v>
      </c>
      <c r="O1639" s="4">
        <v>2</v>
      </c>
      <c r="P1639" s="4"/>
    </row>
    <row r="1640" spans="1:16">
      <c r="A1640" s="4">
        <v>50</v>
      </c>
      <c r="B1640" s="4">
        <v>0</v>
      </c>
      <c r="C1640" s="4">
        <v>0</v>
      </c>
      <c r="D1640" s="4">
        <v>1</v>
      </c>
      <c r="E1640" s="4">
        <v>204</v>
      </c>
      <c r="F1640" s="4">
        <f>ROUND(Source!R1632,O1640)</f>
        <v>0</v>
      </c>
      <c r="G1640" s="4" t="s">
        <v>184</v>
      </c>
      <c r="H1640" s="4" t="s">
        <v>185</v>
      </c>
      <c r="I1640" s="4"/>
      <c r="J1640" s="4"/>
      <c r="K1640" s="4">
        <v>204</v>
      </c>
      <c r="L1640" s="4">
        <v>7</v>
      </c>
      <c r="M1640" s="4">
        <v>3</v>
      </c>
      <c r="N1640" s="4" t="s">
        <v>45</v>
      </c>
      <c r="O1640" s="4">
        <v>2</v>
      </c>
      <c r="P1640" s="4"/>
    </row>
    <row r="1641" spans="1:16">
      <c r="A1641" s="4">
        <v>50</v>
      </c>
      <c r="B1641" s="4">
        <v>0</v>
      </c>
      <c r="C1641" s="4">
        <v>0</v>
      </c>
      <c r="D1641" s="4">
        <v>1</v>
      </c>
      <c r="E1641" s="4">
        <v>205</v>
      </c>
      <c r="F1641" s="4">
        <f>ROUND(Source!S1632,O1641)</f>
        <v>0</v>
      </c>
      <c r="G1641" s="4" t="s">
        <v>186</v>
      </c>
      <c r="H1641" s="4" t="s">
        <v>187</v>
      </c>
      <c r="I1641" s="4"/>
      <c r="J1641" s="4"/>
      <c r="K1641" s="4">
        <v>205</v>
      </c>
      <c r="L1641" s="4">
        <v>8</v>
      </c>
      <c r="M1641" s="4">
        <v>3</v>
      </c>
      <c r="N1641" s="4" t="s">
        <v>45</v>
      </c>
      <c r="O1641" s="4">
        <v>2</v>
      </c>
      <c r="P1641" s="4"/>
    </row>
    <row r="1642" spans="1:16">
      <c r="A1642" s="4">
        <v>50</v>
      </c>
      <c r="B1642" s="4">
        <v>0</v>
      </c>
      <c r="C1642" s="4">
        <v>0</v>
      </c>
      <c r="D1642" s="4">
        <v>1</v>
      </c>
      <c r="E1642" s="4">
        <v>214</v>
      </c>
      <c r="F1642" s="4">
        <f>ROUND(Source!AS1632,O1642)</f>
        <v>0</v>
      </c>
      <c r="G1642" s="4" t="s">
        <v>188</v>
      </c>
      <c r="H1642" s="4" t="s">
        <v>189</v>
      </c>
      <c r="I1642" s="4"/>
      <c r="J1642" s="4"/>
      <c r="K1642" s="4">
        <v>214</v>
      </c>
      <c r="L1642" s="4">
        <v>9</v>
      </c>
      <c r="M1642" s="4">
        <v>3</v>
      </c>
      <c r="N1642" s="4" t="s">
        <v>45</v>
      </c>
      <c r="O1642" s="4">
        <v>2</v>
      </c>
      <c r="P1642" s="4"/>
    </row>
    <row r="1643" spans="1:16">
      <c r="A1643" s="4">
        <v>50</v>
      </c>
      <c r="B1643" s="4">
        <v>0</v>
      </c>
      <c r="C1643" s="4">
        <v>0</v>
      </c>
      <c r="D1643" s="4">
        <v>1</v>
      </c>
      <c r="E1643" s="4">
        <v>215</v>
      </c>
      <c r="F1643" s="4">
        <f>ROUND(Source!AT1632,O1643)</f>
        <v>0</v>
      </c>
      <c r="G1643" s="4" t="s">
        <v>190</v>
      </c>
      <c r="H1643" s="4" t="s">
        <v>191</v>
      </c>
      <c r="I1643" s="4"/>
      <c r="J1643" s="4"/>
      <c r="K1643" s="4">
        <v>215</v>
      </c>
      <c r="L1643" s="4">
        <v>10</v>
      </c>
      <c r="M1643" s="4">
        <v>3</v>
      </c>
      <c r="N1643" s="4" t="s">
        <v>45</v>
      </c>
      <c r="O1643" s="4">
        <v>2</v>
      </c>
      <c r="P1643" s="4"/>
    </row>
    <row r="1644" spans="1:16">
      <c r="A1644" s="4">
        <v>50</v>
      </c>
      <c r="B1644" s="4">
        <v>0</v>
      </c>
      <c r="C1644" s="4">
        <v>0</v>
      </c>
      <c r="D1644" s="4">
        <v>1</v>
      </c>
      <c r="E1644" s="4">
        <v>217</v>
      </c>
      <c r="F1644" s="4">
        <f>ROUND(Source!AU1632,O1644)</f>
        <v>0</v>
      </c>
      <c r="G1644" s="4" t="s">
        <v>192</v>
      </c>
      <c r="H1644" s="4" t="s">
        <v>193</v>
      </c>
      <c r="I1644" s="4"/>
      <c r="J1644" s="4"/>
      <c r="K1644" s="4">
        <v>217</v>
      </c>
      <c r="L1644" s="4">
        <v>11</v>
      </c>
      <c r="M1644" s="4">
        <v>3</v>
      </c>
      <c r="N1644" s="4" t="s">
        <v>45</v>
      </c>
      <c r="O1644" s="4">
        <v>2</v>
      </c>
      <c r="P1644" s="4"/>
    </row>
    <row r="1645" spans="1:16">
      <c r="A1645" s="4">
        <v>50</v>
      </c>
      <c r="B1645" s="4">
        <v>0</v>
      </c>
      <c r="C1645" s="4">
        <v>0</v>
      </c>
      <c r="D1645" s="4">
        <v>1</v>
      </c>
      <c r="E1645" s="4">
        <v>206</v>
      </c>
      <c r="F1645" s="4">
        <f>ROUND(Source!T1632,O1645)</f>
        <v>0</v>
      </c>
      <c r="G1645" s="4" t="s">
        <v>194</v>
      </c>
      <c r="H1645" s="4" t="s">
        <v>195</v>
      </c>
      <c r="I1645" s="4"/>
      <c r="J1645" s="4"/>
      <c r="K1645" s="4">
        <v>206</v>
      </c>
      <c r="L1645" s="4">
        <v>12</v>
      </c>
      <c r="M1645" s="4">
        <v>3</v>
      </c>
      <c r="N1645" s="4" t="s">
        <v>45</v>
      </c>
      <c r="O1645" s="4">
        <v>2</v>
      </c>
      <c r="P1645" s="4"/>
    </row>
    <row r="1646" spans="1:16">
      <c r="A1646" s="4">
        <v>50</v>
      </c>
      <c r="B1646" s="4">
        <v>0</v>
      </c>
      <c r="C1646" s="4">
        <v>0</v>
      </c>
      <c r="D1646" s="4">
        <v>1</v>
      </c>
      <c r="E1646" s="4">
        <v>207</v>
      </c>
      <c r="F1646" s="4">
        <f>Source!U1632</f>
        <v>0</v>
      </c>
      <c r="G1646" s="4" t="s">
        <v>196</v>
      </c>
      <c r="H1646" s="4" t="s">
        <v>197</v>
      </c>
      <c r="I1646" s="4"/>
      <c r="J1646" s="4"/>
      <c r="K1646" s="4">
        <v>207</v>
      </c>
      <c r="L1646" s="4">
        <v>13</v>
      </c>
      <c r="M1646" s="4">
        <v>3</v>
      </c>
      <c r="N1646" s="4" t="s">
        <v>45</v>
      </c>
      <c r="O1646" s="4">
        <v>-1</v>
      </c>
      <c r="P1646" s="4"/>
    </row>
    <row r="1647" spans="1:16">
      <c r="A1647" s="4">
        <v>50</v>
      </c>
      <c r="B1647" s="4">
        <v>0</v>
      </c>
      <c r="C1647" s="4">
        <v>0</v>
      </c>
      <c r="D1647" s="4">
        <v>1</v>
      </c>
      <c r="E1647" s="4">
        <v>208</v>
      </c>
      <c r="F1647" s="4">
        <f>Source!V1632</f>
        <v>0</v>
      </c>
      <c r="G1647" s="4" t="s">
        <v>198</v>
      </c>
      <c r="H1647" s="4" t="s">
        <v>199</v>
      </c>
      <c r="I1647" s="4"/>
      <c r="J1647" s="4"/>
      <c r="K1647" s="4">
        <v>208</v>
      </c>
      <c r="L1647" s="4">
        <v>14</v>
      </c>
      <c r="M1647" s="4">
        <v>3</v>
      </c>
      <c r="N1647" s="4" t="s">
        <v>45</v>
      </c>
      <c r="O1647" s="4">
        <v>-1</v>
      </c>
      <c r="P1647" s="4"/>
    </row>
    <row r="1648" spans="1:16">
      <c r="A1648" s="4">
        <v>50</v>
      </c>
      <c r="B1648" s="4">
        <v>0</v>
      </c>
      <c r="C1648" s="4">
        <v>0</v>
      </c>
      <c r="D1648" s="4">
        <v>1</v>
      </c>
      <c r="E1648" s="4">
        <v>209</v>
      </c>
      <c r="F1648" s="4">
        <f>ROUND(Source!W1632,O1648)</f>
        <v>0</v>
      </c>
      <c r="G1648" s="4" t="s">
        <v>200</v>
      </c>
      <c r="H1648" s="4" t="s">
        <v>201</v>
      </c>
      <c r="I1648" s="4"/>
      <c r="J1648" s="4"/>
      <c r="K1648" s="4">
        <v>209</v>
      </c>
      <c r="L1648" s="4">
        <v>15</v>
      </c>
      <c r="M1648" s="4">
        <v>3</v>
      </c>
      <c r="N1648" s="4" t="s">
        <v>45</v>
      </c>
      <c r="O1648" s="4">
        <v>2</v>
      </c>
      <c r="P1648" s="4"/>
    </row>
    <row r="1649" spans="1:200">
      <c r="A1649" s="4">
        <v>50</v>
      </c>
      <c r="B1649" s="4">
        <v>0</v>
      </c>
      <c r="C1649" s="4">
        <v>0</v>
      </c>
      <c r="D1649" s="4">
        <v>1</v>
      </c>
      <c r="E1649" s="4">
        <v>210</v>
      </c>
      <c r="F1649" s="4">
        <f>ROUND(Source!X1632,O1649)</f>
        <v>0</v>
      </c>
      <c r="G1649" s="4" t="s">
        <v>202</v>
      </c>
      <c r="H1649" s="4" t="s">
        <v>203</v>
      </c>
      <c r="I1649" s="4"/>
      <c r="J1649" s="4"/>
      <c r="K1649" s="4">
        <v>210</v>
      </c>
      <c r="L1649" s="4">
        <v>16</v>
      </c>
      <c r="M1649" s="4">
        <v>3</v>
      </c>
      <c r="N1649" s="4" t="s">
        <v>45</v>
      </c>
      <c r="O1649" s="4">
        <v>2</v>
      </c>
      <c r="P1649" s="4"/>
    </row>
    <row r="1650" spans="1:200">
      <c r="A1650" s="4">
        <v>50</v>
      </c>
      <c r="B1650" s="4">
        <v>0</v>
      </c>
      <c r="C1650" s="4">
        <v>0</v>
      </c>
      <c r="D1650" s="4">
        <v>1</v>
      </c>
      <c r="E1650" s="4">
        <v>211</v>
      </c>
      <c r="F1650" s="4">
        <f>ROUND(Source!Y1632,O1650)</f>
        <v>0</v>
      </c>
      <c r="G1650" s="4" t="s">
        <v>204</v>
      </c>
      <c r="H1650" s="4" t="s">
        <v>205</v>
      </c>
      <c r="I1650" s="4"/>
      <c r="J1650" s="4"/>
      <c r="K1650" s="4">
        <v>211</v>
      </c>
      <c r="L1650" s="4">
        <v>17</v>
      </c>
      <c r="M1650" s="4">
        <v>3</v>
      </c>
      <c r="N1650" s="4" t="s">
        <v>45</v>
      </c>
      <c r="O1650" s="4">
        <v>2</v>
      </c>
      <c r="P1650" s="4"/>
    </row>
    <row r="1651" spans="1:200">
      <c r="A1651" s="4">
        <v>50</v>
      </c>
      <c r="B1651" s="4">
        <v>0</v>
      </c>
      <c r="C1651" s="4">
        <v>0</v>
      </c>
      <c r="D1651" s="4">
        <v>1</v>
      </c>
      <c r="E1651" s="4">
        <v>224</v>
      </c>
      <c r="F1651" s="4">
        <f>ROUND(Source!AR1632,O1651)</f>
        <v>0</v>
      </c>
      <c r="G1651" s="4" t="s">
        <v>206</v>
      </c>
      <c r="H1651" s="4" t="s">
        <v>207</v>
      </c>
      <c r="I1651" s="4"/>
      <c r="J1651" s="4"/>
      <c r="K1651" s="4">
        <v>224</v>
      </c>
      <c r="L1651" s="4">
        <v>18</v>
      </c>
      <c r="M1651" s="4">
        <v>3</v>
      </c>
      <c r="N1651" s="4" t="s">
        <v>45</v>
      </c>
      <c r="O1651" s="4">
        <v>2</v>
      </c>
      <c r="P1651" s="4"/>
    </row>
    <row r="1653" spans="1:200">
      <c r="A1653" s="1">
        <v>5</v>
      </c>
      <c r="B1653" s="1">
        <v>0</v>
      </c>
      <c r="C1653" s="1"/>
      <c r="D1653" s="1">
        <f>ROW(A1670)</f>
        <v>1670</v>
      </c>
      <c r="E1653" s="1"/>
      <c r="F1653" s="1" t="s">
        <v>564</v>
      </c>
      <c r="G1653" s="1" t="s">
        <v>856</v>
      </c>
      <c r="H1653" s="1" t="s">
        <v>45</v>
      </c>
      <c r="I1653" s="1">
        <v>0</v>
      </c>
      <c r="J1653" s="1"/>
      <c r="K1653" s="1">
        <v>0</v>
      </c>
      <c r="L1653" s="1"/>
      <c r="M1653" s="1"/>
      <c r="N1653" s="1"/>
      <c r="O1653" s="1"/>
      <c r="P1653" s="1"/>
      <c r="Q1653" s="1"/>
      <c r="R1653" s="1"/>
      <c r="S1653" s="1"/>
      <c r="T1653" s="1"/>
      <c r="U1653" s="1" t="s">
        <v>45</v>
      </c>
      <c r="V1653" s="1">
        <v>0</v>
      </c>
      <c r="W1653" s="1"/>
      <c r="X1653" s="1"/>
      <c r="Y1653" s="1"/>
      <c r="Z1653" s="1"/>
      <c r="AA1653" s="1"/>
      <c r="AB1653" s="1" t="s">
        <v>45</v>
      </c>
      <c r="AC1653" s="1" t="s">
        <v>45</v>
      </c>
      <c r="AD1653" s="1" t="s">
        <v>45</v>
      </c>
      <c r="AE1653" s="1" t="s">
        <v>45</v>
      </c>
      <c r="AF1653" s="1" t="s">
        <v>45</v>
      </c>
      <c r="AG1653" s="1" t="s">
        <v>45</v>
      </c>
      <c r="AH1653" s="1"/>
      <c r="AI1653" s="1"/>
      <c r="AJ1653" s="1"/>
      <c r="AK1653" s="1"/>
      <c r="AL1653" s="1"/>
      <c r="AM1653" s="1"/>
      <c r="AN1653" s="1"/>
      <c r="AO1653" s="1"/>
      <c r="AP1653" s="1" t="s">
        <v>45</v>
      </c>
      <c r="AQ1653" s="1" t="s">
        <v>45</v>
      </c>
      <c r="AR1653" s="1" t="s">
        <v>45</v>
      </c>
      <c r="AS1653" s="1"/>
      <c r="AT1653" s="1"/>
      <c r="AU1653" s="1"/>
      <c r="AV1653" s="1"/>
      <c r="AW1653" s="1"/>
      <c r="AX1653" s="1"/>
      <c r="AY1653" s="1"/>
      <c r="AZ1653" s="1" t="s">
        <v>45</v>
      </c>
      <c r="BA1653" s="1"/>
      <c r="BB1653" s="1" t="s">
        <v>45</v>
      </c>
      <c r="BC1653" s="1" t="s">
        <v>45</v>
      </c>
      <c r="BD1653" s="1" t="s">
        <v>45</v>
      </c>
      <c r="BE1653" s="1" t="s">
        <v>45</v>
      </c>
      <c r="BF1653" s="1" t="s">
        <v>45</v>
      </c>
      <c r="BG1653" s="1" t="s">
        <v>45</v>
      </c>
      <c r="BH1653" s="1" t="s">
        <v>45</v>
      </c>
      <c r="BI1653" s="1" t="s">
        <v>45</v>
      </c>
      <c r="BJ1653" s="1" t="s">
        <v>45</v>
      </c>
      <c r="BK1653" s="1" t="s">
        <v>45</v>
      </c>
      <c r="BL1653" s="1" t="s">
        <v>45</v>
      </c>
      <c r="BM1653" s="1" t="s">
        <v>45</v>
      </c>
      <c r="BN1653" s="1" t="s">
        <v>45</v>
      </c>
      <c r="BO1653" s="1" t="s">
        <v>45</v>
      </c>
      <c r="BP1653" s="1" t="s">
        <v>45</v>
      </c>
      <c r="BQ1653" s="1"/>
      <c r="BR1653" s="1"/>
      <c r="BS1653" s="1"/>
      <c r="BT1653" s="1"/>
      <c r="BU1653" s="1"/>
      <c r="BV1653" s="1"/>
      <c r="BW1653" s="1"/>
      <c r="BX1653" s="1">
        <v>0</v>
      </c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>
        <v>0</v>
      </c>
    </row>
    <row r="1655" spans="1:200">
      <c r="A1655" s="2">
        <v>52</v>
      </c>
      <c r="B1655" s="2">
        <f t="shared" ref="B1655:G1655" si="1075">B1670</f>
        <v>0</v>
      </c>
      <c r="C1655" s="2">
        <f t="shared" si="1075"/>
        <v>5</v>
      </c>
      <c r="D1655" s="2">
        <f t="shared" si="1075"/>
        <v>1653</v>
      </c>
      <c r="E1655" s="2">
        <f t="shared" si="1075"/>
        <v>0</v>
      </c>
      <c r="F1655" s="2" t="str">
        <f t="shared" si="1075"/>
        <v>Новый подраздел</v>
      </c>
      <c r="G1655" s="2" t="str">
        <f t="shared" si="1075"/>
        <v>САНУЗЕЛ (служебный)</v>
      </c>
      <c r="H1655" s="2"/>
      <c r="I1655" s="2"/>
      <c r="J1655" s="2"/>
      <c r="K1655" s="2"/>
      <c r="L1655" s="2"/>
      <c r="M1655" s="2"/>
      <c r="N1655" s="2"/>
      <c r="O1655" s="2">
        <f t="shared" ref="O1655:AT1655" si="1076">O1670</f>
        <v>0</v>
      </c>
      <c r="P1655" s="2">
        <f t="shared" si="1076"/>
        <v>0</v>
      </c>
      <c r="Q1655" s="2">
        <f t="shared" si="1076"/>
        <v>0</v>
      </c>
      <c r="R1655" s="2">
        <f t="shared" si="1076"/>
        <v>0</v>
      </c>
      <c r="S1655" s="2">
        <f t="shared" si="1076"/>
        <v>0</v>
      </c>
      <c r="T1655" s="2">
        <f t="shared" si="1076"/>
        <v>0</v>
      </c>
      <c r="U1655" s="2">
        <f t="shared" si="1076"/>
        <v>0</v>
      </c>
      <c r="V1655" s="2">
        <f t="shared" si="1076"/>
        <v>0</v>
      </c>
      <c r="W1655" s="2">
        <f t="shared" si="1076"/>
        <v>0</v>
      </c>
      <c r="X1655" s="2">
        <f t="shared" si="1076"/>
        <v>0</v>
      </c>
      <c r="Y1655" s="2">
        <f t="shared" si="1076"/>
        <v>0</v>
      </c>
      <c r="Z1655" s="2">
        <f t="shared" si="1076"/>
        <v>0</v>
      </c>
      <c r="AA1655" s="2">
        <f t="shared" si="1076"/>
        <v>0</v>
      </c>
      <c r="AB1655" s="2">
        <f t="shared" si="1076"/>
        <v>0</v>
      </c>
      <c r="AC1655" s="2">
        <f t="shared" si="1076"/>
        <v>0</v>
      </c>
      <c r="AD1655" s="2">
        <f t="shared" si="1076"/>
        <v>0</v>
      </c>
      <c r="AE1655" s="2">
        <f t="shared" si="1076"/>
        <v>0</v>
      </c>
      <c r="AF1655" s="2">
        <f t="shared" si="1076"/>
        <v>0</v>
      </c>
      <c r="AG1655" s="2">
        <f t="shared" si="1076"/>
        <v>0</v>
      </c>
      <c r="AH1655" s="2">
        <f t="shared" si="1076"/>
        <v>0</v>
      </c>
      <c r="AI1655" s="2">
        <f t="shared" si="1076"/>
        <v>0</v>
      </c>
      <c r="AJ1655" s="2">
        <f t="shared" si="1076"/>
        <v>0</v>
      </c>
      <c r="AK1655" s="2">
        <f t="shared" si="1076"/>
        <v>0</v>
      </c>
      <c r="AL1655" s="2">
        <f t="shared" si="1076"/>
        <v>0</v>
      </c>
      <c r="AM1655" s="2">
        <f t="shared" si="1076"/>
        <v>0</v>
      </c>
      <c r="AN1655" s="2">
        <f t="shared" si="1076"/>
        <v>0</v>
      </c>
      <c r="AO1655" s="2">
        <f t="shared" si="1076"/>
        <v>0</v>
      </c>
      <c r="AP1655" s="2">
        <f t="shared" si="1076"/>
        <v>0</v>
      </c>
      <c r="AQ1655" s="2">
        <f t="shared" si="1076"/>
        <v>0</v>
      </c>
      <c r="AR1655" s="2">
        <f t="shared" si="1076"/>
        <v>0</v>
      </c>
      <c r="AS1655" s="2">
        <f t="shared" si="1076"/>
        <v>0</v>
      </c>
      <c r="AT1655" s="2">
        <f t="shared" si="1076"/>
        <v>0</v>
      </c>
      <c r="AU1655" s="2">
        <f t="shared" ref="AU1655:BZ1655" si="1077">AU1670</f>
        <v>0</v>
      </c>
      <c r="AV1655" s="2">
        <f t="shared" si="1077"/>
        <v>0</v>
      </c>
      <c r="AW1655" s="2">
        <f t="shared" si="1077"/>
        <v>0</v>
      </c>
      <c r="AX1655" s="2">
        <f t="shared" si="1077"/>
        <v>0</v>
      </c>
      <c r="AY1655" s="2">
        <f t="shared" si="1077"/>
        <v>0</v>
      </c>
      <c r="AZ1655" s="2">
        <f t="shared" si="1077"/>
        <v>0</v>
      </c>
      <c r="BA1655" s="2">
        <f t="shared" si="1077"/>
        <v>0</v>
      </c>
      <c r="BB1655" s="2">
        <f t="shared" si="1077"/>
        <v>0</v>
      </c>
      <c r="BC1655" s="2">
        <f t="shared" si="1077"/>
        <v>0</v>
      </c>
      <c r="BD1655" s="2">
        <f t="shared" si="1077"/>
        <v>0</v>
      </c>
      <c r="BE1655" s="2">
        <f t="shared" si="1077"/>
        <v>0</v>
      </c>
      <c r="BF1655" s="2">
        <f t="shared" si="1077"/>
        <v>0</v>
      </c>
      <c r="BG1655" s="2">
        <f t="shared" si="1077"/>
        <v>0</v>
      </c>
      <c r="BH1655" s="2">
        <f t="shared" si="1077"/>
        <v>0</v>
      </c>
      <c r="BI1655" s="2">
        <f t="shared" si="1077"/>
        <v>0</v>
      </c>
      <c r="BJ1655" s="2">
        <f t="shared" si="1077"/>
        <v>0</v>
      </c>
      <c r="BK1655" s="2">
        <f t="shared" si="1077"/>
        <v>0</v>
      </c>
      <c r="BL1655" s="2">
        <f t="shared" si="1077"/>
        <v>0</v>
      </c>
      <c r="BM1655" s="2">
        <f t="shared" si="1077"/>
        <v>0</v>
      </c>
      <c r="BN1655" s="2">
        <f t="shared" si="1077"/>
        <v>0</v>
      </c>
      <c r="BO1655" s="3">
        <f t="shared" si="1077"/>
        <v>0</v>
      </c>
      <c r="BP1655" s="3">
        <f t="shared" si="1077"/>
        <v>0</v>
      </c>
      <c r="BQ1655" s="3">
        <f t="shared" si="1077"/>
        <v>0</v>
      </c>
      <c r="BR1655" s="3">
        <f t="shared" si="1077"/>
        <v>0</v>
      </c>
      <c r="BS1655" s="3">
        <f t="shared" si="1077"/>
        <v>0</v>
      </c>
      <c r="BT1655" s="3">
        <f t="shared" si="1077"/>
        <v>0</v>
      </c>
      <c r="BU1655" s="3">
        <f t="shared" si="1077"/>
        <v>0</v>
      </c>
      <c r="BV1655" s="3">
        <f t="shared" si="1077"/>
        <v>0</v>
      </c>
      <c r="BW1655" s="3">
        <f t="shared" si="1077"/>
        <v>0</v>
      </c>
      <c r="BX1655" s="3">
        <f t="shared" si="1077"/>
        <v>0</v>
      </c>
      <c r="BY1655" s="3">
        <f t="shared" si="1077"/>
        <v>0</v>
      </c>
      <c r="BZ1655" s="3">
        <f t="shared" si="1077"/>
        <v>0</v>
      </c>
      <c r="CA1655" s="3">
        <f t="shared" ref="CA1655:DF1655" si="1078">CA1670</f>
        <v>0</v>
      </c>
      <c r="CB1655" s="3">
        <f t="shared" si="1078"/>
        <v>0</v>
      </c>
      <c r="CC1655" s="3">
        <f t="shared" si="1078"/>
        <v>0</v>
      </c>
      <c r="CD1655" s="3">
        <f t="shared" si="1078"/>
        <v>0</v>
      </c>
      <c r="CE1655" s="3">
        <f t="shared" si="1078"/>
        <v>0</v>
      </c>
      <c r="CF1655" s="3">
        <f t="shared" si="1078"/>
        <v>0</v>
      </c>
      <c r="CG1655" s="3">
        <f t="shared" si="1078"/>
        <v>0</v>
      </c>
      <c r="CH1655" s="3">
        <f t="shared" si="1078"/>
        <v>0</v>
      </c>
      <c r="CI1655" s="3">
        <f t="shared" si="1078"/>
        <v>0</v>
      </c>
      <c r="CJ1655" s="3">
        <f t="shared" si="1078"/>
        <v>0</v>
      </c>
      <c r="CK1655" s="3">
        <f t="shared" si="1078"/>
        <v>0</v>
      </c>
      <c r="CL1655" s="3">
        <f t="shared" si="1078"/>
        <v>0</v>
      </c>
      <c r="CM1655" s="3">
        <f t="shared" si="1078"/>
        <v>0</v>
      </c>
      <c r="CN1655" s="3">
        <f t="shared" si="1078"/>
        <v>0</v>
      </c>
      <c r="CO1655" s="3">
        <f t="shared" si="1078"/>
        <v>0</v>
      </c>
      <c r="CP1655" s="3">
        <f t="shared" si="1078"/>
        <v>0</v>
      </c>
      <c r="CQ1655" s="3">
        <f t="shared" si="1078"/>
        <v>0</v>
      </c>
      <c r="CR1655" s="3">
        <f t="shared" si="1078"/>
        <v>0</v>
      </c>
      <c r="CS1655" s="3">
        <f t="shared" si="1078"/>
        <v>0</v>
      </c>
      <c r="CT1655" s="3">
        <f t="shared" si="1078"/>
        <v>0</v>
      </c>
      <c r="CU1655" s="3">
        <f t="shared" si="1078"/>
        <v>0</v>
      </c>
      <c r="CV1655" s="3">
        <f t="shared" si="1078"/>
        <v>0</v>
      </c>
      <c r="CW1655" s="3">
        <f t="shared" si="1078"/>
        <v>0</v>
      </c>
      <c r="CX1655" s="3">
        <f t="shared" si="1078"/>
        <v>0</v>
      </c>
      <c r="CY1655" s="3">
        <f t="shared" si="1078"/>
        <v>0</v>
      </c>
      <c r="CZ1655" s="3">
        <f t="shared" si="1078"/>
        <v>0</v>
      </c>
      <c r="DA1655" s="3">
        <f t="shared" si="1078"/>
        <v>0</v>
      </c>
      <c r="DB1655" s="3">
        <f t="shared" si="1078"/>
        <v>0</v>
      </c>
      <c r="DC1655" s="3">
        <f t="shared" si="1078"/>
        <v>0</v>
      </c>
      <c r="DD1655" s="3">
        <f t="shared" si="1078"/>
        <v>0</v>
      </c>
      <c r="DE1655" s="3">
        <f t="shared" si="1078"/>
        <v>0</v>
      </c>
      <c r="DF1655" s="3">
        <f t="shared" si="1078"/>
        <v>0</v>
      </c>
      <c r="DG1655" s="3">
        <f t="shared" ref="DG1655:DN1655" si="1079">DG1670</f>
        <v>0</v>
      </c>
      <c r="DH1655" s="3">
        <f t="shared" si="1079"/>
        <v>0</v>
      </c>
      <c r="DI1655" s="3">
        <f t="shared" si="1079"/>
        <v>0</v>
      </c>
      <c r="DJ1655" s="3">
        <f t="shared" si="1079"/>
        <v>0</v>
      </c>
      <c r="DK1655" s="3">
        <f t="shared" si="1079"/>
        <v>0</v>
      </c>
      <c r="DL1655" s="3">
        <f t="shared" si="1079"/>
        <v>0</v>
      </c>
      <c r="DM1655" s="3">
        <f t="shared" si="1079"/>
        <v>0</v>
      </c>
      <c r="DN1655" s="3">
        <f t="shared" si="1079"/>
        <v>0</v>
      </c>
    </row>
    <row r="1657" spans="1:200">
      <c r="A1657">
        <v>17</v>
      </c>
      <c r="B1657">
        <v>0</v>
      </c>
      <c r="C1657">
        <f>ROW(SmtRes!A791)</f>
        <v>791</v>
      </c>
      <c r="D1657">
        <f>ROW(EtalonRes!A769)</f>
        <v>769</v>
      </c>
      <c r="E1657" t="s">
        <v>63</v>
      </c>
      <c r="F1657" t="s">
        <v>422</v>
      </c>
      <c r="G1657" t="s">
        <v>423</v>
      </c>
      <c r="H1657" t="s">
        <v>73</v>
      </c>
      <c r="I1657">
        <f>0.03</f>
        <v>0.03</v>
      </c>
      <c r="J1657">
        <v>0</v>
      </c>
      <c r="O1657">
        <f t="shared" ref="O1657:O1668" si="1080">ROUND(CP1657,2)</f>
        <v>413.67</v>
      </c>
      <c r="P1657">
        <f t="shared" ref="P1657:P1668" si="1081">ROUND(CQ1657*I1657,2)</f>
        <v>0</v>
      </c>
      <c r="Q1657">
        <f t="shared" ref="Q1657:Q1668" si="1082">ROUND(CR1657*I1657,2)</f>
        <v>15.45</v>
      </c>
      <c r="R1657">
        <f t="shared" ref="R1657:R1668" si="1083">ROUND(CS1657*I1657,2)</f>
        <v>9.81</v>
      </c>
      <c r="S1657">
        <f t="shared" ref="S1657:S1668" si="1084">ROUND(CT1657*I1657,2)</f>
        <v>398.22</v>
      </c>
      <c r="T1657">
        <f t="shared" ref="T1657:T1668" si="1085">ROUND(CU1657*I1657,2)</f>
        <v>0</v>
      </c>
      <c r="U1657">
        <f t="shared" ref="U1657:U1668" si="1086">CV1657*I1657</f>
        <v>2.1946167000000001</v>
      </c>
      <c r="V1657">
        <f t="shared" ref="V1657:V1668" si="1087">CW1657*I1657</f>
        <v>0</v>
      </c>
      <c r="W1657">
        <f t="shared" ref="W1657:W1668" si="1088">ROUND(CX1657*I1657,2)</f>
        <v>0</v>
      </c>
      <c r="X1657">
        <f t="shared" ref="X1657:X1668" si="1089">ROUND(CY1657,2)</f>
        <v>282.74</v>
      </c>
      <c r="Y1657">
        <f t="shared" ref="Y1657:Y1668" si="1090">ROUND(CZ1657,2)</f>
        <v>175.22</v>
      </c>
      <c r="AA1657">
        <v>22950688</v>
      </c>
      <c r="AB1657">
        <f t="shared" ref="AB1657:AB1668" si="1091">ROUND((AC1657+AD1657+AF1657),6)</f>
        <v>845.63</v>
      </c>
      <c r="AC1657">
        <f t="shared" ref="AC1657:AC1668" si="1092">ROUND((ES1657),6)</f>
        <v>0</v>
      </c>
      <c r="AD1657">
        <f t="shared" ref="AD1657:AD1668" si="1093">ROUND((((ET1657)-(EU1657))+AE1657),6)</f>
        <v>64.48</v>
      </c>
      <c r="AE1657">
        <f t="shared" ref="AE1657:AE1668" si="1094">ROUND((EU1657),6)</f>
        <v>19.25</v>
      </c>
      <c r="AF1657">
        <f t="shared" ref="AF1657:AF1668" si="1095">ROUND((EV1657),6)</f>
        <v>781.15</v>
      </c>
      <c r="AG1657">
        <f t="shared" ref="AG1657:AG1668" si="1096">ROUND((AP1657),6)</f>
        <v>0</v>
      </c>
      <c r="AH1657">
        <f t="shared" ref="AH1657:AH1668" si="1097">(EW1657)</f>
        <v>69.87</v>
      </c>
      <c r="AI1657">
        <f t="shared" ref="AI1657:AI1668" si="1098">(EX1657)</f>
        <v>0</v>
      </c>
      <c r="AJ1657">
        <f t="shared" ref="AJ1657:AJ1668" si="1099">ROUND((AS1657),6)</f>
        <v>0</v>
      </c>
      <c r="AK1657">
        <v>845.63</v>
      </c>
      <c r="AL1657">
        <v>0</v>
      </c>
      <c r="AM1657">
        <v>64.48</v>
      </c>
      <c r="AN1657">
        <v>19.25</v>
      </c>
      <c r="AO1657">
        <v>781.15</v>
      </c>
      <c r="AP1657">
        <v>0</v>
      </c>
      <c r="AQ1657">
        <v>69.87</v>
      </c>
      <c r="AR1657">
        <v>0</v>
      </c>
      <c r="AS1657">
        <v>0</v>
      </c>
      <c r="AT1657">
        <v>71</v>
      </c>
      <c r="AU1657">
        <v>44</v>
      </c>
      <c r="AV1657">
        <v>1.0469999999999999</v>
      </c>
      <c r="AW1657">
        <v>1</v>
      </c>
      <c r="AZ1657">
        <v>1</v>
      </c>
      <c r="BA1657">
        <v>16.23</v>
      </c>
      <c r="BB1657">
        <v>7.63</v>
      </c>
      <c r="BC1657">
        <v>1</v>
      </c>
      <c r="BD1657" t="s">
        <v>45</v>
      </c>
      <c r="BE1657" t="s">
        <v>45</v>
      </c>
      <c r="BF1657" t="s">
        <v>45</v>
      </c>
      <c r="BG1657" t="s">
        <v>45</v>
      </c>
      <c r="BH1657">
        <v>0</v>
      </c>
      <c r="BI1657">
        <v>1</v>
      </c>
      <c r="BJ1657" t="s">
        <v>424</v>
      </c>
      <c r="BM1657">
        <v>439</v>
      </c>
      <c r="BN1657">
        <v>0</v>
      </c>
      <c r="BO1657" t="s">
        <v>422</v>
      </c>
      <c r="BP1657">
        <v>1</v>
      </c>
      <c r="BQ1657">
        <v>60</v>
      </c>
      <c r="BS1657">
        <v>16.23</v>
      </c>
      <c r="BT1657">
        <v>1</v>
      </c>
      <c r="BU1657">
        <v>1</v>
      </c>
      <c r="BV1657">
        <v>1</v>
      </c>
      <c r="BW1657">
        <v>1</v>
      </c>
      <c r="BX1657">
        <v>1</v>
      </c>
      <c r="BY1657" t="s">
        <v>45</v>
      </c>
      <c r="BZ1657">
        <v>71</v>
      </c>
      <c r="CA1657">
        <v>44</v>
      </c>
      <c r="CF1657">
        <v>0</v>
      </c>
      <c r="CG1657">
        <v>0</v>
      </c>
      <c r="CM1657">
        <v>0</v>
      </c>
      <c r="CN1657" t="s">
        <v>45</v>
      </c>
      <c r="CO1657">
        <v>0</v>
      </c>
      <c r="CP1657">
        <f t="shared" ref="CP1657:CP1668" si="1100">(P1657+Q1657+S1657)</f>
        <v>413.67</v>
      </c>
      <c r="CQ1657">
        <f t="shared" ref="CQ1657:CQ1668" si="1101">(AC1657*BC1657*AW1657)</f>
        <v>0</v>
      </c>
      <c r="CR1657">
        <f t="shared" ref="CR1657:CR1668" si="1102">(AD1657*BB1657*AV1657)</f>
        <v>515.1055728</v>
      </c>
      <c r="CS1657">
        <f t="shared" ref="CS1657:CS1668" si="1103">(AE1657*BS1657*AV1657)</f>
        <v>327.11159249999997</v>
      </c>
      <c r="CT1657">
        <f t="shared" ref="CT1657:CT1668" si="1104">(AF1657*BA1657*AV1657)</f>
        <v>13273.933531499999</v>
      </c>
      <c r="CU1657">
        <f t="shared" ref="CU1657:CU1668" si="1105">AG1657</f>
        <v>0</v>
      </c>
      <c r="CV1657">
        <f t="shared" ref="CV1657:CV1668" si="1106">(AH1657*AV1657)</f>
        <v>73.153890000000004</v>
      </c>
      <c r="CW1657">
        <f t="shared" ref="CW1657:CW1668" si="1107">AI1657</f>
        <v>0</v>
      </c>
      <c r="CX1657">
        <f t="shared" ref="CX1657:CX1668" si="1108">AJ1657</f>
        <v>0</v>
      </c>
      <c r="CY1657">
        <f t="shared" ref="CY1657:CY1668" si="1109">S1657*(BZ1657/100)</f>
        <v>282.7362</v>
      </c>
      <c r="CZ1657">
        <f t="shared" ref="CZ1657:CZ1668" si="1110">S1657*(CA1657/100)</f>
        <v>175.21680000000001</v>
      </c>
      <c r="DC1657" t="s">
        <v>45</v>
      </c>
      <c r="DD1657" t="s">
        <v>45</v>
      </c>
      <c r="DE1657" t="s">
        <v>45</v>
      </c>
      <c r="DF1657" t="s">
        <v>45</v>
      </c>
      <c r="DG1657" t="s">
        <v>45</v>
      </c>
      <c r="DH1657" t="s">
        <v>45</v>
      </c>
      <c r="DI1657" t="s">
        <v>45</v>
      </c>
      <c r="DJ1657" t="s">
        <v>45</v>
      </c>
      <c r="DK1657" t="s">
        <v>45</v>
      </c>
      <c r="DL1657" t="s">
        <v>45</v>
      </c>
      <c r="DM1657" t="s">
        <v>45</v>
      </c>
      <c r="DN1657">
        <v>80</v>
      </c>
      <c r="DO1657">
        <v>55</v>
      </c>
      <c r="DP1657">
        <v>1.0469999999999999</v>
      </c>
      <c r="DQ1657">
        <v>1</v>
      </c>
      <c r="DU1657">
        <v>1005</v>
      </c>
      <c r="DV1657" t="s">
        <v>73</v>
      </c>
      <c r="DW1657" t="s">
        <v>73</v>
      </c>
      <c r="DX1657">
        <v>100</v>
      </c>
      <c r="EE1657">
        <v>21378154</v>
      </c>
      <c r="EF1657">
        <v>60</v>
      </c>
      <c r="EG1657" t="s">
        <v>87</v>
      </c>
      <c r="EH1657">
        <v>0</v>
      </c>
      <c r="EI1657" t="s">
        <v>45</v>
      </c>
      <c r="EJ1657">
        <v>1</v>
      </c>
      <c r="EK1657">
        <v>439</v>
      </c>
      <c r="EL1657" t="s">
        <v>425</v>
      </c>
      <c r="EM1657" t="s">
        <v>426</v>
      </c>
      <c r="EO1657" t="s">
        <v>45</v>
      </c>
      <c r="EQ1657">
        <v>0</v>
      </c>
      <c r="ER1657">
        <v>845.63</v>
      </c>
      <c r="ES1657">
        <v>0</v>
      </c>
      <c r="ET1657">
        <v>64.48</v>
      </c>
      <c r="EU1657">
        <v>19.25</v>
      </c>
      <c r="EV1657">
        <v>781.15</v>
      </c>
      <c r="EW1657">
        <v>69.87</v>
      </c>
      <c r="EX1657">
        <v>0</v>
      </c>
      <c r="EY1657">
        <v>0</v>
      </c>
      <c r="EZ1657">
        <v>0</v>
      </c>
      <c r="FQ1657">
        <v>0</v>
      </c>
      <c r="FR1657">
        <f t="shared" ref="FR1657:FR1668" si="1111">ROUND(IF(AND(BH1657=3,BI1657=3),P1657,0),2)</f>
        <v>0</v>
      </c>
      <c r="FS1657">
        <v>0</v>
      </c>
      <c r="FX1657">
        <v>71</v>
      </c>
      <c r="FY1657">
        <v>44</v>
      </c>
      <c r="GA1657" t="s">
        <v>45</v>
      </c>
      <c r="GG1657">
        <v>2</v>
      </c>
      <c r="GH1657">
        <v>1</v>
      </c>
      <c r="GI1657">
        <v>2</v>
      </c>
      <c r="GJ1657">
        <v>0</v>
      </c>
      <c r="GK1657">
        <f>ROUND(R1657*(R12)/100,2)</f>
        <v>16.38</v>
      </c>
      <c r="GL1657">
        <f t="shared" ref="GL1657:GL1668" si="1112">ROUND(IF(AND(BH1657=3,BI1657=3,FS1657&lt;&gt;0),P1657,0),2)</f>
        <v>0</v>
      </c>
      <c r="GM1657">
        <f t="shared" ref="GM1657:GM1668" si="1113">O1657+X1657+Y1657+GK1657</f>
        <v>888.0100000000001</v>
      </c>
      <c r="GN1657">
        <f t="shared" ref="GN1657:GN1668" si="1114">ROUND(IF(OR(BI1657=0,BI1657=1),O1657+X1657+Y1657+GK1657,0),2)</f>
        <v>888.01</v>
      </c>
      <c r="GO1657">
        <f t="shared" ref="GO1657:GO1668" si="1115">ROUND(IF(BI1657=2,O1657+X1657+Y1657+GK1657,0),2)</f>
        <v>0</v>
      </c>
      <c r="GP1657">
        <f t="shared" ref="GP1657:GP1668" si="1116">ROUND(IF(BI1657=4,O1657+X1657+Y1657+GK1657,0),2)</f>
        <v>0</v>
      </c>
      <c r="GR1657">
        <v>0</v>
      </c>
    </row>
    <row r="1658" spans="1:200">
      <c r="A1658">
        <v>17</v>
      </c>
      <c r="B1658">
        <v>0</v>
      </c>
      <c r="C1658">
        <f>ROW(SmtRes!A795)</f>
        <v>795</v>
      </c>
      <c r="D1658">
        <f>ROW(EtalonRes!A773)</f>
        <v>773</v>
      </c>
      <c r="E1658" t="s">
        <v>70</v>
      </c>
      <c r="F1658" t="s">
        <v>427</v>
      </c>
      <c r="G1658" t="s">
        <v>428</v>
      </c>
      <c r="H1658" t="s">
        <v>73</v>
      </c>
      <c r="I1658">
        <f>I1657</f>
        <v>0.03</v>
      </c>
      <c r="J1658">
        <v>0</v>
      </c>
      <c r="O1658">
        <f t="shared" si="1080"/>
        <v>251.82</v>
      </c>
      <c r="P1658">
        <f t="shared" si="1081"/>
        <v>0</v>
      </c>
      <c r="Q1658">
        <f t="shared" si="1082"/>
        <v>111.61</v>
      </c>
      <c r="R1658">
        <f t="shared" si="1083"/>
        <v>70.89</v>
      </c>
      <c r="S1658">
        <f t="shared" si="1084"/>
        <v>140.21</v>
      </c>
      <c r="T1658">
        <f t="shared" si="1085"/>
        <v>0</v>
      </c>
      <c r="U1658">
        <f t="shared" si="1086"/>
        <v>0.77268599999999998</v>
      </c>
      <c r="V1658">
        <f t="shared" si="1087"/>
        <v>0</v>
      </c>
      <c r="W1658">
        <f t="shared" si="1088"/>
        <v>0</v>
      </c>
      <c r="X1658">
        <f t="shared" si="1089"/>
        <v>99.55</v>
      </c>
      <c r="Y1658">
        <f t="shared" si="1090"/>
        <v>61.69</v>
      </c>
      <c r="AA1658">
        <v>22950688</v>
      </c>
      <c r="AB1658">
        <f t="shared" si="1091"/>
        <v>740.74</v>
      </c>
      <c r="AC1658">
        <f t="shared" si="1092"/>
        <v>0</v>
      </c>
      <c r="AD1658">
        <f t="shared" si="1093"/>
        <v>465.71</v>
      </c>
      <c r="AE1658">
        <f t="shared" si="1094"/>
        <v>139.05000000000001</v>
      </c>
      <c r="AF1658">
        <f t="shared" si="1095"/>
        <v>275.02999999999997</v>
      </c>
      <c r="AG1658">
        <f t="shared" si="1096"/>
        <v>0</v>
      </c>
      <c r="AH1658">
        <f t="shared" si="1097"/>
        <v>24.6</v>
      </c>
      <c r="AI1658">
        <f t="shared" si="1098"/>
        <v>0</v>
      </c>
      <c r="AJ1658">
        <f t="shared" si="1099"/>
        <v>0</v>
      </c>
      <c r="AK1658">
        <v>740.74</v>
      </c>
      <c r="AL1658">
        <v>0</v>
      </c>
      <c r="AM1658">
        <v>465.71</v>
      </c>
      <c r="AN1658">
        <v>139.05000000000001</v>
      </c>
      <c r="AO1658">
        <v>275.02999999999997</v>
      </c>
      <c r="AP1658">
        <v>0</v>
      </c>
      <c r="AQ1658">
        <v>24.6</v>
      </c>
      <c r="AR1658">
        <v>0</v>
      </c>
      <c r="AS1658">
        <v>0</v>
      </c>
      <c r="AT1658">
        <v>71</v>
      </c>
      <c r="AU1658">
        <v>44</v>
      </c>
      <c r="AV1658">
        <v>1.0469999999999999</v>
      </c>
      <c r="AW1658">
        <v>1</v>
      </c>
      <c r="AZ1658">
        <v>1</v>
      </c>
      <c r="BA1658">
        <v>16.23</v>
      </c>
      <c r="BB1658">
        <v>7.63</v>
      </c>
      <c r="BC1658">
        <v>1</v>
      </c>
      <c r="BD1658" t="s">
        <v>45</v>
      </c>
      <c r="BE1658" t="s">
        <v>45</v>
      </c>
      <c r="BF1658" t="s">
        <v>45</v>
      </c>
      <c r="BG1658" t="s">
        <v>45</v>
      </c>
      <c r="BH1658">
        <v>0</v>
      </c>
      <c r="BI1658">
        <v>1</v>
      </c>
      <c r="BJ1658" t="s">
        <v>429</v>
      </c>
      <c r="BM1658">
        <v>439</v>
      </c>
      <c r="BN1658">
        <v>0</v>
      </c>
      <c r="BO1658" t="s">
        <v>427</v>
      </c>
      <c r="BP1658">
        <v>1</v>
      </c>
      <c r="BQ1658">
        <v>60</v>
      </c>
      <c r="BS1658">
        <v>16.23</v>
      </c>
      <c r="BT1658">
        <v>1</v>
      </c>
      <c r="BU1658">
        <v>1</v>
      </c>
      <c r="BV1658">
        <v>1</v>
      </c>
      <c r="BW1658">
        <v>1</v>
      </c>
      <c r="BX1658">
        <v>1</v>
      </c>
      <c r="BY1658" t="s">
        <v>45</v>
      </c>
      <c r="BZ1658">
        <v>71</v>
      </c>
      <c r="CA1658">
        <v>44</v>
      </c>
      <c r="CF1658">
        <v>0</v>
      </c>
      <c r="CG1658">
        <v>0</v>
      </c>
      <c r="CM1658">
        <v>0</v>
      </c>
      <c r="CN1658" t="s">
        <v>45</v>
      </c>
      <c r="CO1658">
        <v>0</v>
      </c>
      <c r="CP1658">
        <f t="shared" si="1100"/>
        <v>251.82</v>
      </c>
      <c r="CQ1658">
        <f t="shared" si="1101"/>
        <v>0</v>
      </c>
      <c r="CR1658">
        <f t="shared" si="1102"/>
        <v>3720.3755630999995</v>
      </c>
      <c r="CS1658">
        <f t="shared" si="1103"/>
        <v>2362.8502304999997</v>
      </c>
      <c r="CT1658">
        <f t="shared" si="1104"/>
        <v>4673.5325342999995</v>
      </c>
      <c r="CU1658">
        <f t="shared" si="1105"/>
        <v>0</v>
      </c>
      <c r="CV1658">
        <f t="shared" si="1106"/>
        <v>25.7562</v>
      </c>
      <c r="CW1658">
        <f t="shared" si="1107"/>
        <v>0</v>
      </c>
      <c r="CX1658">
        <f t="shared" si="1108"/>
        <v>0</v>
      </c>
      <c r="CY1658">
        <f t="shared" si="1109"/>
        <v>99.549099999999996</v>
      </c>
      <c r="CZ1658">
        <f t="shared" si="1110"/>
        <v>61.692400000000006</v>
      </c>
      <c r="DC1658" t="s">
        <v>45</v>
      </c>
      <c r="DD1658" t="s">
        <v>45</v>
      </c>
      <c r="DE1658" t="s">
        <v>45</v>
      </c>
      <c r="DF1658" t="s">
        <v>45</v>
      </c>
      <c r="DG1658" t="s">
        <v>45</v>
      </c>
      <c r="DH1658" t="s">
        <v>45</v>
      </c>
      <c r="DI1658" t="s">
        <v>45</v>
      </c>
      <c r="DJ1658" t="s">
        <v>45</v>
      </c>
      <c r="DK1658" t="s">
        <v>45</v>
      </c>
      <c r="DL1658" t="s">
        <v>45</v>
      </c>
      <c r="DM1658" t="s">
        <v>45</v>
      </c>
      <c r="DN1658">
        <v>80</v>
      </c>
      <c r="DO1658">
        <v>55</v>
      </c>
      <c r="DP1658">
        <v>1.0469999999999999</v>
      </c>
      <c r="DQ1658">
        <v>1</v>
      </c>
      <c r="DU1658">
        <v>1005</v>
      </c>
      <c r="DV1658" t="s">
        <v>73</v>
      </c>
      <c r="DW1658" t="s">
        <v>73</v>
      </c>
      <c r="DX1658">
        <v>100</v>
      </c>
      <c r="EE1658">
        <v>21378154</v>
      </c>
      <c r="EF1658">
        <v>60</v>
      </c>
      <c r="EG1658" t="s">
        <v>87</v>
      </c>
      <c r="EH1658">
        <v>0</v>
      </c>
      <c r="EI1658" t="s">
        <v>45</v>
      </c>
      <c r="EJ1658">
        <v>1</v>
      </c>
      <c r="EK1658">
        <v>439</v>
      </c>
      <c r="EL1658" t="s">
        <v>425</v>
      </c>
      <c r="EM1658" t="s">
        <v>426</v>
      </c>
      <c r="EO1658" t="s">
        <v>45</v>
      </c>
      <c r="EQ1658">
        <v>0</v>
      </c>
      <c r="ER1658">
        <v>740.74</v>
      </c>
      <c r="ES1658">
        <v>0</v>
      </c>
      <c r="ET1658">
        <v>465.71</v>
      </c>
      <c r="EU1658">
        <v>139.05000000000001</v>
      </c>
      <c r="EV1658">
        <v>275.02999999999997</v>
      </c>
      <c r="EW1658">
        <v>24.6</v>
      </c>
      <c r="EX1658">
        <v>0</v>
      </c>
      <c r="EY1658">
        <v>0</v>
      </c>
      <c r="EZ1658">
        <v>0</v>
      </c>
      <c r="FQ1658">
        <v>0</v>
      </c>
      <c r="FR1658">
        <f t="shared" si="1111"/>
        <v>0</v>
      </c>
      <c r="FS1658">
        <v>0</v>
      </c>
      <c r="FX1658">
        <v>71</v>
      </c>
      <c r="FY1658">
        <v>44</v>
      </c>
      <c r="GA1658" t="s">
        <v>45</v>
      </c>
      <c r="GG1658">
        <v>2</v>
      </c>
      <c r="GH1658">
        <v>1</v>
      </c>
      <c r="GI1658">
        <v>2</v>
      </c>
      <c r="GJ1658">
        <v>0</v>
      </c>
      <c r="GK1658">
        <f>ROUND(R1658*(R12)/100,2)</f>
        <v>118.39</v>
      </c>
      <c r="GL1658">
        <f t="shared" si="1112"/>
        <v>0</v>
      </c>
      <c r="GM1658">
        <f t="shared" si="1113"/>
        <v>531.45000000000005</v>
      </c>
      <c r="GN1658">
        <f t="shared" si="1114"/>
        <v>531.45000000000005</v>
      </c>
      <c r="GO1658">
        <f t="shared" si="1115"/>
        <v>0</v>
      </c>
      <c r="GP1658">
        <f t="shared" si="1116"/>
        <v>0</v>
      </c>
      <c r="GR1658">
        <v>0</v>
      </c>
    </row>
    <row r="1659" spans="1:200">
      <c r="A1659">
        <v>17</v>
      </c>
      <c r="B1659">
        <v>0</v>
      </c>
      <c r="C1659">
        <f>ROW(SmtRes!A799)</f>
        <v>799</v>
      </c>
      <c r="D1659">
        <f>ROW(EtalonRes!A777)</f>
        <v>777</v>
      </c>
      <c r="E1659" t="s">
        <v>77</v>
      </c>
      <c r="F1659" t="s">
        <v>878</v>
      </c>
      <c r="G1659" t="s">
        <v>879</v>
      </c>
      <c r="H1659" t="s">
        <v>73</v>
      </c>
      <c r="I1659">
        <f>I1657</f>
        <v>0.03</v>
      </c>
      <c r="J1659">
        <v>0</v>
      </c>
      <c r="O1659">
        <f t="shared" si="1080"/>
        <v>127.12</v>
      </c>
      <c r="P1659">
        <f t="shared" si="1081"/>
        <v>2.81</v>
      </c>
      <c r="Q1659">
        <f t="shared" si="1082"/>
        <v>0.5</v>
      </c>
      <c r="R1659">
        <f t="shared" si="1083"/>
        <v>0.16</v>
      </c>
      <c r="S1659">
        <f t="shared" si="1084"/>
        <v>123.81</v>
      </c>
      <c r="T1659">
        <f t="shared" si="1085"/>
        <v>0</v>
      </c>
      <c r="U1659">
        <f t="shared" si="1086"/>
        <v>0.73279529999999993</v>
      </c>
      <c r="V1659">
        <f t="shared" si="1087"/>
        <v>0</v>
      </c>
      <c r="W1659">
        <f t="shared" si="1088"/>
        <v>0</v>
      </c>
      <c r="X1659">
        <f t="shared" si="1089"/>
        <v>108.95</v>
      </c>
      <c r="Y1659">
        <f t="shared" si="1090"/>
        <v>54.48</v>
      </c>
      <c r="AA1659">
        <v>22950688</v>
      </c>
      <c r="AB1659">
        <f t="shared" si="1091"/>
        <v>280.20999999999998</v>
      </c>
      <c r="AC1659">
        <f t="shared" si="1092"/>
        <v>24.75</v>
      </c>
      <c r="AD1659">
        <f t="shared" si="1093"/>
        <v>12.59</v>
      </c>
      <c r="AE1659">
        <f t="shared" si="1094"/>
        <v>0.31</v>
      </c>
      <c r="AF1659">
        <f t="shared" si="1095"/>
        <v>242.87</v>
      </c>
      <c r="AG1659">
        <f t="shared" si="1096"/>
        <v>0</v>
      </c>
      <c r="AH1659">
        <f t="shared" si="1097"/>
        <v>23.33</v>
      </c>
      <c r="AI1659">
        <f t="shared" si="1098"/>
        <v>0</v>
      </c>
      <c r="AJ1659">
        <f t="shared" si="1099"/>
        <v>0</v>
      </c>
      <c r="AK1659">
        <v>280.20999999999998</v>
      </c>
      <c r="AL1659">
        <v>24.75</v>
      </c>
      <c r="AM1659">
        <v>12.59</v>
      </c>
      <c r="AN1659">
        <v>0.31</v>
      </c>
      <c r="AO1659">
        <v>242.87</v>
      </c>
      <c r="AP1659">
        <v>0</v>
      </c>
      <c r="AQ1659">
        <v>23.33</v>
      </c>
      <c r="AR1659">
        <v>0</v>
      </c>
      <c r="AS1659">
        <v>0</v>
      </c>
      <c r="AT1659">
        <v>88</v>
      </c>
      <c r="AU1659">
        <v>44</v>
      </c>
      <c r="AV1659">
        <v>1.0469999999999999</v>
      </c>
      <c r="AW1659">
        <v>1</v>
      </c>
      <c r="AZ1659">
        <v>1</v>
      </c>
      <c r="BA1659">
        <v>16.23</v>
      </c>
      <c r="BB1659">
        <v>1.27</v>
      </c>
      <c r="BC1659">
        <v>3.79</v>
      </c>
      <c r="BD1659" t="s">
        <v>45</v>
      </c>
      <c r="BE1659" t="s">
        <v>45</v>
      </c>
      <c r="BF1659" t="s">
        <v>45</v>
      </c>
      <c r="BG1659" t="s">
        <v>45</v>
      </c>
      <c r="BH1659">
        <v>0</v>
      </c>
      <c r="BI1659">
        <v>1</v>
      </c>
      <c r="BJ1659" t="s">
        <v>880</v>
      </c>
      <c r="BM1659">
        <v>89</v>
      </c>
      <c r="BN1659">
        <v>0</v>
      </c>
      <c r="BO1659" t="s">
        <v>878</v>
      </c>
      <c r="BP1659">
        <v>1</v>
      </c>
      <c r="BQ1659">
        <v>30</v>
      </c>
      <c r="BS1659">
        <v>16.23</v>
      </c>
      <c r="BT1659">
        <v>1</v>
      </c>
      <c r="BU1659">
        <v>1</v>
      </c>
      <c r="BV1659">
        <v>1</v>
      </c>
      <c r="BW1659">
        <v>1</v>
      </c>
      <c r="BX1659">
        <v>1</v>
      </c>
      <c r="BY1659" t="s">
        <v>45</v>
      </c>
      <c r="BZ1659">
        <v>88</v>
      </c>
      <c r="CA1659">
        <v>44</v>
      </c>
      <c r="CF1659">
        <v>0</v>
      </c>
      <c r="CG1659">
        <v>0</v>
      </c>
      <c r="CM1659">
        <v>0</v>
      </c>
      <c r="CN1659" t="s">
        <v>45</v>
      </c>
      <c r="CO1659">
        <v>0</v>
      </c>
      <c r="CP1659">
        <f t="shared" si="1100"/>
        <v>127.12</v>
      </c>
      <c r="CQ1659">
        <f t="shared" si="1101"/>
        <v>93.802499999999995</v>
      </c>
      <c r="CR1659">
        <f t="shared" si="1102"/>
        <v>16.740797099999998</v>
      </c>
      <c r="CS1659">
        <f t="shared" si="1103"/>
        <v>5.2677710999999992</v>
      </c>
      <c r="CT1659">
        <f t="shared" si="1104"/>
        <v>4127.0437646999999</v>
      </c>
      <c r="CU1659">
        <f t="shared" si="1105"/>
        <v>0</v>
      </c>
      <c r="CV1659">
        <f t="shared" si="1106"/>
        <v>24.426509999999997</v>
      </c>
      <c r="CW1659">
        <f t="shared" si="1107"/>
        <v>0</v>
      </c>
      <c r="CX1659">
        <f t="shared" si="1108"/>
        <v>0</v>
      </c>
      <c r="CY1659">
        <f t="shared" si="1109"/>
        <v>108.9528</v>
      </c>
      <c r="CZ1659">
        <f t="shared" si="1110"/>
        <v>54.476399999999998</v>
      </c>
      <c r="DC1659" t="s">
        <v>45</v>
      </c>
      <c r="DD1659" t="s">
        <v>45</v>
      </c>
      <c r="DE1659" t="s">
        <v>45</v>
      </c>
      <c r="DF1659" t="s">
        <v>45</v>
      </c>
      <c r="DG1659" t="s">
        <v>45</v>
      </c>
      <c r="DH1659" t="s">
        <v>45</v>
      </c>
      <c r="DI1659" t="s">
        <v>45</v>
      </c>
      <c r="DJ1659" t="s">
        <v>45</v>
      </c>
      <c r="DK1659" t="s">
        <v>45</v>
      </c>
      <c r="DL1659" t="s">
        <v>45</v>
      </c>
      <c r="DM1659" t="s">
        <v>45</v>
      </c>
      <c r="DN1659">
        <v>104</v>
      </c>
      <c r="DO1659">
        <v>70</v>
      </c>
      <c r="DP1659">
        <v>1.0469999999999999</v>
      </c>
      <c r="DQ1659">
        <v>1</v>
      </c>
      <c r="DU1659">
        <v>1005</v>
      </c>
      <c r="DV1659" t="s">
        <v>73</v>
      </c>
      <c r="DW1659" t="s">
        <v>73</v>
      </c>
      <c r="DX1659">
        <v>100</v>
      </c>
      <c r="EE1659">
        <v>21377804</v>
      </c>
      <c r="EF1659">
        <v>30</v>
      </c>
      <c r="EG1659" t="s">
        <v>20</v>
      </c>
      <c r="EH1659">
        <v>0</v>
      </c>
      <c r="EI1659" t="s">
        <v>45</v>
      </c>
      <c r="EJ1659">
        <v>1</v>
      </c>
      <c r="EK1659">
        <v>89</v>
      </c>
      <c r="EL1659" t="s">
        <v>881</v>
      </c>
      <c r="EM1659" t="s">
        <v>882</v>
      </c>
      <c r="EO1659" t="s">
        <v>45</v>
      </c>
      <c r="EQ1659">
        <v>0</v>
      </c>
      <c r="ER1659">
        <v>280.20999999999998</v>
      </c>
      <c r="ES1659">
        <v>24.75</v>
      </c>
      <c r="ET1659">
        <v>12.59</v>
      </c>
      <c r="EU1659">
        <v>0.31</v>
      </c>
      <c r="EV1659">
        <v>242.87</v>
      </c>
      <c r="EW1659">
        <v>23.33</v>
      </c>
      <c r="EX1659">
        <v>0</v>
      </c>
      <c r="EY1659">
        <v>0</v>
      </c>
      <c r="EZ1659">
        <v>0</v>
      </c>
      <c r="FQ1659">
        <v>0</v>
      </c>
      <c r="FR1659">
        <f t="shared" si="1111"/>
        <v>0</v>
      </c>
      <c r="FS1659">
        <v>0</v>
      </c>
      <c r="FX1659">
        <v>88</v>
      </c>
      <c r="FY1659">
        <v>44</v>
      </c>
      <c r="GA1659" t="s">
        <v>45</v>
      </c>
      <c r="GG1659">
        <v>2</v>
      </c>
      <c r="GH1659">
        <v>1</v>
      </c>
      <c r="GI1659">
        <v>2</v>
      </c>
      <c r="GJ1659">
        <v>0</v>
      </c>
      <c r="GK1659">
        <f>ROUND(R1659*(R12)/100,2)</f>
        <v>0.27</v>
      </c>
      <c r="GL1659">
        <f t="shared" si="1112"/>
        <v>0</v>
      </c>
      <c r="GM1659">
        <f t="shared" si="1113"/>
        <v>290.82</v>
      </c>
      <c r="GN1659">
        <f t="shared" si="1114"/>
        <v>290.82</v>
      </c>
      <c r="GO1659">
        <f t="shared" si="1115"/>
        <v>0</v>
      </c>
      <c r="GP1659">
        <f t="shared" si="1116"/>
        <v>0</v>
      </c>
      <c r="GR1659">
        <v>0</v>
      </c>
    </row>
    <row r="1660" spans="1:200">
      <c r="A1660">
        <v>18</v>
      </c>
      <c r="B1660">
        <v>0</v>
      </c>
      <c r="C1660">
        <v>799</v>
      </c>
      <c r="E1660" t="s">
        <v>402</v>
      </c>
      <c r="F1660" t="s">
        <v>807</v>
      </c>
      <c r="G1660" t="s">
        <v>808</v>
      </c>
      <c r="H1660" t="s">
        <v>102</v>
      </c>
      <c r="I1660">
        <f>I1659*J1660</f>
        <v>6.1199999999999997E-2</v>
      </c>
      <c r="J1660">
        <v>2.04</v>
      </c>
      <c r="O1660">
        <f t="shared" si="1080"/>
        <v>170.63</v>
      </c>
      <c r="P1660">
        <f t="shared" si="1081"/>
        <v>170.63</v>
      </c>
      <c r="Q1660">
        <f t="shared" si="1082"/>
        <v>0</v>
      </c>
      <c r="R1660">
        <f t="shared" si="1083"/>
        <v>0</v>
      </c>
      <c r="S1660">
        <f t="shared" si="1084"/>
        <v>0</v>
      </c>
      <c r="T1660">
        <f t="shared" si="1085"/>
        <v>0</v>
      </c>
      <c r="U1660">
        <f t="shared" si="1086"/>
        <v>0</v>
      </c>
      <c r="V1660">
        <f t="shared" si="1087"/>
        <v>0</v>
      </c>
      <c r="W1660">
        <f t="shared" si="1088"/>
        <v>0</v>
      </c>
      <c r="X1660">
        <f t="shared" si="1089"/>
        <v>0</v>
      </c>
      <c r="Y1660">
        <f t="shared" si="1090"/>
        <v>0</v>
      </c>
      <c r="AA1660">
        <v>22950688</v>
      </c>
      <c r="AB1660">
        <f t="shared" si="1091"/>
        <v>451.14</v>
      </c>
      <c r="AC1660">
        <f t="shared" si="1092"/>
        <v>451.14</v>
      </c>
      <c r="AD1660">
        <f t="shared" si="1093"/>
        <v>0</v>
      </c>
      <c r="AE1660">
        <f t="shared" si="1094"/>
        <v>0</v>
      </c>
      <c r="AF1660">
        <f t="shared" si="1095"/>
        <v>0</v>
      </c>
      <c r="AG1660">
        <f t="shared" si="1096"/>
        <v>0</v>
      </c>
      <c r="AH1660">
        <f t="shared" si="1097"/>
        <v>0</v>
      </c>
      <c r="AI1660">
        <f t="shared" si="1098"/>
        <v>0</v>
      </c>
      <c r="AJ1660">
        <f t="shared" si="1099"/>
        <v>0</v>
      </c>
      <c r="AK1660">
        <v>451.14</v>
      </c>
      <c r="AL1660">
        <v>451.14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1</v>
      </c>
      <c r="AW1660">
        <v>1</v>
      </c>
      <c r="AZ1660">
        <v>1</v>
      </c>
      <c r="BA1660">
        <v>1</v>
      </c>
      <c r="BB1660">
        <v>1</v>
      </c>
      <c r="BC1660">
        <v>6.18</v>
      </c>
      <c r="BD1660" t="s">
        <v>45</v>
      </c>
      <c r="BE1660" t="s">
        <v>45</v>
      </c>
      <c r="BF1660" t="s">
        <v>45</v>
      </c>
      <c r="BG1660" t="s">
        <v>45</v>
      </c>
      <c r="BH1660">
        <v>3</v>
      </c>
      <c r="BI1660">
        <v>1</v>
      </c>
      <c r="BJ1660" t="s">
        <v>809</v>
      </c>
      <c r="BM1660">
        <v>89</v>
      </c>
      <c r="BN1660">
        <v>0</v>
      </c>
      <c r="BO1660" t="s">
        <v>807</v>
      </c>
      <c r="BP1660">
        <v>1</v>
      </c>
      <c r="BQ1660">
        <v>30</v>
      </c>
      <c r="BS1660">
        <v>1</v>
      </c>
      <c r="BT1660">
        <v>1</v>
      </c>
      <c r="BU1660">
        <v>1</v>
      </c>
      <c r="BV1660">
        <v>1</v>
      </c>
      <c r="BW1660">
        <v>1</v>
      </c>
      <c r="BX1660">
        <v>1</v>
      </c>
      <c r="BY1660" t="s">
        <v>45</v>
      </c>
      <c r="BZ1660">
        <v>0</v>
      </c>
      <c r="CA1660">
        <v>0</v>
      </c>
      <c r="CF1660">
        <v>0</v>
      </c>
      <c r="CG1660">
        <v>0</v>
      </c>
      <c r="CM1660">
        <v>0</v>
      </c>
      <c r="CN1660" t="s">
        <v>45</v>
      </c>
      <c r="CO1660">
        <v>0</v>
      </c>
      <c r="CP1660">
        <f t="shared" si="1100"/>
        <v>170.63</v>
      </c>
      <c r="CQ1660">
        <f t="shared" si="1101"/>
        <v>2788.0451999999996</v>
      </c>
      <c r="CR1660">
        <f t="shared" si="1102"/>
        <v>0</v>
      </c>
      <c r="CS1660">
        <f t="shared" si="1103"/>
        <v>0</v>
      </c>
      <c r="CT1660">
        <f t="shared" si="1104"/>
        <v>0</v>
      </c>
      <c r="CU1660">
        <f t="shared" si="1105"/>
        <v>0</v>
      </c>
      <c r="CV1660">
        <f t="shared" si="1106"/>
        <v>0</v>
      </c>
      <c r="CW1660">
        <f t="shared" si="1107"/>
        <v>0</v>
      </c>
      <c r="CX1660">
        <f t="shared" si="1108"/>
        <v>0</v>
      </c>
      <c r="CY1660">
        <f t="shared" si="1109"/>
        <v>0</v>
      </c>
      <c r="CZ1660">
        <f t="shared" si="1110"/>
        <v>0</v>
      </c>
      <c r="DC1660" t="s">
        <v>45</v>
      </c>
      <c r="DD1660" t="s">
        <v>45</v>
      </c>
      <c r="DE1660" t="s">
        <v>45</v>
      </c>
      <c r="DF1660" t="s">
        <v>45</v>
      </c>
      <c r="DG1660" t="s">
        <v>45</v>
      </c>
      <c r="DH1660" t="s">
        <v>45</v>
      </c>
      <c r="DI1660" t="s">
        <v>45</v>
      </c>
      <c r="DJ1660" t="s">
        <v>45</v>
      </c>
      <c r="DK1660" t="s">
        <v>45</v>
      </c>
      <c r="DL1660" t="s">
        <v>45</v>
      </c>
      <c r="DM1660" t="s">
        <v>45</v>
      </c>
      <c r="DN1660">
        <v>104</v>
      </c>
      <c r="DO1660">
        <v>70</v>
      </c>
      <c r="DP1660">
        <v>1.0469999999999999</v>
      </c>
      <c r="DQ1660">
        <v>1</v>
      </c>
      <c r="DU1660">
        <v>1007</v>
      </c>
      <c r="DV1660" t="s">
        <v>102</v>
      </c>
      <c r="DW1660" t="s">
        <v>102</v>
      </c>
      <c r="DX1660">
        <v>1</v>
      </c>
      <c r="EE1660">
        <v>21377804</v>
      </c>
      <c r="EF1660">
        <v>30</v>
      </c>
      <c r="EG1660" t="s">
        <v>20</v>
      </c>
      <c r="EH1660">
        <v>0</v>
      </c>
      <c r="EI1660" t="s">
        <v>45</v>
      </c>
      <c r="EJ1660">
        <v>1</v>
      </c>
      <c r="EK1660">
        <v>89</v>
      </c>
      <c r="EL1660" t="s">
        <v>881</v>
      </c>
      <c r="EM1660" t="s">
        <v>882</v>
      </c>
      <c r="EO1660" t="s">
        <v>45</v>
      </c>
      <c r="EQ1660">
        <v>0</v>
      </c>
      <c r="ER1660">
        <v>451.14</v>
      </c>
      <c r="ES1660">
        <v>451.14</v>
      </c>
      <c r="ET1660">
        <v>0</v>
      </c>
      <c r="EU1660">
        <v>0</v>
      </c>
      <c r="EV1660">
        <v>0</v>
      </c>
      <c r="EW1660">
        <v>0</v>
      </c>
      <c r="EX1660">
        <v>0</v>
      </c>
      <c r="EZ1660">
        <v>0</v>
      </c>
      <c r="FQ1660">
        <v>0</v>
      </c>
      <c r="FR1660">
        <f t="shared" si="1111"/>
        <v>0</v>
      </c>
      <c r="FS1660">
        <v>0</v>
      </c>
      <c r="FX1660">
        <v>0</v>
      </c>
      <c r="FY1660">
        <v>0</v>
      </c>
      <c r="GA1660" t="s">
        <v>45</v>
      </c>
      <c r="GG1660">
        <v>2</v>
      </c>
      <c r="GH1660">
        <v>1</v>
      </c>
      <c r="GI1660">
        <v>2</v>
      </c>
      <c r="GJ1660">
        <v>0</v>
      </c>
      <c r="GK1660">
        <f>ROUND(R1660*(R12)/100,2)</f>
        <v>0</v>
      </c>
      <c r="GL1660">
        <f t="shared" si="1112"/>
        <v>0</v>
      </c>
      <c r="GM1660">
        <f t="shared" si="1113"/>
        <v>170.63</v>
      </c>
      <c r="GN1660">
        <f t="shared" si="1114"/>
        <v>170.63</v>
      </c>
      <c r="GO1660">
        <f t="shared" si="1115"/>
        <v>0</v>
      </c>
      <c r="GP1660">
        <f t="shared" si="1116"/>
        <v>0</v>
      </c>
      <c r="GR1660">
        <v>0</v>
      </c>
    </row>
    <row r="1661" spans="1:200">
      <c r="A1661">
        <v>17</v>
      </c>
      <c r="B1661">
        <v>0</v>
      </c>
      <c r="C1661">
        <f>ROW(SmtRes!A802)</f>
        <v>802</v>
      </c>
      <c r="D1661">
        <f>ROW(EtalonRes!A780)</f>
        <v>780</v>
      </c>
      <c r="E1661" t="s">
        <v>83</v>
      </c>
      <c r="F1661" t="s">
        <v>883</v>
      </c>
      <c r="G1661" t="s">
        <v>884</v>
      </c>
      <c r="H1661" t="s">
        <v>73</v>
      </c>
      <c r="I1661">
        <f>I1657</f>
        <v>0.03</v>
      </c>
      <c r="J1661">
        <v>0</v>
      </c>
      <c r="O1661">
        <f t="shared" si="1080"/>
        <v>2.42</v>
      </c>
      <c r="P1661">
        <f t="shared" si="1081"/>
        <v>0</v>
      </c>
      <c r="Q1661">
        <f t="shared" si="1082"/>
        <v>0.13</v>
      </c>
      <c r="R1661">
        <f t="shared" si="1083"/>
        <v>0.04</v>
      </c>
      <c r="S1661">
        <f t="shared" si="1084"/>
        <v>2.29</v>
      </c>
      <c r="T1661">
        <f t="shared" si="1085"/>
        <v>0</v>
      </c>
      <c r="U1661">
        <f t="shared" si="1086"/>
        <v>1.3820399999999998E-2</v>
      </c>
      <c r="V1661">
        <f t="shared" si="1087"/>
        <v>0</v>
      </c>
      <c r="W1661">
        <f t="shared" si="1088"/>
        <v>0</v>
      </c>
      <c r="X1661">
        <f t="shared" si="1089"/>
        <v>2.02</v>
      </c>
      <c r="Y1661">
        <f t="shared" si="1090"/>
        <v>1.01</v>
      </c>
      <c r="AA1661">
        <v>22950688</v>
      </c>
      <c r="AB1661">
        <f t="shared" si="1091"/>
        <v>7.72</v>
      </c>
      <c r="AC1661">
        <f t="shared" si="1092"/>
        <v>0</v>
      </c>
      <c r="AD1661">
        <f t="shared" si="1093"/>
        <v>3.22</v>
      </c>
      <c r="AE1661">
        <f t="shared" si="1094"/>
        <v>0.08</v>
      </c>
      <c r="AF1661">
        <f t="shared" si="1095"/>
        <v>4.5</v>
      </c>
      <c r="AG1661">
        <f t="shared" si="1096"/>
        <v>0</v>
      </c>
      <c r="AH1661">
        <f t="shared" si="1097"/>
        <v>0.44</v>
      </c>
      <c r="AI1661">
        <f t="shared" si="1098"/>
        <v>0</v>
      </c>
      <c r="AJ1661">
        <f t="shared" si="1099"/>
        <v>0</v>
      </c>
      <c r="AK1661">
        <v>7.72</v>
      </c>
      <c r="AL1661">
        <v>0</v>
      </c>
      <c r="AM1661">
        <v>3.22</v>
      </c>
      <c r="AN1661">
        <v>0.08</v>
      </c>
      <c r="AO1661">
        <v>4.5</v>
      </c>
      <c r="AP1661">
        <v>0</v>
      </c>
      <c r="AQ1661">
        <v>0.44</v>
      </c>
      <c r="AR1661">
        <v>0</v>
      </c>
      <c r="AS1661">
        <v>0</v>
      </c>
      <c r="AT1661">
        <v>88</v>
      </c>
      <c r="AU1661">
        <v>44</v>
      </c>
      <c r="AV1661">
        <v>1.0469999999999999</v>
      </c>
      <c r="AW1661">
        <v>1</v>
      </c>
      <c r="AZ1661">
        <v>1</v>
      </c>
      <c r="BA1661">
        <v>16.23</v>
      </c>
      <c r="BB1661">
        <v>1.27</v>
      </c>
      <c r="BC1661">
        <v>1</v>
      </c>
      <c r="BD1661" t="s">
        <v>45</v>
      </c>
      <c r="BE1661" t="s">
        <v>45</v>
      </c>
      <c r="BF1661" t="s">
        <v>45</v>
      </c>
      <c r="BG1661" t="s">
        <v>45</v>
      </c>
      <c r="BH1661">
        <v>0</v>
      </c>
      <c r="BI1661">
        <v>1</v>
      </c>
      <c r="BJ1661" t="s">
        <v>885</v>
      </c>
      <c r="BM1661">
        <v>89</v>
      </c>
      <c r="BN1661">
        <v>0</v>
      </c>
      <c r="BO1661" t="s">
        <v>883</v>
      </c>
      <c r="BP1661">
        <v>1</v>
      </c>
      <c r="BQ1661">
        <v>30</v>
      </c>
      <c r="BS1661">
        <v>16.23</v>
      </c>
      <c r="BT1661">
        <v>1</v>
      </c>
      <c r="BU1661">
        <v>1</v>
      </c>
      <c r="BV1661">
        <v>1</v>
      </c>
      <c r="BW1661">
        <v>1</v>
      </c>
      <c r="BX1661">
        <v>1</v>
      </c>
      <c r="BY1661" t="s">
        <v>45</v>
      </c>
      <c r="BZ1661">
        <v>88</v>
      </c>
      <c r="CA1661">
        <v>44</v>
      </c>
      <c r="CF1661">
        <v>0</v>
      </c>
      <c r="CG1661">
        <v>0</v>
      </c>
      <c r="CM1661">
        <v>0</v>
      </c>
      <c r="CN1661" t="s">
        <v>45</v>
      </c>
      <c r="CO1661">
        <v>0</v>
      </c>
      <c r="CP1661">
        <f t="shared" si="1100"/>
        <v>2.42</v>
      </c>
      <c r="CQ1661">
        <f t="shared" si="1101"/>
        <v>0</v>
      </c>
      <c r="CR1661">
        <f t="shared" si="1102"/>
        <v>4.2816017999999998</v>
      </c>
      <c r="CS1661">
        <f t="shared" si="1103"/>
        <v>1.3594248</v>
      </c>
      <c r="CT1661">
        <f t="shared" si="1104"/>
        <v>76.46764499999999</v>
      </c>
      <c r="CU1661">
        <f t="shared" si="1105"/>
        <v>0</v>
      </c>
      <c r="CV1661">
        <f t="shared" si="1106"/>
        <v>0.46067999999999998</v>
      </c>
      <c r="CW1661">
        <f t="shared" si="1107"/>
        <v>0</v>
      </c>
      <c r="CX1661">
        <f t="shared" si="1108"/>
        <v>0</v>
      </c>
      <c r="CY1661">
        <f t="shared" si="1109"/>
        <v>2.0152000000000001</v>
      </c>
      <c r="CZ1661">
        <f t="shared" si="1110"/>
        <v>1.0076000000000001</v>
      </c>
      <c r="DC1661" t="s">
        <v>45</v>
      </c>
      <c r="DD1661" t="s">
        <v>45</v>
      </c>
      <c r="DE1661" t="s">
        <v>45</v>
      </c>
      <c r="DF1661" t="s">
        <v>45</v>
      </c>
      <c r="DG1661" t="s">
        <v>45</v>
      </c>
      <c r="DH1661" t="s">
        <v>45</v>
      </c>
      <c r="DI1661" t="s">
        <v>45</v>
      </c>
      <c r="DJ1661" t="s">
        <v>45</v>
      </c>
      <c r="DK1661" t="s">
        <v>45</v>
      </c>
      <c r="DL1661" t="s">
        <v>45</v>
      </c>
      <c r="DM1661" t="s">
        <v>45</v>
      </c>
      <c r="DN1661">
        <v>104</v>
      </c>
      <c r="DO1661">
        <v>70</v>
      </c>
      <c r="DP1661">
        <v>1.0469999999999999</v>
      </c>
      <c r="DQ1661">
        <v>1</v>
      </c>
      <c r="DU1661">
        <v>1005</v>
      </c>
      <c r="DV1661" t="s">
        <v>73</v>
      </c>
      <c r="DW1661" t="s">
        <v>73</v>
      </c>
      <c r="DX1661">
        <v>100</v>
      </c>
      <c r="EE1661">
        <v>21377804</v>
      </c>
      <c r="EF1661">
        <v>30</v>
      </c>
      <c r="EG1661" t="s">
        <v>20</v>
      </c>
      <c r="EH1661">
        <v>0</v>
      </c>
      <c r="EI1661" t="s">
        <v>45</v>
      </c>
      <c r="EJ1661">
        <v>1</v>
      </c>
      <c r="EK1661">
        <v>89</v>
      </c>
      <c r="EL1661" t="s">
        <v>881</v>
      </c>
      <c r="EM1661" t="s">
        <v>882</v>
      </c>
      <c r="EO1661" t="s">
        <v>45</v>
      </c>
      <c r="EQ1661">
        <v>0</v>
      </c>
      <c r="ER1661">
        <v>7.72</v>
      </c>
      <c r="ES1661">
        <v>0</v>
      </c>
      <c r="ET1661">
        <v>3.22</v>
      </c>
      <c r="EU1661">
        <v>0.08</v>
      </c>
      <c r="EV1661">
        <v>4.5</v>
      </c>
      <c r="EW1661">
        <v>0.44</v>
      </c>
      <c r="EX1661">
        <v>0</v>
      </c>
      <c r="EY1661">
        <v>0</v>
      </c>
      <c r="EZ1661">
        <v>0</v>
      </c>
      <c r="FQ1661">
        <v>0</v>
      </c>
      <c r="FR1661">
        <f t="shared" si="1111"/>
        <v>0</v>
      </c>
      <c r="FS1661">
        <v>0</v>
      </c>
      <c r="FX1661">
        <v>88</v>
      </c>
      <c r="FY1661">
        <v>44</v>
      </c>
      <c r="GA1661" t="s">
        <v>45</v>
      </c>
      <c r="GG1661">
        <v>2</v>
      </c>
      <c r="GH1661">
        <v>1</v>
      </c>
      <c r="GI1661">
        <v>2</v>
      </c>
      <c r="GJ1661">
        <v>0</v>
      </c>
      <c r="GK1661">
        <f>ROUND(R1661*(R12)/100,2)</f>
        <v>7.0000000000000007E-2</v>
      </c>
      <c r="GL1661">
        <f t="shared" si="1112"/>
        <v>0</v>
      </c>
      <c r="GM1661">
        <f t="shared" si="1113"/>
        <v>5.52</v>
      </c>
      <c r="GN1661">
        <f t="shared" si="1114"/>
        <v>5.52</v>
      </c>
      <c r="GO1661">
        <f t="shared" si="1115"/>
        <v>0</v>
      </c>
      <c r="GP1661">
        <f t="shared" si="1116"/>
        <v>0</v>
      </c>
      <c r="GR1661">
        <v>0</v>
      </c>
    </row>
    <row r="1662" spans="1:200">
      <c r="A1662">
        <v>18</v>
      </c>
      <c r="B1662">
        <v>0</v>
      </c>
      <c r="C1662">
        <v>802</v>
      </c>
      <c r="E1662" t="s">
        <v>453</v>
      </c>
      <c r="F1662" t="s">
        <v>807</v>
      </c>
      <c r="G1662" t="s">
        <v>808</v>
      </c>
      <c r="H1662" t="s">
        <v>102</v>
      </c>
      <c r="I1662">
        <f>I1661*J1662</f>
        <v>1.5299999999999999E-2</v>
      </c>
      <c r="J1662">
        <v>0.51</v>
      </c>
      <c r="O1662">
        <f t="shared" si="1080"/>
        <v>42.66</v>
      </c>
      <c r="P1662">
        <f t="shared" si="1081"/>
        <v>42.66</v>
      </c>
      <c r="Q1662">
        <f t="shared" si="1082"/>
        <v>0</v>
      </c>
      <c r="R1662">
        <f t="shared" si="1083"/>
        <v>0</v>
      </c>
      <c r="S1662">
        <f t="shared" si="1084"/>
        <v>0</v>
      </c>
      <c r="T1662">
        <f t="shared" si="1085"/>
        <v>0</v>
      </c>
      <c r="U1662">
        <f t="shared" si="1086"/>
        <v>0</v>
      </c>
      <c r="V1662">
        <f t="shared" si="1087"/>
        <v>0</v>
      </c>
      <c r="W1662">
        <f t="shared" si="1088"/>
        <v>0</v>
      </c>
      <c r="X1662">
        <f t="shared" si="1089"/>
        <v>0</v>
      </c>
      <c r="Y1662">
        <f t="shared" si="1090"/>
        <v>0</v>
      </c>
      <c r="AA1662">
        <v>22950688</v>
      </c>
      <c r="AB1662">
        <f t="shared" si="1091"/>
        <v>451.14</v>
      </c>
      <c r="AC1662">
        <f t="shared" si="1092"/>
        <v>451.14</v>
      </c>
      <c r="AD1662">
        <f t="shared" si="1093"/>
        <v>0</v>
      </c>
      <c r="AE1662">
        <f t="shared" si="1094"/>
        <v>0</v>
      </c>
      <c r="AF1662">
        <f t="shared" si="1095"/>
        <v>0</v>
      </c>
      <c r="AG1662">
        <f t="shared" si="1096"/>
        <v>0</v>
      </c>
      <c r="AH1662">
        <f t="shared" si="1097"/>
        <v>0</v>
      </c>
      <c r="AI1662">
        <f t="shared" si="1098"/>
        <v>0</v>
      </c>
      <c r="AJ1662">
        <f t="shared" si="1099"/>
        <v>0</v>
      </c>
      <c r="AK1662">
        <v>451.14</v>
      </c>
      <c r="AL1662">
        <v>451.14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1</v>
      </c>
      <c r="AW1662">
        <v>1</v>
      </c>
      <c r="AZ1662">
        <v>1</v>
      </c>
      <c r="BA1662">
        <v>1</v>
      </c>
      <c r="BB1662">
        <v>1</v>
      </c>
      <c r="BC1662">
        <v>6.18</v>
      </c>
      <c r="BD1662" t="s">
        <v>45</v>
      </c>
      <c r="BE1662" t="s">
        <v>45</v>
      </c>
      <c r="BF1662" t="s">
        <v>45</v>
      </c>
      <c r="BG1662" t="s">
        <v>45</v>
      </c>
      <c r="BH1662">
        <v>3</v>
      </c>
      <c r="BI1662">
        <v>1</v>
      </c>
      <c r="BJ1662" t="s">
        <v>809</v>
      </c>
      <c r="BM1662">
        <v>89</v>
      </c>
      <c r="BN1662">
        <v>0</v>
      </c>
      <c r="BO1662" t="s">
        <v>807</v>
      </c>
      <c r="BP1662">
        <v>1</v>
      </c>
      <c r="BQ1662">
        <v>30</v>
      </c>
      <c r="BS1662">
        <v>1</v>
      </c>
      <c r="BT1662">
        <v>1</v>
      </c>
      <c r="BU1662">
        <v>1</v>
      </c>
      <c r="BV1662">
        <v>1</v>
      </c>
      <c r="BW1662">
        <v>1</v>
      </c>
      <c r="BX1662">
        <v>1</v>
      </c>
      <c r="BY1662" t="s">
        <v>45</v>
      </c>
      <c r="BZ1662">
        <v>0</v>
      </c>
      <c r="CA1662">
        <v>0</v>
      </c>
      <c r="CF1662">
        <v>0</v>
      </c>
      <c r="CG1662">
        <v>0</v>
      </c>
      <c r="CM1662">
        <v>0</v>
      </c>
      <c r="CN1662" t="s">
        <v>45</v>
      </c>
      <c r="CO1662">
        <v>0</v>
      </c>
      <c r="CP1662">
        <f t="shared" si="1100"/>
        <v>42.66</v>
      </c>
      <c r="CQ1662">
        <f t="shared" si="1101"/>
        <v>2788.0451999999996</v>
      </c>
      <c r="CR1662">
        <f t="shared" si="1102"/>
        <v>0</v>
      </c>
      <c r="CS1662">
        <f t="shared" si="1103"/>
        <v>0</v>
      </c>
      <c r="CT1662">
        <f t="shared" si="1104"/>
        <v>0</v>
      </c>
      <c r="CU1662">
        <f t="shared" si="1105"/>
        <v>0</v>
      </c>
      <c r="CV1662">
        <f t="shared" si="1106"/>
        <v>0</v>
      </c>
      <c r="CW1662">
        <f t="shared" si="1107"/>
        <v>0</v>
      </c>
      <c r="CX1662">
        <f t="shared" si="1108"/>
        <v>0</v>
      </c>
      <c r="CY1662">
        <f t="shared" si="1109"/>
        <v>0</v>
      </c>
      <c r="CZ1662">
        <f t="shared" si="1110"/>
        <v>0</v>
      </c>
      <c r="DC1662" t="s">
        <v>45</v>
      </c>
      <c r="DD1662" t="s">
        <v>45</v>
      </c>
      <c r="DE1662" t="s">
        <v>45</v>
      </c>
      <c r="DF1662" t="s">
        <v>45</v>
      </c>
      <c r="DG1662" t="s">
        <v>45</v>
      </c>
      <c r="DH1662" t="s">
        <v>45</v>
      </c>
      <c r="DI1662" t="s">
        <v>45</v>
      </c>
      <c r="DJ1662" t="s">
        <v>45</v>
      </c>
      <c r="DK1662" t="s">
        <v>45</v>
      </c>
      <c r="DL1662" t="s">
        <v>45</v>
      </c>
      <c r="DM1662" t="s">
        <v>45</v>
      </c>
      <c r="DN1662">
        <v>104</v>
      </c>
      <c r="DO1662">
        <v>70</v>
      </c>
      <c r="DP1662">
        <v>1.0469999999999999</v>
      </c>
      <c r="DQ1662">
        <v>1</v>
      </c>
      <c r="DU1662">
        <v>1007</v>
      </c>
      <c r="DV1662" t="s">
        <v>102</v>
      </c>
      <c r="DW1662" t="s">
        <v>102</v>
      </c>
      <c r="DX1662">
        <v>1</v>
      </c>
      <c r="EE1662">
        <v>21377804</v>
      </c>
      <c r="EF1662">
        <v>30</v>
      </c>
      <c r="EG1662" t="s">
        <v>20</v>
      </c>
      <c r="EH1662">
        <v>0</v>
      </c>
      <c r="EI1662" t="s">
        <v>45</v>
      </c>
      <c r="EJ1662">
        <v>1</v>
      </c>
      <c r="EK1662">
        <v>89</v>
      </c>
      <c r="EL1662" t="s">
        <v>881</v>
      </c>
      <c r="EM1662" t="s">
        <v>882</v>
      </c>
      <c r="EO1662" t="s">
        <v>45</v>
      </c>
      <c r="EQ1662">
        <v>0</v>
      </c>
      <c r="ER1662">
        <v>451.14</v>
      </c>
      <c r="ES1662">
        <v>451.14</v>
      </c>
      <c r="ET1662">
        <v>0</v>
      </c>
      <c r="EU1662">
        <v>0</v>
      </c>
      <c r="EV1662">
        <v>0</v>
      </c>
      <c r="EW1662">
        <v>0</v>
      </c>
      <c r="EX1662">
        <v>0</v>
      </c>
      <c r="EZ1662">
        <v>0</v>
      </c>
      <c r="FQ1662">
        <v>0</v>
      </c>
      <c r="FR1662">
        <f t="shared" si="1111"/>
        <v>0</v>
      </c>
      <c r="FS1662">
        <v>0</v>
      </c>
      <c r="FX1662">
        <v>0</v>
      </c>
      <c r="FY1662">
        <v>0</v>
      </c>
      <c r="GA1662" t="s">
        <v>45</v>
      </c>
      <c r="GG1662">
        <v>2</v>
      </c>
      <c r="GH1662">
        <v>1</v>
      </c>
      <c r="GI1662">
        <v>2</v>
      </c>
      <c r="GJ1662">
        <v>0</v>
      </c>
      <c r="GK1662">
        <f>ROUND(R1662*(R12)/100,2)</f>
        <v>0</v>
      </c>
      <c r="GL1662">
        <f t="shared" si="1112"/>
        <v>0</v>
      </c>
      <c r="GM1662">
        <f t="shared" si="1113"/>
        <v>42.66</v>
      </c>
      <c r="GN1662">
        <f t="shared" si="1114"/>
        <v>42.66</v>
      </c>
      <c r="GO1662">
        <f t="shared" si="1115"/>
        <v>0</v>
      </c>
      <c r="GP1662">
        <f t="shared" si="1116"/>
        <v>0</v>
      </c>
      <c r="GR1662">
        <v>0</v>
      </c>
    </row>
    <row r="1663" spans="1:200">
      <c r="A1663">
        <v>17</v>
      </c>
      <c r="B1663">
        <v>0</v>
      </c>
      <c r="C1663">
        <f>ROW(SmtRes!A809)</f>
        <v>809</v>
      </c>
      <c r="D1663">
        <f>ROW(EtalonRes!A787)</f>
        <v>787</v>
      </c>
      <c r="E1663" t="s">
        <v>90</v>
      </c>
      <c r="F1663" t="s">
        <v>943</v>
      </c>
      <c r="G1663" t="s">
        <v>944</v>
      </c>
      <c r="H1663" t="s">
        <v>73</v>
      </c>
      <c r="I1663">
        <f>I1657</f>
        <v>0.03</v>
      </c>
      <c r="J1663">
        <v>0</v>
      </c>
      <c r="O1663">
        <f t="shared" si="1080"/>
        <v>608.28</v>
      </c>
      <c r="P1663">
        <f t="shared" si="1081"/>
        <v>406.24</v>
      </c>
      <c r="Q1663">
        <f t="shared" si="1082"/>
        <v>34.18</v>
      </c>
      <c r="R1663">
        <f t="shared" si="1083"/>
        <v>5.58</v>
      </c>
      <c r="S1663">
        <f t="shared" si="1084"/>
        <v>167.86</v>
      </c>
      <c r="T1663">
        <f t="shared" si="1085"/>
        <v>0</v>
      </c>
      <c r="U1663">
        <f t="shared" si="1086"/>
        <v>0.87947999999999993</v>
      </c>
      <c r="V1663">
        <f t="shared" si="1087"/>
        <v>0</v>
      </c>
      <c r="W1663">
        <f t="shared" si="1088"/>
        <v>0</v>
      </c>
      <c r="X1663">
        <f t="shared" si="1089"/>
        <v>147.72</v>
      </c>
      <c r="Y1663">
        <f t="shared" si="1090"/>
        <v>73.86</v>
      </c>
      <c r="AA1663">
        <v>22950688</v>
      </c>
      <c r="AB1663">
        <f t="shared" si="1091"/>
        <v>6053.04</v>
      </c>
      <c r="AC1663">
        <f t="shared" si="1092"/>
        <v>5595.58</v>
      </c>
      <c r="AD1663">
        <f t="shared" si="1093"/>
        <v>128.18</v>
      </c>
      <c r="AE1663">
        <f t="shared" si="1094"/>
        <v>10.95</v>
      </c>
      <c r="AF1663">
        <f t="shared" si="1095"/>
        <v>329.28</v>
      </c>
      <c r="AG1663">
        <f t="shared" si="1096"/>
        <v>0</v>
      </c>
      <c r="AH1663">
        <f t="shared" si="1097"/>
        <v>28</v>
      </c>
      <c r="AI1663">
        <f t="shared" si="1098"/>
        <v>0</v>
      </c>
      <c r="AJ1663">
        <f t="shared" si="1099"/>
        <v>0</v>
      </c>
      <c r="AK1663">
        <v>6053.04</v>
      </c>
      <c r="AL1663">
        <v>5595.58</v>
      </c>
      <c r="AM1663">
        <v>128.18</v>
      </c>
      <c r="AN1663">
        <v>10.95</v>
      </c>
      <c r="AO1663">
        <v>329.28</v>
      </c>
      <c r="AP1663">
        <v>0</v>
      </c>
      <c r="AQ1663">
        <v>28</v>
      </c>
      <c r="AR1663">
        <v>0</v>
      </c>
      <c r="AS1663">
        <v>0</v>
      </c>
      <c r="AT1663">
        <v>88</v>
      </c>
      <c r="AU1663">
        <v>44</v>
      </c>
      <c r="AV1663">
        <v>1.0469999999999999</v>
      </c>
      <c r="AW1663">
        <v>1</v>
      </c>
      <c r="AZ1663">
        <v>1</v>
      </c>
      <c r="BA1663">
        <v>16.23</v>
      </c>
      <c r="BB1663">
        <v>8.49</v>
      </c>
      <c r="BC1663">
        <v>2.42</v>
      </c>
      <c r="BD1663" t="s">
        <v>45</v>
      </c>
      <c r="BE1663" t="s">
        <v>45</v>
      </c>
      <c r="BF1663" t="s">
        <v>45</v>
      </c>
      <c r="BG1663" t="s">
        <v>45</v>
      </c>
      <c r="BH1663">
        <v>0</v>
      </c>
      <c r="BI1663">
        <v>1</v>
      </c>
      <c r="BJ1663" t="s">
        <v>945</v>
      </c>
      <c r="BM1663">
        <v>89</v>
      </c>
      <c r="BN1663">
        <v>0</v>
      </c>
      <c r="BO1663" t="s">
        <v>943</v>
      </c>
      <c r="BP1663">
        <v>1</v>
      </c>
      <c r="BQ1663">
        <v>30</v>
      </c>
      <c r="BS1663">
        <v>16.23</v>
      </c>
      <c r="BT1663">
        <v>1</v>
      </c>
      <c r="BU1663">
        <v>1</v>
      </c>
      <c r="BV1663">
        <v>1</v>
      </c>
      <c r="BW1663">
        <v>1</v>
      </c>
      <c r="BX1663">
        <v>1</v>
      </c>
      <c r="BY1663" t="s">
        <v>45</v>
      </c>
      <c r="BZ1663">
        <v>88</v>
      </c>
      <c r="CA1663">
        <v>44</v>
      </c>
      <c r="CF1663">
        <v>0</v>
      </c>
      <c r="CG1663">
        <v>0</v>
      </c>
      <c r="CM1663">
        <v>0</v>
      </c>
      <c r="CN1663" t="s">
        <v>45</v>
      </c>
      <c r="CO1663">
        <v>0</v>
      </c>
      <c r="CP1663">
        <f t="shared" si="1100"/>
        <v>608.28</v>
      </c>
      <c r="CQ1663">
        <f t="shared" si="1101"/>
        <v>13541.303599999999</v>
      </c>
      <c r="CR1663">
        <f t="shared" si="1102"/>
        <v>1139.3958653999998</v>
      </c>
      <c r="CS1663">
        <f t="shared" si="1103"/>
        <v>186.0712695</v>
      </c>
      <c r="CT1663">
        <f t="shared" si="1104"/>
        <v>5595.3924767999997</v>
      </c>
      <c r="CU1663">
        <f t="shared" si="1105"/>
        <v>0</v>
      </c>
      <c r="CV1663">
        <f t="shared" si="1106"/>
        <v>29.315999999999999</v>
      </c>
      <c r="CW1663">
        <f t="shared" si="1107"/>
        <v>0</v>
      </c>
      <c r="CX1663">
        <f t="shared" si="1108"/>
        <v>0</v>
      </c>
      <c r="CY1663">
        <f t="shared" si="1109"/>
        <v>147.71680000000001</v>
      </c>
      <c r="CZ1663">
        <f t="shared" si="1110"/>
        <v>73.858400000000003</v>
      </c>
      <c r="DC1663" t="s">
        <v>45</v>
      </c>
      <c r="DD1663" t="s">
        <v>45</v>
      </c>
      <c r="DE1663" t="s">
        <v>45</v>
      </c>
      <c r="DF1663" t="s">
        <v>45</v>
      </c>
      <c r="DG1663" t="s">
        <v>45</v>
      </c>
      <c r="DH1663" t="s">
        <v>45</v>
      </c>
      <c r="DI1663" t="s">
        <v>45</v>
      </c>
      <c r="DJ1663" t="s">
        <v>45</v>
      </c>
      <c r="DK1663" t="s">
        <v>45</v>
      </c>
      <c r="DL1663" t="s">
        <v>45</v>
      </c>
      <c r="DM1663" t="s">
        <v>45</v>
      </c>
      <c r="DN1663">
        <v>104</v>
      </c>
      <c r="DO1663">
        <v>70</v>
      </c>
      <c r="DP1663">
        <v>1.0469999999999999</v>
      </c>
      <c r="DQ1663">
        <v>1</v>
      </c>
      <c r="DU1663">
        <v>1005</v>
      </c>
      <c r="DV1663" t="s">
        <v>73</v>
      </c>
      <c r="DW1663" t="s">
        <v>73</v>
      </c>
      <c r="DX1663">
        <v>100</v>
      </c>
      <c r="EE1663">
        <v>21377804</v>
      </c>
      <c r="EF1663">
        <v>30</v>
      </c>
      <c r="EG1663" t="s">
        <v>20</v>
      </c>
      <c r="EH1663">
        <v>0</v>
      </c>
      <c r="EI1663" t="s">
        <v>45</v>
      </c>
      <c r="EJ1663">
        <v>1</v>
      </c>
      <c r="EK1663">
        <v>89</v>
      </c>
      <c r="EL1663" t="s">
        <v>881</v>
      </c>
      <c r="EM1663" t="s">
        <v>882</v>
      </c>
      <c r="EO1663" t="s">
        <v>45</v>
      </c>
      <c r="EQ1663">
        <v>0</v>
      </c>
      <c r="ER1663">
        <v>6053.04</v>
      </c>
      <c r="ES1663">
        <v>5595.58</v>
      </c>
      <c r="ET1663">
        <v>128.18</v>
      </c>
      <c r="EU1663">
        <v>10.95</v>
      </c>
      <c r="EV1663">
        <v>329.28</v>
      </c>
      <c r="EW1663">
        <v>28</v>
      </c>
      <c r="EX1663">
        <v>0</v>
      </c>
      <c r="EY1663">
        <v>0</v>
      </c>
      <c r="EZ1663">
        <v>0</v>
      </c>
      <c r="FQ1663">
        <v>0</v>
      </c>
      <c r="FR1663">
        <f t="shared" si="1111"/>
        <v>0</v>
      </c>
      <c r="FS1663">
        <v>0</v>
      </c>
      <c r="FX1663">
        <v>88</v>
      </c>
      <c r="FY1663">
        <v>44</v>
      </c>
      <c r="GA1663" t="s">
        <v>45</v>
      </c>
      <c r="GG1663">
        <v>2</v>
      </c>
      <c r="GH1663">
        <v>1</v>
      </c>
      <c r="GI1663">
        <v>2</v>
      </c>
      <c r="GJ1663">
        <v>0</v>
      </c>
      <c r="GK1663">
        <f>ROUND(R1663*(R12)/100,2)</f>
        <v>9.32</v>
      </c>
      <c r="GL1663">
        <f t="shared" si="1112"/>
        <v>0</v>
      </c>
      <c r="GM1663">
        <f t="shared" si="1113"/>
        <v>839.18000000000006</v>
      </c>
      <c r="GN1663">
        <f t="shared" si="1114"/>
        <v>839.18</v>
      </c>
      <c r="GO1663">
        <f t="shared" si="1115"/>
        <v>0</v>
      </c>
      <c r="GP1663">
        <f t="shared" si="1116"/>
        <v>0</v>
      </c>
      <c r="GR1663">
        <v>0</v>
      </c>
    </row>
    <row r="1664" spans="1:200">
      <c r="A1664">
        <v>18</v>
      </c>
      <c r="B1664">
        <v>0</v>
      </c>
      <c r="C1664">
        <v>806</v>
      </c>
      <c r="E1664" t="s">
        <v>267</v>
      </c>
      <c r="F1664" t="s">
        <v>946</v>
      </c>
      <c r="G1664" t="s">
        <v>947</v>
      </c>
      <c r="H1664" t="s">
        <v>462</v>
      </c>
      <c r="I1664">
        <f>I1663*J1664</f>
        <v>3.36</v>
      </c>
      <c r="J1664">
        <v>112</v>
      </c>
      <c r="O1664">
        <f t="shared" si="1080"/>
        <v>543.9</v>
      </c>
      <c r="P1664">
        <f t="shared" si="1081"/>
        <v>543.9</v>
      </c>
      <c r="Q1664">
        <f t="shared" si="1082"/>
        <v>0</v>
      </c>
      <c r="R1664">
        <f t="shared" si="1083"/>
        <v>0</v>
      </c>
      <c r="S1664">
        <f t="shared" si="1084"/>
        <v>0</v>
      </c>
      <c r="T1664">
        <f t="shared" si="1085"/>
        <v>0</v>
      </c>
      <c r="U1664">
        <f t="shared" si="1086"/>
        <v>0</v>
      </c>
      <c r="V1664">
        <f t="shared" si="1087"/>
        <v>0</v>
      </c>
      <c r="W1664">
        <f t="shared" si="1088"/>
        <v>0</v>
      </c>
      <c r="X1664">
        <f t="shared" si="1089"/>
        <v>0</v>
      </c>
      <c r="Y1664">
        <f t="shared" si="1090"/>
        <v>0</v>
      </c>
      <c r="AA1664">
        <v>22950688</v>
      </c>
      <c r="AB1664">
        <f t="shared" si="1091"/>
        <v>56.6</v>
      </c>
      <c r="AC1664">
        <f t="shared" si="1092"/>
        <v>56.6</v>
      </c>
      <c r="AD1664">
        <f t="shared" si="1093"/>
        <v>0</v>
      </c>
      <c r="AE1664">
        <f t="shared" si="1094"/>
        <v>0</v>
      </c>
      <c r="AF1664">
        <f t="shared" si="1095"/>
        <v>0</v>
      </c>
      <c r="AG1664">
        <f t="shared" si="1096"/>
        <v>0</v>
      </c>
      <c r="AH1664">
        <f t="shared" si="1097"/>
        <v>0</v>
      </c>
      <c r="AI1664">
        <f t="shared" si="1098"/>
        <v>0</v>
      </c>
      <c r="AJ1664">
        <f t="shared" si="1099"/>
        <v>0</v>
      </c>
      <c r="AK1664">
        <v>56.6</v>
      </c>
      <c r="AL1664">
        <v>56.6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1</v>
      </c>
      <c r="AW1664">
        <v>1</v>
      </c>
      <c r="AZ1664">
        <v>1</v>
      </c>
      <c r="BA1664">
        <v>1</v>
      </c>
      <c r="BB1664">
        <v>1</v>
      </c>
      <c r="BC1664">
        <v>2.86</v>
      </c>
      <c r="BD1664" t="s">
        <v>45</v>
      </c>
      <c r="BE1664" t="s">
        <v>45</v>
      </c>
      <c r="BF1664" t="s">
        <v>45</v>
      </c>
      <c r="BG1664" t="s">
        <v>45</v>
      </c>
      <c r="BH1664">
        <v>3</v>
      </c>
      <c r="BI1664">
        <v>1</v>
      </c>
      <c r="BJ1664" t="s">
        <v>948</v>
      </c>
      <c r="BM1664">
        <v>89</v>
      </c>
      <c r="BN1664">
        <v>0</v>
      </c>
      <c r="BO1664" t="s">
        <v>946</v>
      </c>
      <c r="BP1664">
        <v>1</v>
      </c>
      <c r="BQ1664">
        <v>30</v>
      </c>
      <c r="BS1664">
        <v>1</v>
      </c>
      <c r="BT1664">
        <v>1</v>
      </c>
      <c r="BU1664">
        <v>1</v>
      </c>
      <c r="BV1664">
        <v>1</v>
      </c>
      <c r="BW1664">
        <v>1</v>
      </c>
      <c r="BX1664">
        <v>1</v>
      </c>
      <c r="BY1664" t="s">
        <v>45</v>
      </c>
      <c r="BZ1664">
        <v>0</v>
      </c>
      <c r="CA1664">
        <v>0</v>
      </c>
      <c r="CF1664">
        <v>0</v>
      </c>
      <c r="CG1664">
        <v>0</v>
      </c>
      <c r="CM1664">
        <v>0</v>
      </c>
      <c r="CN1664" t="s">
        <v>45</v>
      </c>
      <c r="CO1664">
        <v>0</v>
      </c>
      <c r="CP1664">
        <f t="shared" si="1100"/>
        <v>543.9</v>
      </c>
      <c r="CQ1664">
        <f t="shared" si="1101"/>
        <v>161.876</v>
      </c>
      <c r="CR1664">
        <f t="shared" si="1102"/>
        <v>0</v>
      </c>
      <c r="CS1664">
        <f t="shared" si="1103"/>
        <v>0</v>
      </c>
      <c r="CT1664">
        <f t="shared" si="1104"/>
        <v>0</v>
      </c>
      <c r="CU1664">
        <f t="shared" si="1105"/>
        <v>0</v>
      </c>
      <c r="CV1664">
        <f t="shared" si="1106"/>
        <v>0</v>
      </c>
      <c r="CW1664">
        <f t="shared" si="1107"/>
        <v>0</v>
      </c>
      <c r="CX1664">
        <f t="shared" si="1108"/>
        <v>0</v>
      </c>
      <c r="CY1664">
        <f t="shared" si="1109"/>
        <v>0</v>
      </c>
      <c r="CZ1664">
        <f t="shared" si="1110"/>
        <v>0</v>
      </c>
      <c r="DC1664" t="s">
        <v>45</v>
      </c>
      <c r="DD1664" t="s">
        <v>45</v>
      </c>
      <c r="DE1664" t="s">
        <v>45</v>
      </c>
      <c r="DF1664" t="s">
        <v>45</v>
      </c>
      <c r="DG1664" t="s">
        <v>45</v>
      </c>
      <c r="DH1664" t="s">
        <v>45</v>
      </c>
      <c r="DI1664" t="s">
        <v>45</v>
      </c>
      <c r="DJ1664" t="s">
        <v>45</v>
      </c>
      <c r="DK1664" t="s">
        <v>45</v>
      </c>
      <c r="DL1664" t="s">
        <v>45</v>
      </c>
      <c r="DM1664" t="s">
        <v>45</v>
      </c>
      <c r="DN1664">
        <v>104</v>
      </c>
      <c r="DO1664">
        <v>70</v>
      </c>
      <c r="DP1664">
        <v>1.0469999999999999</v>
      </c>
      <c r="DQ1664">
        <v>1</v>
      </c>
      <c r="DU1664">
        <v>1005</v>
      </c>
      <c r="DV1664" t="s">
        <v>462</v>
      </c>
      <c r="DW1664" t="s">
        <v>462</v>
      </c>
      <c r="DX1664">
        <v>1</v>
      </c>
      <c r="EE1664">
        <v>21377804</v>
      </c>
      <c r="EF1664">
        <v>30</v>
      </c>
      <c r="EG1664" t="s">
        <v>20</v>
      </c>
      <c r="EH1664">
        <v>0</v>
      </c>
      <c r="EI1664" t="s">
        <v>45</v>
      </c>
      <c r="EJ1664">
        <v>1</v>
      </c>
      <c r="EK1664">
        <v>89</v>
      </c>
      <c r="EL1664" t="s">
        <v>881</v>
      </c>
      <c r="EM1664" t="s">
        <v>882</v>
      </c>
      <c r="EO1664" t="s">
        <v>45</v>
      </c>
      <c r="EQ1664">
        <v>0</v>
      </c>
      <c r="ER1664">
        <v>56.6</v>
      </c>
      <c r="ES1664">
        <v>56.6</v>
      </c>
      <c r="ET1664">
        <v>0</v>
      </c>
      <c r="EU1664">
        <v>0</v>
      </c>
      <c r="EV1664">
        <v>0</v>
      </c>
      <c r="EW1664">
        <v>0</v>
      </c>
      <c r="EX1664">
        <v>0</v>
      </c>
      <c r="EZ1664">
        <v>0</v>
      </c>
      <c r="FQ1664">
        <v>0</v>
      </c>
      <c r="FR1664">
        <f t="shared" si="1111"/>
        <v>0</v>
      </c>
      <c r="FS1664">
        <v>0</v>
      </c>
      <c r="FX1664">
        <v>0</v>
      </c>
      <c r="FY1664">
        <v>0</v>
      </c>
      <c r="GA1664" t="s">
        <v>45</v>
      </c>
      <c r="GG1664">
        <v>2</v>
      </c>
      <c r="GH1664">
        <v>1</v>
      </c>
      <c r="GI1664">
        <v>2</v>
      </c>
      <c r="GJ1664">
        <v>0</v>
      </c>
      <c r="GK1664">
        <f>ROUND(R1664*(R12)/100,2)</f>
        <v>0</v>
      </c>
      <c r="GL1664">
        <f t="shared" si="1112"/>
        <v>0</v>
      </c>
      <c r="GM1664">
        <f t="shared" si="1113"/>
        <v>543.9</v>
      </c>
      <c r="GN1664">
        <f t="shared" si="1114"/>
        <v>543.9</v>
      </c>
      <c r="GO1664">
        <f t="shared" si="1115"/>
        <v>0</v>
      </c>
      <c r="GP1664">
        <f t="shared" si="1116"/>
        <v>0</v>
      </c>
      <c r="GR1664">
        <v>0</v>
      </c>
    </row>
    <row r="1665" spans="1:200">
      <c r="A1665">
        <v>17</v>
      </c>
      <c r="B1665">
        <v>0</v>
      </c>
      <c r="C1665">
        <f>ROW(SmtRes!A816)</f>
        <v>816</v>
      </c>
      <c r="D1665">
        <f>ROW(EtalonRes!A794)</f>
        <v>794</v>
      </c>
      <c r="E1665" t="s">
        <v>95</v>
      </c>
      <c r="F1665" t="s">
        <v>949</v>
      </c>
      <c r="G1665" t="s">
        <v>950</v>
      </c>
      <c r="H1665" t="s">
        <v>73</v>
      </c>
      <c r="I1665">
        <f>I1663</f>
        <v>0.03</v>
      </c>
      <c r="J1665">
        <v>0</v>
      </c>
      <c r="O1665">
        <f t="shared" si="1080"/>
        <v>415.39</v>
      </c>
      <c r="P1665">
        <f t="shared" si="1081"/>
        <v>260.99</v>
      </c>
      <c r="Q1665">
        <f t="shared" si="1082"/>
        <v>22.51</v>
      </c>
      <c r="R1665">
        <f t="shared" si="1083"/>
        <v>3.82</v>
      </c>
      <c r="S1665">
        <f t="shared" si="1084"/>
        <v>131.88999999999999</v>
      </c>
      <c r="T1665">
        <f t="shared" si="1085"/>
        <v>0</v>
      </c>
      <c r="U1665">
        <f t="shared" si="1086"/>
        <v>0.69101999999999997</v>
      </c>
      <c r="V1665">
        <f t="shared" si="1087"/>
        <v>0</v>
      </c>
      <c r="W1665">
        <f t="shared" si="1088"/>
        <v>0</v>
      </c>
      <c r="X1665">
        <f t="shared" si="1089"/>
        <v>116.06</v>
      </c>
      <c r="Y1665">
        <f t="shared" si="1090"/>
        <v>58.03</v>
      </c>
      <c r="AA1665">
        <v>22950688</v>
      </c>
      <c r="AB1665">
        <f t="shared" si="1091"/>
        <v>3518.12</v>
      </c>
      <c r="AC1665">
        <f t="shared" si="1092"/>
        <v>3175</v>
      </c>
      <c r="AD1665">
        <f t="shared" si="1093"/>
        <v>84.4</v>
      </c>
      <c r="AE1665">
        <f t="shared" si="1094"/>
        <v>7.5</v>
      </c>
      <c r="AF1665">
        <f t="shared" si="1095"/>
        <v>258.72000000000003</v>
      </c>
      <c r="AG1665">
        <f t="shared" si="1096"/>
        <v>0</v>
      </c>
      <c r="AH1665">
        <f t="shared" si="1097"/>
        <v>22</v>
      </c>
      <c r="AI1665">
        <f t="shared" si="1098"/>
        <v>0</v>
      </c>
      <c r="AJ1665">
        <f t="shared" si="1099"/>
        <v>0</v>
      </c>
      <c r="AK1665">
        <v>3518.12</v>
      </c>
      <c r="AL1665">
        <v>3175</v>
      </c>
      <c r="AM1665">
        <v>84.4</v>
      </c>
      <c r="AN1665">
        <v>7.5</v>
      </c>
      <c r="AO1665">
        <v>258.72000000000003</v>
      </c>
      <c r="AP1665">
        <v>0</v>
      </c>
      <c r="AQ1665">
        <v>22</v>
      </c>
      <c r="AR1665">
        <v>0</v>
      </c>
      <c r="AS1665">
        <v>0</v>
      </c>
      <c r="AT1665">
        <v>88</v>
      </c>
      <c r="AU1665">
        <v>44</v>
      </c>
      <c r="AV1665">
        <v>1.0469999999999999</v>
      </c>
      <c r="AW1665">
        <v>1</v>
      </c>
      <c r="AZ1665">
        <v>1</v>
      </c>
      <c r="BA1665">
        <v>16.23</v>
      </c>
      <c r="BB1665">
        <v>8.49</v>
      </c>
      <c r="BC1665">
        <v>2.74</v>
      </c>
      <c r="BD1665" t="s">
        <v>45</v>
      </c>
      <c r="BE1665" t="s">
        <v>45</v>
      </c>
      <c r="BF1665" t="s">
        <v>45</v>
      </c>
      <c r="BG1665" t="s">
        <v>45</v>
      </c>
      <c r="BH1665">
        <v>0</v>
      </c>
      <c r="BI1665">
        <v>1</v>
      </c>
      <c r="BJ1665" t="s">
        <v>951</v>
      </c>
      <c r="BM1665">
        <v>89</v>
      </c>
      <c r="BN1665">
        <v>0</v>
      </c>
      <c r="BO1665" t="s">
        <v>949</v>
      </c>
      <c r="BP1665">
        <v>1</v>
      </c>
      <c r="BQ1665">
        <v>30</v>
      </c>
      <c r="BS1665">
        <v>16.23</v>
      </c>
      <c r="BT1665">
        <v>1</v>
      </c>
      <c r="BU1665">
        <v>1</v>
      </c>
      <c r="BV1665">
        <v>1</v>
      </c>
      <c r="BW1665">
        <v>1</v>
      </c>
      <c r="BX1665">
        <v>1</v>
      </c>
      <c r="BY1665" t="s">
        <v>45</v>
      </c>
      <c r="BZ1665">
        <v>88</v>
      </c>
      <c r="CA1665">
        <v>44</v>
      </c>
      <c r="CF1665">
        <v>0</v>
      </c>
      <c r="CG1665">
        <v>0</v>
      </c>
      <c r="CM1665">
        <v>0</v>
      </c>
      <c r="CN1665" t="s">
        <v>45</v>
      </c>
      <c r="CO1665">
        <v>0</v>
      </c>
      <c r="CP1665">
        <f t="shared" si="1100"/>
        <v>415.39</v>
      </c>
      <c r="CQ1665">
        <f t="shared" si="1101"/>
        <v>8699.5</v>
      </c>
      <c r="CR1665">
        <f t="shared" si="1102"/>
        <v>750.23413200000005</v>
      </c>
      <c r="CS1665">
        <f t="shared" si="1103"/>
        <v>127.44607500000001</v>
      </c>
      <c r="CT1665">
        <f t="shared" si="1104"/>
        <v>4396.3798032000004</v>
      </c>
      <c r="CU1665">
        <f t="shared" si="1105"/>
        <v>0</v>
      </c>
      <c r="CV1665">
        <f t="shared" si="1106"/>
        <v>23.033999999999999</v>
      </c>
      <c r="CW1665">
        <f t="shared" si="1107"/>
        <v>0</v>
      </c>
      <c r="CX1665">
        <f t="shared" si="1108"/>
        <v>0</v>
      </c>
      <c r="CY1665">
        <f t="shared" si="1109"/>
        <v>116.06319999999999</v>
      </c>
      <c r="CZ1665">
        <f t="shared" si="1110"/>
        <v>58.031599999999997</v>
      </c>
      <c r="DC1665" t="s">
        <v>45</v>
      </c>
      <c r="DD1665" t="s">
        <v>45</v>
      </c>
      <c r="DE1665" t="s">
        <v>45</v>
      </c>
      <c r="DF1665" t="s">
        <v>45</v>
      </c>
      <c r="DG1665" t="s">
        <v>45</v>
      </c>
      <c r="DH1665" t="s">
        <v>45</v>
      </c>
      <c r="DI1665" t="s">
        <v>45</v>
      </c>
      <c r="DJ1665" t="s">
        <v>45</v>
      </c>
      <c r="DK1665" t="s">
        <v>45</v>
      </c>
      <c r="DL1665" t="s">
        <v>45</v>
      </c>
      <c r="DM1665" t="s">
        <v>45</v>
      </c>
      <c r="DN1665">
        <v>104</v>
      </c>
      <c r="DO1665">
        <v>70</v>
      </c>
      <c r="DP1665">
        <v>1.0469999999999999</v>
      </c>
      <c r="DQ1665">
        <v>1</v>
      </c>
      <c r="DU1665">
        <v>1005</v>
      </c>
      <c r="DV1665" t="s">
        <v>73</v>
      </c>
      <c r="DW1665" t="s">
        <v>73</v>
      </c>
      <c r="DX1665">
        <v>100</v>
      </c>
      <c r="EE1665">
        <v>21377804</v>
      </c>
      <c r="EF1665">
        <v>30</v>
      </c>
      <c r="EG1665" t="s">
        <v>20</v>
      </c>
      <c r="EH1665">
        <v>0</v>
      </c>
      <c r="EI1665" t="s">
        <v>45</v>
      </c>
      <c r="EJ1665">
        <v>1</v>
      </c>
      <c r="EK1665">
        <v>89</v>
      </c>
      <c r="EL1665" t="s">
        <v>881</v>
      </c>
      <c r="EM1665" t="s">
        <v>882</v>
      </c>
      <c r="EO1665" t="s">
        <v>45</v>
      </c>
      <c r="EQ1665">
        <v>0</v>
      </c>
      <c r="ER1665">
        <v>3518.12</v>
      </c>
      <c r="ES1665">
        <v>3175</v>
      </c>
      <c r="ET1665">
        <v>84.4</v>
      </c>
      <c r="EU1665">
        <v>7.5</v>
      </c>
      <c r="EV1665">
        <v>258.72000000000003</v>
      </c>
      <c r="EW1665">
        <v>22</v>
      </c>
      <c r="EX1665">
        <v>0</v>
      </c>
      <c r="EY1665">
        <v>0</v>
      </c>
      <c r="EZ1665">
        <v>0</v>
      </c>
      <c r="FQ1665">
        <v>0</v>
      </c>
      <c r="FR1665">
        <f t="shared" si="1111"/>
        <v>0</v>
      </c>
      <c r="FS1665">
        <v>0</v>
      </c>
      <c r="FX1665">
        <v>88</v>
      </c>
      <c r="FY1665">
        <v>44</v>
      </c>
      <c r="GA1665" t="s">
        <v>45</v>
      </c>
      <c r="GG1665">
        <v>2</v>
      </c>
      <c r="GH1665">
        <v>1</v>
      </c>
      <c r="GI1665">
        <v>2</v>
      </c>
      <c r="GJ1665">
        <v>0</v>
      </c>
      <c r="GK1665">
        <f>ROUND(R1665*(R12)/100,2)</f>
        <v>6.38</v>
      </c>
      <c r="GL1665">
        <f t="shared" si="1112"/>
        <v>0</v>
      </c>
      <c r="GM1665">
        <f t="shared" si="1113"/>
        <v>595.86</v>
      </c>
      <c r="GN1665">
        <f t="shared" si="1114"/>
        <v>595.86</v>
      </c>
      <c r="GO1665">
        <f t="shared" si="1115"/>
        <v>0</v>
      </c>
      <c r="GP1665">
        <f t="shared" si="1116"/>
        <v>0</v>
      </c>
      <c r="GR1665">
        <v>0</v>
      </c>
    </row>
    <row r="1666" spans="1:200">
      <c r="A1666">
        <v>18</v>
      </c>
      <c r="B1666">
        <v>0</v>
      </c>
      <c r="C1666">
        <v>813</v>
      </c>
      <c r="E1666" t="s">
        <v>99</v>
      </c>
      <c r="F1666" t="s">
        <v>946</v>
      </c>
      <c r="G1666" t="s">
        <v>947</v>
      </c>
      <c r="H1666" t="s">
        <v>462</v>
      </c>
      <c r="I1666">
        <f>I1665*J1666</f>
        <v>3.36</v>
      </c>
      <c r="J1666">
        <v>112</v>
      </c>
      <c r="O1666">
        <f t="shared" si="1080"/>
        <v>543.9</v>
      </c>
      <c r="P1666">
        <f t="shared" si="1081"/>
        <v>543.9</v>
      </c>
      <c r="Q1666">
        <f t="shared" si="1082"/>
        <v>0</v>
      </c>
      <c r="R1666">
        <f t="shared" si="1083"/>
        <v>0</v>
      </c>
      <c r="S1666">
        <f t="shared" si="1084"/>
        <v>0</v>
      </c>
      <c r="T1666">
        <f t="shared" si="1085"/>
        <v>0</v>
      </c>
      <c r="U1666">
        <f t="shared" si="1086"/>
        <v>0</v>
      </c>
      <c r="V1666">
        <f t="shared" si="1087"/>
        <v>0</v>
      </c>
      <c r="W1666">
        <f t="shared" si="1088"/>
        <v>0</v>
      </c>
      <c r="X1666">
        <f t="shared" si="1089"/>
        <v>0</v>
      </c>
      <c r="Y1666">
        <f t="shared" si="1090"/>
        <v>0</v>
      </c>
      <c r="AA1666">
        <v>22950688</v>
      </c>
      <c r="AB1666">
        <f t="shared" si="1091"/>
        <v>56.6</v>
      </c>
      <c r="AC1666">
        <f t="shared" si="1092"/>
        <v>56.6</v>
      </c>
      <c r="AD1666">
        <f t="shared" si="1093"/>
        <v>0</v>
      </c>
      <c r="AE1666">
        <f t="shared" si="1094"/>
        <v>0</v>
      </c>
      <c r="AF1666">
        <f t="shared" si="1095"/>
        <v>0</v>
      </c>
      <c r="AG1666">
        <f t="shared" si="1096"/>
        <v>0</v>
      </c>
      <c r="AH1666">
        <f t="shared" si="1097"/>
        <v>0</v>
      </c>
      <c r="AI1666">
        <f t="shared" si="1098"/>
        <v>0</v>
      </c>
      <c r="AJ1666">
        <f t="shared" si="1099"/>
        <v>0</v>
      </c>
      <c r="AK1666">
        <v>56.6</v>
      </c>
      <c r="AL1666">
        <v>56.6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1</v>
      </c>
      <c r="AW1666">
        <v>1</v>
      </c>
      <c r="AZ1666">
        <v>1</v>
      </c>
      <c r="BA1666">
        <v>1</v>
      </c>
      <c r="BB1666">
        <v>1</v>
      </c>
      <c r="BC1666">
        <v>2.86</v>
      </c>
      <c r="BD1666" t="s">
        <v>45</v>
      </c>
      <c r="BE1666" t="s">
        <v>45</v>
      </c>
      <c r="BF1666" t="s">
        <v>45</v>
      </c>
      <c r="BG1666" t="s">
        <v>45</v>
      </c>
      <c r="BH1666">
        <v>3</v>
      </c>
      <c r="BI1666">
        <v>1</v>
      </c>
      <c r="BJ1666" t="s">
        <v>948</v>
      </c>
      <c r="BM1666">
        <v>89</v>
      </c>
      <c r="BN1666">
        <v>0</v>
      </c>
      <c r="BO1666" t="s">
        <v>946</v>
      </c>
      <c r="BP1666">
        <v>1</v>
      </c>
      <c r="BQ1666">
        <v>30</v>
      </c>
      <c r="BS1666">
        <v>1</v>
      </c>
      <c r="BT1666">
        <v>1</v>
      </c>
      <c r="BU1666">
        <v>1</v>
      </c>
      <c r="BV1666">
        <v>1</v>
      </c>
      <c r="BW1666">
        <v>1</v>
      </c>
      <c r="BX1666">
        <v>1</v>
      </c>
      <c r="BY1666" t="s">
        <v>45</v>
      </c>
      <c r="BZ1666">
        <v>0</v>
      </c>
      <c r="CA1666">
        <v>0</v>
      </c>
      <c r="CF1666">
        <v>0</v>
      </c>
      <c r="CG1666">
        <v>0</v>
      </c>
      <c r="CM1666">
        <v>0</v>
      </c>
      <c r="CN1666" t="s">
        <v>45</v>
      </c>
      <c r="CO1666">
        <v>0</v>
      </c>
      <c r="CP1666">
        <f t="shared" si="1100"/>
        <v>543.9</v>
      </c>
      <c r="CQ1666">
        <f t="shared" si="1101"/>
        <v>161.876</v>
      </c>
      <c r="CR1666">
        <f t="shared" si="1102"/>
        <v>0</v>
      </c>
      <c r="CS1666">
        <f t="shared" si="1103"/>
        <v>0</v>
      </c>
      <c r="CT1666">
        <f t="shared" si="1104"/>
        <v>0</v>
      </c>
      <c r="CU1666">
        <f t="shared" si="1105"/>
        <v>0</v>
      </c>
      <c r="CV1666">
        <f t="shared" si="1106"/>
        <v>0</v>
      </c>
      <c r="CW1666">
        <f t="shared" si="1107"/>
        <v>0</v>
      </c>
      <c r="CX1666">
        <f t="shared" si="1108"/>
        <v>0</v>
      </c>
      <c r="CY1666">
        <f t="shared" si="1109"/>
        <v>0</v>
      </c>
      <c r="CZ1666">
        <f t="shared" si="1110"/>
        <v>0</v>
      </c>
      <c r="DC1666" t="s">
        <v>45</v>
      </c>
      <c r="DD1666" t="s">
        <v>45</v>
      </c>
      <c r="DE1666" t="s">
        <v>45</v>
      </c>
      <c r="DF1666" t="s">
        <v>45</v>
      </c>
      <c r="DG1666" t="s">
        <v>45</v>
      </c>
      <c r="DH1666" t="s">
        <v>45</v>
      </c>
      <c r="DI1666" t="s">
        <v>45</v>
      </c>
      <c r="DJ1666" t="s">
        <v>45</v>
      </c>
      <c r="DK1666" t="s">
        <v>45</v>
      </c>
      <c r="DL1666" t="s">
        <v>45</v>
      </c>
      <c r="DM1666" t="s">
        <v>45</v>
      </c>
      <c r="DN1666">
        <v>104</v>
      </c>
      <c r="DO1666">
        <v>70</v>
      </c>
      <c r="DP1666">
        <v>1.0469999999999999</v>
      </c>
      <c r="DQ1666">
        <v>1</v>
      </c>
      <c r="DU1666">
        <v>1005</v>
      </c>
      <c r="DV1666" t="s">
        <v>462</v>
      </c>
      <c r="DW1666" t="s">
        <v>462</v>
      </c>
      <c r="DX1666">
        <v>1</v>
      </c>
      <c r="EE1666">
        <v>21377804</v>
      </c>
      <c r="EF1666">
        <v>30</v>
      </c>
      <c r="EG1666" t="s">
        <v>20</v>
      </c>
      <c r="EH1666">
        <v>0</v>
      </c>
      <c r="EI1666" t="s">
        <v>45</v>
      </c>
      <c r="EJ1666">
        <v>1</v>
      </c>
      <c r="EK1666">
        <v>89</v>
      </c>
      <c r="EL1666" t="s">
        <v>881</v>
      </c>
      <c r="EM1666" t="s">
        <v>882</v>
      </c>
      <c r="EO1666" t="s">
        <v>45</v>
      </c>
      <c r="EQ1666">
        <v>0</v>
      </c>
      <c r="ER1666">
        <v>56.6</v>
      </c>
      <c r="ES1666">
        <v>56.6</v>
      </c>
      <c r="ET1666">
        <v>0</v>
      </c>
      <c r="EU1666">
        <v>0</v>
      </c>
      <c r="EV1666">
        <v>0</v>
      </c>
      <c r="EW1666">
        <v>0</v>
      </c>
      <c r="EX1666">
        <v>0</v>
      </c>
      <c r="EZ1666">
        <v>0</v>
      </c>
      <c r="FQ1666">
        <v>0</v>
      </c>
      <c r="FR1666">
        <f t="shared" si="1111"/>
        <v>0</v>
      </c>
      <c r="FS1666">
        <v>0</v>
      </c>
      <c r="FX1666">
        <v>0</v>
      </c>
      <c r="FY1666">
        <v>0</v>
      </c>
      <c r="GA1666" t="s">
        <v>45</v>
      </c>
      <c r="GG1666">
        <v>2</v>
      </c>
      <c r="GH1666">
        <v>1</v>
      </c>
      <c r="GI1666">
        <v>2</v>
      </c>
      <c r="GJ1666">
        <v>0</v>
      </c>
      <c r="GK1666">
        <f>ROUND(R1666*(R12)/100,2)</f>
        <v>0</v>
      </c>
      <c r="GL1666">
        <f t="shared" si="1112"/>
        <v>0</v>
      </c>
      <c r="GM1666">
        <f t="shared" si="1113"/>
        <v>543.9</v>
      </c>
      <c r="GN1666">
        <f t="shared" si="1114"/>
        <v>543.9</v>
      </c>
      <c r="GO1666">
        <f t="shared" si="1115"/>
        <v>0</v>
      </c>
      <c r="GP1666">
        <f t="shared" si="1116"/>
        <v>0</v>
      </c>
      <c r="GR1666">
        <v>0</v>
      </c>
    </row>
    <row r="1667" spans="1:200">
      <c r="A1667">
        <v>17</v>
      </c>
      <c r="B1667">
        <v>0</v>
      </c>
      <c r="C1667">
        <f>ROW(SmtRes!A819)</f>
        <v>819</v>
      </c>
      <c r="D1667">
        <f>ROW(EtalonRes!A799)</f>
        <v>799</v>
      </c>
      <c r="E1667" t="s">
        <v>106</v>
      </c>
      <c r="F1667" t="s">
        <v>952</v>
      </c>
      <c r="G1667" t="s">
        <v>953</v>
      </c>
      <c r="H1667" t="s">
        <v>73</v>
      </c>
      <c r="I1667">
        <f>I1657</f>
        <v>0.03</v>
      </c>
      <c r="J1667">
        <v>0</v>
      </c>
      <c r="O1667">
        <f t="shared" si="1080"/>
        <v>853.1</v>
      </c>
      <c r="P1667">
        <f t="shared" si="1081"/>
        <v>186.83</v>
      </c>
      <c r="Q1667">
        <f t="shared" si="1082"/>
        <v>46.46</v>
      </c>
      <c r="R1667">
        <f t="shared" si="1083"/>
        <v>20.3</v>
      </c>
      <c r="S1667">
        <f t="shared" si="1084"/>
        <v>619.80999999999995</v>
      </c>
      <c r="T1667">
        <f t="shared" si="1085"/>
        <v>0</v>
      </c>
      <c r="U1667">
        <f t="shared" si="1086"/>
        <v>3.3294599999999996</v>
      </c>
      <c r="V1667">
        <f t="shared" si="1087"/>
        <v>0</v>
      </c>
      <c r="W1667">
        <f t="shared" si="1088"/>
        <v>0</v>
      </c>
      <c r="X1667">
        <f t="shared" si="1089"/>
        <v>545.42999999999995</v>
      </c>
      <c r="Y1667">
        <f t="shared" si="1090"/>
        <v>272.72000000000003</v>
      </c>
      <c r="AA1667">
        <v>22950688</v>
      </c>
      <c r="AB1667">
        <f t="shared" si="1091"/>
        <v>2451.94</v>
      </c>
      <c r="AC1667">
        <f t="shared" si="1092"/>
        <v>1073.75</v>
      </c>
      <c r="AD1667">
        <f t="shared" si="1093"/>
        <v>162.37</v>
      </c>
      <c r="AE1667">
        <f t="shared" si="1094"/>
        <v>39.82</v>
      </c>
      <c r="AF1667">
        <f t="shared" si="1095"/>
        <v>1215.82</v>
      </c>
      <c r="AG1667">
        <f t="shared" si="1096"/>
        <v>0</v>
      </c>
      <c r="AH1667">
        <f t="shared" si="1097"/>
        <v>106</v>
      </c>
      <c r="AI1667">
        <f t="shared" si="1098"/>
        <v>0</v>
      </c>
      <c r="AJ1667">
        <f t="shared" si="1099"/>
        <v>0</v>
      </c>
      <c r="AK1667">
        <v>2451.94</v>
      </c>
      <c r="AL1667">
        <v>1073.75</v>
      </c>
      <c r="AM1667">
        <v>162.37</v>
      </c>
      <c r="AN1667">
        <v>39.82</v>
      </c>
      <c r="AO1667">
        <v>1215.82</v>
      </c>
      <c r="AP1667">
        <v>0</v>
      </c>
      <c r="AQ1667">
        <v>106</v>
      </c>
      <c r="AR1667">
        <v>0</v>
      </c>
      <c r="AS1667">
        <v>0</v>
      </c>
      <c r="AT1667">
        <v>88</v>
      </c>
      <c r="AU1667">
        <v>44</v>
      </c>
      <c r="AV1667">
        <v>1.0469999999999999</v>
      </c>
      <c r="AW1667">
        <v>1</v>
      </c>
      <c r="AZ1667">
        <v>1</v>
      </c>
      <c r="BA1667">
        <v>16.23</v>
      </c>
      <c r="BB1667">
        <v>9.11</v>
      </c>
      <c r="BC1667">
        <v>5.8</v>
      </c>
      <c r="BD1667" t="s">
        <v>45</v>
      </c>
      <c r="BE1667" t="s">
        <v>45</v>
      </c>
      <c r="BF1667" t="s">
        <v>45</v>
      </c>
      <c r="BG1667" t="s">
        <v>45</v>
      </c>
      <c r="BH1667">
        <v>0</v>
      </c>
      <c r="BI1667">
        <v>1</v>
      </c>
      <c r="BJ1667" t="s">
        <v>954</v>
      </c>
      <c r="BM1667">
        <v>91</v>
      </c>
      <c r="BN1667">
        <v>0</v>
      </c>
      <c r="BO1667" t="s">
        <v>952</v>
      </c>
      <c r="BP1667">
        <v>1</v>
      </c>
      <c r="BQ1667">
        <v>30</v>
      </c>
      <c r="BS1667">
        <v>16.23</v>
      </c>
      <c r="BT1667">
        <v>1</v>
      </c>
      <c r="BU1667">
        <v>1</v>
      </c>
      <c r="BV1667">
        <v>1</v>
      </c>
      <c r="BW1667">
        <v>1</v>
      </c>
      <c r="BX1667">
        <v>1</v>
      </c>
      <c r="BY1667" t="s">
        <v>45</v>
      </c>
      <c r="BZ1667">
        <v>88</v>
      </c>
      <c r="CA1667">
        <v>44</v>
      </c>
      <c r="CF1667">
        <v>0</v>
      </c>
      <c r="CG1667">
        <v>0</v>
      </c>
      <c r="CM1667">
        <v>0</v>
      </c>
      <c r="CN1667" t="s">
        <v>45</v>
      </c>
      <c r="CO1667">
        <v>0</v>
      </c>
      <c r="CP1667">
        <f t="shared" si="1100"/>
        <v>853.09999999999991</v>
      </c>
      <c r="CQ1667">
        <f t="shared" si="1101"/>
        <v>6227.75</v>
      </c>
      <c r="CR1667">
        <f t="shared" si="1102"/>
        <v>1548.7126628999997</v>
      </c>
      <c r="CS1667">
        <f t="shared" si="1103"/>
        <v>676.6536941999999</v>
      </c>
      <c r="CT1667">
        <f t="shared" si="1104"/>
        <v>20660.198254200001</v>
      </c>
      <c r="CU1667">
        <f t="shared" si="1105"/>
        <v>0</v>
      </c>
      <c r="CV1667">
        <f t="shared" si="1106"/>
        <v>110.982</v>
      </c>
      <c r="CW1667">
        <f t="shared" si="1107"/>
        <v>0</v>
      </c>
      <c r="CX1667">
        <f t="shared" si="1108"/>
        <v>0</v>
      </c>
      <c r="CY1667">
        <f t="shared" si="1109"/>
        <v>545.43279999999993</v>
      </c>
      <c r="CZ1667">
        <f t="shared" si="1110"/>
        <v>272.71639999999996</v>
      </c>
      <c r="DC1667" t="s">
        <v>45</v>
      </c>
      <c r="DD1667" t="s">
        <v>45</v>
      </c>
      <c r="DE1667" t="s">
        <v>45</v>
      </c>
      <c r="DF1667" t="s">
        <v>45</v>
      </c>
      <c r="DG1667" t="s">
        <v>45</v>
      </c>
      <c r="DH1667" t="s">
        <v>45</v>
      </c>
      <c r="DI1667" t="s">
        <v>45</v>
      </c>
      <c r="DJ1667" t="s">
        <v>45</v>
      </c>
      <c r="DK1667" t="s">
        <v>45</v>
      </c>
      <c r="DL1667" t="s">
        <v>45</v>
      </c>
      <c r="DM1667" t="s">
        <v>45</v>
      </c>
      <c r="DN1667">
        <v>104</v>
      </c>
      <c r="DO1667">
        <v>70</v>
      </c>
      <c r="DP1667">
        <v>1.0469999999999999</v>
      </c>
      <c r="DQ1667">
        <v>1</v>
      </c>
      <c r="DU1667">
        <v>1005</v>
      </c>
      <c r="DV1667" t="s">
        <v>73</v>
      </c>
      <c r="DW1667" t="s">
        <v>73</v>
      </c>
      <c r="DX1667">
        <v>100</v>
      </c>
      <c r="EE1667">
        <v>21377806</v>
      </c>
      <c r="EF1667">
        <v>30</v>
      </c>
      <c r="EG1667" t="s">
        <v>20</v>
      </c>
      <c r="EH1667">
        <v>0</v>
      </c>
      <c r="EI1667" t="s">
        <v>45</v>
      </c>
      <c r="EJ1667">
        <v>1</v>
      </c>
      <c r="EK1667">
        <v>91</v>
      </c>
      <c r="EL1667" t="s">
        <v>902</v>
      </c>
      <c r="EM1667" t="s">
        <v>903</v>
      </c>
      <c r="EO1667" t="s">
        <v>45</v>
      </c>
      <c r="EQ1667">
        <v>0</v>
      </c>
      <c r="ER1667">
        <v>2451.94</v>
      </c>
      <c r="ES1667">
        <v>1073.75</v>
      </c>
      <c r="ET1667">
        <v>162.37</v>
      </c>
      <c r="EU1667">
        <v>39.82</v>
      </c>
      <c r="EV1667">
        <v>1215.82</v>
      </c>
      <c r="EW1667">
        <v>106</v>
      </c>
      <c r="EX1667">
        <v>0</v>
      </c>
      <c r="EY1667">
        <v>0</v>
      </c>
      <c r="EZ1667">
        <v>0</v>
      </c>
      <c r="FQ1667">
        <v>0</v>
      </c>
      <c r="FR1667">
        <f t="shared" si="1111"/>
        <v>0</v>
      </c>
      <c r="FS1667">
        <v>0</v>
      </c>
      <c r="FX1667">
        <v>88</v>
      </c>
      <c r="FY1667">
        <v>44</v>
      </c>
      <c r="GA1667" t="s">
        <v>45</v>
      </c>
      <c r="GG1667">
        <v>2</v>
      </c>
      <c r="GH1667">
        <v>1</v>
      </c>
      <c r="GI1667">
        <v>2</v>
      </c>
      <c r="GJ1667">
        <v>0</v>
      </c>
      <c r="GK1667">
        <f>ROUND(R1667*(R12)/100,2)</f>
        <v>33.9</v>
      </c>
      <c r="GL1667">
        <f t="shared" si="1112"/>
        <v>0</v>
      </c>
      <c r="GM1667">
        <f t="shared" si="1113"/>
        <v>1705.15</v>
      </c>
      <c r="GN1667">
        <f t="shared" si="1114"/>
        <v>1705.15</v>
      </c>
      <c r="GO1667">
        <f t="shared" si="1115"/>
        <v>0</v>
      </c>
      <c r="GP1667">
        <f t="shared" si="1116"/>
        <v>0</v>
      </c>
      <c r="GR1667">
        <v>0</v>
      </c>
    </row>
    <row r="1668" spans="1:200">
      <c r="A1668">
        <v>18</v>
      </c>
      <c r="B1668">
        <v>0</v>
      </c>
      <c r="C1668">
        <v>819</v>
      </c>
      <c r="E1668" t="s">
        <v>303</v>
      </c>
      <c r="F1668" t="s">
        <v>955</v>
      </c>
      <c r="G1668" t="s">
        <v>956</v>
      </c>
      <c r="H1668" t="s">
        <v>462</v>
      </c>
      <c r="I1668">
        <f>I1667*J1668</f>
        <v>3.06</v>
      </c>
      <c r="J1668">
        <v>102</v>
      </c>
      <c r="O1668">
        <f t="shared" si="1080"/>
        <v>424.82</v>
      </c>
      <c r="P1668">
        <f t="shared" si="1081"/>
        <v>424.82</v>
      </c>
      <c r="Q1668">
        <f t="shared" si="1082"/>
        <v>0</v>
      </c>
      <c r="R1668">
        <f t="shared" si="1083"/>
        <v>0</v>
      </c>
      <c r="S1668">
        <f t="shared" si="1084"/>
        <v>0</v>
      </c>
      <c r="T1668">
        <f t="shared" si="1085"/>
        <v>0</v>
      </c>
      <c r="U1668">
        <f t="shared" si="1086"/>
        <v>0</v>
      </c>
      <c r="V1668">
        <f t="shared" si="1087"/>
        <v>0</v>
      </c>
      <c r="W1668">
        <f t="shared" si="1088"/>
        <v>0</v>
      </c>
      <c r="X1668">
        <f t="shared" si="1089"/>
        <v>0</v>
      </c>
      <c r="Y1668">
        <f t="shared" si="1090"/>
        <v>0</v>
      </c>
      <c r="AA1668">
        <v>22950688</v>
      </c>
      <c r="AB1668">
        <f t="shared" si="1091"/>
        <v>39.44</v>
      </c>
      <c r="AC1668">
        <f t="shared" si="1092"/>
        <v>39.44</v>
      </c>
      <c r="AD1668">
        <f t="shared" si="1093"/>
        <v>0</v>
      </c>
      <c r="AE1668">
        <f t="shared" si="1094"/>
        <v>0</v>
      </c>
      <c r="AF1668">
        <f t="shared" si="1095"/>
        <v>0</v>
      </c>
      <c r="AG1668">
        <f t="shared" si="1096"/>
        <v>0</v>
      </c>
      <c r="AH1668">
        <f t="shared" si="1097"/>
        <v>0</v>
      </c>
      <c r="AI1668">
        <f t="shared" si="1098"/>
        <v>0</v>
      </c>
      <c r="AJ1668">
        <f t="shared" si="1099"/>
        <v>0</v>
      </c>
      <c r="AK1668">
        <v>39.44</v>
      </c>
      <c r="AL1668">
        <v>39.44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1</v>
      </c>
      <c r="AW1668">
        <v>1</v>
      </c>
      <c r="AZ1668">
        <v>1</v>
      </c>
      <c r="BA1668">
        <v>1</v>
      </c>
      <c r="BB1668">
        <v>1</v>
      </c>
      <c r="BC1668">
        <v>3.52</v>
      </c>
      <c r="BD1668" t="s">
        <v>45</v>
      </c>
      <c r="BE1668" t="s">
        <v>45</v>
      </c>
      <c r="BF1668" t="s">
        <v>45</v>
      </c>
      <c r="BG1668" t="s">
        <v>45</v>
      </c>
      <c r="BH1668">
        <v>3</v>
      </c>
      <c r="BI1668">
        <v>1</v>
      </c>
      <c r="BJ1668" t="s">
        <v>957</v>
      </c>
      <c r="BM1668">
        <v>91</v>
      </c>
      <c r="BN1668">
        <v>0</v>
      </c>
      <c r="BO1668" t="s">
        <v>955</v>
      </c>
      <c r="BP1668">
        <v>1</v>
      </c>
      <c r="BQ1668">
        <v>30</v>
      </c>
      <c r="BS1668">
        <v>1</v>
      </c>
      <c r="BT1668">
        <v>1</v>
      </c>
      <c r="BU1668">
        <v>1</v>
      </c>
      <c r="BV1668">
        <v>1</v>
      </c>
      <c r="BW1668">
        <v>1</v>
      </c>
      <c r="BX1668">
        <v>1</v>
      </c>
      <c r="BY1668" t="s">
        <v>45</v>
      </c>
      <c r="BZ1668">
        <v>0</v>
      </c>
      <c r="CA1668">
        <v>0</v>
      </c>
      <c r="CF1668">
        <v>0</v>
      </c>
      <c r="CG1668">
        <v>0</v>
      </c>
      <c r="CM1668">
        <v>0</v>
      </c>
      <c r="CN1668" t="s">
        <v>45</v>
      </c>
      <c r="CO1668">
        <v>0</v>
      </c>
      <c r="CP1668">
        <f t="shared" si="1100"/>
        <v>424.82</v>
      </c>
      <c r="CQ1668">
        <f t="shared" si="1101"/>
        <v>138.8288</v>
      </c>
      <c r="CR1668">
        <f t="shared" si="1102"/>
        <v>0</v>
      </c>
      <c r="CS1668">
        <f t="shared" si="1103"/>
        <v>0</v>
      </c>
      <c r="CT1668">
        <f t="shared" si="1104"/>
        <v>0</v>
      </c>
      <c r="CU1668">
        <f t="shared" si="1105"/>
        <v>0</v>
      </c>
      <c r="CV1668">
        <f t="shared" si="1106"/>
        <v>0</v>
      </c>
      <c r="CW1668">
        <f t="shared" si="1107"/>
        <v>0</v>
      </c>
      <c r="CX1668">
        <f t="shared" si="1108"/>
        <v>0</v>
      </c>
      <c r="CY1668">
        <f t="shared" si="1109"/>
        <v>0</v>
      </c>
      <c r="CZ1668">
        <f t="shared" si="1110"/>
        <v>0</v>
      </c>
      <c r="DC1668" t="s">
        <v>45</v>
      </c>
      <c r="DD1668" t="s">
        <v>45</v>
      </c>
      <c r="DE1668" t="s">
        <v>45</v>
      </c>
      <c r="DF1668" t="s">
        <v>45</v>
      </c>
      <c r="DG1668" t="s">
        <v>45</v>
      </c>
      <c r="DH1668" t="s">
        <v>45</v>
      </c>
      <c r="DI1668" t="s">
        <v>45</v>
      </c>
      <c r="DJ1668" t="s">
        <v>45</v>
      </c>
      <c r="DK1668" t="s">
        <v>45</v>
      </c>
      <c r="DL1668" t="s">
        <v>45</v>
      </c>
      <c r="DM1668" t="s">
        <v>45</v>
      </c>
      <c r="DN1668">
        <v>104</v>
      </c>
      <c r="DO1668">
        <v>70</v>
      </c>
      <c r="DP1668">
        <v>1.0469999999999999</v>
      </c>
      <c r="DQ1668">
        <v>1</v>
      </c>
      <c r="DU1668">
        <v>1005</v>
      </c>
      <c r="DV1668" t="s">
        <v>462</v>
      </c>
      <c r="DW1668" t="s">
        <v>462</v>
      </c>
      <c r="DX1668">
        <v>1</v>
      </c>
      <c r="EE1668">
        <v>21377806</v>
      </c>
      <c r="EF1668">
        <v>30</v>
      </c>
      <c r="EG1668" t="s">
        <v>20</v>
      </c>
      <c r="EH1668">
        <v>0</v>
      </c>
      <c r="EI1668" t="s">
        <v>45</v>
      </c>
      <c r="EJ1668">
        <v>1</v>
      </c>
      <c r="EK1668">
        <v>91</v>
      </c>
      <c r="EL1668" t="s">
        <v>902</v>
      </c>
      <c r="EM1668" t="s">
        <v>903</v>
      </c>
      <c r="EO1668" t="s">
        <v>45</v>
      </c>
      <c r="EQ1668">
        <v>0</v>
      </c>
      <c r="ER1668">
        <v>39.44</v>
      </c>
      <c r="ES1668">
        <v>39.44</v>
      </c>
      <c r="ET1668">
        <v>0</v>
      </c>
      <c r="EU1668">
        <v>0</v>
      </c>
      <c r="EV1668">
        <v>0</v>
      </c>
      <c r="EW1668">
        <v>0</v>
      </c>
      <c r="EX1668">
        <v>0</v>
      </c>
      <c r="EZ1668">
        <v>0</v>
      </c>
      <c r="FQ1668">
        <v>0</v>
      </c>
      <c r="FR1668">
        <f t="shared" si="1111"/>
        <v>0</v>
      </c>
      <c r="FS1668">
        <v>0</v>
      </c>
      <c r="FX1668">
        <v>0</v>
      </c>
      <c r="FY1668">
        <v>0</v>
      </c>
      <c r="GA1668" t="s">
        <v>45</v>
      </c>
      <c r="GG1668">
        <v>2</v>
      </c>
      <c r="GH1668">
        <v>1</v>
      </c>
      <c r="GI1668">
        <v>2</v>
      </c>
      <c r="GJ1668">
        <v>0</v>
      </c>
      <c r="GK1668">
        <f>ROUND(R1668*(R12)/100,2)</f>
        <v>0</v>
      </c>
      <c r="GL1668">
        <f t="shared" si="1112"/>
        <v>0</v>
      </c>
      <c r="GM1668">
        <f t="shared" si="1113"/>
        <v>424.82</v>
      </c>
      <c r="GN1668">
        <f t="shared" si="1114"/>
        <v>424.82</v>
      </c>
      <c r="GO1668">
        <f t="shared" si="1115"/>
        <v>0</v>
      </c>
      <c r="GP1668">
        <f t="shared" si="1116"/>
        <v>0</v>
      </c>
      <c r="GR1668">
        <v>0</v>
      </c>
    </row>
    <row r="1670" spans="1:200">
      <c r="A1670" s="2">
        <v>51</v>
      </c>
      <c r="B1670" s="2">
        <f>B1653</f>
        <v>0</v>
      </c>
      <c r="C1670" s="2">
        <f>A1653</f>
        <v>5</v>
      </c>
      <c r="D1670" s="2">
        <f>ROW(A1653)</f>
        <v>1653</v>
      </c>
      <c r="E1670" s="2"/>
      <c r="F1670" s="2" t="str">
        <f>IF(F1653&lt;&gt;"",F1653,"")</f>
        <v>Новый подраздел</v>
      </c>
      <c r="G1670" s="2" t="str">
        <f>IF(G1653&lt;&gt;"",G1653,"")</f>
        <v>САНУЗЕЛ (служебный)</v>
      </c>
      <c r="H1670" s="2"/>
      <c r="I1670" s="2"/>
      <c r="J1670" s="2"/>
      <c r="K1670" s="2"/>
      <c r="L1670" s="2"/>
      <c r="M1670" s="2"/>
      <c r="N1670" s="2"/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>
        <f t="shared" ref="AO1670:AU1670" si="1117">ROUND(BB1670,2)</f>
        <v>0</v>
      </c>
      <c r="AP1670" s="2">
        <f t="shared" si="1117"/>
        <v>0</v>
      </c>
      <c r="AQ1670" s="2">
        <f t="shared" si="1117"/>
        <v>0</v>
      </c>
      <c r="AR1670" s="2">
        <f t="shared" si="1117"/>
        <v>0</v>
      </c>
      <c r="AS1670" s="2">
        <f t="shared" si="1117"/>
        <v>0</v>
      </c>
      <c r="AT1670" s="2">
        <f t="shared" si="1117"/>
        <v>0</v>
      </c>
      <c r="AU1670" s="2">
        <f t="shared" si="1117"/>
        <v>0</v>
      </c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>
        <v>0</v>
      </c>
    </row>
    <row r="1672" spans="1:200">
      <c r="A1672" s="4">
        <v>50</v>
      </c>
      <c r="B1672" s="4">
        <v>0</v>
      </c>
      <c r="C1672" s="4">
        <v>0</v>
      </c>
      <c r="D1672" s="4">
        <v>1</v>
      </c>
      <c r="E1672" s="4">
        <v>201</v>
      </c>
      <c r="F1672" s="4">
        <f>ROUND(Source!O1670,O1672)</f>
        <v>0</v>
      </c>
      <c r="G1672" s="4" t="s">
        <v>172</v>
      </c>
      <c r="H1672" s="4" t="s">
        <v>173</v>
      </c>
      <c r="I1672" s="4"/>
      <c r="J1672" s="4"/>
      <c r="K1672" s="4">
        <v>201</v>
      </c>
      <c r="L1672" s="4">
        <v>1</v>
      </c>
      <c r="M1672" s="4">
        <v>3</v>
      </c>
      <c r="N1672" s="4" t="s">
        <v>45</v>
      </c>
      <c r="O1672" s="4">
        <v>2</v>
      </c>
      <c r="P1672" s="4"/>
    </row>
    <row r="1673" spans="1:200">
      <c r="A1673" s="4">
        <v>50</v>
      </c>
      <c r="B1673" s="4">
        <v>0</v>
      </c>
      <c r="C1673" s="4">
        <v>0</v>
      </c>
      <c r="D1673" s="4">
        <v>1</v>
      </c>
      <c r="E1673" s="4">
        <v>202</v>
      </c>
      <c r="F1673" s="4">
        <f>ROUND(Source!P1670,O1673)</f>
        <v>0</v>
      </c>
      <c r="G1673" s="4" t="s">
        <v>174</v>
      </c>
      <c r="H1673" s="4" t="s">
        <v>175</v>
      </c>
      <c r="I1673" s="4"/>
      <c r="J1673" s="4"/>
      <c r="K1673" s="4">
        <v>202</v>
      </c>
      <c r="L1673" s="4">
        <v>2</v>
      </c>
      <c r="M1673" s="4">
        <v>3</v>
      </c>
      <c r="N1673" s="4" t="s">
        <v>45</v>
      </c>
      <c r="O1673" s="4">
        <v>2</v>
      </c>
      <c r="P1673" s="4"/>
    </row>
    <row r="1674" spans="1:200">
      <c r="A1674" s="4">
        <v>50</v>
      </c>
      <c r="B1674" s="4">
        <v>0</v>
      </c>
      <c r="C1674" s="4">
        <v>0</v>
      </c>
      <c r="D1674" s="4">
        <v>1</v>
      </c>
      <c r="E1674" s="4">
        <v>222</v>
      </c>
      <c r="F1674" s="4">
        <f>ROUND(Source!AO1670,O1674)</f>
        <v>0</v>
      </c>
      <c r="G1674" s="4" t="s">
        <v>176</v>
      </c>
      <c r="H1674" s="4" t="s">
        <v>177</v>
      </c>
      <c r="I1674" s="4"/>
      <c r="J1674" s="4"/>
      <c r="K1674" s="4">
        <v>222</v>
      </c>
      <c r="L1674" s="4">
        <v>3</v>
      </c>
      <c r="M1674" s="4">
        <v>3</v>
      </c>
      <c r="N1674" s="4" t="s">
        <v>45</v>
      </c>
      <c r="O1674" s="4">
        <v>2</v>
      </c>
      <c r="P1674" s="4"/>
    </row>
    <row r="1675" spans="1:200">
      <c r="A1675" s="4">
        <v>50</v>
      </c>
      <c r="B1675" s="4">
        <v>0</v>
      </c>
      <c r="C1675" s="4">
        <v>0</v>
      </c>
      <c r="D1675" s="4">
        <v>1</v>
      </c>
      <c r="E1675" s="4">
        <v>216</v>
      </c>
      <c r="F1675" s="4">
        <f>ROUND(Source!AP1670,O1675)</f>
        <v>0</v>
      </c>
      <c r="G1675" s="4" t="s">
        <v>178</v>
      </c>
      <c r="H1675" s="4" t="s">
        <v>179</v>
      </c>
      <c r="I1675" s="4"/>
      <c r="J1675" s="4"/>
      <c r="K1675" s="4">
        <v>216</v>
      </c>
      <c r="L1675" s="4">
        <v>4</v>
      </c>
      <c r="M1675" s="4">
        <v>3</v>
      </c>
      <c r="N1675" s="4" t="s">
        <v>45</v>
      </c>
      <c r="O1675" s="4">
        <v>2</v>
      </c>
      <c r="P1675" s="4"/>
    </row>
    <row r="1676" spans="1:200">
      <c r="A1676" s="4">
        <v>50</v>
      </c>
      <c r="B1676" s="4">
        <v>0</v>
      </c>
      <c r="C1676" s="4">
        <v>0</v>
      </c>
      <c r="D1676" s="4">
        <v>1</v>
      </c>
      <c r="E1676" s="4">
        <v>223</v>
      </c>
      <c r="F1676" s="4">
        <f>ROUND(Source!AQ1670,O1676)</f>
        <v>0</v>
      </c>
      <c r="G1676" s="4" t="s">
        <v>180</v>
      </c>
      <c r="H1676" s="4" t="s">
        <v>181</v>
      </c>
      <c r="I1676" s="4"/>
      <c r="J1676" s="4"/>
      <c r="K1676" s="4">
        <v>223</v>
      </c>
      <c r="L1676" s="4">
        <v>5</v>
      </c>
      <c r="M1676" s="4">
        <v>3</v>
      </c>
      <c r="N1676" s="4" t="s">
        <v>45</v>
      </c>
      <c r="O1676" s="4">
        <v>2</v>
      </c>
      <c r="P1676" s="4"/>
    </row>
    <row r="1677" spans="1:200">
      <c r="A1677" s="4">
        <v>50</v>
      </c>
      <c r="B1677" s="4">
        <v>0</v>
      </c>
      <c r="C1677" s="4">
        <v>0</v>
      </c>
      <c r="D1677" s="4">
        <v>1</v>
      </c>
      <c r="E1677" s="4">
        <v>203</v>
      </c>
      <c r="F1677" s="4">
        <f>ROUND(Source!Q1670,O1677)</f>
        <v>0</v>
      </c>
      <c r="G1677" s="4" t="s">
        <v>182</v>
      </c>
      <c r="H1677" s="4" t="s">
        <v>183</v>
      </c>
      <c r="I1677" s="4"/>
      <c r="J1677" s="4"/>
      <c r="K1677" s="4">
        <v>203</v>
      </c>
      <c r="L1677" s="4">
        <v>6</v>
      </c>
      <c r="M1677" s="4">
        <v>3</v>
      </c>
      <c r="N1677" s="4" t="s">
        <v>45</v>
      </c>
      <c r="O1677" s="4">
        <v>2</v>
      </c>
      <c r="P1677" s="4"/>
    </row>
    <row r="1678" spans="1:200">
      <c r="A1678" s="4">
        <v>50</v>
      </c>
      <c r="B1678" s="4">
        <v>0</v>
      </c>
      <c r="C1678" s="4">
        <v>0</v>
      </c>
      <c r="D1678" s="4">
        <v>1</v>
      </c>
      <c r="E1678" s="4">
        <v>204</v>
      </c>
      <c r="F1678" s="4">
        <f>ROUND(Source!R1670,O1678)</f>
        <v>0</v>
      </c>
      <c r="G1678" s="4" t="s">
        <v>184</v>
      </c>
      <c r="H1678" s="4" t="s">
        <v>185</v>
      </c>
      <c r="I1678" s="4"/>
      <c r="J1678" s="4"/>
      <c r="K1678" s="4">
        <v>204</v>
      </c>
      <c r="L1678" s="4">
        <v>7</v>
      </c>
      <c r="M1678" s="4">
        <v>3</v>
      </c>
      <c r="N1678" s="4" t="s">
        <v>45</v>
      </c>
      <c r="O1678" s="4">
        <v>2</v>
      </c>
      <c r="P1678" s="4"/>
    </row>
    <row r="1679" spans="1:200">
      <c r="A1679" s="4">
        <v>50</v>
      </c>
      <c r="B1679" s="4">
        <v>0</v>
      </c>
      <c r="C1679" s="4">
        <v>0</v>
      </c>
      <c r="D1679" s="4">
        <v>1</v>
      </c>
      <c r="E1679" s="4">
        <v>205</v>
      </c>
      <c r="F1679" s="4">
        <f>ROUND(Source!S1670,O1679)</f>
        <v>0</v>
      </c>
      <c r="G1679" s="4" t="s">
        <v>186</v>
      </c>
      <c r="H1679" s="4" t="s">
        <v>187</v>
      </c>
      <c r="I1679" s="4"/>
      <c r="J1679" s="4"/>
      <c r="K1679" s="4">
        <v>205</v>
      </c>
      <c r="L1679" s="4">
        <v>8</v>
      </c>
      <c r="M1679" s="4">
        <v>3</v>
      </c>
      <c r="N1679" s="4" t="s">
        <v>45</v>
      </c>
      <c r="O1679" s="4">
        <v>2</v>
      </c>
      <c r="P1679" s="4"/>
    </row>
    <row r="1680" spans="1:200">
      <c r="A1680" s="4">
        <v>50</v>
      </c>
      <c r="B1680" s="4">
        <v>0</v>
      </c>
      <c r="C1680" s="4">
        <v>0</v>
      </c>
      <c r="D1680" s="4">
        <v>1</v>
      </c>
      <c r="E1680" s="4">
        <v>214</v>
      </c>
      <c r="F1680" s="4">
        <f>ROUND(Source!AS1670,O1680)</f>
        <v>0</v>
      </c>
      <c r="G1680" s="4" t="s">
        <v>188</v>
      </c>
      <c r="H1680" s="4" t="s">
        <v>189</v>
      </c>
      <c r="I1680" s="4"/>
      <c r="J1680" s="4"/>
      <c r="K1680" s="4">
        <v>214</v>
      </c>
      <c r="L1680" s="4">
        <v>9</v>
      </c>
      <c r="M1680" s="4">
        <v>3</v>
      </c>
      <c r="N1680" s="4" t="s">
        <v>45</v>
      </c>
      <c r="O1680" s="4">
        <v>2</v>
      </c>
      <c r="P1680" s="4"/>
    </row>
    <row r="1681" spans="1:200">
      <c r="A1681" s="4">
        <v>50</v>
      </c>
      <c r="B1681" s="4">
        <v>0</v>
      </c>
      <c r="C1681" s="4">
        <v>0</v>
      </c>
      <c r="D1681" s="4">
        <v>1</v>
      </c>
      <c r="E1681" s="4">
        <v>215</v>
      </c>
      <c r="F1681" s="4">
        <f>ROUND(Source!AT1670,O1681)</f>
        <v>0</v>
      </c>
      <c r="G1681" s="4" t="s">
        <v>190</v>
      </c>
      <c r="H1681" s="4" t="s">
        <v>191</v>
      </c>
      <c r="I1681" s="4"/>
      <c r="J1681" s="4"/>
      <c r="K1681" s="4">
        <v>215</v>
      </c>
      <c r="L1681" s="4">
        <v>10</v>
      </c>
      <c r="M1681" s="4">
        <v>3</v>
      </c>
      <c r="N1681" s="4" t="s">
        <v>45</v>
      </c>
      <c r="O1681" s="4">
        <v>2</v>
      </c>
      <c r="P1681" s="4"/>
    </row>
    <row r="1682" spans="1:200">
      <c r="A1682" s="4">
        <v>50</v>
      </c>
      <c r="B1682" s="4">
        <v>0</v>
      </c>
      <c r="C1682" s="4">
        <v>0</v>
      </c>
      <c r="D1682" s="4">
        <v>1</v>
      </c>
      <c r="E1682" s="4">
        <v>217</v>
      </c>
      <c r="F1682" s="4">
        <f>ROUND(Source!AU1670,O1682)</f>
        <v>0</v>
      </c>
      <c r="G1682" s="4" t="s">
        <v>192</v>
      </c>
      <c r="H1682" s="4" t="s">
        <v>193</v>
      </c>
      <c r="I1682" s="4"/>
      <c r="J1682" s="4"/>
      <c r="K1682" s="4">
        <v>217</v>
      </c>
      <c r="L1682" s="4">
        <v>11</v>
      </c>
      <c r="M1682" s="4">
        <v>3</v>
      </c>
      <c r="N1682" s="4" t="s">
        <v>45</v>
      </c>
      <c r="O1682" s="4">
        <v>2</v>
      </c>
      <c r="P1682" s="4"/>
    </row>
    <row r="1683" spans="1:200">
      <c r="A1683" s="4">
        <v>50</v>
      </c>
      <c r="B1683" s="4">
        <v>0</v>
      </c>
      <c r="C1683" s="4">
        <v>0</v>
      </c>
      <c r="D1683" s="4">
        <v>1</v>
      </c>
      <c r="E1683" s="4">
        <v>206</v>
      </c>
      <c r="F1683" s="4">
        <f>ROUND(Source!T1670,O1683)</f>
        <v>0</v>
      </c>
      <c r="G1683" s="4" t="s">
        <v>194</v>
      </c>
      <c r="H1683" s="4" t="s">
        <v>195</v>
      </c>
      <c r="I1683" s="4"/>
      <c r="J1683" s="4"/>
      <c r="K1683" s="4">
        <v>206</v>
      </c>
      <c r="L1683" s="4">
        <v>12</v>
      </c>
      <c r="M1683" s="4">
        <v>3</v>
      </c>
      <c r="N1683" s="4" t="s">
        <v>45</v>
      </c>
      <c r="O1683" s="4">
        <v>2</v>
      </c>
      <c r="P1683" s="4"/>
    </row>
    <row r="1684" spans="1:200">
      <c r="A1684" s="4">
        <v>50</v>
      </c>
      <c r="B1684" s="4">
        <v>0</v>
      </c>
      <c r="C1684" s="4">
        <v>0</v>
      </c>
      <c r="D1684" s="4">
        <v>1</v>
      </c>
      <c r="E1684" s="4">
        <v>207</v>
      </c>
      <c r="F1684" s="4">
        <f>Source!U1670</f>
        <v>0</v>
      </c>
      <c r="G1684" s="4" t="s">
        <v>196</v>
      </c>
      <c r="H1684" s="4" t="s">
        <v>197</v>
      </c>
      <c r="I1684" s="4"/>
      <c r="J1684" s="4"/>
      <c r="K1684" s="4">
        <v>207</v>
      </c>
      <c r="L1684" s="4">
        <v>13</v>
      </c>
      <c r="M1684" s="4">
        <v>3</v>
      </c>
      <c r="N1684" s="4" t="s">
        <v>45</v>
      </c>
      <c r="O1684" s="4">
        <v>-1</v>
      </c>
      <c r="P1684" s="4"/>
    </row>
    <row r="1685" spans="1:200">
      <c r="A1685" s="4">
        <v>50</v>
      </c>
      <c r="B1685" s="4">
        <v>0</v>
      </c>
      <c r="C1685" s="4">
        <v>0</v>
      </c>
      <c r="D1685" s="4">
        <v>1</v>
      </c>
      <c r="E1685" s="4">
        <v>208</v>
      </c>
      <c r="F1685" s="4">
        <f>Source!V1670</f>
        <v>0</v>
      </c>
      <c r="G1685" s="4" t="s">
        <v>198</v>
      </c>
      <c r="H1685" s="4" t="s">
        <v>199</v>
      </c>
      <c r="I1685" s="4"/>
      <c r="J1685" s="4"/>
      <c r="K1685" s="4">
        <v>208</v>
      </c>
      <c r="L1685" s="4">
        <v>14</v>
      </c>
      <c r="M1685" s="4">
        <v>3</v>
      </c>
      <c r="N1685" s="4" t="s">
        <v>45</v>
      </c>
      <c r="O1685" s="4">
        <v>-1</v>
      </c>
      <c r="P1685" s="4"/>
    </row>
    <row r="1686" spans="1:200">
      <c r="A1686" s="4">
        <v>50</v>
      </c>
      <c r="B1686" s="4">
        <v>0</v>
      </c>
      <c r="C1686" s="4">
        <v>0</v>
      </c>
      <c r="D1686" s="4">
        <v>1</v>
      </c>
      <c r="E1686" s="4">
        <v>209</v>
      </c>
      <c r="F1686" s="4">
        <f>ROUND(Source!W1670,O1686)</f>
        <v>0</v>
      </c>
      <c r="G1686" s="4" t="s">
        <v>200</v>
      </c>
      <c r="H1686" s="4" t="s">
        <v>201</v>
      </c>
      <c r="I1686" s="4"/>
      <c r="J1686" s="4"/>
      <c r="K1686" s="4">
        <v>209</v>
      </c>
      <c r="L1686" s="4">
        <v>15</v>
      </c>
      <c r="M1686" s="4">
        <v>3</v>
      </c>
      <c r="N1686" s="4" t="s">
        <v>45</v>
      </c>
      <c r="O1686" s="4">
        <v>2</v>
      </c>
      <c r="P1686" s="4"/>
    </row>
    <row r="1687" spans="1:200">
      <c r="A1687" s="4">
        <v>50</v>
      </c>
      <c r="B1687" s="4">
        <v>0</v>
      </c>
      <c r="C1687" s="4">
        <v>0</v>
      </c>
      <c r="D1687" s="4">
        <v>1</v>
      </c>
      <c r="E1687" s="4">
        <v>210</v>
      </c>
      <c r="F1687" s="4">
        <f>ROUND(Source!X1670,O1687)</f>
        <v>0</v>
      </c>
      <c r="G1687" s="4" t="s">
        <v>202</v>
      </c>
      <c r="H1687" s="4" t="s">
        <v>203</v>
      </c>
      <c r="I1687" s="4"/>
      <c r="J1687" s="4"/>
      <c r="K1687" s="4">
        <v>210</v>
      </c>
      <c r="L1687" s="4">
        <v>16</v>
      </c>
      <c r="M1687" s="4">
        <v>3</v>
      </c>
      <c r="N1687" s="4" t="s">
        <v>45</v>
      </c>
      <c r="O1687" s="4">
        <v>2</v>
      </c>
      <c r="P1687" s="4"/>
    </row>
    <row r="1688" spans="1:200">
      <c r="A1688" s="4">
        <v>50</v>
      </c>
      <c r="B1688" s="4">
        <v>0</v>
      </c>
      <c r="C1688" s="4">
        <v>0</v>
      </c>
      <c r="D1688" s="4">
        <v>1</v>
      </c>
      <c r="E1688" s="4">
        <v>211</v>
      </c>
      <c r="F1688" s="4">
        <f>ROUND(Source!Y1670,O1688)</f>
        <v>0</v>
      </c>
      <c r="G1688" s="4" t="s">
        <v>204</v>
      </c>
      <c r="H1688" s="4" t="s">
        <v>205</v>
      </c>
      <c r="I1688" s="4"/>
      <c r="J1688" s="4"/>
      <c r="K1688" s="4">
        <v>211</v>
      </c>
      <c r="L1688" s="4">
        <v>17</v>
      </c>
      <c r="M1688" s="4">
        <v>3</v>
      </c>
      <c r="N1688" s="4" t="s">
        <v>45</v>
      </c>
      <c r="O1688" s="4">
        <v>2</v>
      </c>
      <c r="P1688" s="4"/>
    </row>
    <row r="1689" spans="1:200">
      <c r="A1689" s="4">
        <v>50</v>
      </c>
      <c r="B1689" s="4">
        <v>0</v>
      </c>
      <c r="C1689" s="4">
        <v>0</v>
      </c>
      <c r="D1689" s="4">
        <v>1</v>
      </c>
      <c r="E1689" s="4">
        <v>224</v>
      </c>
      <c r="F1689" s="4">
        <f>ROUND(Source!AR1670,O1689)</f>
        <v>0</v>
      </c>
      <c r="G1689" s="4" t="s">
        <v>206</v>
      </c>
      <c r="H1689" s="4" t="s">
        <v>207</v>
      </c>
      <c r="I1689" s="4"/>
      <c r="J1689" s="4"/>
      <c r="K1689" s="4">
        <v>224</v>
      </c>
      <c r="L1689" s="4">
        <v>18</v>
      </c>
      <c r="M1689" s="4">
        <v>3</v>
      </c>
      <c r="N1689" s="4" t="s">
        <v>45</v>
      </c>
      <c r="O1689" s="4">
        <v>2</v>
      </c>
      <c r="P1689" s="4"/>
    </row>
    <row r="1691" spans="1:200">
      <c r="A1691" s="1">
        <v>5</v>
      </c>
      <c r="B1691" s="1">
        <v>0</v>
      </c>
      <c r="C1691" s="1"/>
      <c r="D1691" s="1">
        <f>ROW(A1705)</f>
        <v>1705</v>
      </c>
      <c r="E1691" s="1"/>
      <c r="F1691" s="1" t="s">
        <v>564</v>
      </c>
      <c r="G1691" s="1" t="s">
        <v>857</v>
      </c>
      <c r="H1691" s="1" t="s">
        <v>45</v>
      </c>
      <c r="I1691" s="1">
        <v>0</v>
      </c>
      <c r="J1691" s="1"/>
      <c r="K1691" s="1">
        <v>0</v>
      </c>
      <c r="L1691" s="1"/>
      <c r="M1691" s="1"/>
      <c r="N1691" s="1"/>
      <c r="O1691" s="1"/>
      <c r="P1691" s="1"/>
      <c r="Q1691" s="1"/>
      <c r="R1691" s="1"/>
      <c r="S1691" s="1"/>
      <c r="T1691" s="1"/>
      <c r="U1691" s="1" t="s">
        <v>45</v>
      </c>
      <c r="V1691" s="1">
        <v>0</v>
      </c>
      <c r="W1691" s="1"/>
      <c r="X1691" s="1"/>
      <c r="Y1691" s="1"/>
      <c r="Z1691" s="1"/>
      <c r="AA1691" s="1"/>
      <c r="AB1691" s="1" t="s">
        <v>45</v>
      </c>
      <c r="AC1691" s="1" t="s">
        <v>45</v>
      </c>
      <c r="AD1691" s="1" t="s">
        <v>45</v>
      </c>
      <c r="AE1691" s="1" t="s">
        <v>45</v>
      </c>
      <c r="AF1691" s="1" t="s">
        <v>45</v>
      </c>
      <c r="AG1691" s="1" t="s">
        <v>45</v>
      </c>
      <c r="AH1691" s="1"/>
      <c r="AI1691" s="1"/>
      <c r="AJ1691" s="1"/>
      <c r="AK1691" s="1"/>
      <c r="AL1691" s="1"/>
      <c r="AM1691" s="1"/>
      <c r="AN1691" s="1"/>
      <c r="AO1691" s="1"/>
      <c r="AP1691" s="1" t="s">
        <v>45</v>
      </c>
      <c r="AQ1691" s="1" t="s">
        <v>45</v>
      </c>
      <c r="AR1691" s="1" t="s">
        <v>45</v>
      </c>
      <c r="AS1691" s="1"/>
      <c r="AT1691" s="1"/>
      <c r="AU1691" s="1"/>
      <c r="AV1691" s="1"/>
      <c r="AW1691" s="1"/>
      <c r="AX1691" s="1"/>
      <c r="AY1691" s="1"/>
      <c r="AZ1691" s="1" t="s">
        <v>45</v>
      </c>
      <c r="BA1691" s="1"/>
      <c r="BB1691" s="1" t="s">
        <v>45</v>
      </c>
      <c r="BC1691" s="1" t="s">
        <v>45</v>
      </c>
      <c r="BD1691" s="1" t="s">
        <v>45</v>
      </c>
      <c r="BE1691" s="1" t="s">
        <v>45</v>
      </c>
      <c r="BF1691" s="1" t="s">
        <v>45</v>
      </c>
      <c r="BG1691" s="1" t="s">
        <v>45</v>
      </c>
      <c r="BH1691" s="1" t="s">
        <v>45</v>
      </c>
      <c r="BI1691" s="1" t="s">
        <v>45</v>
      </c>
      <c r="BJ1691" s="1" t="s">
        <v>45</v>
      </c>
      <c r="BK1691" s="1" t="s">
        <v>45</v>
      </c>
      <c r="BL1691" s="1" t="s">
        <v>45</v>
      </c>
      <c r="BM1691" s="1" t="s">
        <v>45</v>
      </c>
      <c r="BN1691" s="1" t="s">
        <v>45</v>
      </c>
      <c r="BO1691" s="1" t="s">
        <v>45</v>
      </c>
      <c r="BP1691" s="1" t="s">
        <v>45</v>
      </c>
      <c r="BQ1691" s="1"/>
      <c r="BR1691" s="1"/>
      <c r="BS1691" s="1"/>
      <c r="BT1691" s="1"/>
      <c r="BU1691" s="1"/>
      <c r="BV1691" s="1"/>
      <c r="BW1691" s="1"/>
      <c r="BX1691" s="1">
        <v>0</v>
      </c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>
        <v>0</v>
      </c>
    </row>
    <row r="1693" spans="1:200">
      <c r="A1693" s="2">
        <v>52</v>
      </c>
      <c r="B1693" s="2">
        <f t="shared" ref="B1693:G1693" si="1118">B1705</f>
        <v>0</v>
      </c>
      <c r="C1693" s="2">
        <f t="shared" si="1118"/>
        <v>5</v>
      </c>
      <c r="D1693" s="2">
        <f t="shared" si="1118"/>
        <v>1691</v>
      </c>
      <c r="E1693" s="2">
        <f t="shared" si="1118"/>
        <v>0</v>
      </c>
      <c r="F1693" s="2" t="str">
        <f t="shared" si="1118"/>
        <v>Новый подраздел</v>
      </c>
      <c r="G1693" s="2" t="str">
        <f t="shared" si="1118"/>
        <v>ТАМБУР (вход в комнату)</v>
      </c>
      <c r="H1693" s="2"/>
      <c r="I1693" s="2"/>
      <c r="J1693" s="2"/>
      <c r="K1693" s="2"/>
      <c r="L1693" s="2"/>
      <c r="M1693" s="2"/>
      <c r="N1693" s="2"/>
      <c r="O1693" s="2">
        <f t="shared" ref="O1693:AT1693" si="1119">O1705</f>
        <v>0</v>
      </c>
      <c r="P1693" s="2">
        <f t="shared" si="1119"/>
        <v>0</v>
      </c>
      <c r="Q1693" s="2">
        <f t="shared" si="1119"/>
        <v>0</v>
      </c>
      <c r="R1693" s="2">
        <f t="shared" si="1119"/>
        <v>0</v>
      </c>
      <c r="S1693" s="2">
        <f t="shared" si="1119"/>
        <v>0</v>
      </c>
      <c r="T1693" s="2">
        <f t="shared" si="1119"/>
        <v>0</v>
      </c>
      <c r="U1693" s="2">
        <f t="shared" si="1119"/>
        <v>0</v>
      </c>
      <c r="V1693" s="2">
        <f t="shared" si="1119"/>
        <v>0</v>
      </c>
      <c r="W1693" s="2">
        <f t="shared" si="1119"/>
        <v>0</v>
      </c>
      <c r="X1693" s="2">
        <f t="shared" si="1119"/>
        <v>0</v>
      </c>
      <c r="Y1693" s="2">
        <f t="shared" si="1119"/>
        <v>0</v>
      </c>
      <c r="Z1693" s="2">
        <f t="shared" si="1119"/>
        <v>0</v>
      </c>
      <c r="AA1693" s="2">
        <f t="shared" si="1119"/>
        <v>0</v>
      </c>
      <c r="AB1693" s="2">
        <f t="shared" si="1119"/>
        <v>0</v>
      </c>
      <c r="AC1693" s="2">
        <f t="shared" si="1119"/>
        <v>0</v>
      </c>
      <c r="AD1693" s="2">
        <f t="shared" si="1119"/>
        <v>0</v>
      </c>
      <c r="AE1693" s="2">
        <f t="shared" si="1119"/>
        <v>0</v>
      </c>
      <c r="AF1693" s="2">
        <f t="shared" si="1119"/>
        <v>0</v>
      </c>
      <c r="AG1693" s="2">
        <f t="shared" si="1119"/>
        <v>0</v>
      </c>
      <c r="AH1693" s="2">
        <f t="shared" si="1119"/>
        <v>0</v>
      </c>
      <c r="AI1693" s="2">
        <f t="shared" si="1119"/>
        <v>0</v>
      </c>
      <c r="AJ1693" s="2">
        <f t="shared" si="1119"/>
        <v>0</v>
      </c>
      <c r="AK1693" s="2">
        <f t="shared" si="1119"/>
        <v>0</v>
      </c>
      <c r="AL1693" s="2">
        <f t="shared" si="1119"/>
        <v>0</v>
      </c>
      <c r="AM1693" s="2">
        <f t="shared" si="1119"/>
        <v>0</v>
      </c>
      <c r="AN1693" s="2">
        <f t="shared" si="1119"/>
        <v>0</v>
      </c>
      <c r="AO1693" s="2">
        <f t="shared" si="1119"/>
        <v>0</v>
      </c>
      <c r="AP1693" s="2">
        <f t="shared" si="1119"/>
        <v>0</v>
      </c>
      <c r="AQ1693" s="2">
        <f t="shared" si="1119"/>
        <v>0</v>
      </c>
      <c r="AR1693" s="2">
        <f t="shared" si="1119"/>
        <v>0</v>
      </c>
      <c r="AS1693" s="2">
        <f t="shared" si="1119"/>
        <v>0</v>
      </c>
      <c r="AT1693" s="2">
        <f t="shared" si="1119"/>
        <v>0</v>
      </c>
      <c r="AU1693" s="2">
        <f t="shared" ref="AU1693:BZ1693" si="1120">AU1705</f>
        <v>0</v>
      </c>
      <c r="AV1693" s="2">
        <f t="shared" si="1120"/>
        <v>0</v>
      </c>
      <c r="AW1693" s="2">
        <f t="shared" si="1120"/>
        <v>0</v>
      </c>
      <c r="AX1693" s="2">
        <f t="shared" si="1120"/>
        <v>0</v>
      </c>
      <c r="AY1693" s="2">
        <f t="shared" si="1120"/>
        <v>0</v>
      </c>
      <c r="AZ1693" s="2">
        <f t="shared" si="1120"/>
        <v>0</v>
      </c>
      <c r="BA1693" s="2">
        <f t="shared" si="1120"/>
        <v>0</v>
      </c>
      <c r="BB1693" s="2">
        <f t="shared" si="1120"/>
        <v>0</v>
      </c>
      <c r="BC1693" s="2">
        <f t="shared" si="1120"/>
        <v>0</v>
      </c>
      <c r="BD1693" s="2">
        <f t="shared" si="1120"/>
        <v>0</v>
      </c>
      <c r="BE1693" s="2">
        <f t="shared" si="1120"/>
        <v>0</v>
      </c>
      <c r="BF1693" s="2">
        <f t="shared" si="1120"/>
        <v>0</v>
      </c>
      <c r="BG1693" s="2">
        <f t="shared" si="1120"/>
        <v>0</v>
      </c>
      <c r="BH1693" s="2">
        <f t="shared" si="1120"/>
        <v>0</v>
      </c>
      <c r="BI1693" s="2">
        <f t="shared" si="1120"/>
        <v>0</v>
      </c>
      <c r="BJ1693" s="2">
        <f t="shared" si="1120"/>
        <v>0</v>
      </c>
      <c r="BK1693" s="2">
        <f t="shared" si="1120"/>
        <v>0</v>
      </c>
      <c r="BL1693" s="2">
        <f t="shared" si="1120"/>
        <v>0</v>
      </c>
      <c r="BM1693" s="2">
        <f t="shared" si="1120"/>
        <v>0</v>
      </c>
      <c r="BN1693" s="2">
        <f t="shared" si="1120"/>
        <v>0</v>
      </c>
      <c r="BO1693" s="3">
        <f t="shared" si="1120"/>
        <v>0</v>
      </c>
      <c r="BP1693" s="3">
        <f t="shared" si="1120"/>
        <v>0</v>
      </c>
      <c r="BQ1693" s="3">
        <f t="shared" si="1120"/>
        <v>0</v>
      </c>
      <c r="BR1693" s="3">
        <f t="shared" si="1120"/>
        <v>0</v>
      </c>
      <c r="BS1693" s="3">
        <f t="shared" si="1120"/>
        <v>0</v>
      </c>
      <c r="BT1693" s="3">
        <f t="shared" si="1120"/>
        <v>0</v>
      </c>
      <c r="BU1693" s="3">
        <f t="shared" si="1120"/>
        <v>0</v>
      </c>
      <c r="BV1693" s="3">
        <f t="shared" si="1120"/>
        <v>0</v>
      </c>
      <c r="BW1693" s="3">
        <f t="shared" si="1120"/>
        <v>0</v>
      </c>
      <c r="BX1693" s="3">
        <f t="shared" si="1120"/>
        <v>0</v>
      </c>
      <c r="BY1693" s="3">
        <f t="shared" si="1120"/>
        <v>0</v>
      </c>
      <c r="BZ1693" s="3">
        <f t="shared" si="1120"/>
        <v>0</v>
      </c>
      <c r="CA1693" s="3">
        <f t="shared" ref="CA1693:DF1693" si="1121">CA1705</f>
        <v>0</v>
      </c>
      <c r="CB1693" s="3">
        <f t="shared" si="1121"/>
        <v>0</v>
      </c>
      <c r="CC1693" s="3">
        <f t="shared" si="1121"/>
        <v>0</v>
      </c>
      <c r="CD1693" s="3">
        <f t="shared" si="1121"/>
        <v>0</v>
      </c>
      <c r="CE1693" s="3">
        <f t="shared" si="1121"/>
        <v>0</v>
      </c>
      <c r="CF1693" s="3">
        <f t="shared" si="1121"/>
        <v>0</v>
      </c>
      <c r="CG1693" s="3">
        <f t="shared" si="1121"/>
        <v>0</v>
      </c>
      <c r="CH1693" s="3">
        <f t="shared" si="1121"/>
        <v>0</v>
      </c>
      <c r="CI1693" s="3">
        <f t="shared" si="1121"/>
        <v>0</v>
      </c>
      <c r="CJ1693" s="3">
        <f t="shared" si="1121"/>
        <v>0</v>
      </c>
      <c r="CK1693" s="3">
        <f t="shared" si="1121"/>
        <v>0</v>
      </c>
      <c r="CL1693" s="3">
        <f t="shared" si="1121"/>
        <v>0</v>
      </c>
      <c r="CM1693" s="3">
        <f t="shared" si="1121"/>
        <v>0</v>
      </c>
      <c r="CN1693" s="3">
        <f t="shared" si="1121"/>
        <v>0</v>
      </c>
      <c r="CO1693" s="3">
        <f t="shared" si="1121"/>
        <v>0</v>
      </c>
      <c r="CP1693" s="3">
        <f t="shared" si="1121"/>
        <v>0</v>
      </c>
      <c r="CQ1693" s="3">
        <f t="shared" si="1121"/>
        <v>0</v>
      </c>
      <c r="CR1693" s="3">
        <f t="shared" si="1121"/>
        <v>0</v>
      </c>
      <c r="CS1693" s="3">
        <f t="shared" si="1121"/>
        <v>0</v>
      </c>
      <c r="CT1693" s="3">
        <f t="shared" si="1121"/>
        <v>0</v>
      </c>
      <c r="CU1693" s="3">
        <f t="shared" si="1121"/>
        <v>0</v>
      </c>
      <c r="CV1693" s="3">
        <f t="shared" si="1121"/>
        <v>0</v>
      </c>
      <c r="CW1693" s="3">
        <f t="shared" si="1121"/>
        <v>0</v>
      </c>
      <c r="CX1693" s="3">
        <f t="shared" si="1121"/>
        <v>0</v>
      </c>
      <c r="CY1693" s="3">
        <f t="shared" si="1121"/>
        <v>0</v>
      </c>
      <c r="CZ1693" s="3">
        <f t="shared" si="1121"/>
        <v>0</v>
      </c>
      <c r="DA1693" s="3">
        <f t="shared" si="1121"/>
        <v>0</v>
      </c>
      <c r="DB1693" s="3">
        <f t="shared" si="1121"/>
        <v>0</v>
      </c>
      <c r="DC1693" s="3">
        <f t="shared" si="1121"/>
        <v>0</v>
      </c>
      <c r="DD1693" s="3">
        <f t="shared" si="1121"/>
        <v>0</v>
      </c>
      <c r="DE1693" s="3">
        <f t="shared" si="1121"/>
        <v>0</v>
      </c>
      <c r="DF1693" s="3">
        <f t="shared" si="1121"/>
        <v>0</v>
      </c>
      <c r="DG1693" s="3">
        <f t="shared" ref="DG1693:DN1693" si="1122">DG1705</f>
        <v>0</v>
      </c>
      <c r="DH1693" s="3">
        <f t="shared" si="1122"/>
        <v>0</v>
      </c>
      <c r="DI1693" s="3">
        <f t="shared" si="1122"/>
        <v>0</v>
      </c>
      <c r="DJ1693" s="3">
        <f t="shared" si="1122"/>
        <v>0</v>
      </c>
      <c r="DK1693" s="3">
        <f t="shared" si="1122"/>
        <v>0</v>
      </c>
      <c r="DL1693" s="3">
        <f t="shared" si="1122"/>
        <v>0</v>
      </c>
      <c r="DM1693" s="3">
        <f t="shared" si="1122"/>
        <v>0</v>
      </c>
      <c r="DN1693" s="3">
        <f t="shared" si="1122"/>
        <v>0</v>
      </c>
    </row>
    <row r="1695" spans="1:200">
      <c r="A1695">
        <v>17</v>
      </c>
      <c r="B1695">
        <v>0</v>
      </c>
      <c r="C1695">
        <f>ROW(SmtRes!A821)</f>
        <v>821</v>
      </c>
      <c r="D1695">
        <f>ROW(EtalonRes!A801)</f>
        <v>801</v>
      </c>
      <c r="E1695" t="s">
        <v>63</v>
      </c>
      <c r="F1695" t="s">
        <v>907</v>
      </c>
      <c r="G1695" t="s">
        <v>908</v>
      </c>
      <c r="H1695" t="s">
        <v>93</v>
      </c>
      <c r="I1695">
        <f>(4*8)/100-0.08</f>
        <v>0.24</v>
      </c>
      <c r="J1695">
        <v>0</v>
      </c>
      <c r="O1695">
        <f t="shared" ref="O1695:O1703" si="1123">ROUND(CP1695,2)</f>
        <v>157.13999999999999</v>
      </c>
      <c r="P1695">
        <f t="shared" ref="P1695:P1703" si="1124">ROUND(CQ1695*I1695,2)</f>
        <v>0</v>
      </c>
      <c r="Q1695">
        <f t="shared" ref="Q1695:Q1703" si="1125">ROUND(CR1695*I1695,2)</f>
        <v>0</v>
      </c>
      <c r="R1695">
        <f t="shared" ref="R1695:R1703" si="1126">ROUND(CS1695*I1695,2)</f>
        <v>0</v>
      </c>
      <c r="S1695">
        <f t="shared" ref="S1695:S1703" si="1127">ROUND(CT1695*I1695,2)</f>
        <v>157.13999999999999</v>
      </c>
      <c r="T1695">
        <f t="shared" ref="T1695:T1703" si="1128">ROUND(CU1695*I1695,2)</f>
        <v>0</v>
      </c>
      <c r="U1695">
        <f t="shared" ref="U1695:U1703" si="1129">CV1695*I1695</f>
        <v>0.94732559999999999</v>
      </c>
      <c r="V1695">
        <f t="shared" ref="V1695:V1703" si="1130">CW1695*I1695</f>
        <v>0</v>
      </c>
      <c r="W1695">
        <f t="shared" ref="W1695:W1703" si="1131">ROUND(CX1695*I1695,2)</f>
        <v>0</v>
      </c>
      <c r="X1695">
        <f t="shared" ref="X1695:X1703" si="1132">ROUND(CY1695,2)</f>
        <v>111.57</v>
      </c>
      <c r="Y1695">
        <f t="shared" ref="Y1695:Y1703" si="1133">ROUND(CZ1695,2)</f>
        <v>69.14</v>
      </c>
      <c r="AA1695">
        <v>22950688</v>
      </c>
      <c r="AB1695">
        <f t="shared" ref="AB1695:AB1703" si="1134">ROUND((AC1695+AD1695+AF1695),6)</f>
        <v>38.53</v>
      </c>
      <c r="AC1695">
        <f t="shared" ref="AC1695:AC1703" si="1135">ROUND((ES1695),6)</f>
        <v>0</v>
      </c>
      <c r="AD1695">
        <f>ROUND((((ET1695)-(EU1695))+AE1695),6)</f>
        <v>0</v>
      </c>
      <c r="AE1695">
        <f t="shared" ref="AE1695:AF1699" si="1136">ROUND((EU1695),6)</f>
        <v>0</v>
      </c>
      <c r="AF1695">
        <f t="shared" si="1136"/>
        <v>38.53</v>
      </c>
      <c r="AG1695">
        <f t="shared" ref="AG1695:AG1703" si="1137">ROUND((AP1695),6)</f>
        <v>0</v>
      </c>
      <c r="AH1695">
        <f t="shared" ref="AH1695:AI1699" si="1138">(EW1695)</f>
        <v>3.77</v>
      </c>
      <c r="AI1695">
        <f t="shared" si="1138"/>
        <v>0</v>
      </c>
      <c r="AJ1695">
        <f t="shared" ref="AJ1695:AJ1703" si="1139">ROUND((AS1695),6)</f>
        <v>0</v>
      </c>
      <c r="AK1695">
        <v>38.53</v>
      </c>
      <c r="AL1695">
        <v>0</v>
      </c>
      <c r="AM1695">
        <v>0</v>
      </c>
      <c r="AN1695">
        <v>0</v>
      </c>
      <c r="AO1695">
        <v>38.53</v>
      </c>
      <c r="AP1695">
        <v>0</v>
      </c>
      <c r="AQ1695">
        <v>3.77</v>
      </c>
      <c r="AR1695">
        <v>0</v>
      </c>
      <c r="AS1695">
        <v>0</v>
      </c>
      <c r="AT1695">
        <v>71</v>
      </c>
      <c r="AU1695">
        <v>44</v>
      </c>
      <c r="AV1695">
        <v>1.0469999999999999</v>
      </c>
      <c r="AW1695">
        <v>1</v>
      </c>
      <c r="AZ1695">
        <v>1</v>
      </c>
      <c r="BA1695">
        <v>16.23</v>
      </c>
      <c r="BB1695">
        <v>1</v>
      </c>
      <c r="BC1695">
        <v>1</v>
      </c>
      <c r="BD1695" t="s">
        <v>45</v>
      </c>
      <c r="BE1695" t="s">
        <v>45</v>
      </c>
      <c r="BF1695" t="s">
        <v>45</v>
      </c>
      <c r="BG1695" t="s">
        <v>45</v>
      </c>
      <c r="BH1695">
        <v>0</v>
      </c>
      <c r="BI1695">
        <v>1</v>
      </c>
      <c r="BJ1695" t="s">
        <v>909</v>
      </c>
      <c r="BM1695">
        <v>439</v>
      </c>
      <c r="BN1695">
        <v>0</v>
      </c>
      <c r="BO1695" t="s">
        <v>907</v>
      </c>
      <c r="BP1695">
        <v>1</v>
      </c>
      <c r="BQ1695">
        <v>60</v>
      </c>
      <c r="BS1695">
        <v>16.23</v>
      </c>
      <c r="BT1695">
        <v>1</v>
      </c>
      <c r="BU1695">
        <v>1</v>
      </c>
      <c r="BV1695">
        <v>1</v>
      </c>
      <c r="BW1695">
        <v>1</v>
      </c>
      <c r="BX1695">
        <v>1</v>
      </c>
      <c r="BY1695" t="s">
        <v>45</v>
      </c>
      <c r="BZ1695">
        <v>71</v>
      </c>
      <c r="CA1695">
        <v>44</v>
      </c>
      <c r="CF1695">
        <v>0</v>
      </c>
      <c r="CG1695">
        <v>0</v>
      </c>
      <c r="CM1695">
        <v>0</v>
      </c>
      <c r="CN1695" t="s">
        <v>45</v>
      </c>
      <c r="CO1695">
        <v>0</v>
      </c>
      <c r="CP1695">
        <f t="shared" ref="CP1695:CP1703" si="1140">(P1695+Q1695+S1695)</f>
        <v>157.13999999999999</v>
      </c>
      <c r="CQ1695">
        <f t="shared" ref="CQ1695:CQ1703" si="1141">(AC1695*BC1695*AW1695)</f>
        <v>0</v>
      </c>
      <c r="CR1695">
        <f t="shared" ref="CR1695:CR1703" si="1142">(AD1695*BB1695*AV1695)</f>
        <v>0</v>
      </c>
      <c r="CS1695">
        <f t="shared" ref="CS1695:CS1703" si="1143">(AE1695*BS1695*AV1695)</f>
        <v>0</v>
      </c>
      <c r="CT1695">
        <f t="shared" ref="CT1695:CT1703" si="1144">(AF1695*BA1695*AV1695)</f>
        <v>654.73296929999992</v>
      </c>
      <c r="CU1695">
        <f t="shared" ref="CU1695:CU1703" si="1145">AG1695</f>
        <v>0</v>
      </c>
      <c r="CV1695">
        <f t="shared" ref="CV1695:CV1703" si="1146">(AH1695*AV1695)</f>
        <v>3.94719</v>
      </c>
      <c r="CW1695">
        <f t="shared" ref="CW1695:CW1703" si="1147">AI1695</f>
        <v>0</v>
      </c>
      <c r="CX1695">
        <f t="shared" ref="CX1695:CX1703" si="1148">AJ1695</f>
        <v>0</v>
      </c>
      <c r="CY1695">
        <f t="shared" ref="CY1695:CY1703" si="1149">S1695*(BZ1695/100)</f>
        <v>111.56939999999999</v>
      </c>
      <c r="CZ1695">
        <f t="shared" ref="CZ1695:CZ1703" si="1150">S1695*(CA1695/100)</f>
        <v>69.141599999999997</v>
      </c>
      <c r="DC1695" t="s">
        <v>45</v>
      </c>
      <c r="DD1695" t="s">
        <v>45</v>
      </c>
      <c r="DE1695" t="s">
        <v>45</v>
      </c>
      <c r="DF1695" t="s">
        <v>45</v>
      </c>
      <c r="DG1695" t="s">
        <v>45</v>
      </c>
      <c r="DH1695" t="s">
        <v>45</v>
      </c>
      <c r="DI1695" t="s">
        <v>45</v>
      </c>
      <c r="DJ1695" t="s">
        <v>45</v>
      </c>
      <c r="DK1695" t="s">
        <v>45</v>
      </c>
      <c r="DL1695" t="s">
        <v>45</v>
      </c>
      <c r="DM1695" t="s">
        <v>45</v>
      </c>
      <c r="DN1695">
        <v>80</v>
      </c>
      <c r="DO1695">
        <v>55</v>
      </c>
      <c r="DP1695">
        <v>1.0469999999999999</v>
      </c>
      <c r="DQ1695">
        <v>1</v>
      </c>
      <c r="DU1695">
        <v>1003</v>
      </c>
      <c r="DV1695" t="s">
        <v>93</v>
      </c>
      <c r="DW1695" t="s">
        <v>93</v>
      </c>
      <c r="DX1695">
        <v>100</v>
      </c>
      <c r="EE1695">
        <v>21378154</v>
      </c>
      <c r="EF1695">
        <v>60</v>
      </c>
      <c r="EG1695" t="s">
        <v>87</v>
      </c>
      <c r="EH1695">
        <v>0</v>
      </c>
      <c r="EI1695" t="s">
        <v>45</v>
      </c>
      <c r="EJ1695">
        <v>1</v>
      </c>
      <c r="EK1695">
        <v>439</v>
      </c>
      <c r="EL1695" t="s">
        <v>425</v>
      </c>
      <c r="EM1695" t="s">
        <v>426</v>
      </c>
      <c r="EO1695" t="s">
        <v>45</v>
      </c>
      <c r="EQ1695">
        <v>0</v>
      </c>
      <c r="ER1695">
        <v>38.53</v>
      </c>
      <c r="ES1695">
        <v>0</v>
      </c>
      <c r="ET1695">
        <v>0</v>
      </c>
      <c r="EU1695">
        <v>0</v>
      </c>
      <c r="EV1695">
        <v>38.53</v>
      </c>
      <c r="EW1695">
        <v>3.77</v>
      </c>
      <c r="EX1695">
        <v>0</v>
      </c>
      <c r="EY1695">
        <v>0</v>
      </c>
      <c r="EZ1695">
        <v>0</v>
      </c>
      <c r="FQ1695">
        <v>0</v>
      </c>
      <c r="FR1695">
        <f t="shared" ref="FR1695:FR1703" si="1151">ROUND(IF(AND(BH1695=3,BI1695=3),P1695,0),2)</f>
        <v>0</v>
      </c>
      <c r="FS1695">
        <v>0</v>
      </c>
      <c r="FX1695">
        <v>71</v>
      </c>
      <c r="FY1695">
        <v>44</v>
      </c>
      <c r="GA1695" t="s">
        <v>45</v>
      </c>
      <c r="GG1695">
        <v>2</v>
      </c>
      <c r="GH1695">
        <v>1</v>
      </c>
      <c r="GI1695">
        <v>2</v>
      </c>
      <c r="GJ1695">
        <v>0</v>
      </c>
      <c r="GK1695">
        <f>ROUND(R1695*(R12)/100,2)</f>
        <v>0</v>
      </c>
      <c r="GL1695">
        <f t="shared" ref="GL1695:GL1703" si="1152">ROUND(IF(AND(BH1695=3,BI1695=3,FS1695&lt;&gt;0),P1695,0),2)</f>
        <v>0</v>
      </c>
      <c r="GM1695">
        <f t="shared" ref="GM1695:GM1703" si="1153">O1695+X1695+Y1695+GK1695</f>
        <v>337.84999999999997</v>
      </c>
      <c r="GN1695">
        <f t="shared" ref="GN1695:GN1703" si="1154">ROUND(IF(OR(BI1695=0,BI1695=1),O1695+X1695+Y1695+GK1695,0),2)</f>
        <v>337.85</v>
      </c>
      <c r="GO1695">
        <f t="shared" ref="GO1695:GO1703" si="1155">ROUND(IF(BI1695=2,O1695+X1695+Y1695+GK1695,0),2)</f>
        <v>0</v>
      </c>
      <c r="GP1695">
        <f t="shared" ref="GP1695:GP1703" si="1156">ROUND(IF(BI1695=4,O1695+X1695+Y1695+GK1695,0),2)</f>
        <v>0</v>
      </c>
      <c r="GR1695">
        <v>0</v>
      </c>
    </row>
    <row r="1696" spans="1:200">
      <c r="A1696">
        <v>17</v>
      </c>
      <c r="B1696">
        <v>0</v>
      </c>
      <c r="C1696">
        <f>ROW(SmtRes!A823)</f>
        <v>823</v>
      </c>
      <c r="D1696">
        <f>ROW(EtalonRes!A803)</f>
        <v>803</v>
      </c>
      <c r="E1696" t="s">
        <v>70</v>
      </c>
      <c r="F1696" t="s">
        <v>913</v>
      </c>
      <c r="G1696" t="s">
        <v>914</v>
      </c>
      <c r="H1696" t="s">
        <v>73</v>
      </c>
      <c r="I1696">
        <f>0.264</f>
        <v>0.26400000000000001</v>
      </c>
      <c r="J1696">
        <v>0</v>
      </c>
      <c r="O1696">
        <f t="shared" si="1123"/>
        <v>522.23</v>
      </c>
      <c r="P1696">
        <f t="shared" si="1124"/>
        <v>0</v>
      </c>
      <c r="Q1696">
        <f t="shared" si="1125"/>
        <v>0</v>
      </c>
      <c r="R1696">
        <f t="shared" si="1126"/>
        <v>0</v>
      </c>
      <c r="S1696">
        <f t="shared" si="1127"/>
        <v>522.23</v>
      </c>
      <c r="T1696">
        <f t="shared" si="1128"/>
        <v>0</v>
      </c>
      <c r="U1696">
        <f t="shared" si="1129"/>
        <v>3.1482871200000004</v>
      </c>
      <c r="V1696">
        <f t="shared" si="1130"/>
        <v>0</v>
      </c>
      <c r="W1696">
        <f t="shared" si="1131"/>
        <v>0</v>
      </c>
      <c r="X1696">
        <f t="shared" si="1132"/>
        <v>370.78</v>
      </c>
      <c r="Y1696">
        <f t="shared" si="1133"/>
        <v>229.78</v>
      </c>
      <c r="AA1696">
        <v>22950688</v>
      </c>
      <c r="AB1696">
        <f t="shared" si="1134"/>
        <v>116.41</v>
      </c>
      <c r="AC1696">
        <f t="shared" si="1135"/>
        <v>0</v>
      </c>
      <c r="AD1696">
        <f>ROUND((((ET1696)-(EU1696))+AE1696),6)</f>
        <v>0</v>
      </c>
      <c r="AE1696">
        <f t="shared" si="1136"/>
        <v>0</v>
      </c>
      <c r="AF1696">
        <f t="shared" si="1136"/>
        <v>116.41</v>
      </c>
      <c r="AG1696">
        <f t="shared" si="1137"/>
        <v>0</v>
      </c>
      <c r="AH1696">
        <f t="shared" si="1138"/>
        <v>11.39</v>
      </c>
      <c r="AI1696">
        <f t="shared" si="1138"/>
        <v>0</v>
      </c>
      <c r="AJ1696">
        <f t="shared" si="1139"/>
        <v>0</v>
      </c>
      <c r="AK1696">
        <v>116.41</v>
      </c>
      <c r="AL1696">
        <v>0</v>
      </c>
      <c r="AM1696">
        <v>0</v>
      </c>
      <c r="AN1696">
        <v>0</v>
      </c>
      <c r="AO1696">
        <v>116.41</v>
      </c>
      <c r="AP1696">
        <v>0</v>
      </c>
      <c r="AQ1696">
        <v>11.39</v>
      </c>
      <c r="AR1696">
        <v>0</v>
      </c>
      <c r="AS1696">
        <v>0</v>
      </c>
      <c r="AT1696">
        <v>71</v>
      </c>
      <c r="AU1696">
        <v>44</v>
      </c>
      <c r="AV1696">
        <v>1.0469999999999999</v>
      </c>
      <c r="AW1696">
        <v>1</v>
      </c>
      <c r="AZ1696">
        <v>1</v>
      </c>
      <c r="BA1696">
        <v>16.23</v>
      </c>
      <c r="BB1696">
        <v>1</v>
      </c>
      <c r="BC1696">
        <v>1</v>
      </c>
      <c r="BD1696" t="s">
        <v>45</v>
      </c>
      <c r="BE1696" t="s">
        <v>45</v>
      </c>
      <c r="BF1696" t="s">
        <v>45</v>
      </c>
      <c r="BG1696" t="s">
        <v>45</v>
      </c>
      <c r="BH1696">
        <v>0</v>
      </c>
      <c r="BI1696">
        <v>1</v>
      </c>
      <c r="BJ1696" t="s">
        <v>915</v>
      </c>
      <c r="BM1696">
        <v>439</v>
      </c>
      <c r="BN1696">
        <v>0</v>
      </c>
      <c r="BO1696" t="s">
        <v>913</v>
      </c>
      <c r="BP1696">
        <v>1</v>
      </c>
      <c r="BQ1696">
        <v>60</v>
      </c>
      <c r="BS1696">
        <v>16.23</v>
      </c>
      <c r="BT1696">
        <v>1</v>
      </c>
      <c r="BU1696">
        <v>1</v>
      </c>
      <c r="BV1696">
        <v>1</v>
      </c>
      <c r="BW1696">
        <v>1</v>
      </c>
      <c r="BX1696">
        <v>1</v>
      </c>
      <c r="BY1696" t="s">
        <v>45</v>
      </c>
      <c r="BZ1696">
        <v>71</v>
      </c>
      <c r="CA1696">
        <v>44</v>
      </c>
      <c r="CF1696">
        <v>0</v>
      </c>
      <c r="CG1696">
        <v>0</v>
      </c>
      <c r="CM1696">
        <v>0</v>
      </c>
      <c r="CN1696" t="s">
        <v>45</v>
      </c>
      <c r="CO1696">
        <v>0</v>
      </c>
      <c r="CP1696">
        <f t="shared" si="1140"/>
        <v>522.23</v>
      </c>
      <c r="CQ1696">
        <f t="shared" si="1141"/>
        <v>0</v>
      </c>
      <c r="CR1696">
        <f t="shared" si="1142"/>
        <v>0</v>
      </c>
      <c r="CS1696">
        <f t="shared" si="1143"/>
        <v>0</v>
      </c>
      <c r="CT1696">
        <f t="shared" si="1144"/>
        <v>1978.1330120999999</v>
      </c>
      <c r="CU1696">
        <f t="shared" si="1145"/>
        <v>0</v>
      </c>
      <c r="CV1696">
        <f t="shared" si="1146"/>
        <v>11.925330000000001</v>
      </c>
      <c r="CW1696">
        <f t="shared" si="1147"/>
        <v>0</v>
      </c>
      <c r="CX1696">
        <f t="shared" si="1148"/>
        <v>0</v>
      </c>
      <c r="CY1696">
        <f t="shared" si="1149"/>
        <v>370.7833</v>
      </c>
      <c r="CZ1696">
        <f t="shared" si="1150"/>
        <v>229.78120000000001</v>
      </c>
      <c r="DC1696" t="s">
        <v>45</v>
      </c>
      <c r="DD1696" t="s">
        <v>45</v>
      </c>
      <c r="DE1696" t="s">
        <v>45</v>
      </c>
      <c r="DF1696" t="s">
        <v>45</v>
      </c>
      <c r="DG1696" t="s">
        <v>45</v>
      </c>
      <c r="DH1696" t="s">
        <v>45</v>
      </c>
      <c r="DI1696" t="s">
        <v>45</v>
      </c>
      <c r="DJ1696" t="s">
        <v>45</v>
      </c>
      <c r="DK1696" t="s">
        <v>45</v>
      </c>
      <c r="DL1696" t="s">
        <v>45</v>
      </c>
      <c r="DM1696" t="s">
        <v>45</v>
      </c>
      <c r="DN1696">
        <v>80</v>
      </c>
      <c r="DO1696">
        <v>55</v>
      </c>
      <c r="DP1696">
        <v>1.0469999999999999</v>
      </c>
      <c r="DQ1696">
        <v>1</v>
      </c>
      <c r="DU1696">
        <v>1005</v>
      </c>
      <c r="DV1696" t="s">
        <v>73</v>
      </c>
      <c r="DW1696" t="s">
        <v>73</v>
      </c>
      <c r="DX1696">
        <v>100</v>
      </c>
      <c r="EE1696">
        <v>21378154</v>
      </c>
      <c r="EF1696">
        <v>60</v>
      </c>
      <c r="EG1696" t="s">
        <v>87</v>
      </c>
      <c r="EH1696">
        <v>0</v>
      </c>
      <c r="EI1696" t="s">
        <v>45</v>
      </c>
      <c r="EJ1696">
        <v>1</v>
      </c>
      <c r="EK1696">
        <v>439</v>
      </c>
      <c r="EL1696" t="s">
        <v>425</v>
      </c>
      <c r="EM1696" t="s">
        <v>426</v>
      </c>
      <c r="EO1696" t="s">
        <v>45</v>
      </c>
      <c r="EQ1696">
        <v>0</v>
      </c>
      <c r="ER1696">
        <v>116.41</v>
      </c>
      <c r="ES1696">
        <v>0</v>
      </c>
      <c r="ET1696">
        <v>0</v>
      </c>
      <c r="EU1696">
        <v>0</v>
      </c>
      <c r="EV1696">
        <v>116.41</v>
      </c>
      <c r="EW1696">
        <v>11.39</v>
      </c>
      <c r="EX1696">
        <v>0</v>
      </c>
      <c r="EY1696">
        <v>0</v>
      </c>
      <c r="EZ1696">
        <v>0</v>
      </c>
      <c r="FQ1696">
        <v>0</v>
      </c>
      <c r="FR1696">
        <f t="shared" si="1151"/>
        <v>0</v>
      </c>
      <c r="FS1696">
        <v>0</v>
      </c>
      <c r="FX1696">
        <v>71</v>
      </c>
      <c r="FY1696">
        <v>44</v>
      </c>
      <c r="GA1696" t="s">
        <v>45</v>
      </c>
      <c r="GG1696">
        <v>2</v>
      </c>
      <c r="GH1696">
        <v>1</v>
      </c>
      <c r="GI1696">
        <v>2</v>
      </c>
      <c r="GJ1696">
        <v>0</v>
      </c>
      <c r="GK1696">
        <f>ROUND(R1696*(R12)/100,2)</f>
        <v>0</v>
      </c>
      <c r="GL1696">
        <f t="shared" si="1152"/>
        <v>0</v>
      </c>
      <c r="GM1696">
        <f t="shared" si="1153"/>
        <v>1122.79</v>
      </c>
      <c r="GN1696">
        <f t="shared" si="1154"/>
        <v>1122.79</v>
      </c>
      <c r="GO1696">
        <f t="shared" si="1155"/>
        <v>0</v>
      </c>
      <c r="GP1696">
        <f t="shared" si="1156"/>
        <v>0</v>
      </c>
      <c r="GR1696">
        <v>0</v>
      </c>
    </row>
    <row r="1697" spans="1:200">
      <c r="A1697">
        <v>17</v>
      </c>
      <c r="B1697">
        <v>0</v>
      </c>
      <c r="C1697">
        <f>ROW(SmtRes!A827)</f>
        <v>827</v>
      </c>
      <c r="D1697">
        <f>ROW(EtalonRes!A807)</f>
        <v>807</v>
      </c>
      <c r="E1697" t="s">
        <v>77</v>
      </c>
      <c r="F1697" t="s">
        <v>427</v>
      </c>
      <c r="G1697" t="s">
        <v>428</v>
      </c>
      <c r="H1697" t="s">
        <v>73</v>
      </c>
      <c r="I1697">
        <f>I1696</f>
        <v>0.26400000000000001</v>
      </c>
      <c r="J1697">
        <v>0</v>
      </c>
      <c r="O1697">
        <f t="shared" si="1123"/>
        <v>2215.9899999999998</v>
      </c>
      <c r="P1697">
        <f t="shared" si="1124"/>
        <v>0</v>
      </c>
      <c r="Q1697">
        <f t="shared" si="1125"/>
        <v>982.18</v>
      </c>
      <c r="R1697">
        <f t="shared" si="1126"/>
        <v>623.79</v>
      </c>
      <c r="S1697">
        <f t="shared" si="1127"/>
        <v>1233.81</v>
      </c>
      <c r="T1697">
        <f t="shared" si="1128"/>
        <v>0</v>
      </c>
      <c r="U1697">
        <f t="shared" si="1129"/>
        <v>6.7996368</v>
      </c>
      <c r="V1697">
        <f t="shared" si="1130"/>
        <v>0</v>
      </c>
      <c r="W1697">
        <f t="shared" si="1131"/>
        <v>0</v>
      </c>
      <c r="X1697">
        <f t="shared" si="1132"/>
        <v>876.01</v>
      </c>
      <c r="Y1697">
        <f t="shared" si="1133"/>
        <v>542.88</v>
      </c>
      <c r="AA1697">
        <v>22950688</v>
      </c>
      <c r="AB1697">
        <f t="shared" si="1134"/>
        <v>740.74</v>
      </c>
      <c r="AC1697">
        <f t="shared" si="1135"/>
        <v>0</v>
      </c>
      <c r="AD1697">
        <f>ROUND((((ET1697)-(EU1697))+AE1697),6)</f>
        <v>465.71</v>
      </c>
      <c r="AE1697">
        <f t="shared" si="1136"/>
        <v>139.05000000000001</v>
      </c>
      <c r="AF1697">
        <f t="shared" si="1136"/>
        <v>275.02999999999997</v>
      </c>
      <c r="AG1697">
        <f t="shared" si="1137"/>
        <v>0</v>
      </c>
      <c r="AH1697">
        <f t="shared" si="1138"/>
        <v>24.6</v>
      </c>
      <c r="AI1697">
        <f t="shared" si="1138"/>
        <v>0</v>
      </c>
      <c r="AJ1697">
        <f t="shared" si="1139"/>
        <v>0</v>
      </c>
      <c r="AK1697">
        <v>740.74</v>
      </c>
      <c r="AL1697">
        <v>0</v>
      </c>
      <c r="AM1697">
        <v>465.71</v>
      </c>
      <c r="AN1697">
        <v>139.05000000000001</v>
      </c>
      <c r="AO1697">
        <v>275.02999999999997</v>
      </c>
      <c r="AP1697">
        <v>0</v>
      </c>
      <c r="AQ1697">
        <v>24.6</v>
      </c>
      <c r="AR1697">
        <v>0</v>
      </c>
      <c r="AS1697">
        <v>0</v>
      </c>
      <c r="AT1697">
        <v>71</v>
      </c>
      <c r="AU1697">
        <v>44</v>
      </c>
      <c r="AV1697">
        <v>1.0469999999999999</v>
      </c>
      <c r="AW1697">
        <v>1</v>
      </c>
      <c r="AZ1697">
        <v>1</v>
      </c>
      <c r="BA1697">
        <v>16.23</v>
      </c>
      <c r="BB1697">
        <v>7.63</v>
      </c>
      <c r="BC1697">
        <v>1</v>
      </c>
      <c r="BD1697" t="s">
        <v>45</v>
      </c>
      <c r="BE1697" t="s">
        <v>45</v>
      </c>
      <c r="BF1697" t="s">
        <v>45</v>
      </c>
      <c r="BG1697" t="s">
        <v>45</v>
      </c>
      <c r="BH1697">
        <v>0</v>
      </c>
      <c r="BI1697">
        <v>1</v>
      </c>
      <c r="BJ1697" t="s">
        <v>429</v>
      </c>
      <c r="BM1697">
        <v>439</v>
      </c>
      <c r="BN1697">
        <v>0</v>
      </c>
      <c r="BO1697" t="s">
        <v>427</v>
      </c>
      <c r="BP1697">
        <v>1</v>
      </c>
      <c r="BQ1697">
        <v>60</v>
      </c>
      <c r="BS1697">
        <v>16.23</v>
      </c>
      <c r="BT1697">
        <v>1</v>
      </c>
      <c r="BU1697">
        <v>1</v>
      </c>
      <c r="BV1697">
        <v>1</v>
      </c>
      <c r="BW1697">
        <v>1</v>
      </c>
      <c r="BX1697">
        <v>1</v>
      </c>
      <c r="BY1697" t="s">
        <v>45</v>
      </c>
      <c r="BZ1697">
        <v>71</v>
      </c>
      <c r="CA1697">
        <v>44</v>
      </c>
      <c r="CF1697">
        <v>0</v>
      </c>
      <c r="CG1697">
        <v>0</v>
      </c>
      <c r="CM1697">
        <v>0</v>
      </c>
      <c r="CN1697" t="s">
        <v>45</v>
      </c>
      <c r="CO1697">
        <v>0</v>
      </c>
      <c r="CP1697">
        <f t="shared" si="1140"/>
        <v>2215.9899999999998</v>
      </c>
      <c r="CQ1697">
        <f t="shared" si="1141"/>
        <v>0</v>
      </c>
      <c r="CR1697">
        <f t="shared" si="1142"/>
        <v>3720.3755630999995</v>
      </c>
      <c r="CS1697">
        <f t="shared" si="1143"/>
        <v>2362.8502304999997</v>
      </c>
      <c r="CT1697">
        <f t="shared" si="1144"/>
        <v>4673.5325342999995</v>
      </c>
      <c r="CU1697">
        <f t="shared" si="1145"/>
        <v>0</v>
      </c>
      <c r="CV1697">
        <f t="shared" si="1146"/>
        <v>25.7562</v>
      </c>
      <c r="CW1697">
        <f t="shared" si="1147"/>
        <v>0</v>
      </c>
      <c r="CX1697">
        <f t="shared" si="1148"/>
        <v>0</v>
      </c>
      <c r="CY1697">
        <f t="shared" si="1149"/>
        <v>876.00509999999997</v>
      </c>
      <c r="CZ1697">
        <f t="shared" si="1150"/>
        <v>542.87639999999999</v>
      </c>
      <c r="DC1697" t="s">
        <v>45</v>
      </c>
      <c r="DD1697" t="s">
        <v>45</v>
      </c>
      <c r="DE1697" t="s">
        <v>45</v>
      </c>
      <c r="DF1697" t="s">
        <v>45</v>
      </c>
      <c r="DG1697" t="s">
        <v>45</v>
      </c>
      <c r="DH1697" t="s">
        <v>45</v>
      </c>
      <c r="DI1697" t="s">
        <v>45</v>
      </c>
      <c r="DJ1697" t="s">
        <v>45</v>
      </c>
      <c r="DK1697" t="s">
        <v>45</v>
      </c>
      <c r="DL1697" t="s">
        <v>45</v>
      </c>
      <c r="DM1697" t="s">
        <v>45</v>
      </c>
      <c r="DN1697">
        <v>80</v>
      </c>
      <c r="DO1697">
        <v>55</v>
      </c>
      <c r="DP1697">
        <v>1.0469999999999999</v>
      </c>
      <c r="DQ1697">
        <v>1</v>
      </c>
      <c r="DU1697">
        <v>1005</v>
      </c>
      <c r="DV1697" t="s">
        <v>73</v>
      </c>
      <c r="DW1697" t="s">
        <v>73</v>
      </c>
      <c r="DX1697">
        <v>100</v>
      </c>
      <c r="EE1697">
        <v>21378154</v>
      </c>
      <c r="EF1697">
        <v>60</v>
      </c>
      <c r="EG1697" t="s">
        <v>87</v>
      </c>
      <c r="EH1697">
        <v>0</v>
      </c>
      <c r="EI1697" t="s">
        <v>45</v>
      </c>
      <c r="EJ1697">
        <v>1</v>
      </c>
      <c r="EK1697">
        <v>439</v>
      </c>
      <c r="EL1697" t="s">
        <v>425</v>
      </c>
      <c r="EM1697" t="s">
        <v>426</v>
      </c>
      <c r="EO1697" t="s">
        <v>45</v>
      </c>
      <c r="EQ1697">
        <v>0</v>
      </c>
      <c r="ER1697">
        <v>740.74</v>
      </c>
      <c r="ES1697">
        <v>0</v>
      </c>
      <c r="ET1697">
        <v>465.71</v>
      </c>
      <c r="EU1697">
        <v>139.05000000000001</v>
      </c>
      <c r="EV1697">
        <v>275.02999999999997</v>
      </c>
      <c r="EW1697">
        <v>24.6</v>
      </c>
      <c r="EX1697">
        <v>0</v>
      </c>
      <c r="EY1697">
        <v>0</v>
      </c>
      <c r="EZ1697">
        <v>0</v>
      </c>
      <c r="FQ1697">
        <v>0</v>
      </c>
      <c r="FR1697">
        <f t="shared" si="1151"/>
        <v>0</v>
      </c>
      <c r="FS1697">
        <v>0</v>
      </c>
      <c r="FX1697">
        <v>71</v>
      </c>
      <c r="FY1697">
        <v>44</v>
      </c>
      <c r="GA1697" t="s">
        <v>45</v>
      </c>
      <c r="GG1697">
        <v>2</v>
      </c>
      <c r="GH1697">
        <v>1</v>
      </c>
      <c r="GI1697">
        <v>2</v>
      </c>
      <c r="GJ1697">
        <v>0</v>
      </c>
      <c r="GK1697">
        <f>ROUND(R1697*(R12)/100,2)</f>
        <v>1041.73</v>
      </c>
      <c r="GL1697">
        <f t="shared" si="1152"/>
        <v>0</v>
      </c>
      <c r="GM1697">
        <f t="shared" si="1153"/>
        <v>4676.6100000000006</v>
      </c>
      <c r="GN1697">
        <f t="shared" si="1154"/>
        <v>4676.6099999999997</v>
      </c>
      <c r="GO1697">
        <f t="shared" si="1155"/>
        <v>0</v>
      </c>
      <c r="GP1697">
        <f t="shared" si="1156"/>
        <v>0</v>
      </c>
      <c r="GR1697">
        <v>0</v>
      </c>
    </row>
    <row r="1698" spans="1:200">
      <c r="A1698">
        <v>17</v>
      </c>
      <c r="B1698">
        <v>0</v>
      </c>
      <c r="C1698">
        <f>ROW(SmtRes!A831)</f>
        <v>831</v>
      </c>
      <c r="D1698">
        <f>ROW(EtalonRes!A811)</f>
        <v>811</v>
      </c>
      <c r="E1698" t="s">
        <v>83</v>
      </c>
      <c r="F1698" t="s">
        <v>878</v>
      </c>
      <c r="G1698" t="s">
        <v>879</v>
      </c>
      <c r="H1698" t="s">
        <v>73</v>
      </c>
      <c r="I1698">
        <f>I1697</f>
        <v>0.26400000000000001</v>
      </c>
      <c r="J1698">
        <v>0</v>
      </c>
      <c r="O1698">
        <f t="shared" si="1123"/>
        <v>1118.72</v>
      </c>
      <c r="P1698">
        <f t="shared" si="1124"/>
        <v>24.76</v>
      </c>
      <c r="Q1698">
        <f t="shared" si="1125"/>
        <v>4.42</v>
      </c>
      <c r="R1698">
        <f t="shared" si="1126"/>
        <v>1.39</v>
      </c>
      <c r="S1698">
        <f t="shared" si="1127"/>
        <v>1089.54</v>
      </c>
      <c r="T1698">
        <f t="shared" si="1128"/>
        <v>0</v>
      </c>
      <c r="U1698">
        <f t="shared" si="1129"/>
        <v>6.4485986399999993</v>
      </c>
      <c r="V1698">
        <f t="shared" si="1130"/>
        <v>0</v>
      </c>
      <c r="W1698">
        <f t="shared" si="1131"/>
        <v>0</v>
      </c>
      <c r="X1698">
        <f t="shared" si="1132"/>
        <v>958.8</v>
      </c>
      <c r="Y1698">
        <f t="shared" si="1133"/>
        <v>479.4</v>
      </c>
      <c r="AA1698">
        <v>22950688</v>
      </c>
      <c r="AB1698">
        <f t="shared" si="1134"/>
        <v>280.20999999999998</v>
      </c>
      <c r="AC1698">
        <f t="shared" si="1135"/>
        <v>24.75</v>
      </c>
      <c r="AD1698">
        <f>ROUND((((ET1698)-(EU1698))+AE1698),6)</f>
        <v>12.59</v>
      </c>
      <c r="AE1698">
        <f t="shared" si="1136"/>
        <v>0.31</v>
      </c>
      <c r="AF1698">
        <f t="shared" si="1136"/>
        <v>242.87</v>
      </c>
      <c r="AG1698">
        <f t="shared" si="1137"/>
        <v>0</v>
      </c>
      <c r="AH1698">
        <f t="shared" si="1138"/>
        <v>23.33</v>
      </c>
      <c r="AI1698">
        <f t="shared" si="1138"/>
        <v>0</v>
      </c>
      <c r="AJ1698">
        <f t="shared" si="1139"/>
        <v>0</v>
      </c>
      <c r="AK1698">
        <v>280.20999999999998</v>
      </c>
      <c r="AL1698">
        <v>24.75</v>
      </c>
      <c r="AM1698">
        <v>12.59</v>
      </c>
      <c r="AN1698">
        <v>0.31</v>
      </c>
      <c r="AO1698">
        <v>242.87</v>
      </c>
      <c r="AP1698">
        <v>0</v>
      </c>
      <c r="AQ1698">
        <v>23.33</v>
      </c>
      <c r="AR1698">
        <v>0</v>
      </c>
      <c r="AS1698">
        <v>0</v>
      </c>
      <c r="AT1698">
        <v>88</v>
      </c>
      <c r="AU1698">
        <v>44</v>
      </c>
      <c r="AV1698">
        <v>1.0469999999999999</v>
      </c>
      <c r="AW1698">
        <v>1</v>
      </c>
      <c r="AZ1698">
        <v>1</v>
      </c>
      <c r="BA1698">
        <v>16.23</v>
      </c>
      <c r="BB1698">
        <v>1.27</v>
      </c>
      <c r="BC1698">
        <v>3.79</v>
      </c>
      <c r="BD1698" t="s">
        <v>45</v>
      </c>
      <c r="BE1698" t="s">
        <v>45</v>
      </c>
      <c r="BF1698" t="s">
        <v>45</v>
      </c>
      <c r="BG1698" t="s">
        <v>45</v>
      </c>
      <c r="BH1698">
        <v>0</v>
      </c>
      <c r="BI1698">
        <v>1</v>
      </c>
      <c r="BJ1698" t="s">
        <v>880</v>
      </c>
      <c r="BM1698">
        <v>89</v>
      </c>
      <c r="BN1698">
        <v>0</v>
      </c>
      <c r="BO1698" t="s">
        <v>878</v>
      </c>
      <c r="BP1698">
        <v>1</v>
      </c>
      <c r="BQ1698">
        <v>30</v>
      </c>
      <c r="BS1698">
        <v>16.23</v>
      </c>
      <c r="BT1698">
        <v>1</v>
      </c>
      <c r="BU1698">
        <v>1</v>
      </c>
      <c r="BV1698">
        <v>1</v>
      </c>
      <c r="BW1698">
        <v>1</v>
      </c>
      <c r="BX1698">
        <v>1</v>
      </c>
      <c r="BY1698" t="s">
        <v>45</v>
      </c>
      <c r="BZ1698">
        <v>88</v>
      </c>
      <c r="CA1698">
        <v>44</v>
      </c>
      <c r="CF1698">
        <v>0</v>
      </c>
      <c r="CG1698">
        <v>0</v>
      </c>
      <c r="CM1698">
        <v>0</v>
      </c>
      <c r="CN1698" t="s">
        <v>45</v>
      </c>
      <c r="CO1698">
        <v>0</v>
      </c>
      <c r="CP1698">
        <f t="shared" si="1140"/>
        <v>1118.72</v>
      </c>
      <c r="CQ1698">
        <f t="shared" si="1141"/>
        <v>93.802499999999995</v>
      </c>
      <c r="CR1698">
        <f t="shared" si="1142"/>
        <v>16.740797099999998</v>
      </c>
      <c r="CS1698">
        <f t="shared" si="1143"/>
        <v>5.2677710999999992</v>
      </c>
      <c r="CT1698">
        <f t="shared" si="1144"/>
        <v>4127.0437646999999</v>
      </c>
      <c r="CU1698">
        <f t="shared" si="1145"/>
        <v>0</v>
      </c>
      <c r="CV1698">
        <f t="shared" si="1146"/>
        <v>24.426509999999997</v>
      </c>
      <c r="CW1698">
        <f t="shared" si="1147"/>
        <v>0</v>
      </c>
      <c r="CX1698">
        <f t="shared" si="1148"/>
        <v>0</v>
      </c>
      <c r="CY1698">
        <f t="shared" si="1149"/>
        <v>958.79520000000002</v>
      </c>
      <c r="CZ1698">
        <f t="shared" si="1150"/>
        <v>479.39760000000001</v>
      </c>
      <c r="DC1698" t="s">
        <v>45</v>
      </c>
      <c r="DD1698" t="s">
        <v>45</v>
      </c>
      <c r="DE1698" t="s">
        <v>45</v>
      </c>
      <c r="DF1698" t="s">
        <v>45</v>
      </c>
      <c r="DG1698" t="s">
        <v>45</v>
      </c>
      <c r="DH1698" t="s">
        <v>45</v>
      </c>
      <c r="DI1698" t="s">
        <v>45</v>
      </c>
      <c r="DJ1698" t="s">
        <v>45</v>
      </c>
      <c r="DK1698" t="s">
        <v>45</v>
      </c>
      <c r="DL1698" t="s">
        <v>45</v>
      </c>
      <c r="DM1698" t="s">
        <v>45</v>
      </c>
      <c r="DN1698">
        <v>104</v>
      </c>
      <c r="DO1698">
        <v>70</v>
      </c>
      <c r="DP1698">
        <v>1.0469999999999999</v>
      </c>
      <c r="DQ1698">
        <v>1</v>
      </c>
      <c r="DU1698">
        <v>1005</v>
      </c>
      <c r="DV1698" t="s">
        <v>73</v>
      </c>
      <c r="DW1698" t="s">
        <v>73</v>
      </c>
      <c r="DX1698">
        <v>100</v>
      </c>
      <c r="EE1698">
        <v>21377804</v>
      </c>
      <c r="EF1698">
        <v>30</v>
      </c>
      <c r="EG1698" t="s">
        <v>20</v>
      </c>
      <c r="EH1698">
        <v>0</v>
      </c>
      <c r="EI1698" t="s">
        <v>45</v>
      </c>
      <c r="EJ1698">
        <v>1</v>
      </c>
      <c r="EK1698">
        <v>89</v>
      </c>
      <c r="EL1698" t="s">
        <v>881</v>
      </c>
      <c r="EM1698" t="s">
        <v>882</v>
      </c>
      <c r="EO1698" t="s">
        <v>45</v>
      </c>
      <c r="EQ1698">
        <v>0</v>
      </c>
      <c r="ER1698">
        <v>280.20999999999998</v>
      </c>
      <c r="ES1698">
        <v>24.75</v>
      </c>
      <c r="ET1698">
        <v>12.59</v>
      </c>
      <c r="EU1698">
        <v>0.31</v>
      </c>
      <c r="EV1698">
        <v>242.87</v>
      </c>
      <c r="EW1698">
        <v>23.33</v>
      </c>
      <c r="EX1698">
        <v>0</v>
      </c>
      <c r="EY1698">
        <v>0</v>
      </c>
      <c r="EZ1698">
        <v>0</v>
      </c>
      <c r="FQ1698">
        <v>0</v>
      </c>
      <c r="FR1698">
        <f t="shared" si="1151"/>
        <v>0</v>
      </c>
      <c r="FS1698">
        <v>0</v>
      </c>
      <c r="FX1698">
        <v>88</v>
      </c>
      <c r="FY1698">
        <v>44</v>
      </c>
      <c r="GA1698" t="s">
        <v>45</v>
      </c>
      <c r="GG1698">
        <v>2</v>
      </c>
      <c r="GH1698">
        <v>1</v>
      </c>
      <c r="GI1698">
        <v>2</v>
      </c>
      <c r="GJ1698">
        <v>0</v>
      </c>
      <c r="GK1698">
        <f>ROUND(R1698*(R12)/100,2)</f>
        <v>2.3199999999999998</v>
      </c>
      <c r="GL1698">
        <f t="shared" si="1152"/>
        <v>0</v>
      </c>
      <c r="GM1698">
        <f t="shared" si="1153"/>
        <v>2559.2400000000002</v>
      </c>
      <c r="GN1698">
        <f t="shared" si="1154"/>
        <v>2559.2399999999998</v>
      </c>
      <c r="GO1698">
        <f t="shared" si="1155"/>
        <v>0</v>
      </c>
      <c r="GP1698">
        <f t="shared" si="1156"/>
        <v>0</v>
      </c>
      <c r="GR1698">
        <v>0</v>
      </c>
    </row>
    <row r="1699" spans="1:200">
      <c r="A1699">
        <v>18</v>
      </c>
      <c r="B1699">
        <v>0</v>
      </c>
      <c r="C1699">
        <v>831</v>
      </c>
      <c r="E1699" t="s">
        <v>453</v>
      </c>
      <c r="F1699" t="s">
        <v>807</v>
      </c>
      <c r="G1699" t="s">
        <v>808</v>
      </c>
      <c r="H1699" t="s">
        <v>102</v>
      </c>
      <c r="I1699">
        <f>I1698*J1699</f>
        <v>0.53856000000000004</v>
      </c>
      <c r="J1699">
        <v>2.04</v>
      </c>
      <c r="O1699">
        <f t="shared" si="1123"/>
        <v>1501.53</v>
      </c>
      <c r="P1699">
        <f t="shared" si="1124"/>
        <v>1501.53</v>
      </c>
      <c r="Q1699">
        <f t="shared" si="1125"/>
        <v>0</v>
      </c>
      <c r="R1699">
        <f t="shared" si="1126"/>
        <v>0</v>
      </c>
      <c r="S1699">
        <f t="shared" si="1127"/>
        <v>0</v>
      </c>
      <c r="T1699">
        <f t="shared" si="1128"/>
        <v>0</v>
      </c>
      <c r="U1699">
        <f t="shared" si="1129"/>
        <v>0</v>
      </c>
      <c r="V1699">
        <f t="shared" si="1130"/>
        <v>0</v>
      </c>
      <c r="W1699">
        <f t="shared" si="1131"/>
        <v>0</v>
      </c>
      <c r="X1699">
        <f t="shared" si="1132"/>
        <v>0</v>
      </c>
      <c r="Y1699">
        <f t="shared" si="1133"/>
        <v>0</v>
      </c>
      <c r="AA1699">
        <v>22950688</v>
      </c>
      <c r="AB1699">
        <f t="shared" si="1134"/>
        <v>451.14</v>
      </c>
      <c r="AC1699">
        <f t="shared" si="1135"/>
        <v>451.14</v>
      </c>
      <c r="AD1699">
        <f>ROUND((((ET1699)-(EU1699))+AE1699),6)</f>
        <v>0</v>
      </c>
      <c r="AE1699">
        <f t="shared" si="1136"/>
        <v>0</v>
      </c>
      <c r="AF1699">
        <f t="shared" si="1136"/>
        <v>0</v>
      </c>
      <c r="AG1699">
        <f t="shared" si="1137"/>
        <v>0</v>
      </c>
      <c r="AH1699">
        <f t="shared" si="1138"/>
        <v>0</v>
      </c>
      <c r="AI1699">
        <f t="shared" si="1138"/>
        <v>0</v>
      </c>
      <c r="AJ1699">
        <f t="shared" si="1139"/>
        <v>0</v>
      </c>
      <c r="AK1699">
        <v>451.14</v>
      </c>
      <c r="AL1699">
        <v>451.14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1</v>
      </c>
      <c r="AW1699">
        <v>1</v>
      </c>
      <c r="AZ1699">
        <v>1</v>
      </c>
      <c r="BA1699">
        <v>1</v>
      </c>
      <c r="BB1699">
        <v>1</v>
      </c>
      <c r="BC1699">
        <v>6.18</v>
      </c>
      <c r="BD1699" t="s">
        <v>45</v>
      </c>
      <c r="BE1699" t="s">
        <v>45</v>
      </c>
      <c r="BF1699" t="s">
        <v>45</v>
      </c>
      <c r="BG1699" t="s">
        <v>45</v>
      </c>
      <c r="BH1699">
        <v>3</v>
      </c>
      <c r="BI1699">
        <v>1</v>
      </c>
      <c r="BJ1699" t="s">
        <v>809</v>
      </c>
      <c r="BM1699">
        <v>89</v>
      </c>
      <c r="BN1699">
        <v>0</v>
      </c>
      <c r="BO1699" t="s">
        <v>807</v>
      </c>
      <c r="BP1699">
        <v>1</v>
      </c>
      <c r="BQ1699">
        <v>30</v>
      </c>
      <c r="BS1699">
        <v>1</v>
      </c>
      <c r="BT1699">
        <v>1</v>
      </c>
      <c r="BU1699">
        <v>1</v>
      </c>
      <c r="BV1699">
        <v>1</v>
      </c>
      <c r="BW1699">
        <v>1</v>
      </c>
      <c r="BX1699">
        <v>1</v>
      </c>
      <c r="BY1699" t="s">
        <v>45</v>
      </c>
      <c r="BZ1699">
        <v>0</v>
      </c>
      <c r="CA1699">
        <v>0</v>
      </c>
      <c r="CF1699">
        <v>0</v>
      </c>
      <c r="CG1699">
        <v>0</v>
      </c>
      <c r="CM1699">
        <v>0</v>
      </c>
      <c r="CN1699" t="s">
        <v>45</v>
      </c>
      <c r="CO1699">
        <v>0</v>
      </c>
      <c r="CP1699">
        <f t="shared" si="1140"/>
        <v>1501.53</v>
      </c>
      <c r="CQ1699">
        <f t="shared" si="1141"/>
        <v>2788.0451999999996</v>
      </c>
      <c r="CR1699">
        <f t="shared" si="1142"/>
        <v>0</v>
      </c>
      <c r="CS1699">
        <f t="shared" si="1143"/>
        <v>0</v>
      </c>
      <c r="CT1699">
        <f t="shared" si="1144"/>
        <v>0</v>
      </c>
      <c r="CU1699">
        <f t="shared" si="1145"/>
        <v>0</v>
      </c>
      <c r="CV1699">
        <f t="shared" si="1146"/>
        <v>0</v>
      </c>
      <c r="CW1699">
        <f t="shared" si="1147"/>
        <v>0</v>
      </c>
      <c r="CX1699">
        <f t="shared" si="1148"/>
        <v>0</v>
      </c>
      <c r="CY1699">
        <f t="shared" si="1149"/>
        <v>0</v>
      </c>
      <c r="CZ1699">
        <f t="shared" si="1150"/>
        <v>0</v>
      </c>
      <c r="DC1699" t="s">
        <v>45</v>
      </c>
      <c r="DD1699" t="s">
        <v>45</v>
      </c>
      <c r="DE1699" t="s">
        <v>45</v>
      </c>
      <c r="DF1699" t="s">
        <v>45</v>
      </c>
      <c r="DG1699" t="s">
        <v>45</v>
      </c>
      <c r="DH1699" t="s">
        <v>45</v>
      </c>
      <c r="DI1699" t="s">
        <v>45</v>
      </c>
      <c r="DJ1699" t="s">
        <v>45</v>
      </c>
      <c r="DK1699" t="s">
        <v>45</v>
      </c>
      <c r="DL1699" t="s">
        <v>45</v>
      </c>
      <c r="DM1699" t="s">
        <v>45</v>
      </c>
      <c r="DN1699">
        <v>104</v>
      </c>
      <c r="DO1699">
        <v>70</v>
      </c>
      <c r="DP1699">
        <v>1.0469999999999999</v>
      </c>
      <c r="DQ1699">
        <v>1</v>
      </c>
      <c r="DU1699">
        <v>1007</v>
      </c>
      <c r="DV1699" t="s">
        <v>102</v>
      </c>
      <c r="DW1699" t="s">
        <v>102</v>
      </c>
      <c r="DX1699">
        <v>1</v>
      </c>
      <c r="EE1699">
        <v>21377804</v>
      </c>
      <c r="EF1699">
        <v>30</v>
      </c>
      <c r="EG1699" t="s">
        <v>20</v>
      </c>
      <c r="EH1699">
        <v>0</v>
      </c>
      <c r="EI1699" t="s">
        <v>45</v>
      </c>
      <c r="EJ1699">
        <v>1</v>
      </c>
      <c r="EK1699">
        <v>89</v>
      </c>
      <c r="EL1699" t="s">
        <v>881</v>
      </c>
      <c r="EM1699" t="s">
        <v>882</v>
      </c>
      <c r="EO1699" t="s">
        <v>45</v>
      </c>
      <c r="EQ1699">
        <v>0</v>
      </c>
      <c r="ER1699">
        <v>451.14</v>
      </c>
      <c r="ES1699">
        <v>451.14</v>
      </c>
      <c r="ET1699">
        <v>0</v>
      </c>
      <c r="EU1699">
        <v>0</v>
      </c>
      <c r="EV1699">
        <v>0</v>
      </c>
      <c r="EW1699">
        <v>0</v>
      </c>
      <c r="EX1699">
        <v>0</v>
      </c>
      <c r="EZ1699">
        <v>0</v>
      </c>
      <c r="FQ1699">
        <v>0</v>
      </c>
      <c r="FR1699">
        <f t="shared" si="1151"/>
        <v>0</v>
      </c>
      <c r="FS1699">
        <v>0</v>
      </c>
      <c r="FX1699">
        <v>0</v>
      </c>
      <c r="FY1699">
        <v>0</v>
      </c>
      <c r="GA1699" t="s">
        <v>45</v>
      </c>
      <c r="GG1699">
        <v>2</v>
      </c>
      <c r="GH1699">
        <v>1</v>
      </c>
      <c r="GI1699">
        <v>2</v>
      </c>
      <c r="GJ1699">
        <v>0</v>
      </c>
      <c r="GK1699">
        <f>ROUND(R1699*(R12)/100,2)</f>
        <v>0</v>
      </c>
      <c r="GL1699">
        <f t="shared" si="1152"/>
        <v>0</v>
      </c>
      <c r="GM1699">
        <f t="shared" si="1153"/>
        <v>1501.53</v>
      </c>
      <c r="GN1699">
        <f t="shared" si="1154"/>
        <v>1501.53</v>
      </c>
      <c r="GO1699">
        <f t="shared" si="1155"/>
        <v>0</v>
      </c>
      <c r="GP1699">
        <f t="shared" si="1156"/>
        <v>0</v>
      </c>
      <c r="GR1699">
        <v>0</v>
      </c>
    </row>
    <row r="1700" spans="1:200">
      <c r="A1700">
        <v>17</v>
      </c>
      <c r="B1700">
        <v>0</v>
      </c>
      <c r="C1700">
        <f>ROW(SmtRes!A834)</f>
        <v>834</v>
      </c>
      <c r="D1700">
        <f>ROW(EtalonRes!A814)</f>
        <v>814</v>
      </c>
      <c r="E1700" t="s">
        <v>90</v>
      </c>
      <c r="F1700" t="s">
        <v>883</v>
      </c>
      <c r="G1700" t="s">
        <v>884</v>
      </c>
      <c r="H1700" t="s">
        <v>73</v>
      </c>
      <c r="I1700">
        <f>I1698</f>
        <v>0.26400000000000001</v>
      </c>
      <c r="J1700">
        <v>0</v>
      </c>
      <c r="O1700">
        <f t="shared" si="1123"/>
        <v>42.63</v>
      </c>
      <c r="P1700">
        <f t="shared" si="1124"/>
        <v>0</v>
      </c>
      <c r="Q1700">
        <f t="shared" si="1125"/>
        <v>2.2599999999999998</v>
      </c>
      <c r="R1700">
        <f t="shared" si="1126"/>
        <v>0.72</v>
      </c>
      <c r="S1700">
        <f t="shared" si="1127"/>
        <v>40.369999999999997</v>
      </c>
      <c r="T1700">
        <f t="shared" si="1128"/>
        <v>0</v>
      </c>
      <c r="U1700">
        <f t="shared" si="1129"/>
        <v>0.24323903999999999</v>
      </c>
      <c r="V1700">
        <f t="shared" si="1130"/>
        <v>0</v>
      </c>
      <c r="W1700">
        <f t="shared" si="1131"/>
        <v>0</v>
      </c>
      <c r="X1700">
        <f t="shared" si="1132"/>
        <v>35.53</v>
      </c>
      <c r="Y1700">
        <f t="shared" si="1133"/>
        <v>17.760000000000002</v>
      </c>
      <c r="AA1700">
        <v>22950688</v>
      </c>
      <c r="AB1700">
        <f t="shared" si="1134"/>
        <v>15.44</v>
      </c>
      <c r="AC1700">
        <f t="shared" si="1135"/>
        <v>0</v>
      </c>
      <c r="AD1700">
        <f>ROUND(((((ET1700*2))-((EU1700*2)))+AE1700),6)</f>
        <v>6.44</v>
      </c>
      <c r="AE1700">
        <f>ROUND(((EU1700*2)),6)</f>
        <v>0.16</v>
      </c>
      <c r="AF1700">
        <f>ROUND(((EV1700*2)),6)</f>
        <v>9</v>
      </c>
      <c r="AG1700">
        <f t="shared" si="1137"/>
        <v>0</v>
      </c>
      <c r="AH1700">
        <f>((EW1700*2))</f>
        <v>0.88</v>
      </c>
      <c r="AI1700">
        <f>((EX1700*2))</f>
        <v>0</v>
      </c>
      <c r="AJ1700">
        <f t="shared" si="1139"/>
        <v>0</v>
      </c>
      <c r="AK1700">
        <v>7.72</v>
      </c>
      <c r="AL1700">
        <v>0</v>
      </c>
      <c r="AM1700">
        <v>3.22</v>
      </c>
      <c r="AN1700">
        <v>0.08</v>
      </c>
      <c r="AO1700">
        <v>4.5</v>
      </c>
      <c r="AP1700">
        <v>0</v>
      </c>
      <c r="AQ1700">
        <v>0.44</v>
      </c>
      <c r="AR1700">
        <v>0</v>
      </c>
      <c r="AS1700">
        <v>0</v>
      </c>
      <c r="AT1700">
        <v>88</v>
      </c>
      <c r="AU1700">
        <v>44</v>
      </c>
      <c r="AV1700">
        <v>1.0469999999999999</v>
      </c>
      <c r="AW1700">
        <v>1</v>
      </c>
      <c r="AZ1700">
        <v>1</v>
      </c>
      <c r="BA1700">
        <v>16.23</v>
      </c>
      <c r="BB1700">
        <v>1.27</v>
      </c>
      <c r="BC1700">
        <v>1</v>
      </c>
      <c r="BD1700" t="s">
        <v>45</v>
      </c>
      <c r="BE1700" t="s">
        <v>45</v>
      </c>
      <c r="BF1700" t="s">
        <v>45</v>
      </c>
      <c r="BG1700" t="s">
        <v>45</v>
      </c>
      <c r="BH1700">
        <v>0</v>
      </c>
      <c r="BI1700">
        <v>1</v>
      </c>
      <c r="BJ1700" t="s">
        <v>885</v>
      </c>
      <c r="BM1700">
        <v>89</v>
      </c>
      <c r="BN1700">
        <v>0</v>
      </c>
      <c r="BO1700" t="s">
        <v>883</v>
      </c>
      <c r="BP1700">
        <v>1</v>
      </c>
      <c r="BQ1700">
        <v>30</v>
      </c>
      <c r="BS1700">
        <v>16.23</v>
      </c>
      <c r="BT1700">
        <v>1</v>
      </c>
      <c r="BU1700">
        <v>1</v>
      </c>
      <c r="BV1700">
        <v>1</v>
      </c>
      <c r="BW1700">
        <v>1</v>
      </c>
      <c r="BX1700">
        <v>1</v>
      </c>
      <c r="BY1700" t="s">
        <v>45</v>
      </c>
      <c r="BZ1700">
        <v>88</v>
      </c>
      <c r="CA1700">
        <v>44</v>
      </c>
      <c r="CF1700">
        <v>0</v>
      </c>
      <c r="CG1700">
        <v>0</v>
      </c>
      <c r="CM1700">
        <v>0</v>
      </c>
      <c r="CN1700" t="s">
        <v>45</v>
      </c>
      <c r="CO1700">
        <v>0</v>
      </c>
      <c r="CP1700">
        <f t="shared" si="1140"/>
        <v>42.629999999999995</v>
      </c>
      <c r="CQ1700">
        <f t="shared" si="1141"/>
        <v>0</v>
      </c>
      <c r="CR1700">
        <f t="shared" si="1142"/>
        <v>8.5632035999999996</v>
      </c>
      <c r="CS1700">
        <f t="shared" si="1143"/>
        <v>2.7188496</v>
      </c>
      <c r="CT1700">
        <f t="shared" si="1144"/>
        <v>152.93528999999998</v>
      </c>
      <c r="CU1700">
        <f t="shared" si="1145"/>
        <v>0</v>
      </c>
      <c r="CV1700">
        <f t="shared" si="1146"/>
        <v>0.92135999999999996</v>
      </c>
      <c r="CW1700">
        <f t="shared" si="1147"/>
        <v>0</v>
      </c>
      <c r="CX1700">
        <f t="shared" si="1148"/>
        <v>0</v>
      </c>
      <c r="CY1700">
        <f t="shared" si="1149"/>
        <v>35.525599999999997</v>
      </c>
      <c r="CZ1700">
        <f t="shared" si="1150"/>
        <v>17.762799999999999</v>
      </c>
      <c r="DC1700" t="s">
        <v>45</v>
      </c>
      <c r="DD1700" t="s">
        <v>45</v>
      </c>
      <c r="DE1700" t="s">
        <v>886</v>
      </c>
      <c r="DF1700" t="s">
        <v>886</v>
      </c>
      <c r="DG1700" t="s">
        <v>886</v>
      </c>
      <c r="DH1700" t="s">
        <v>45</v>
      </c>
      <c r="DI1700" t="s">
        <v>886</v>
      </c>
      <c r="DJ1700" t="s">
        <v>886</v>
      </c>
      <c r="DK1700" t="s">
        <v>45</v>
      </c>
      <c r="DL1700" t="s">
        <v>45</v>
      </c>
      <c r="DM1700" t="s">
        <v>45</v>
      </c>
      <c r="DN1700">
        <v>104</v>
      </c>
      <c r="DO1700">
        <v>70</v>
      </c>
      <c r="DP1700">
        <v>1.0469999999999999</v>
      </c>
      <c r="DQ1700">
        <v>1</v>
      </c>
      <c r="DU1700">
        <v>1005</v>
      </c>
      <c r="DV1700" t="s">
        <v>73</v>
      </c>
      <c r="DW1700" t="s">
        <v>73</v>
      </c>
      <c r="DX1700">
        <v>100</v>
      </c>
      <c r="EE1700">
        <v>21377804</v>
      </c>
      <c r="EF1700">
        <v>30</v>
      </c>
      <c r="EG1700" t="s">
        <v>20</v>
      </c>
      <c r="EH1700">
        <v>0</v>
      </c>
      <c r="EI1700" t="s">
        <v>45</v>
      </c>
      <c r="EJ1700">
        <v>1</v>
      </c>
      <c r="EK1700">
        <v>89</v>
      </c>
      <c r="EL1700" t="s">
        <v>881</v>
      </c>
      <c r="EM1700" t="s">
        <v>882</v>
      </c>
      <c r="EO1700" t="s">
        <v>45</v>
      </c>
      <c r="EQ1700">
        <v>0</v>
      </c>
      <c r="ER1700">
        <v>7.72</v>
      </c>
      <c r="ES1700">
        <v>0</v>
      </c>
      <c r="ET1700">
        <v>3.22</v>
      </c>
      <c r="EU1700">
        <v>0.08</v>
      </c>
      <c r="EV1700">
        <v>4.5</v>
      </c>
      <c r="EW1700">
        <v>0.44</v>
      </c>
      <c r="EX1700">
        <v>0</v>
      </c>
      <c r="EY1700">
        <v>0</v>
      </c>
      <c r="EZ1700">
        <v>0</v>
      </c>
      <c r="FQ1700">
        <v>0</v>
      </c>
      <c r="FR1700">
        <f t="shared" si="1151"/>
        <v>0</v>
      </c>
      <c r="FS1700">
        <v>0</v>
      </c>
      <c r="FX1700">
        <v>88</v>
      </c>
      <c r="FY1700">
        <v>44</v>
      </c>
      <c r="GA1700" t="s">
        <v>45</v>
      </c>
      <c r="GG1700">
        <v>2</v>
      </c>
      <c r="GH1700">
        <v>1</v>
      </c>
      <c r="GI1700">
        <v>2</v>
      </c>
      <c r="GJ1700">
        <v>0</v>
      </c>
      <c r="GK1700">
        <f>ROUND(R1700*(R12)/100,2)</f>
        <v>1.2</v>
      </c>
      <c r="GL1700">
        <f t="shared" si="1152"/>
        <v>0</v>
      </c>
      <c r="GM1700">
        <f t="shared" si="1153"/>
        <v>97.12</v>
      </c>
      <c r="GN1700">
        <f t="shared" si="1154"/>
        <v>97.12</v>
      </c>
      <c r="GO1700">
        <f t="shared" si="1155"/>
        <v>0</v>
      </c>
      <c r="GP1700">
        <f t="shared" si="1156"/>
        <v>0</v>
      </c>
      <c r="GR1700">
        <v>0</v>
      </c>
    </row>
    <row r="1701" spans="1:200">
      <c r="A1701">
        <v>18</v>
      </c>
      <c r="B1701">
        <v>0</v>
      </c>
      <c r="C1701">
        <v>834</v>
      </c>
      <c r="E1701" t="s">
        <v>267</v>
      </c>
      <c r="F1701" t="s">
        <v>807</v>
      </c>
      <c r="G1701" t="s">
        <v>808</v>
      </c>
      <c r="H1701" t="s">
        <v>102</v>
      </c>
      <c r="I1701">
        <f>I1700*J1701</f>
        <v>0.13464000000000001</v>
      </c>
      <c r="J1701">
        <v>0.51</v>
      </c>
      <c r="O1701">
        <f t="shared" si="1123"/>
        <v>375.38</v>
      </c>
      <c r="P1701">
        <f t="shared" si="1124"/>
        <v>375.38</v>
      </c>
      <c r="Q1701">
        <f t="shared" si="1125"/>
        <v>0</v>
      </c>
      <c r="R1701">
        <f t="shared" si="1126"/>
        <v>0</v>
      </c>
      <c r="S1701">
        <f t="shared" si="1127"/>
        <v>0</v>
      </c>
      <c r="T1701">
        <f t="shared" si="1128"/>
        <v>0</v>
      </c>
      <c r="U1701">
        <f t="shared" si="1129"/>
        <v>0</v>
      </c>
      <c r="V1701">
        <f t="shared" si="1130"/>
        <v>0</v>
      </c>
      <c r="W1701">
        <f t="shared" si="1131"/>
        <v>0</v>
      </c>
      <c r="X1701">
        <f t="shared" si="1132"/>
        <v>0</v>
      </c>
      <c r="Y1701">
        <f t="shared" si="1133"/>
        <v>0</v>
      </c>
      <c r="AA1701">
        <v>22950688</v>
      </c>
      <c r="AB1701">
        <f t="shared" si="1134"/>
        <v>451.14</v>
      </c>
      <c r="AC1701">
        <f t="shared" si="1135"/>
        <v>451.14</v>
      </c>
      <c r="AD1701">
        <f>ROUND((((ET1701)-(EU1701))+AE1701),6)</f>
        <v>0</v>
      </c>
      <c r="AE1701">
        <f t="shared" ref="AE1701:AF1703" si="1157">ROUND((EU1701),6)</f>
        <v>0</v>
      </c>
      <c r="AF1701">
        <f t="shared" si="1157"/>
        <v>0</v>
      </c>
      <c r="AG1701">
        <f t="shared" si="1137"/>
        <v>0</v>
      </c>
      <c r="AH1701">
        <f t="shared" ref="AH1701:AI1703" si="1158">(EW1701)</f>
        <v>0</v>
      </c>
      <c r="AI1701">
        <f t="shared" si="1158"/>
        <v>0</v>
      </c>
      <c r="AJ1701">
        <f t="shared" si="1139"/>
        <v>0</v>
      </c>
      <c r="AK1701">
        <v>451.14</v>
      </c>
      <c r="AL1701">
        <v>451.14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1</v>
      </c>
      <c r="AW1701">
        <v>1</v>
      </c>
      <c r="AZ1701">
        <v>1</v>
      </c>
      <c r="BA1701">
        <v>1</v>
      </c>
      <c r="BB1701">
        <v>1</v>
      </c>
      <c r="BC1701">
        <v>6.18</v>
      </c>
      <c r="BD1701" t="s">
        <v>45</v>
      </c>
      <c r="BE1701" t="s">
        <v>45</v>
      </c>
      <c r="BF1701" t="s">
        <v>45</v>
      </c>
      <c r="BG1701" t="s">
        <v>45</v>
      </c>
      <c r="BH1701">
        <v>3</v>
      </c>
      <c r="BI1701">
        <v>1</v>
      </c>
      <c r="BJ1701" t="s">
        <v>809</v>
      </c>
      <c r="BM1701">
        <v>89</v>
      </c>
      <c r="BN1701">
        <v>0</v>
      </c>
      <c r="BO1701" t="s">
        <v>807</v>
      </c>
      <c r="BP1701">
        <v>1</v>
      </c>
      <c r="BQ1701">
        <v>30</v>
      </c>
      <c r="BS1701">
        <v>1</v>
      </c>
      <c r="BT1701">
        <v>1</v>
      </c>
      <c r="BU1701">
        <v>1</v>
      </c>
      <c r="BV1701">
        <v>1</v>
      </c>
      <c r="BW1701">
        <v>1</v>
      </c>
      <c r="BX1701">
        <v>1</v>
      </c>
      <c r="BY1701" t="s">
        <v>45</v>
      </c>
      <c r="BZ1701">
        <v>0</v>
      </c>
      <c r="CA1701">
        <v>0</v>
      </c>
      <c r="CF1701">
        <v>0</v>
      </c>
      <c r="CG1701">
        <v>0</v>
      </c>
      <c r="CM1701">
        <v>0</v>
      </c>
      <c r="CN1701" t="s">
        <v>45</v>
      </c>
      <c r="CO1701">
        <v>0</v>
      </c>
      <c r="CP1701">
        <f t="shared" si="1140"/>
        <v>375.38</v>
      </c>
      <c r="CQ1701">
        <f t="shared" si="1141"/>
        <v>2788.0451999999996</v>
      </c>
      <c r="CR1701">
        <f t="shared" si="1142"/>
        <v>0</v>
      </c>
      <c r="CS1701">
        <f t="shared" si="1143"/>
        <v>0</v>
      </c>
      <c r="CT1701">
        <f t="shared" si="1144"/>
        <v>0</v>
      </c>
      <c r="CU1701">
        <f t="shared" si="1145"/>
        <v>0</v>
      </c>
      <c r="CV1701">
        <f t="shared" si="1146"/>
        <v>0</v>
      </c>
      <c r="CW1701">
        <f t="shared" si="1147"/>
        <v>0</v>
      </c>
      <c r="CX1701">
        <f t="shared" si="1148"/>
        <v>0</v>
      </c>
      <c r="CY1701">
        <f t="shared" si="1149"/>
        <v>0</v>
      </c>
      <c r="CZ1701">
        <f t="shared" si="1150"/>
        <v>0</v>
      </c>
      <c r="DC1701" t="s">
        <v>45</v>
      </c>
      <c r="DD1701" t="s">
        <v>45</v>
      </c>
      <c r="DE1701" t="s">
        <v>45</v>
      </c>
      <c r="DF1701" t="s">
        <v>45</v>
      </c>
      <c r="DG1701" t="s">
        <v>45</v>
      </c>
      <c r="DH1701" t="s">
        <v>45</v>
      </c>
      <c r="DI1701" t="s">
        <v>45</v>
      </c>
      <c r="DJ1701" t="s">
        <v>45</v>
      </c>
      <c r="DK1701" t="s">
        <v>45</v>
      </c>
      <c r="DL1701" t="s">
        <v>45</v>
      </c>
      <c r="DM1701" t="s">
        <v>45</v>
      </c>
      <c r="DN1701">
        <v>104</v>
      </c>
      <c r="DO1701">
        <v>70</v>
      </c>
      <c r="DP1701">
        <v>1.0469999999999999</v>
      </c>
      <c r="DQ1701">
        <v>1</v>
      </c>
      <c r="DU1701">
        <v>1007</v>
      </c>
      <c r="DV1701" t="s">
        <v>102</v>
      </c>
      <c r="DW1701" t="s">
        <v>102</v>
      </c>
      <c r="DX1701">
        <v>1</v>
      </c>
      <c r="EE1701">
        <v>21377804</v>
      </c>
      <c r="EF1701">
        <v>30</v>
      </c>
      <c r="EG1701" t="s">
        <v>20</v>
      </c>
      <c r="EH1701">
        <v>0</v>
      </c>
      <c r="EI1701" t="s">
        <v>45</v>
      </c>
      <c r="EJ1701">
        <v>1</v>
      </c>
      <c r="EK1701">
        <v>89</v>
      </c>
      <c r="EL1701" t="s">
        <v>881</v>
      </c>
      <c r="EM1701" t="s">
        <v>882</v>
      </c>
      <c r="EO1701" t="s">
        <v>45</v>
      </c>
      <c r="EQ1701">
        <v>0</v>
      </c>
      <c r="ER1701">
        <v>451.14</v>
      </c>
      <c r="ES1701">
        <v>451.14</v>
      </c>
      <c r="ET1701">
        <v>0</v>
      </c>
      <c r="EU1701">
        <v>0</v>
      </c>
      <c r="EV1701">
        <v>0</v>
      </c>
      <c r="EW1701">
        <v>0</v>
      </c>
      <c r="EX1701">
        <v>0</v>
      </c>
      <c r="EZ1701">
        <v>0</v>
      </c>
      <c r="FQ1701">
        <v>0</v>
      </c>
      <c r="FR1701">
        <f t="shared" si="1151"/>
        <v>0</v>
      </c>
      <c r="FS1701">
        <v>0</v>
      </c>
      <c r="FX1701">
        <v>0</v>
      </c>
      <c r="FY1701">
        <v>0</v>
      </c>
      <c r="GA1701" t="s">
        <v>45</v>
      </c>
      <c r="GG1701">
        <v>2</v>
      </c>
      <c r="GH1701">
        <v>1</v>
      </c>
      <c r="GI1701">
        <v>2</v>
      </c>
      <c r="GJ1701">
        <v>0</v>
      </c>
      <c r="GK1701">
        <f>ROUND(R1701*(R12)/100,2)</f>
        <v>0</v>
      </c>
      <c r="GL1701">
        <f t="shared" si="1152"/>
        <v>0</v>
      </c>
      <c r="GM1701">
        <f t="shared" si="1153"/>
        <v>375.38</v>
      </c>
      <c r="GN1701">
        <f t="shared" si="1154"/>
        <v>375.38</v>
      </c>
      <c r="GO1701">
        <f t="shared" si="1155"/>
        <v>0</v>
      </c>
      <c r="GP1701">
        <f t="shared" si="1156"/>
        <v>0</v>
      </c>
      <c r="GR1701">
        <v>0</v>
      </c>
    </row>
    <row r="1702" spans="1:200">
      <c r="A1702">
        <v>17</v>
      </c>
      <c r="B1702">
        <v>0</v>
      </c>
      <c r="C1702">
        <f>ROW(SmtRes!A837)</f>
        <v>837</v>
      </c>
      <c r="D1702">
        <f>ROW(EtalonRes!A819)</f>
        <v>819</v>
      </c>
      <c r="E1702" t="s">
        <v>95</v>
      </c>
      <c r="F1702" t="s">
        <v>952</v>
      </c>
      <c r="G1702" t="s">
        <v>953</v>
      </c>
      <c r="H1702" t="s">
        <v>73</v>
      </c>
      <c r="I1702">
        <f>I1696</f>
        <v>0.26400000000000001</v>
      </c>
      <c r="J1702">
        <v>0</v>
      </c>
      <c r="O1702">
        <f t="shared" si="1123"/>
        <v>7507.28</v>
      </c>
      <c r="P1702">
        <f t="shared" si="1124"/>
        <v>1644.13</v>
      </c>
      <c r="Q1702">
        <f t="shared" si="1125"/>
        <v>408.86</v>
      </c>
      <c r="R1702">
        <f t="shared" si="1126"/>
        <v>178.64</v>
      </c>
      <c r="S1702">
        <f t="shared" si="1127"/>
        <v>5454.29</v>
      </c>
      <c r="T1702">
        <f t="shared" si="1128"/>
        <v>0</v>
      </c>
      <c r="U1702">
        <f t="shared" si="1129"/>
        <v>29.299248000000002</v>
      </c>
      <c r="V1702">
        <f t="shared" si="1130"/>
        <v>0</v>
      </c>
      <c r="W1702">
        <f t="shared" si="1131"/>
        <v>0</v>
      </c>
      <c r="X1702">
        <f t="shared" si="1132"/>
        <v>4799.78</v>
      </c>
      <c r="Y1702">
        <f t="shared" si="1133"/>
        <v>2399.89</v>
      </c>
      <c r="AA1702">
        <v>22950688</v>
      </c>
      <c r="AB1702">
        <f t="shared" si="1134"/>
        <v>2451.94</v>
      </c>
      <c r="AC1702">
        <f t="shared" si="1135"/>
        <v>1073.75</v>
      </c>
      <c r="AD1702">
        <f>ROUND((((ET1702)-(EU1702))+AE1702),6)</f>
        <v>162.37</v>
      </c>
      <c r="AE1702">
        <f t="shared" si="1157"/>
        <v>39.82</v>
      </c>
      <c r="AF1702">
        <f t="shared" si="1157"/>
        <v>1215.82</v>
      </c>
      <c r="AG1702">
        <f t="shared" si="1137"/>
        <v>0</v>
      </c>
      <c r="AH1702">
        <f t="shared" si="1158"/>
        <v>106</v>
      </c>
      <c r="AI1702">
        <f t="shared" si="1158"/>
        <v>0</v>
      </c>
      <c r="AJ1702">
        <f t="shared" si="1139"/>
        <v>0</v>
      </c>
      <c r="AK1702">
        <v>2451.94</v>
      </c>
      <c r="AL1702">
        <v>1073.75</v>
      </c>
      <c r="AM1702">
        <v>162.37</v>
      </c>
      <c r="AN1702">
        <v>39.82</v>
      </c>
      <c r="AO1702">
        <v>1215.82</v>
      </c>
      <c r="AP1702">
        <v>0</v>
      </c>
      <c r="AQ1702">
        <v>106</v>
      </c>
      <c r="AR1702">
        <v>0</v>
      </c>
      <c r="AS1702">
        <v>0</v>
      </c>
      <c r="AT1702">
        <v>88</v>
      </c>
      <c r="AU1702">
        <v>44</v>
      </c>
      <c r="AV1702">
        <v>1.0469999999999999</v>
      </c>
      <c r="AW1702">
        <v>1</v>
      </c>
      <c r="AZ1702">
        <v>1</v>
      </c>
      <c r="BA1702">
        <v>16.23</v>
      </c>
      <c r="BB1702">
        <v>9.11</v>
      </c>
      <c r="BC1702">
        <v>5.8</v>
      </c>
      <c r="BD1702" t="s">
        <v>45</v>
      </c>
      <c r="BE1702" t="s">
        <v>45</v>
      </c>
      <c r="BF1702" t="s">
        <v>45</v>
      </c>
      <c r="BG1702" t="s">
        <v>45</v>
      </c>
      <c r="BH1702">
        <v>0</v>
      </c>
      <c r="BI1702">
        <v>1</v>
      </c>
      <c r="BJ1702" t="s">
        <v>954</v>
      </c>
      <c r="BM1702">
        <v>91</v>
      </c>
      <c r="BN1702">
        <v>0</v>
      </c>
      <c r="BO1702" t="s">
        <v>952</v>
      </c>
      <c r="BP1702">
        <v>1</v>
      </c>
      <c r="BQ1702">
        <v>30</v>
      </c>
      <c r="BS1702">
        <v>16.23</v>
      </c>
      <c r="BT1702">
        <v>1</v>
      </c>
      <c r="BU1702">
        <v>1</v>
      </c>
      <c r="BV1702">
        <v>1</v>
      </c>
      <c r="BW1702">
        <v>1</v>
      </c>
      <c r="BX1702">
        <v>1</v>
      </c>
      <c r="BY1702" t="s">
        <v>45</v>
      </c>
      <c r="BZ1702">
        <v>88</v>
      </c>
      <c r="CA1702">
        <v>44</v>
      </c>
      <c r="CF1702">
        <v>0</v>
      </c>
      <c r="CG1702">
        <v>0</v>
      </c>
      <c r="CM1702">
        <v>0</v>
      </c>
      <c r="CN1702" t="s">
        <v>45</v>
      </c>
      <c r="CO1702">
        <v>0</v>
      </c>
      <c r="CP1702">
        <f t="shared" si="1140"/>
        <v>7507.2800000000007</v>
      </c>
      <c r="CQ1702">
        <f t="shared" si="1141"/>
        <v>6227.75</v>
      </c>
      <c r="CR1702">
        <f t="shared" si="1142"/>
        <v>1548.7126628999997</v>
      </c>
      <c r="CS1702">
        <f t="shared" si="1143"/>
        <v>676.6536941999999</v>
      </c>
      <c r="CT1702">
        <f t="shared" si="1144"/>
        <v>20660.198254200001</v>
      </c>
      <c r="CU1702">
        <f t="shared" si="1145"/>
        <v>0</v>
      </c>
      <c r="CV1702">
        <f t="shared" si="1146"/>
        <v>110.982</v>
      </c>
      <c r="CW1702">
        <f t="shared" si="1147"/>
        <v>0</v>
      </c>
      <c r="CX1702">
        <f t="shared" si="1148"/>
        <v>0</v>
      </c>
      <c r="CY1702">
        <f t="shared" si="1149"/>
        <v>4799.7752</v>
      </c>
      <c r="CZ1702">
        <f t="shared" si="1150"/>
        <v>2399.8876</v>
      </c>
      <c r="DC1702" t="s">
        <v>45</v>
      </c>
      <c r="DD1702" t="s">
        <v>45</v>
      </c>
      <c r="DE1702" t="s">
        <v>45</v>
      </c>
      <c r="DF1702" t="s">
        <v>45</v>
      </c>
      <c r="DG1702" t="s">
        <v>45</v>
      </c>
      <c r="DH1702" t="s">
        <v>45</v>
      </c>
      <c r="DI1702" t="s">
        <v>45</v>
      </c>
      <c r="DJ1702" t="s">
        <v>45</v>
      </c>
      <c r="DK1702" t="s">
        <v>45</v>
      </c>
      <c r="DL1702" t="s">
        <v>45</v>
      </c>
      <c r="DM1702" t="s">
        <v>45</v>
      </c>
      <c r="DN1702">
        <v>104</v>
      </c>
      <c r="DO1702">
        <v>70</v>
      </c>
      <c r="DP1702">
        <v>1.0469999999999999</v>
      </c>
      <c r="DQ1702">
        <v>1</v>
      </c>
      <c r="DU1702">
        <v>1005</v>
      </c>
      <c r="DV1702" t="s">
        <v>73</v>
      </c>
      <c r="DW1702" t="s">
        <v>73</v>
      </c>
      <c r="DX1702">
        <v>100</v>
      </c>
      <c r="EE1702">
        <v>21377806</v>
      </c>
      <c r="EF1702">
        <v>30</v>
      </c>
      <c r="EG1702" t="s">
        <v>20</v>
      </c>
      <c r="EH1702">
        <v>0</v>
      </c>
      <c r="EI1702" t="s">
        <v>45</v>
      </c>
      <c r="EJ1702">
        <v>1</v>
      </c>
      <c r="EK1702">
        <v>91</v>
      </c>
      <c r="EL1702" t="s">
        <v>902</v>
      </c>
      <c r="EM1702" t="s">
        <v>903</v>
      </c>
      <c r="EO1702" t="s">
        <v>45</v>
      </c>
      <c r="EQ1702">
        <v>0</v>
      </c>
      <c r="ER1702">
        <v>2451.94</v>
      </c>
      <c r="ES1702">
        <v>1073.75</v>
      </c>
      <c r="ET1702">
        <v>162.37</v>
      </c>
      <c r="EU1702">
        <v>39.82</v>
      </c>
      <c r="EV1702">
        <v>1215.82</v>
      </c>
      <c r="EW1702">
        <v>106</v>
      </c>
      <c r="EX1702">
        <v>0</v>
      </c>
      <c r="EY1702">
        <v>0</v>
      </c>
      <c r="EZ1702">
        <v>0</v>
      </c>
      <c r="FQ1702">
        <v>0</v>
      </c>
      <c r="FR1702">
        <f t="shared" si="1151"/>
        <v>0</v>
      </c>
      <c r="FS1702">
        <v>0</v>
      </c>
      <c r="FX1702">
        <v>88</v>
      </c>
      <c r="FY1702">
        <v>44</v>
      </c>
      <c r="GA1702" t="s">
        <v>45</v>
      </c>
      <c r="GG1702">
        <v>2</v>
      </c>
      <c r="GH1702">
        <v>1</v>
      </c>
      <c r="GI1702">
        <v>2</v>
      </c>
      <c r="GJ1702">
        <v>0</v>
      </c>
      <c r="GK1702">
        <f>ROUND(R1702*(R12)/100,2)</f>
        <v>298.33</v>
      </c>
      <c r="GL1702">
        <f t="shared" si="1152"/>
        <v>0</v>
      </c>
      <c r="GM1702">
        <f t="shared" si="1153"/>
        <v>15005.279999999999</v>
      </c>
      <c r="GN1702">
        <f t="shared" si="1154"/>
        <v>15005.28</v>
      </c>
      <c r="GO1702">
        <f t="shared" si="1155"/>
        <v>0</v>
      </c>
      <c r="GP1702">
        <f t="shared" si="1156"/>
        <v>0</v>
      </c>
      <c r="GR1702">
        <v>0</v>
      </c>
    </row>
    <row r="1703" spans="1:200">
      <c r="A1703">
        <v>18</v>
      </c>
      <c r="B1703">
        <v>0</v>
      </c>
      <c r="C1703">
        <v>837</v>
      </c>
      <c r="E1703" t="s">
        <v>99</v>
      </c>
      <c r="F1703" t="s">
        <v>955</v>
      </c>
      <c r="G1703" t="s">
        <v>956</v>
      </c>
      <c r="H1703" t="s">
        <v>462</v>
      </c>
      <c r="I1703">
        <f>I1702*J1703</f>
        <v>26.928000000000001</v>
      </c>
      <c r="J1703">
        <v>102</v>
      </c>
      <c r="O1703">
        <f t="shared" si="1123"/>
        <v>3738.38</v>
      </c>
      <c r="P1703">
        <f t="shared" si="1124"/>
        <v>3738.38</v>
      </c>
      <c r="Q1703">
        <f t="shared" si="1125"/>
        <v>0</v>
      </c>
      <c r="R1703">
        <f t="shared" si="1126"/>
        <v>0</v>
      </c>
      <c r="S1703">
        <f t="shared" si="1127"/>
        <v>0</v>
      </c>
      <c r="T1703">
        <f t="shared" si="1128"/>
        <v>0</v>
      </c>
      <c r="U1703">
        <f t="shared" si="1129"/>
        <v>0</v>
      </c>
      <c r="V1703">
        <f t="shared" si="1130"/>
        <v>0</v>
      </c>
      <c r="W1703">
        <f t="shared" si="1131"/>
        <v>0</v>
      </c>
      <c r="X1703">
        <f t="shared" si="1132"/>
        <v>0</v>
      </c>
      <c r="Y1703">
        <f t="shared" si="1133"/>
        <v>0</v>
      </c>
      <c r="AA1703">
        <v>22950688</v>
      </c>
      <c r="AB1703">
        <f t="shared" si="1134"/>
        <v>39.44</v>
      </c>
      <c r="AC1703">
        <f t="shared" si="1135"/>
        <v>39.44</v>
      </c>
      <c r="AD1703">
        <f>ROUND((((ET1703)-(EU1703))+AE1703),6)</f>
        <v>0</v>
      </c>
      <c r="AE1703">
        <f t="shared" si="1157"/>
        <v>0</v>
      </c>
      <c r="AF1703">
        <f t="shared" si="1157"/>
        <v>0</v>
      </c>
      <c r="AG1703">
        <f t="shared" si="1137"/>
        <v>0</v>
      </c>
      <c r="AH1703">
        <f t="shared" si="1158"/>
        <v>0</v>
      </c>
      <c r="AI1703">
        <f t="shared" si="1158"/>
        <v>0</v>
      </c>
      <c r="AJ1703">
        <f t="shared" si="1139"/>
        <v>0</v>
      </c>
      <c r="AK1703">
        <v>39.44</v>
      </c>
      <c r="AL1703">
        <v>39.44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1</v>
      </c>
      <c r="AW1703">
        <v>1</v>
      </c>
      <c r="AZ1703">
        <v>1</v>
      </c>
      <c r="BA1703">
        <v>1</v>
      </c>
      <c r="BB1703">
        <v>1</v>
      </c>
      <c r="BC1703">
        <v>3.52</v>
      </c>
      <c r="BD1703" t="s">
        <v>45</v>
      </c>
      <c r="BE1703" t="s">
        <v>45</v>
      </c>
      <c r="BF1703" t="s">
        <v>45</v>
      </c>
      <c r="BG1703" t="s">
        <v>45</v>
      </c>
      <c r="BH1703">
        <v>3</v>
      </c>
      <c r="BI1703">
        <v>1</v>
      </c>
      <c r="BJ1703" t="s">
        <v>957</v>
      </c>
      <c r="BM1703">
        <v>91</v>
      </c>
      <c r="BN1703">
        <v>0</v>
      </c>
      <c r="BO1703" t="s">
        <v>955</v>
      </c>
      <c r="BP1703">
        <v>1</v>
      </c>
      <c r="BQ1703">
        <v>30</v>
      </c>
      <c r="BS1703">
        <v>1</v>
      </c>
      <c r="BT1703">
        <v>1</v>
      </c>
      <c r="BU1703">
        <v>1</v>
      </c>
      <c r="BV1703">
        <v>1</v>
      </c>
      <c r="BW1703">
        <v>1</v>
      </c>
      <c r="BX1703">
        <v>1</v>
      </c>
      <c r="BY1703" t="s">
        <v>45</v>
      </c>
      <c r="BZ1703">
        <v>0</v>
      </c>
      <c r="CA1703">
        <v>0</v>
      </c>
      <c r="CF1703">
        <v>0</v>
      </c>
      <c r="CG1703">
        <v>0</v>
      </c>
      <c r="CM1703">
        <v>0</v>
      </c>
      <c r="CN1703" t="s">
        <v>45</v>
      </c>
      <c r="CO1703">
        <v>0</v>
      </c>
      <c r="CP1703">
        <f t="shared" si="1140"/>
        <v>3738.38</v>
      </c>
      <c r="CQ1703">
        <f t="shared" si="1141"/>
        <v>138.8288</v>
      </c>
      <c r="CR1703">
        <f t="shared" si="1142"/>
        <v>0</v>
      </c>
      <c r="CS1703">
        <f t="shared" si="1143"/>
        <v>0</v>
      </c>
      <c r="CT1703">
        <f t="shared" si="1144"/>
        <v>0</v>
      </c>
      <c r="CU1703">
        <f t="shared" si="1145"/>
        <v>0</v>
      </c>
      <c r="CV1703">
        <f t="shared" si="1146"/>
        <v>0</v>
      </c>
      <c r="CW1703">
        <f t="shared" si="1147"/>
        <v>0</v>
      </c>
      <c r="CX1703">
        <f t="shared" si="1148"/>
        <v>0</v>
      </c>
      <c r="CY1703">
        <f t="shared" si="1149"/>
        <v>0</v>
      </c>
      <c r="CZ1703">
        <f t="shared" si="1150"/>
        <v>0</v>
      </c>
      <c r="DC1703" t="s">
        <v>45</v>
      </c>
      <c r="DD1703" t="s">
        <v>45</v>
      </c>
      <c r="DE1703" t="s">
        <v>45</v>
      </c>
      <c r="DF1703" t="s">
        <v>45</v>
      </c>
      <c r="DG1703" t="s">
        <v>45</v>
      </c>
      <c r="DH1703" t="s">
        <v>45</v>
      </c>
      <c r="DI1703" t="s">
        <v>45</v>
      </c>
      <c r="DJ1703" t="s">
        <v>45</v>
      </c>
      <c r="DK1703" t="s">
        <v>45</v>
      </c>
      <c r="DL1703" t="s">
        <v>45</v>
      </c>
      <c r="DM1703" t="s">
        <v>45</v>
      </c>
      <c r="DN1703">
        <v>104</v>
      </c>
      <c r="DO1703">
        <v>70</v>
      </c>
      <c r="DP1703">
        <v>1.0469999999999999</v>
      </c>
      <c r="DQ1703">
        <v>1</v>
      </c>
      <c r="DU1703">
        <v>1005</v>
      </c>
      <c r="DV1703" t="s">
        <v>462</v>
      </c>
      <c r="DW1703" t="s">
        <v>462</v>
      </c>
      <c r="DX1703">
        <v>1</v>
      </c>
      <c r="EE1703">
        <v>21377806</v>
      </c>
      <c r="EF1703">
        <v>30</v>
      </c>
      <c r="EG1703" t="s">
        <v>20</v>
      </c>
      <c r="EH1703">
        <v>0</v>
      </c>
      <c r="EI1703" t="s">
        <v>45</v>
      </c>
      <c r="EJ1703">
        <v>1</v>
      </c>
      <c r="EK1703">
        <v>91</v>
      </c>
      <c r="EL1703" t="s">
        <v>902</v>
      </c>
      <c r="EM1703" t="s">
        <v>903</v>
      </c>
      <c r="EO1703" t="s">
        <v>45</v>
      </c>
      <c r="EQ1703">
        <v>0</v>
      </c>
      <c r="ER1703">
        <v>39.44</v>
      </c>
      <c r="ES1703">
        <v>39.44</v>
      </c>
      <c r="ET1703">
        <v>0</v>
      </c>
      <c r="EU1703">
        <v>0</v>
      </c>
      <c r="EV1703">
        <v>0</v>
      </c>
      <c r="EW1703">
        <v>0</v>
      </c>
      <c r="EX1703">
        <v>0</v>
      </c>
      <c r="EZ1703">
        <v>0</v>
      </c>
      <c r="FQ1703">
        <v>0</v>
      </c>
      <c r="FR1703">
        <f t="shared" si="1151"/>
        <v>0</v>
      </c>
      <c r="FS1703">
        <v>0</v>
      </c>
      <c r="FX1703">
        <v>0</v>
      </c>
      <c r="FY1703">
        <v>0</v>
      </c>
      <c r="GA1703" t="s">
        <v>45</v>
      </c>
      <c r="GG1703">
        <v>2</v>
      </c>
      <c r="GH1703">
        <v>1</v>
      </c>
      <c r="GI1703">
        <v>2</v>
      </c>
      <c r="GJ1703">
        <v>0</v>
      </c>
      <c r="GK1703">
        <f>ROUND(R1703*(R12)/100,2)</f>
        <v>0</v>
      </c>
      <c r="GL1703">
        <f t="shared" si="1152"/>
        <v>0</v>
      </c>
      <c r="GM1703">
        <f t="shared" si="1153"/>
        <v>3738.38</v>
      </c>
      <c r="GN1703">
        <f t="shared" si="1154"/>
        <v>3738.38</v>
      </c>
      <c r="GO1703">
        <f t="shared" si="1155"/>
        <v>0</v>
      </c>
      <c r="GP1703">
        <f t="shared" si="1156"/>
        <v>0</v>
      </c>
      <c r="GR1703">
        <v>0</v>
      </c>
    </row>
    <row r="1705" spans="1:200">
      <c r="A1705" s="2">
        <v>51</v>
      </c>
      <c r="B1705" s="2">
        <f>B1691</f>
        <v>0</v>
      </c>
      <c r="C1705" s="2">
        <f>A1691</f>
        <v>5</v>
      </c>
      <c r="D1705" s="2">
        <f>ROW(A1691)</f>
        <v>1691</v>
      </c>
      <c r="E1705" s="2"/>
      <c r="F1705" s="2" t="str">
        <f>IF(F1691&lt;&gt;"",F1691,"")</f>
        <v>Новый подраздел</v>
      </c>
      <c r="G1705" s="2" t="str">
        <f>IF(G1691&lt;&gt;"",G1691,"")</f>
        <v>ТАМБУР (вход в комнату)</v>
      </c>
      <c r="H1705" s="2"/>
      <c r="I1705" s="2"/>
      <c r="J1705" s="2"/>
      <c r="K1705" s="2"/>
      <c r="L1705" s="2"/>
      <c r="M1705" s="2"/>
      <c r="N1705" s="2"/>
      <c r="O1705" s="2">
        <v>0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>
        <f t="shared" ref="AO1705:AU1705" si="1159">ROUND(BB1705,2)</f>
        <v>0</v>
      </c>
      <c r="AP1705" s="2">
        <f t="shared" si="1159"/>
        <v>0</v>
      </c>
      <c r="AQ1705" s="2">
        <f t="shared" si="1159"/>
        <v>0</v>
      </c>
      <c r="AR1705" s="2">
        <f t="shared" si="1159"/>
        <v>0</v>
      </c>
      <c r="AS1705" s="2">
        <f t="shared" si="1159"/>
        <v>0</v>
      </c>
      <c r="AT1705" s="2">
        <f t="shared" si="1159"/>
        <v>0</v>
      </c>
      <c r="AU1705" s="2">
        <f t="shared" si="1159"/>
        <v>0</v>
      </c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>
        <v>0</v>
      </c>
    </row>
    <row r="1707" spans="1:200">
      <c r="A1707" s="4">
        <v>50</v>
      </c>
      <c r="B1707" s="4">
        <v>0</v>
      </c>
      <c r="C1707" s="4">
        <v>0</v>
      </c>
      <c r="D1707" s="4">
        <v>1</v>
      </c>
      <c r="E1707" s="4">
        <v>201</v>
      </c>
      <c r="F1707" s="4">
        <f>ROUND(Source!O1705,O1707)</f>
        <v>0</v>
      </c>
      <c r="G1707" s="4" t="s">
        <v>172</v>
      </c>
      <c r="H1707" s="4" t="s">
        <v>173</v>
      </c>
      <c r="I1707" s="4"/>
      <c r="J1707" s="4"/>
      <c r="K1707" s="4">
        <v>201</v>
      </c>
      <c r="L1707" s="4">
        <v>1</v>
      </c>
      <c r="M1707" s="4">
        <v>3</v>
      </c>
      <c r="N1707" s="4" t="s">
        <v>45</v>
      </c>
      <c r="O1707" s="4">
        <v>2</v>
      </c>
      <c r="P1707" s="4"/>
    </row>
    <row r="1708" spans="1:200">
      <c r="A1708" s="4">
        <v>50</v>
      </c>
      <c r="B1708" s="4">
        <v>0</v>
      </c>
      <c r="C1708" s="4">
        <v>0</v>
      </c>
      <c r="D1708" s="4">
        <v>1</v>
      </c>
      <c r="E1708" s="4">
        <v>202</v>
      </c>
      <c r="F1708" s="4">
        <f>ROUND(Source!P1705,O1708)</f>
        <v>0</v>
      </c>
      <c r="G1708" s="4" t="s">
        <v>174</v>
      </c>
      <c r="H1708" s="4" t="s">
        <v>175</v>
      </c>
      <c r="I1708" s="4"/>
      <c r="J1708" s="4"/>
      <c r="K1708" s="4">
        <v>202</v>
      </c>
      <c r="L1708" s="4">
        <v>2</v>
      </c>
      <c r="M1708" s="4">
        <v>3</v>
      </c>
      <c r="N1708" s="4" t="s">
        <v>45</v>
      </c>
      <c r="O1708" s="4">
        <v>2</v>
      </c>
      <c r="P1708" s="4"/>
    </row>
    <row r="1709" spans="1:200">
      <c r="A1709" s="4">
        <v>50</v>
      </c>
      <c r="B1709" s="4">
        <v>0</v>
      </c>
      <c r="C1709" s="4">
        <v>0</v>
      </c>
      <c r="D1709" s="4">
        <v>1</v>
      </c>
      <c r="E1709" s="4">
        <v>222</v>
      </c>
      <c r="F1709" s="4">
        <f>ROUND(Source!AO1705,O1709)</f>
        <v>0</v>
      </c>
      <c r="G1709" s="4" t="s">
        <v>176</v>
      </c>
      <c r="H1709" s="4" t="s">
        <v>177</v>
      </c>
      <c r="I1709" s="4"/>
      <c r="J1709" s="4"/>
      <c r="K1709" s="4">
        <v>222</v>
      </c>
      <c r="L1709" s="4">
        <v>3</v>
      </c>
      <c r="M1709" s="4">
        <v>3</v>
      </c>
      <c r="N1709" s="4" t="s">
        <v>45</v>
      </c>
      <c r="O1709" s="4">
        <v>2</v>
      </c>
      <c r="P1709" s="4"/>
    </row>
    <row r="1710" spans="1:200">
      <c r="A1710" s="4">
        <v>50</v>
      </c>
      <c r="B1710" s="4">
        <v>0</v>
      </c>
      <c r="C1710" s="4">
        <v>0</v>
      </c>
      <c r="D1710" s="4">
        <v>1</v>
      </c>
      <c r="E1710" s="4">
        <v>216</v>
      </c>
      <c r="F1710" s="4">
        <f>ROUND(Source!AP1705,O1710)</f>
        <v>0</v>
      </c>
      <c r="G1710" s="4" t="s">
        <v>178</v>
      </c>
      <c r="H1710" s="4" t="s">
        <v>179</v>
      </c>
      <c r="I1710" s="4"/>
      <c r="J1710" s="4"/>
      <c r="K1710" s="4">
        <v>216</v>
      </c>
      <c r="L1710" s="4">
        <v>4</v>
      </c>
      <c r="M1710" s="4">
        <v>3</v>
      </c>
      <c r="N1710" s="4" t="s">
        <v>45</v>
      </c>
      <c r="O1710" s="4">
        <v>2</v>
      </c>
      <c r="P1710" s="4"/>
    </row>
    <row r="1711" spans="1:200">
      <c r="A1711" s="4">
        <v>50</v>
      </c>
      <c r="B1711" s="4">
        <v>0</v>
      </c>
      <c r="C1711" s="4">
        <v>0</v>
      </c>
      <c r="D1711" s="4">
        <v>1</v>
      </c>
      <c r="E1711" s="4">
        <v>223</v>
      </c>
      <c r="F1711" s="4">
        <f>ROUND(Source!AQ1705,O1711)</f>
        <v>0</v>
      </c>
      <c r="G1711" s="4" t="s">
        <v>180</v>
      </c>
      <c r="H1711" s="4" t="s">
        <v>181</v>
      </c>
      <c r="I1711" s="4"/>
      <c r="J1711" s="4"/>
      <c r="K1711" s="4">
        <v>223</v>
      </c>
      <c r="L1711" s="4">
        <v>5</v>
      </c>
      <c r="M1711" s="4">
        <v>3</v>
      </c>
      <c r="N1711" s="4" t="s">
        <v>45</v>
      </c>
      <c r="O1711" s="4">
        <v>2</v>
      </c>
      <c r="P1711" s="4"/>
    </row>
    <row r="1712" spans="1:200">
      <c r="A1712" s="4">
        <v>50</v>
      </c>
      <c r="B1712" s="4">
        <v>0</v>
      </c>
      <c r="C1712" s="4">
        <v>0</v>
      </c>
      <c r="D1712" s="4">
        <v>1</v>
      </c>
      <c r="E1712" s="4">
        <v>203</v>
      </c>
      <c r="F1712" s="4">
        <f>ROUND(Source!Q1705,O1712)</f>
        <v>0</v>
      </c>
      <c r="G1712" s="4" t="s">
        <v>182</v>
      </c>
      <c r="H1712" s="4" t="s">
        <v>183</v>
      </c>
      <c r="I1712" s="4"/>
      <c r="J1712" s="4"/>
      <c r="K1712" s="4">
        <v>203</v>
      </c>
      <c r="L1712" s="4">
        <v>6</v>
      </c>
      <c r="M1712" s="4">
        <v>3</v>
      </c>
      <c r="N1712" s="4" t="s">
        <v>45</v>
      </c>
      <c r="O1712" s="4">
        <v>2</v>
      </c>
      <c r="P1712" s="4"/>
    </row>
    <row r="1713" spans="1:118">
      <c r="A1713" s="4">
        <v>50</v>
      </c>
      <c r="B1713" s="4">
        <v>0</v>
      </c>
      <c r="C1713" s="4">
        <v>0</v>
      </c>
      <c r="D1713" s="4">
        <v>1</v>
      </c>
      <c r="E1713" s="4">
        <v>204</v>
      </c>
      <c r="F1713" s="4">
        <f>ROUND(Source!R1705,O1713)</f>
        <v>0</v>
      </c>
      <c r="G1713" s="4" t="s">
        <v>184</v>
      </c>
      <c r="H1713" s="4" t="s">
        <v>185</v>
      </c>
      <c r="I1713" s="4"/>
      <c r="J1713" s="4"/>
      <c r="K1713" s="4">
        <v>204</v>
      </c>
      <c r="L1713" s="4">
        <v>7</v>
      </c>
      <c r="M1713" s="4">
        <v>3</v>
      </c>
      <c r="N1713" s="4" t="s">
        <v>45</v>
      </c>
      <c r="O1713" s="4">
        <v>2</v>
      </c>
      <c r="P1713" s="4"/>
    </row>
    <row r="1714" spans="1:118">
      <c r="A1714" s="4">
        <v>50</v>
      </c>
      <c r="B1714" s="4">
        <v>0</v>
      </c>
      <c r="C1714" s="4">
        <v>0</v>
      </c>
      <c r="D1714" s="4">
        <v>1</v>
      </c>
      <c r="E1714" s="4">
        <v>205</v>
      </c>
      <c r="F1714" s="4">
        <f>ROUND(Source!S1705,O1714)</f>
        <v>0</v>
      </c>
      <c r="G1714" s="4" t="s">
        <v>186</v>
      </c>
      <c r="H1714" s="4" t="s">
        <v>187</v>
      </c>
      <c r="I1714" s="4"/>
      <c r="J1714" s="4"/>
      <c r="K1714" s="4">
        <v>205</v>
      </c>
      <c r="L1714" s="4">
        <v>8</v>
      </c>
      <c r="M1714" s="4">
        <v>3</v>
      </c>
      <c r="N1714" s="4" t="s">
        <v>45</v>
      </c>
      <c r="O1714" s="4">
        <v>2</v>
      </c>
      <c r="P1714" s="4"/>
    </row>
    <row r="1715" spans="1:118">
      <c r="A1715" s="4">
        <v>50</v>
      </c>
      <c r="B1715" s="4">
        <v>0</v>
      </c>
      <c r="C1715" s="4">
        <v>0</v>
      </c>
      <c r="D1715" s="4">
        <v>1</v>
      </c>
      <c r="E1715" s="4">
        <v>214</v>
      </c>
      <c r="F1715" s="4">
        <f>ROUND(Source!AS1705,O1715)</f>
        <v>0</v>
      </c>
      <c r="G1715" s="4" t="s">
        <v>188</v>
      </c>
      <c r="H1715" s="4" t="s">
        <v>189</v>
      </c>
      <c r="I1715" s="4"/>
      <c r="J1715" s="4"/>
      <c r="K1715" s="4">
        <v>214</v>
      </c>
      <c r="L1715" s="4">
        <v>9</v>
      </c>
      <c r="M1715" s="4">
        <v>3</v>
      </c>
      <c r="N1715" s="4" t="s">
        <v>45</v>
      </c>
      <c r="O1715" s="4">
        <v>2</v>
      </c>
      <c r="P1715" s="4"/>
    </row>
    <row r="1716" spans="1:118">
      <c r="A1716" s="4">
        <v>50</v>
      </c>
      <c r="B1716" s="4">
        <v>0</v>
      </c>
      <c r="C1716" s="4">
        <v>0</v>
      </c>
      <c r="D1716" s="4">
        <v>1</v>
      </c>
      <c r="E1716" s="4">
        <v>215</v>
      </c>
      <c r="F1716" s="4">
        <f>ROUND(Source!AT1705,O1716)</f>
        <v>0</v>
      </c>
      <c r="G1716" s="4" t="s">
        <v>190</v>
      </c>
      <c r="H1716" s="4" t="s">
        <v>191</v>
      </c>
      <c r="I1716" s="4"/>
      <c r="J1716" s="4"/>
      <c r="K1716" s="4">
        <v>215</v>
      </c>
      <c r="L1716" s="4">
        <v>10</v>
      </c>
      <c r="M1716" s="4">
        <v>3</v>
      </c>
      <c r="N1716" s="4" t="s">
        <v>45</v>
      </c>
      <c r="O1716" s="4">
        <v>2</v>
      </c>
      <c r="P1716" s="4"/>
    </row>
    <row r="1717" spans="1:118">
      <c r="A1717" s="4">
        <v>50</v>
      </c>
      <c r="B1717" s="4">
        <v>0</v>
      </c>
      <c r="C1717" s="4">
        <v>0</v>
      </c>
      <c r="D1717" s="4">
        <v>1</v>
      </c>
      <c r="E1717" s="4">
        <v>217</v>
      </c>
      <c r="F1717" s="4">
        <f>ROUND(Source!AU1705,O1717)</f>
        <v>0</v>
      </c>
      <c r="G1717" s="4" t="s">
        <v>192</v>
      </c>
      <c r="H1717" s="4" t="s">
        <v>193</v>
      </c>
      <c r="I1717" s="4"/>
      <c r="J1717" s="4"/>
      <c r="K1717" s="4">
        <v>217</v>
      </c>
      <c r="L1717" s="4">
        <v>11</v>
      </c>
      <c r="M1717" s="4">
        <v>3</v>
      </c>
      <c r="N1717" s="4" t="s">
        <v>45</v>
      </c>
      <c r="O1717" s="4">
        <v>2</v>
      </c>
      <c r="P1717" s="4"/>
    </row>
    <row r="1718" spans="1:118">
      <c r="A1718" s="4">
        <v>50</v>
      </c>
      <c r="B1718" s="4">
        <v>0</v>
      </c>
      <c r="C1718" s="4">
        <v>0</v>
      </c>
      <c r="D1718" s="4">
        <v>1</v>
      </c>
      <c r="E1718" s="4">
        <v>206</v>
      </c>
      <c r="F1718" s="4">
        <f>ROUND(Source!T1705,O1718)</f>
        <v>0</v>
      </c>
      <c r="G1718" s="4" t="s">
        <v>194</v>
      </c>
      <c r="H1718" s="4" t="s">
        <v>195</v>
      </c>
      <c r="I1718" s="4"/>
      <c r="J1718" s="4"/>
      <c r="K1718" s="4">
        <v>206</v>
      </c>
      <c r="L1718" s="4">
        <v>12</v>
      </c>
      <c r="M1718" s="4">
        <v>3</v>
      </c>
      <c r="N1718" s="4" t="s">
        <v>45</v>
      </c>
      <c r="O1718" s="4">
        <v>2</v>
      </c>
      <c r="P1718" s="4"/>
    </row>
    <row r="1719" spans="1:118">
      <c r="A1719" s="4">
        <v>50</v>
      </c>
      <c r="B1719" s="4">
        <v>0</v>
      </c>
      <c r="C1719" s="4">
        <v>0</v>
      </c>
      <c r="D1719" s="4">
        <v>1</v>
      </c>
      <c r="E1719" s="4">
        <v>207</v>
      </c>
      <c r="F1719" s="4">
        <f>Source!U1705</f>
        <v>0</v>
      </c>
      <c r="G1719" s="4" t="s">
        <v>196</v>
      </c>
      <c r="H1719" s="4" t="s">
        <v>197</v>
      </c>
      <c r="I1719" s="4"/>
      <c r="J1719" s="4"/>
      <c r="K1719" s="4">
        <v>207</v>
      </c>
      <c r="L1719" s="4">
        <v>13</v>
      </c>
      <c r="M1719" s="4">
        <v>3</v>
      </c>
      <c r="N1719" s="4" t="s">
        <v>45</v>
      </c>
      <c r="O1719" s="4">
        <v>-1</v>
      </c>
      <c r="P1719" s="4"/>
    </row>
    <row r="1720" spans="1:118">
      <c r="A1720" s="4">
        <v>50</v>
      </c>
      <c r="B1720" s="4">
        <v>0</v>
      </c>
      <c r="C1720" s="4">
        <v>0</v>
      </c>
      <c r="D1720" s="4">
        <v>1</v>
      </c>
      <c r="E1720" s="4">
        <v>208</v>
      </c>
      <c r="F1720" s="4">
        <f>Source!V1705</f>
        <v>0</v>
      </c>
      <c r="G1720" s="4" t="s">
        <v>198</v>
      </c>
      <c r="H1720" s="4" t="s">
        <v>199</v>
      </c>
      <c r="I1720" s="4"/>
      <c r="J1720" s="4"/>
      <c r="K1720" s="4">
        <v>208</v>
      </c>
      <c r="L1720" s="4">
        <v>14</v>
      </c>
      <c r="M1720" s="4">
        <v>3</v>
      </c>
      <c r="N1720" s="4" t="s">
        <v>45</v>
      </c>
      <c r="O1720" s="4">
        <v>-1</v>
      </c>
      <c r="P1720" s="4"/>
    </row>
    <row r="1721" spans="1:118">
      <c r="A1721" s="4">
        <v>50</v>
      </c>
      <c r="B1721" s="4">
        <v>0</v>
      </c>
      <c r="C1721" s="4">
        <v>0</v>
      </c>
      <c r="D1721" s="4">
        <v>1</v>
      </c>
      <c r="E1721" s="4">
        <v>209</v>
      </c>
      <c r="F1721" s="4">
        <f>ROUND(Source!W1705,O1721)</f>
        <v>0</v>
      </c>
      <c r="G1721" s="4" t="s">
        <v>200</v>
      </c>
      <c r="H1721" s="4" t="s">
        <v>201</v>
      </c>
      <c r="I1721" s="4"/>
      <c r="J1721" s="4"/>
      <c r="K1721" s="4">
        <v>209</v>
      </c>
      <c r="L1721" s="4">
        <v>15</v>
      </c>
      <c r="M1721" s="4">
        <v>3</v>
      </c>
      <c r="N1721" s="4" t="s">
        <v>45</v>
      </c>
      <c r="O1721" s="4">
        <v>2</v>
      </c>
      <c r="P1721" s="4"/>
    </row>
    <row r="1722" spans="1:118">
      <c r="A1722" s="4">
        <v>50</v>
      </c>
      <c r="B1722" s="4">
        <v>0</v>
      </c>
      <c r="C1722" s="4">
        <v>0</v>
      </c>
      <c r="D1722" s="4">
        <v>1</v>
      </c>
      <c r="E1722" s="4">
        <v>210</v>
      </c>
      <c r="F1722" s="4">
        <f>ROUND(Source!X1705,O1722)</f>
        <v>0</v>
      </c>
      <c r="G1722" s="4" t="s">
        <v>202</v>
      </c>
      <c r="H1722" s="4" t="s">
        <v>203</v>
      </c>
      <c r="I1722" s="4"/>
      <c r="J1722" s="4"/>
      <c r="K1722" s="4">
        <v>210</v>
      </c>
      <c r="L1722" s="4">
        <v>16</v>
      </c>
      <c r="M1722" s="4">
        <v>3</v>
      </c>
      <c r="N1722" s="4" t="s">
        <v>45</v>
      </c>
      <c r="O1722" s="4">
        <v>2</v>
      </c>
      <c r="P1722" s="4"/>
    </row>
    <row r="1723" spans="1:118">
      <c r="A1723" s="4">
        <v>50</v>
      </c>
      <c r="B1723" s="4">
        <v>0</v>
      </c>
      <c r="C1723" s="4">
        <v>0</v>
      </c>
      <c r="D1723" s="4">
        <v>1</v>
      </c>
      <c r="E1723" s="4">
        <v>211</v>
      </c>
      <c r="F1723" s="4">
        <f>ROUND(Source!Y1705,O1723)</f>
        <v>0</v>
      </c>
      <c r="G1723" s="4" t="s">
        <v>204</v>
      </c>
      <c r="H1723" s="4" t="s">
        <v>205</v>
      </c>
      <c r="I1723" s="4"/>
      <c r="J1723" s="4"/>
      <c r="K1723" s="4">
        <v>211</v>
      </c>
      <c r="L1723" s="4">
        <v>17</v>
      </c>
      <c r="M1723" s="4">
        <v>3</v>
      </c>
      <c r="N1723" s="4" t="s">
        <v>45</v>
      </c>
      <c r="O1723" s="4">
        <v>2</v>
      </c>
      <c r="P1723" s="4"/>
    </row>
    <row r="1724" spans="1:118">
      <c r="A1724" s="4">
        <v>50</v>
      </c>
      <c r="B1724" s="4">
        <v>0</v>
      </c>
      <c r="C1724" s="4">
        <v>0</v>
      </c>
      <c r="D1724" s="4">
        <v>1</v>
      </c>
      <c r="E1724" s="4">
        <v>224</v>
      </c>
      <c r="F1724" s="4">
        <f>ROUND(Source!AR1705,O1724)</f>
        <v>0</v>
      </c>
      <c r="G1724" s="4" t="s">
        <v>206</v>
      </c>
      <c r="H1724" s="4" t="s">
        <v>207</v>
      </c>
      <c r="I1724" s="4"/>
      <c r="J1724" s="4"/>
      <c r="K1724" s="4">
        <v>224</v>
      </c>
      <c r="L1724" s="4">
        <v>18</v>
      </c>
      <c r="M1724" s="4">
        <v>3</v>
      </c>
      <c r="N1724" s="4" t="s">
        <v>45</v>
      </c>
      <c r="O1724" s="4">
        <v>2</v>
      </c>
      <c r="P1724" s="4"/>
    </row>
    <row r="1726" spans="1:118">
      <c r="A1726" s="1">
        <v>5</v>
      </c>
      <c r="B1726" s="1">
        <v>0</v>
      </c>
      <c r="C1726" s="1"/>
      <c r="D1726" s="1">
        <f>ROW(A1743)</f>
        <v>1743</v>
      </c>
      <c r="E1726" s="1"/>
      <c r="F1726" s="1" t="s">
        <v>564</v>
      </c>
      <c r="G1726" s="1" t="s">
        <v>858</v>
      </c>
      <c r="H1726" s="1" t="s">
        <v>45</v>
      </c>
      <c r="I1726" s="1">
        <v>0</v>
      </c>
      <c r="J1726" s="1"/>
      <c r="K1726" s="1">
        <v>0</v>
      </c>
      <c r="L1726" s="1"/>
      <c r="M1726" s="1"/>
      <c r="N1726" s="1"/>
      <c r="O1726" s="1"/>
      <c r="P1726" s="1"/>
      <c r="Q1726" s="1"/>
      <c r="R1726" s="1"/>
      <c r="S1726" s="1"/>
      <c r="T1726" s="1"/>
      <c r="U1726" s="1" t="s">
        <v>45</v>
      </c>
      <c r="V1726" s="1">
        <v>0</v>
      </c>
      <c r="W1726" s="1"/>
      <c r="X1726" s="1"/>
      <c r="Y1726" s="1"/>
      <c r="Z1726" s="1"/>
      <c r="AA1726" s="1"/>
      <c r="AB1726" s="1" t="s">
        <v>45</v>
      </c>
      <c r="AC1726" s="1" t="s">
        <v>45</v>
      </c>
      <c r="AD1726" s="1" t="s">
        <v>45</v>
      </c>
      <c r="AE1726" s="1" t="s">
        <v>45</v>
      </c>
      <c r="AF1726" s="1" t="s">
        <v>45</v>
      </c>
      <c r="AG1726" s="1" t="s">
        <v>45</v>
      </c>
      <c r="AH1726" s="1"/>
      <c r="AI1726" s="1"/>
      <c r="AJ1726" s="1"/>
      <c r="AK1726" s="1"/>
      <c r="AL1726" s="1"/>
      <c r="AM1726" s="1"/>
      <c r="AN1726" s="1"/>
      <c r="AO1726" s="1"/>
      <c r="AP1726" s="1" t="s">
        <v>45</v>
      </c>
      <c r="AQ1726" s="1" t="s">
        <v>45</v>
      </c>
      <c r="AR1726" s="1" t="s">
        <v>45</v>
      </c>
      <c r="AS1726" s="1"/>
      <c r="AT1726" s="1"/>
      <c r="AU1726" s="1"/>
      <c r="AV1726" s="1"/>
      <c r="AW1726" s="1"/>
      <c r="AX1726" s="1"/>
      <c r="AY1726" s="1"/>
      <c r="AZ1726" s="1" t="s">
        <v>45</v>
      </c>
      <c r="BA1726" s="1"/>
      <c r="BB1726" s="1" t="s">
        <v>45</v>
      </c>
      <c r="BC1726" s="1" t="s">
        <v>45</v>
      </c>
      <c r="BD1726" s="1" t="s">
        <v>45</v>
      </c>
      <c r="BE1726" s="1" t="s">
        <v>45</v>
      </c>
      <c r="BF1726" s="1" t="s">
        <v>45</v>
      </c>
      <c r="BG1726" s="1" t="s">
        <v>45</v>
      </c>
      <c r="BH1726" s="1" t="s">
        <v>45</v>
      </c>
      <c r="BI1726" s="1" t="s">
        <v>45</v>
      </c>
      <c r="BJ1726" s="1" t="s">
        <v>45</v>
      </c>
      <c r="BK1726" s="1" t="s">
        <v>45</v>
      </c>
      <c r="BL1726" s="1" t="s">
        <v>45</v>
      </c>
      <c r="BM1726" s="1" t="s">
        <v>45</v>
      </c>
      <c r="BN1726" s="1" t="s">
        <v>45</v>
      </c>
      <c r="BO1726" s="1" t="s">
        <v>45</v>
      </c>
      <c r="BP1726" s="1" t="s">
        <v>45</v>
      </c>
      <c r="BQ1726" s="1"/>
      <c r="BR1726" s="1"/>
      <c r="BS1726" s="1"/>
      <c r="BT1726" s="1"/>
      <c r="BU1726" s="1"/>
      <c r="BV1726" s="1"/>
      <c r="BW1726" s="1"/>
      <c r="BX1726" s="1">
        <v>0</v>
      </c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>
        <v>0</v>
      </c>
    </row>
    <row r="1728" spans="1:118">
      <c r="A1728" s="2">
        <v>52</v>
      </c>
      <c r="B1728" s="2">
        <f t="shared" ref="B1728:G1728" si="1160">B1743</f>
        <v>0</v>
      </c>
      <c r="C1728" s="2">
        <f t="shared" si="1160"/>
        <v>5</v>
      </c>
      <c r="D1728" s="2">
        <f t="shared" si="1160"/>
        <v>1726</v>
      </c>
      <c r="E1728" s="2">
        <f t="shared" si="1160"/>
        <v>0</v>
      </c>
      <c r="F1728" s="2" t="str">
        <f t="shared" si="1160"/>
        <v>Новый подраздел</v>
      </c>
      <c r="G1728" s="2" t="str">
        <f t="shared" si="1160"/>
        <v>КУХНЯ</v>
      </c>
      <c r="H1728" s="2"/>
      <c r="I1728" s="2"/>
      <c r="J1728" s="2"/>
      <c r="K1728" s="2"/>
      <c r="L1728" s="2"/>
      <c r="M1728" s="2"/>
      <c r="N1728" s="2"/>
      <c r="O1728" s="2">
        <f t="shared" ref="O1728:AT1728" si="1161">O1743</f>
        <v>0</v>
      </c>
      <c r="P1728" s="2">
        <f t="shared" si="1161"/>
        <v>0</v>
      </c>
      <c r="Q1728" s="2">
        <f t="shared" si="1161"/>
        <v>0</v>
      </c>
      <c r="R1728" s="2">
        <f t="shared" si="1161"/>
        <v>0</v>
      </c>
      <c r="S1728" s="2">
        <f t="shared" si="1161"/>
        <v>0</v>
      </c>
      <c r="T1728" s="2">
        <f t="shared" si="1161"/>
        <v>0</v>
      </c>
      <c r="U1728" s="2">
        <f t="shared" si="1161"/>
        <v>0</v>
      </c>
      <c r="V1728" s="2">
        <f t="shared" si="1161"/>
        <v>0</v>
      </c>
      <c r="W1728" s="2">
        <f t="shared" si="1161"/>
        <v>0</v>
      </c>
      <c r="X1728" s="2">
        <f t="shared" si="1161"/>
        <v>0</v>
      </c>
      <c r="Y1728" s="2">
        <f t="shared" si="1161"/>
        <v>0</v>
      </c>
      <c r="Z1728" s="2">
        <f t="shared" si="1161"/>
        <v>0</v>
      </c>
      <c r="AA1728" s="2">
        <f t="shared" si="1161"/>
        <v>0</v>
      </c>
      <c r="AB1728" s="2">
        <f t="shared" si="1161"/>
        <v>0</v>
      </c>
      <c r="AC1728" s="2">
        <f t="shared" si="1161"/>
        <v>0</v>
      </c>
      <c r="AD1728" s="2">
        <f t="shared" si="1161"/>
        <v>0</v>
      </c>
      <c r="AE1728" s="2">
        <f t="shared" si="1161"/>
        <v>0</v>
      </c>
      <c r="AF1728" s="2">
        <f t="shared" si="1161"/>
        <v>0</v>
      </c>
      <c r="AG1728" s="2">
        <f t="shared" si="1161"/>
        <v>0</v>
      </c>
      <c r="AH1728" s="2">
        <f t="shared" si="1161"/>
        <v>0</v>
      </c>
      <c r="AI1728" s="2">
        <f t="shared" si="1161"/>
        <v>0</v>
      </c>
      <c r="AJ1728" s="2">
        <f t="shared" si="1161"/>
        <v>0</v>
      </c>
      <c r="AK1728" s="2">
        <f t="shared" si="1161"/>
        <v>0</v>
      </c>
      <c r="AL1728" s="2">
        <f t="shared" si="1161"/>
        <v>0</v>
      </c>
      <c r="AM1728" s="2">
        <f t="shared" si="1161"/>
        <v>0</v>
      </c>
      <c r="AN1728" s="2">
        <f t="shared" si="1161"/>
        <v>0</v>
      </c>
      <c r="AO1728" s="2">
        <f t="shared" si="1161"/>
        <v>0</v>
      </c>
      <c r="AP1728" s="2">
        <f t="shared" si="1161"/>
        <v>0</v>
      </c>
      <c r="AQ1728" s="2">
        <f t="shared" si="1161"/>
        <v>0</v>
      </c>
      <c r="AR1728" s="2">
        <f t="shared" si="1161"/>
        <v>0</v>
      </c>
      <c r="AS1728" s="2">
        <f t="shared" si="1161"/>
        <v>0</v>
      </c>
      <c r="AT1728" s="2">
        <f t="shared" si="1161"/>
        <v>0</v>
      </c>
      <c r="AU1728" s="2">
        <f t="shared" ref="AU1728:BZ1728" si="1162">AU1743</f>
        <v>0</v>
      </c>
      <c r="AV1728" s="2">
        <f t="shared" si="1162"/>
        <v>0</v>
      </c>
      <c r="AW1728" s="2">
        <f t="shared" si="1162"/>
        <v>0</v>
      </c>
      <c r="AX1728" s="2">
        <f t="shared" si="1162"/>
        <v>0</v>
      </c>
      <c r="AY1728" s="2">
        <f t="shared" si="1162"/>
        <v>0</v>
      </c>
      <c r="AZ1728" s="2">
        <f t="shared" si="1162"/>
        <v>0</v>
      </c>
      <c r="BA1728" s="2">
        <f t="shared" si="1162"/>
        <v>0</v>
      </c>
      <c r="BB1728" s="2">
        <f t="shared" si="1162"/>
        <v>0</v>
      </c>
      <c r="BC1728" s="2">
        <f t="shared" si="1162"/>
        <v>0</v>
      </c>
      <c r="BD1728" s="2">
        <f t="shared" si="1162"/>
        <v>0</v>
      </c>
      <c r="BE1728" s="2">
        <f t="shared" si="1162"/>
        <v>0</v>
      </c>
      <c r="BF1728" s="2">
        <f t="shared" si="1162"/>
        <v>0</v>
      </c>
      <c r="BG1728" s="2">
        <f t="shared" si="1162"/>
        <v>0</v>
      </c>
      <c r="BH1728" s="2">
        <f t="shared" si="1162"/>
        <v>0</v>
      </c>
      <c r="BI1728" s="2">
        <f t="shared" si="1162"/>
        <v>0</v>
      </c>
      <c r="BJ1728" s="2">
        <f t="shared" si="1162"/>
        <v>0</v>
      </c>
      <c r="BK1728" s="2">
        <f t="shared" si="1162"/>
        <v>0</v>
      </c>
      <c r="BL1728" s="2">
        <f t="shared" si="1162"/>
        <v>0</v>
      </c>
      <c r="BM1728" s="2">
        <f t="shared" si="1162"/>
        <v>0</v>
      </c>
      <c r="BN1728" s="2">
        <f t="shared" si="1162"/>
        <v>0</v>
      </c>
      <c r="BO1728" s="3">
        <f t="shared" si="1162"/>
        <v>0</v>
      </c>
      <c r="BP1728" s="3">
        <f t="shared" si="1162"/>
        <v>0</v>
      </c>
      <c r="BQ1728" s="3">
        <f t="shared" si="1162"/>
        <v>0</v>
      </c>
      <c r="BR1728" s="3">
        <f t="shared" si="1162"/>
        <v>0</v>
      </c>
      <c r="BS1728" s="3">
        <f t="shared" si="1162"/>
        <v>0</v>
      </c>
      <c r="BT1728" s="3">
        <f t="shared" si="1162"/>
        <v>0</v>
      </c>
      <c r="BU1728" s="3">
        <f t="shared" si="1162"/>
        <v>0</v>
      </c>
      <c r="BV1728" s="3">
        <f t="shared" si="1162"/>
        <v>0</v>
      </c>
      <c r="BW1728" s="3">
        <f t="shared" si="1162"/>
        <v>0</v>
      </c>
      <c r="BX1728" s="3">
        <f t="shared" si="1162"/>
        <v>0</v>
      </c>
      <c r="BY1728" s="3">
        <f t="shared" si="1162"/>
        <v>0</v>
      </c>
      <c r="BZ1728" s="3">
        <f t="shared" si="1162"/>
        <v>0</v>
      </c>
      <c r="CA1728" s="3">
        <f t="shared" ref="CA1728:DF1728" si="1163">CA1743</f>
        <v>0</v>
      </c>
      <c r="CB1728" s="3">
        <f t="shared" si="1163"/>
        <v>0</v>
      </c>
      <c r="CC1728" s="3">
        <f t="shared" si="1163"/>
        <v>0</v>
      </c>
      <c r="CD1728" s="3">
        <f t="shared" si="1163"/>
        <v>0</v>
      </c>
      <c r="CE1728" s="3">
        <f t="shared" si="1163"/>
        <v>0</v>
      </c>
      <c r="CF1728" s="3">
        <f t="shared" si="1163"/>
        <v>0</v>
      </c>
      <c r="CG1728" s="3">
        <f t="shared" si="1163"/>
        <v>0</v>
      </c>
      <c r="CH1728" s="3">
        <f t="shared" si="1163"/>
        <v>0</v>
      </c>
      <c r="CI1728" s="3">
        <f t="shared" si="1163"/>
        <v>0</v>
      </c>
      <c r="CJ1728" s="3">
        <f t="shared" si="1163"/>
        <v>0</v>
      </c>
      <c r="CK1728" s="3">
        <f t="shared" si="1163"/>
        <v>0</v>
      </c>
      <c r="CL1728" s="3">
        <f t="shared" si="1163"/>
        <v>0</v>
      </c>
      <c r="CM1728" s="3">
        <f t="shared" si="1163"/>
        <v>0</v>
      </c>
      <c r="CN1728" s="3">
        <f t="shared" si="1163"/>
        <v>0</v>
      </c>
      <c r="CO1728" s="3">
        <f t="shared" si="1163"/>
        <v>0</v>
      </c>
      <c r="CP1728" s="3">
        <f t="shared" si="1163"/>
        <v>0</v>
      </c>
      <c r="CQ1728" s="3">
        <f t="shared" si="1163"/>
        <v>0</v>
      </c>
      <c r="CR1728" s="3">
        <f t="shared" si="1163"/>
        <v>0</v>
      </c>
      <c r="CS1728" s="3">
        <f t="shared" si="1163"/>
        <v>0</v>
      </c>
      <c r="CT1728" s="3">
        <f t="shared" si="1163"/>
        <v>0</v>
      </c>
      <c r="CU1728" s="3">
        <f t="shared" si="1163"/>
        <v>0</v>
      </c>
      <c r="CV1728" s="3">
        <f t="shared" si="1163"/>
        <v>0</v>
      </c>
      <c r="CW1728" s="3">
        <f t="shared" si="1163"/>
        <v>0</v>
      </c>
      <c r="CX1728" s="3">
        <f t="shared" si="1163"/>
        <v>0</v>
      </c>
      <c r="CY1728" s="3">
        <f t="shared" si="1163"/>
        <v>0</v>
      </c>
      <c r="CZ1728" s="3">
        <f t="shared" si="1163"/>
        <v>0</v>
      </c>
      <c r="DA1728" s="3">
        <f t="shared" si="1163"/>
        <v>0</v>
      </c>
      <c r="DB1728" s="3">
        <f t="shared" si="1163"/>
        <v>0</v>
      </c>
      <c r="DC1728" s="3">
        <f t="shared" si="1163"/>
        <v>0</v>
      </c>
      <c r="DD1728" s="3">
        <f t="shared" si="1163"/>
        <v>0</v>
      </c>
      <c r="DE1728" s="3">
        <f t="shared" si="1163"/>
        <v>0</v>
      </c>
      <c r="DF1728" s="3">
        <f t="shared" si="1163"/>
        <v>0</v>
      </c>
      <c r="DG1728" s="3">
        <f t="shared" ref="DG1728:DN1728" si="1164">DG1743</f>
        <v>0</v>
      </c>
      <c r="DH1728" s="3">
        <f t="shared" si="1164"/>
        <v>0</v>
      </c>
      <c r="DI1728" s="3">
        <f t="shared" si="1164"/>
        <v>0</v>
      </c>
      <c r="DJ1728" s="3">
        <f t="shared" si="1164"/>
        <v>0</v>
      </c>
      <c r="DK1728" s="3">
        <f t="shared" si="1164"/>
        <v>0</v>
      </c>
      <c r="DL1728" s="3">
        <f t="shared" si="1164"/>
        <v>0</v>
      </c>
      <c r="DM1728" s="3">
        <f t="shared" si="1164"/>
        <v>0</v>
      </c>
      <c r="DN1728" s="3">
        <f t="shared" si="1164"/>
        <v>0</v>
      </c>
    </row>
    <row r="1730" spans="1:200">
      <c r="A1730">
        <v>17</v>
      </c>
      <c r="B1730">
        <v>0</v>
      </c>
      <c r="C1730">
        <f>ROW(SmtRes!A841)</f>
        <v>841</v>
      </c>
      <c r="D1730">
        <f>ROW(EtalonRes!A823)</f>
        <v>823</v>
      </c>
      <c r="E1730" t="s">
        <v>63</v>
      </c>
      <c r="F1730" t="s">
        <v>422</v>
      </c>
      <c r="G1730" t="s">
        <v>423</v>
      </c>
      <c r="H1730" t="s">
        <v>73</v>
      </c>
      <c r="I1730">
        <v>0.128</v>
      </c>
      <c r="J1730">
        <v>0</v>
      </c>
      <c r="O1730">
        <f t="shared" ref="O1730:O1741" si="1165">ROUND(CP1730,2)</f>
        <v>1764.99</v>
      </c>
      <c r="P1730">
        <f t="shared" ref="P1730:P1741" si="1166">ROUND(CQ1730*I1730,2)</f>
        <v>0</v>
      </c>
      <c r="Q1730">
        <f t="shared" ref="Q1730:Q1741" si="1167">ROUND(CR1730*I1730,2)</f>
        <v>65.930000000000007</v>
      </c>
      <c r="R1730">
        <f t="shared" ref="R1730:R1741" si="1168">ROUND(CS1730*I1730,2)</f>
        <v>41.87</v>
      </c>
      <c r="S1730">
        <f t="shared" ref="S1730:S1741" si="1169">ROUND(CT1730*I1730,2)</f>
        <v>1699.06</v>
      </c>
      <c r="T1730">
        <f t="shared" ref="T1730:T1741" si="1170">ROUND(CU1730*I1730,2)</f>
        <v>0</v>
      </c>
      <c r="U1730">
        <f t="shared" ref="U1730:U1741" si="1171">CV1730*I1730</f>
        <v>9.3636979199999999</v>
      </c>
      <c r="V1730">
        <f t="shared" ref="V1730:V1741" si="1172">CW1730*I1730</f>
        <v>0</v>
      </c>
      <c r="W1730">
        <f t="shared" ref="W1730:W1741" si="1173">ROUND(CX1730*I1730,2)</f>
        <v>0</v>
      </c>
      <c r="X1730">
        <f t="shared" ref="X1730:X1741" si="1174">ROUND(CY1730,2)</f>
        <v>1206.33</v>
      </c>
      <c r="Y1730">
        <f t="shared" ref="Y1730:Y1741" si="1175">ROUND(CZ1730,2)</f>
        <v>747.59</v>
      </c>
      <c r="AA1730">
        <v>22950688</v>
      </c>
      <c r="AB1730">
        <f t="shared" ref="AB1730:AB1741" si="1176">ROUND((AC1730+AD1730+AF1730),6)</f>
        <v>845.63</v>
      </c>
      <c r="AC1730">
        <f t="shared" ref="AC1730:AC1741" si="1177">ROUND((ES1730),6)</f>
        <v>0</v>
      </c>
      <c r="AD1730">
        <f>ROUND((((ET1730)-(EU1730))+AE1730),6)</f>
        <v>64.48</v>
      </c>
      <c r="AE1730">
        <f t="shared" ref="AE1730:AF1733" si="1178">ROUND((EU1730),6)</f>
        <v>19.25</v>
      </c>
      <c r="AF1730">
        <f t="shared" si="1178"/>
        <v>781.15</v>
      </c>
      <c r="AG1730">
        <f t="shared" ref="AG1730:AG1741" si="1179">ROUND((AP1730),6)</f>
        <v>0</v>
      </c>
      <c r="AH1730">
        <f t="shared" ref="AH1730:AI1733" si="1180">(EW1730)</f>
        <v>69.87</v>
      </c>
      <c r="AI1730">
        <f t="shared" si="1180"/>
        <v>0</v>
      </c>
      <c r="AJ1730">
        <f t="shared" ref="AJ1730:AJ1741" si="1181">ROUND((AS1730),6)</f>
        <v>0</v>
      </c>
      <c r="AK1730">
        <v>845.63</v>
      </c>
      <c r="AL1730">
        <v>0</v>
      </c>
      <c r="AM1730">
        <v>64.48</v>
      </c>
      <c r="AN1730">
        <v>19.25</v>
      </c>
      <c r="AO1730">
        <v>781.15</v>
      </c>
      <c r="AP1730">
        <v>0</v>
      </c>
      <c r="AQ1730">
        <v>69.87</v>
      </c>
      <c r="AR1730">
        <v>0</v>
      </c>
      <c r="AS1730">
        <v>0</v>
      </c>
      <c r="AT1730">
        <v>71</v>
      </c>
      <c r="AU1730">
        <v>44</v>
      </c>
      <c r="AV1730">
        <v>1.0469999999999999</v>
      </c>
      <c r="AW1730">
        <v>1</v>
      </c>
      <c r="AZ1730">
        <v>1</v>
      </c>
      <c r="BA1730">
        <v>16.23</v>
      </c>
      <c r="BB1730">
        <v>7.63</v>
      </c>
      <c r="BC1730">
        <v>1</v>
      </c>
      <c r="BD1730" t="s">
        <v>45</v>
      </c>
      <c r="BE1730" t="s">
        <v>45</v>
      </c>
      <c r="BF1730" t="s">
        <v>45</v>
      </c>
      <c r="BG1730" t="s">
        <v>45</v>
      </c>
      <c r="BH1730">
        <v>0</v>
      </c>
      <c r="BI1730">
        <v>1</v>
      </c>
      <c r="BJ1730" t="s">
        <v>424</v>
      </c>
      <c r="BM1730">
        <v>439</v>
      </c>
      <c r="BN1730">
        <v>0</v>
      </c>
      <c r="BO1730" t="s">
        <v>422</v>
      </c>
      <c r="BP1730">
        <v>1</v>
      </c>
      <c r="BQ1730">
        <v>60</v>
      </c>
      <c r="BS1730">
        <v>16.23</v>
      </c>
      <c r="BT1730">
        <v>1</v>
      </c>
      <c r="BU1730">
        <v>1</v>
      </c>
      <c r="BV1730">
        <v>1</v>
      </c>
      <c r="BW1730">
        <v>1</v>
      </c>
      <c r="BX1730">
        <v>1</v>
      </c>
      <c r="BY1730" t="s">
        <v>45</v>
      </c>
      <c r="BZ1730">
        <v>71</v>
      </c>
      <c r="CA1730">
        <v>44</v>
      </c>
      <c r="CF1730">
        <v>0</v>
      </c>
      <c r="CG1730">
        <v>0</v>
      </c>
      <c r="CM1730">
        <v>0</v>
      </c>
      <c r="CN1730" t="s">
        <v>45</v>
      </c>
      <c r="CO1730">
        <v>0</v>
      </c>
      <c r="CP1730">
        <f t="shared" ref="CP1730:CP1741" si="1182">(P1730+Q1730+S1730)</f>
        <v>1764.99</v>
      </c>
      <c r="CQ1730">
        <f t="shared" ref="CQ1730:CQ1741" si="1183">(AC1730*BC1730*AW1730)</f>
        <v>0</v>
      </c>
      <c r="CR1730">
        <f t="shared" ref="CR1730:CR1741" si="1184">(AD1730*BB1730*AV1730)</f>
        <v>515.1055728</v>
      </c>
      <c r="CS1730">
        <f t="shared" ref="CS1730:CS1741" si="1185">(AE1730*BS1730*AV1730)</f>
        <v>327.11159249999997</v>
      </c>
      <c r="CT1730">
        <f t="shared" ref="CT1730:CT1741" si="1186">(AF1730*BA1730*AV1730)</f>
        <v>13273.933531499999</v>
      </c>
      <c r="CU1730">
        <f t="shared" ref="CU1730:CU1741" si="1187">AG1730</f>
        <v>0</v>
      </c>
      <c r="CV1730">
        <f t="shared" ref="CV1730:CV1741" si="1188">(AH1730*AV1730)</f>
        <v>73.153890000000004</v>
      </c>
      <c r="CW1730">
        <f t="shared" ref="CW1730:CW1741" si="1189">AI1730</f>
        <v>0</v>
      </c>
      <c r="CX1730">
        <f t="shared" ref="CX1730:CX1741" si="1190">AJ1730</f>
        <v>0</v>
      </c>
      <c r="CY1730">
        <f t="shared" ref="CY1730:CY1741" si="1191">S1730*(BZ1730/100)</f>
        <v>1206.3326</v>
      </c>
      <c r="CZ1730">
        <f t="shared" ref="CZ1730:CZ1741" si="1192">S1730*(CA1730/100)</f>
        <v>747.58640000000003</v>
      </c>
      <c r="DC1730" t="s">
        <v>45</v>
      </c>
      <c r="DD1730" t="s">
        <v>45</v>
      </c>
      <c r="DE1730" t="s">
        <v>45</v>
      </c>
      <c r="DF1730" t="s">
        <v>45</v>
      </c>
      <c r="DG1730" t="s">
        <v>45</v>
      </c>
      <c r="DH1730" t="s">
        <v>45</v>
      </c>
      <c r="DI1730" t="s">
        <v>45</v>
      </c>
      <c r="DJ1730" t="s">
        <v>45</v>
      </c>
      <c r="DK1730" t="s">
        <v>45</v>
      </c>
      <c r="DL1730" t="s">
        <v>45</v>
      </c>
      <c r="DM1730" t="s">
        <v>45</v>
      </c>
      <c r="DN1730">
        <v>80</v>
      </c>
      <c r="DO1730">
        <v>55</v>
      </c>
      <c r="DP1730">
        <v>1.0469999999999999</v>
      </c>
      <c r="DQ1730">
        <v>1</v>
      </c>
      <c r="DU1730">
        <v>1005</v>
      </c>
      <c r="DV1730" t="s">
        <v>73</v>
      </c>
      <c r="DW1730" t="s">
        <v>73</v>
      </c>
      <c r="DX1730">
        <v>100</v>
      </c>
      <c r="EE1730">
        <v>21378154</v>
      </c>
      <c r="EF1730">
        <v>60</v>
      </c>
      <c r="EG1730" t="s">
        <v>87</v>
      </c>
      <c r="EH1730">
        <v>0</v>
      </c>
      <c r="EI1730" t="s">
        <v>45</v>
      </c>
      <c r="EJ1730">
        <v>1</v>
      </c>
      <c r="EK1730">
        <v>439</v>
      </c>
      <c r="EL1730" t="s">
        <v>425</v>
      </c>
      <c r="EM1730" t="s">
        <v>426</v>
      </c>
      <c r="EO1730" t="s">
        <v>45</v>
      </c>
      <c r="EQ1730">
        <v>0</v>
      </c>
      <c r="ER1730">
        <v>845.63</v>
      </c>
      <c r="ES1730">
        <v>0</v>
      </c>
      <c r="ET1730">
        <v>64.48</v>
      </c>
      <c r="EU1730">
        <v>19.25</v>
      </c>
      <c r="EV1730">
        <v>781.15</v>
      </c>
      <c r="EW1730">
        <v>69.87</v>
      </c>
      <c r="EX1730">
        <v>0</v>
      </c>
      <c r="EY1730">
        <v>0</v>
      </c>
      <c r="EZ1730">
        <v>0</v>
      </c>
      <c r="FQ1730">
        <v>0</v>
      </c>
      <c r="FR1730">
        <f t="shared" ref="FR1730:FR1741" si="1193">ROUND(IF(AND(BH1730=3,BI1730=3),P1730,0),2)</f>
        <v>0</v>
      </c>
      <c r="FS1730">
        <v>0</v>
      </c>
      <c r="FX1730">
        <v>71</v>
      </c>
      <c r="FY1730">
        <v>44</v>
      </c>
      <c r="GA1730" t="s">
        <v>45</v>
      </c>
      <c r="GG1730">
        <v>2</v>
      </c>
      <c r="GH1730">
        <v>1</v>
      </c>
      <c r="GI1730">
        <v>2</v>
      </c>
      <c r="GJ1730">
        <v>0</v>
      </c>
      <c r="GK1730">
        <f>ROUND(R1730*(R12)/100,2)</f>
        <v>69.92</v>
      </c>
      <c r="GL1730">
        <f t="shared" ref="GL1730:GL1741" si="1194">ROUND(IF(AND(BH1730=3,BI1730=3,FS1730&lt;&gt;0),P1730,0),2)</f>
        <v>0</v>
      </c>
      <c r="GM1730">
        <f t="shared" ref="GM1730:GM1741" si="1195">O1730+X1730+Y1730+GK1730</f>
        <v>3788.83</v>
      </c>
      <c r="GN1730">
        <f t="shared" ref="GN1730:GN1741" si="1196">ROUND(IF(OR(BI1730=0,BI1730=1),O1730+X1730+Y1730+GK1730,0),2)</f>
        <v>3788.83</v>
      </c>
      <c r="GO1730">
        <f t="shared" ref="GO1730:GO1741" si="1197">ROUND(IF(BI1730=2,O1730+X1730+Y1730+GK1730,0),2)</f>
        <v>0</v>
      </c>
      <c r="GP1730">
        <f t="shared" ref="GP1730:GP1741" si="1198">ROUND(IF(BI1730=4,O1730+X1730+Y1730+GK1730,0),2)</f>
        <v>0</v>
      </c>
      <c r="GR1730">
        <v>0</v>
      </c>
    </row>
    <row r="1731" spans="1:200">
      <c r="A1731">
        <v>17</v>
      </c>
      <c r="B1731">
        <v>0</v>
      </c>
      <c r="C1731">
        <f>ROW(SmtRes!A845)</f>
        <v>845</v>
      </c>
      <c r="D1731">
        <f>ROW(EtalonRes!A827)</f>
        <v>827</v>
      </c>
      <c r="E1731" t="s">
        <v>70</v>
      </c>
      <c r="F1731" t="s">
        <v>427</v>
      </c>
      <c r="G1731" t="s">
        <v>428</v>
      </c>
      <c r="H1731" t="s">
        <v>73</v>
      </c>
      <c r="I1731">
        <f>I1730</f>
        <v>0.128</v>
      </c>
      <c r="J1731">
        <v>0</v>
      </c>
      <c r="O1731">
        <f t="shared" si="1165"/>
        <v>1074.42</v>
      </c>
      <c r="P1731">
        <f t="shared" si="1166"/>
        <v>0</v>
      </c>
      <c r="Q1731">
        <f t="shared" si="1167"/>
        <v>476.21</v>
      </c>
      <c r="R1731">
        <f t="shared" si="1168"/>
        <v>302.44</v>
      </c>
      <c r="S1731">
        <f t="shared" si="1169"/>
        <v>598.21</v>
      </c>
      <c r="T1731">
        <f t="shared" si="1170"/>
        <v>0</v>
      </c>
      <c r="U1731">
        <f t="shared" si="1171"/>
        <v>3.2967936</v>
      </c>
      <c r="V1731">
        <f t="shared" si="1172"/>
        <v>0</v>
      </c>
      <c r="W1731">
        <f t="shared" si="1173"/>
        <v>0</v>
      </c>
      <c r="X1731">
        <f t="shared" si="1174"/>
        <v>424.73</v>
      </c>
      <c r="Y1731">
        <f t="shared" si="1175"/>
        <v>263.20999999999998</v>
      </c>
      <c r="AA1731">
        <v>22950688</v>
      </c>
      <c r="AB1731">
        <f t="shared" si="1176"/>
        <v>740.74</v>
      </c>
      <c r="AC1731">
        <f t="shared" si="1177"/>
        <v>0</v>
      </c>
      <c r="AD1731">
        <f>ROUND((((ET1731)-(EU1731))+AE1731),6)</f>
        <v>465.71</v>
      </c>
      <c r="AE1731">
        <f t="shared" si="1178"/>
        <v>139.05000000000001</v>
      </c>
      <c r="AF1731">
        <f t="shared" si="1178"/>
        <v>275.02999999999997</v>
      </c>
      <c r="AG1731">
        <f t="shared" si="1179"/>
        <v>0</v>
      </c>
      <c r="AH1731">
        <f t="shared" si="1180"/>
        <v>24.6</v>
      </c>
      <c r="AI1731">
        <f t="shared" si="1180"/>
        <v>0</v>
      </c>
      <c r="AJ1731">
        <f t="shared" si="1181"/>
        <v>0</v>
      </c>
      <c r="AK1731">
        <v>740.74</v>
      </c>
      <c r="AL1731">
        <v>0</v>
      </c>
      <c r="AM1731">
        <v>465.71</v>
      </c>
      <c r="AN1731">
        <v>139.05000000000001</v>
      </c>
      <c r="AO1731">
        <v>275.02999999999997</v>
      </c>
      <c r="AP1731">
        <v>0</v>
      </c>
      <c r="AQ1731">
        <v>24.6</v>
      </c>
      <c r="AR1731">
        <v>0</v>
      </c>
      <c r="AS1731">
        <v>0</v>
      </c>
      <c r="AT1731">
        <v>71</v>
      </c>
      <c r="AU1731">
        <v>44</v>
      </c>
      <c r="AV1731">
        <v>1.0469999999999999</v>
      </c>
      <c r="AW1731">
        <v>1</v>
      </c>
      <c r="AZ1731">
        <v>1</v>
      </c>
      <c r="BA1731">
        <v>16.23</v>
      </c>
      <c r="BB1731">
        <v>7.63</v>
      </c>
      <c r="BC1731">
        <v>1</v>
      </c>
      <c r="BD1731" t="s">
        <v>45</v>
      </c>
      <c r="BE1731" t="s">
        <v>45</v>
      </c>
      <c r="BF1731" t="s">
        <v>45</v>
      </c>
      <c r="BG1731" t="s">
        <v>45</v>
      </c>
      <c r="BH1731">
        <v>0</v>
      </c>
      <c r="BI1731">
        <v>1</v>
      </c>
      <c r="BJ1731" t="s">
        <v>429</v>
      </c>
      <c r="BM1731">
        <v>439</v>
      </c>
      <c r="BN1731">
        <v>0</v>
      </c>
      <c r="BO1731" t="s">
        <v>427</v>
      </c>
      <c r="BP1731">
        <v>1</v>
      </c>
      <c r="BQ1731">
        <v>60</v>
      </c>
      <c r="BS1731">
        <v>16.23</v>
      </c>
      <c r="BT1731">
        <v>1</v>
      </c>
      <c r="BU1731">
        <v>1</v>
      </c>
      <c r="BV1731">
        <v>1</v>
      </c>
      <c r="BW1731">
        <v>1</v>
      </c>
      <c r="BX1731">
        <v>1</v>
      </c>
      <c r="BY1731" t="s">
        <v>45</v>
      </c>
      <c r="BZ1731">
        <v>71</v>
      </c>
      <c r="CA1731">
        <v>44</v>
      </c>
      <c r="CF1731">
        <v>0</v>
      </c>
      <c r="CG1731">
        <v>0</v>
      </c>
      <c r="CM1731">
        <v>0</v>
      </c>
      <c r="CN1731" t="s">
        <v>45</v>
      </c>
      <c r="CO1731">
        <v>0</v>
      </c>
      <c r="CP1731">
        <f t="shared" si="1182"/>
        <v>1074.42</v>
      </c>
      <c r="CQ1731">
        <f t="shared" si="1183"/>
        <v>0</v>
      </c>
      <c r="CR1731">
        <f t="shared" si="1184"/>
        <v>3720.3755630999995</v>
      </c>
      <c r="CS1731">
        <f t="shared" si="1185"/>
        <v>2362.8502304999997</v>
      </c>
      <c r="CT1731">
        <f t="shared" si="1186"/>
        <v>4673.5325342999995</v>
      </c>
      <c r="CU1731">
        <f t="shared" si="1187"/>
        <v>0</v>
      </c>
      <c r="CV1731">
        <f t="shared" si="1188"/>
        <v>25.7562</v>
      </c>
      <c r="CW1731">
        <f t="shared" si="1189"/>
        <v>0</v>
      </c>
      <c r="CX1731">
        <f t="shared" si="1190"/>
        <v>0</v>
      </c>
      <c r="CY1731">
        <f t="shared" si="1191"/>
        <v>424.72910000000002</v>
      </c>
      <c r="CZ1731">
        <f t="shared" si="1192"/>
        <v>263.2124</v>
      </c>
      <c r="DC1731" t="s">
        <v>45</v>
      </c>
      <c r="DD1731" t="s">
        <v>45</v>
      </c>
      <c r="DE1731" t="s">
        <v>45</v>
      </c>
      <c r="DF1731" t="s">
        <v>45</v>
      </c>
      <c r="DG1731" t="s">
        <v>45</v>
      </c>
      <c r="DH1731" t="s">
        <v>45</v>
      </c>
      <c r="DI1731" t="s">
        <v>45</v>
      </c>
      <c r="DJ1731" t="s">
        <v>45</v>
      </c>
      <c r="DK1731" t="s">
        <v>45</v>
      </c>
      <c r="DL1731" t="s">
        <v>45</v>
      </c>
      <c r="DM1731" t="s">
        <v>45</v>
      </c>
      <c r="DN1731">
        <v>80</v>
      </c>
      <c r="DO1731">
        <v>55</v>
      </c>
      <c r="DP1731">
        <v>1.0469999999999999</v>
      </c>
      <c r="DQ1731">
        <v>1</v>
      </c>
      <c r="DU1731">
        <v>1005</v>
      </c>
      <c r="DV1731" t="s">
        <v>73</v>
      </c>
      <c r="DW1731" t="s">
        <v>73</v>
      </c>
      <c r="DX1731">
        <v>100</v>
      </c>
      <c r="EE1731">
        <v>21378154</v>
      </c>
      <c r="EF1731">
        <v>60</v>
      </c>
      <c r="EG1731" t="s">
        <v>87</v>
      </c>
      <c r="EH1731">
        <v>0</v>
      </c>
      <c r="EI1731" t="s">
        <v>45</v>
      </c>
      <c r="EJ1731">
        <v>1</v>
      </c>
      <c r="EK1731">
        <v>439</v>
      </c>
      <c r="EL1731" t="s">
        <v>425</v>
      </c>
      <c r="EM1731" t="s">
        <v>426</v>
      </c>
      <c r="EO1731" t="s">
        <v>45</v>
      </c>
      <c r="EQ1731">
        <v>0</v>
      </c>
      <c r="ER1731">
        <v>740.74</v>
      </c>
      <c r="ES1731">
        <v>0</v>
      </c>
      <c r="ET1731">
        <v>465.71</v>
      </c>
      <c r="EU1731">
        <v>139.05000000000001</v>
      </c>
      <c r="EV1731">
        <v>275.02999999999997</v>
      </c>
      <c r="EW1731">
        <v>24.6</v>
      </c>
      <c r="EX1731">
        <v>0</v>
      </c>
      <c r="EY1731">
        <v>0</v>
      </c>
      <c r="EZ1731">
        <v>0</v>
      </c>
      <c r="FQ1731">
        <v>0</v>
      </c>
      <c r="FR1731">
        <f t="shared" si="1193"/>
        <v>0</v>
      </c>
      <c r="FS1731">
        <v>0</v>
      </c>
      <c r="FX1731">
        <v>71</v>
      </c>
      <c r="FY1731">
        <v>44</v>
      </c>
      <c r="GA1731" t="s">
        <v>45</v>
      </c>
      <c r="GG1731">
        <v>2</v>
      </c>
      <c r="GH1731">
        <v>1</v>
      </c>
      <c r="GI1731">
        <v>2</v>
      </c>
      <c r="GJ1731">
        <v>0</v>
      </c>
      <c r="GK1731">
        <f>ROUND(R1731*(R12)/100,2)</f>
        <v>505.07</v>
      </c>
      <c r="GL1731">
        <f t="shared" si="1194"/>
        <v>0</v>
      </c>
      <c r="GM1731">
        <f t="shared" si="1195"/>
        <v>2267.4300000000003</v>
      </c>
      <c r="GN1731">
        <f t="shared" si="1196"/>
        <v>2267.4299999999998</v>
      </c>
      <c r="GO1731">
        <f t="shared" si="1197"/>
        <v>0</v>
      </c>
      <c r="GP1731">
        <f t="shared" si="1198"/>
        <v>0</v>
      </c>
      <c r="GR1731">
        <v>0</v>
      </c>
    </row>
    <row r="1732" spans="1:200">
      <c r="A1732">
        <v>17</v>
      </c>
      <c r="B1732">
        <v>0</v>
      </c>
      <c r="C1732">
        <f>ROW(SmtRes!A849)</f>
        <v>849</v>
      </c>
      <c r="D1732">
        <f>ROW(EtalonRes!A831)</f>
        <v>831</v>
      </c>
      <c r="E1732" t="s">
        <v>77</v>
      </c>
      <c r="F1732" t="s">
        <v>878</v>
      </c>
      <c r="G1732" t="s">
        <v>879</v>
      </c>
      <c r="H1732" t="s">
        <v>73</v>
      </c>
      <c r="I1732">
        <f>I1730</f>
        <v>0.128</v>
      </c>
      <c r="J1732">
        <v>0</v>
      </c>
      <c r="O1732">
        <f t="shared" si="1165"/>
        <v>542.41</v>
      </c>
      <c r="P1732">
        <f t="shared" si="1166"/>
        <v>12.01</v>
      </c>
      <c r="Q1732">
        <f t="shared" si="1167"/>
        <v>2.14</v>
      </c>
      <c r="R1732">
        <f t="shared" si="1168"/>
        <v>0.67</v>
      </c>
      <c r="S1732">
        <f t="shared" si="1169"/>
        <v>528.26</v>
      </c>
      <c r="T1732">
        <f t="shared" si="1170"/>
        <v>0</v>
      </c>
      <c r="U1732">
        <f t="shared" si="1171"/>
        <v>3.1265932799999998</v>
      </c>
      <c r="V1732">
        <f t="shared" si="1172"/>
        <v>0</v>
      </c>
      <c r="W1732">
        <f t="shared" si="1173"/>
        <v>0</v>
      </c>
      <c r="X1732">
        <f t="shared" si="1174"/>
        <v>464.87</v>
      </c>
      <c r="Y1732">
        <f t="shared" si="1175"/>
        <v>232.43</v>
      </c>
      <c r="AA1732">
        <v>22950688</v>
      </c>
      <c r="AB1732">
        <f t="shared" si="1176"/>
        <v>280.20999999999998</v>
      </c>
      <c r="AC1732">
        <f t="shared" si="1177"/>
        <v>24.75</v>
      </c>
      <c r="AD1732">
        <f>ROUND((((ET1732)-(EU1732))+AE1732),6)</f>
        <v>12.59</v>
      </c>
      <c r="AE1732">
        <f t="shared" si="1178"/>
        <v>0.31</v>
      </c>
      <c r="AF1732">
        <f t="shared" si="1178"/>
        <v>242.87</v>
      </c>
      <c r="AG1732">
        <f t="shared" si="1179"/>
        <v>0</v>
      </c>
      <c r="AH1732">
        <f t="shared" si="1180"/>
        <v>23.33</v>
      </c>
      <c r="AI1732">
        <f t="shared" si="1180"/>
        <v>0</v>
      </c>
      <c r="AJ1732">
        <f t="shared" si="1181"/>
        <v>0</v>
      </c>
      <c r="AK1732">
        <v>280.20999999999998</v>
      </c>
      <c r="AL1732">
        <v>24.75</v>
      </c>
      <c r="AM1732">
        <v>12.59</v>
      </c>
      <c r="AN1732">
        <v>0.31</v>
      </c>
      <c r="AO1732">
        <v>242.87</v>
      </c>
      <c r="AP1732">
        <v>0</v>
      </c>
      <c r="AQ1732">
        <v>23.33</v>
      </c>
      <c r="AR1732">
        <v>0</v>
      </c>
      <c r="AS1732">
        <v>0</v>
      </c>
      <c r="AT1732">
        <v>88</v>
      </c>
      <c r="AU1732">
        <v>44</v>
      </c>
      <c r="AV1732">
        <v>1.0469999999999999</v>
      </c>
      <c r="AW1732">
        <v>1</v>
      </c>
      <c r="AZ1732">
        <v>1</v>
      </c>
      <c r="BA1732">
        <v>16.23</v>
      </c>
      <c r="BB1732">
        <v>1.27</v>
      </c>
      <c r="BC1732">
        <v>3.79</v>
      </c>
      <c r="BD1732" t="s">
        <v>45</v>
      </c>
      <c r="BE1732" t="s">
        <v>45</v>
      </c>
      <c r="BF1732" t="s">
        <v>45</v>
      </c>
      <c r="BG1732" t="s">
        <v>45</v>
      </c>
      <c r="BH1732">
        <v>0</v>
      </c>
      <c r="BI1732">
        <v>1</v>
      </c>
      <c r="BJ1732" t="s">
        <v>880</v>
      </c>
      <c r="BM1732">
        <v>89</v>
      </c>
      <c r="BN1732">
        <v>0</v>
      </c>
      <c r="BO1732" t="s">
        <v>878</v>
      </c>
      <c r="BP1732">
        <v>1</v>
      </c>
      <c r="BQ1732">
        <v>30</v>
      </c>
      <c r="BS1732">
        <v>16.23</v>
      </c>
      <c r="BT1732">
        <v>1</v>
      </c>
      <c r="BU1732">
        <v>1</v>
      </c>
      <c r="BV1732">
        <v>1</v>
      </c>
      <c r="BW1732">
        <v>1</v>
      </c>
      <c r="BX1732">
        <v>1</v>
      </c>
      <c r="BY1732" t="s">
        <v>45</v>
      </c>
      <c r="BZ1732">
        <v>88</v>
      </c>
      <c r="CA1732">
        <v>44</v>
      </c>
      <c r="CF1732">
        <v>0</v>
      </c>
      <c r="CG1732">
        <v>0</v>
      </c>
      <c r="CM1732">
        <v>0</v>
      </c>
      <c r="CN1732" t="s">
        <v>45</v>
      </c>
      <c r="CO1732">
        <v>0</v>
      </c>
      <c r="CP1732">
        <f t="shared" si="1182"/>
        <v>542.41</v>
      </c>
      <c r="CQ1732">
        <f t="shared" si="1183"/>
        <v>93.802499999999995</v>
      </c>
      <c r="CR1732">
        <f t="shared" si="1184"/>
        <v>16.740797099999998</v>
      </c>
      <c r="CS1732">
        <f t="shared" si="1185"/>
        <v>5.2677710999999992</v>
      </c>
      <c r="CT1732">
        <f t="shared" si="1186"/>
        <v>4127.0437646999999</v>
      </c>
      <c r="CU1732">
        <f t="shared" si="1187"/>
        <v>0</v>
      </c>
      <c r="CV1732">
        <f t="shared" si="1188"/>
        <v>24.426509999999997</v>
      </c>
      <c r="CW1732">
        <f t="shared" si="1189"/>
        <v>0</v>
      </c>
      <c r="CX1732">
        <f t="shared" si="1190"/>
        <v>0</v>
      </c>
      <c r="CY1732">
        <f t="shared" si="1191"/>
        <v>464.86880000000002</v>
      </c>
      <c r="CZ1732">
        <f t="shared" si="1192"/>
        <v>232.43440000000001</v>
      </c>
      <c r="DC1732" t="s">
        <v>45</v>
      </c>
      <c r="DD1732" t="s">
        <v>45</v>
      </c>
      <c r="DE1732" t="s">
        <v>45</v>
      </c>
      <c r="DF1732" t="s">
        <v>45</v>
      </c>
      <c r="DG1732" t="s">
        <v>45</v>
      </c>
      <c r="DH1732" t="s">
        <v>45</v>
      </c>
      <c r="DI1732" t="s">
        <v>45</v>
      </c>
      <c r="DJ1732" t="s">
        <v>45</v>
      </c>
      <c r="DK1732" t="s">
        <v>45</v>
      </c>
      <c r="DL1732" t="s">
        <v>45</v>
      </c>
      <c r="DM1732" t="s">
        <v>45</v>
      </c>
      <c r="DN1732">
        <v>104</v>
      </c>
      <c r="DO1732">
        <v>70</v>
      </c>
      <c r="DP1732">
        <v>1.0469999999999999</v>
      </c>
      <c r="DQ1732">
        <v>1</v>
      </c>
      <c r="DU1732">
        <v>1005</v>
      </c>
      <c r="DV1732" t="s">
        <v>73</v>
      </c>
      <c r="DW1732" t="s">
        <v>73</v>
      </c>
      <c r="DX1732">
        <v>100</v>
      </c>
      <c r="EE1732">
        <v>21377804</v>
      </c>
      <c r="EF1732">
        <v>30</v>
      </c>
      <c r="EG1732" t="s">
        <v>20</v>
      </c>
      <c r="EH1732">
        <v>0</v>
      </c>
      <c r="EI1732" t="s">
        <v>45</v>
      </c>
      <c r="EJ1732">
        <v>1</v>
      </c>
      <c r="EK1732">
        <v>89</v>
      </c>
      <c r="EL1732" t="s">
        <v>881</v>
      </c>
      <c r="EM1732" t="s">
        <v>882</v>
      </c>
      <c r="EO1732" t="s">
        <v>45</v>
      </c>
      <c r="EQ1732">
        <v>0</v>
      </c>
      <c r="ER1732">
        <v>280.20999999999998</v>
      </c>
      <c r="ES1732">
        <v>24.75</v>
      </c>
      <c r="ET1732">
        <v>12.59</v>
      </c>
      <c r="EU1732">
        <v>0.31</v>
      </c>
      <c r="EV1732">
        <v>242.87</v>
      </c>
      <c r="EW1732">
        <v>23.33</v>
      </c>
      <c r="EX1732">
        <v>0</v>
      </c>
      <c r="EY1732">
        <v>0</v>
      </c>
      <c r="EZ1732">
        <v>0</v>
      </c>
      <c r="FQ1732">
        <v>0</v>
      </c>
      <c r="FR1732">
        <f t="shared" si="1193"/>
        <v>0</v>
      </c>
      <c r="FS1732">
        <v>0</v>
      </c>
      <c r="FX1732">
        <v>88</v>
      </c>
      <c r="FY1732">
        <v>44</v>
      </c>
      <c r="GA1732" t="s">
        <v>45</v>
      </c>
      <c r="GG1732">
        <v>2</v>
      </c>
      <c r="GH1732">
        <v>1</v>
      </c>
      <c r="GI1732">
        <v>2</v>
      </c>
      <c r="GJ1732">
        <v>0</v>
      </c>
      <c r="GK1732">
        <f>ROUND(R1732*(R12)/100,2)</f>
        <v>1.1200000000000001</v>
      </c>
      <c r="GL1732">
        <f t="shared" si="1194"/>
        <v>0</v>
      </c>
      <c r="GM1732">
        <f t="shared" si="1195"/>
        <v>1240.83</v>
      </c>
      <c r="GN1732">
        <f t="shared" si="1196"/>
        <v>1240.83</v>
      </c>
      <c r="GO1732">
        <f t="shared" si="1197"/>
        <v>0</v>
      </c>
      <c r="GP1732">
        <f t="shared" si="1198"/>
        <v>0</v>
      </c>
      <c r="GR1732">
        <v>0</v>
      </c>
    </row>
    <row r="1733" spans="1:200">
      <c r="A1733">
        <v>18</v>
      </c>
      <c r="B1733">
        <v>0</v>
      </c>
      <c r="C1733">
        <v>849</v>
      </c>
      <c r="E1733" t="s">
        <v>402</v>
      </c>
      <c r="F1733" t="s">
        <v>807</v>
      </c>
      <c r="G1733" t="s">
        <v>808</v>
      </c>
      <c r="H1733" t="s">
        <v>102</v>
      </c>
      <c r="I1733">
        <f>I1732*J1733</f>
        <v>0.26112000000000002</v>
      </c>
      <c r="J1733">
        <v>2.04</v>
      </c>
      <c r="O1733">
        <f t="shared" si="1165"/>
        <v>728.01</v>
      </c>
      <c r="P1733">
        <f t="shared" si="1166"/>
        <v>728.01</v>
      </c>
      <c r="Q1733">
        <f t="shared" si="1167"/>
        <v>0</v>
      </c>
      <c r="R1733">
        <f t="shared" si="1168"/>
        <v>0</v>
      </c>
      <c r="S1733">
        <f t="shared" si="1169"/>
        <v>0</v>
      </c>
      <c r="T1733">
        <f t="shared" si="1170"/>
        <v>0</v>
      </c>
      <c r="U1733">
        <f t="shared" si="1171"/>
        <v>0</v>
      </c>
      <c r="V1733">
        <f t="shared" si="1172"/>
        <v>0</v>
      </c>
      <c r="W1733">
        <f t="shared" si="1173"/>
        <v>0</v>
      </c>
      <c r="X1733">
        <f t="shared" si="1174"/>
        <v>0</v>
      </c>
      <c r="Y1733">
        <f t="shared" si="1175"/>
        <v>0</v>
      </c>
      <c r="AA1733">
        <v>22950688</v>
      </c>
      <c r="AB1733">
        <f t="shared" si="1176"/>
        <v>451.14</v>
      </c>
      <c r="AC1733">
        <f t="shared" si="1177"/>
        <v>451.14</v>
      </c>
      <c r="AD1733">
        <f>ROUND((((ET1733)-(EU1733))+AE1733),6)</f>
        <v>0</v>
      </c>
      <c r="AE1733">
        <f t="shared" si="1178"/>
        <v>0</v>
      </c>
      <c r="AF1733">
        <f t="shared" si="1178"/>
        <v>0</v>
      </c>
      <c r="AG1733">
        <f t="shared" si="1179"/>
        <v>0</v>
      </c>
      <c r="AH1733">
        <f t="shared" si="1180"/>
        <v>0</v>
      </c>
      <c r="AI1733">
        <f t="shared" si="1180"/>
        <v>0</v>
      </c>
      <c r="AJ1733">
        <f t="shared" si="1181"/>
        <v>0</v>
      </c>
      <c r="AK1733">
        <v>451.14</v>
      </c>
      <c r="AL1733">
        <v>451.14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1</v>
      </c>
      <c r="AW1733">
        <v>1</v>
      </c>
      <c r="AZ1733">
        <v>1</v>
      </c>
      <c r="BA1733">
        <v>1</v>
      </c>
      <c r="BB1733">
        <v>1</v>
      </c>
      <c r="BC1733">
        <v>6.18</v>
      </c>
      <c r="BD1733" t="s">
        <v>45</v>
      </c>
      <c r="BE1733" t="s">
        <v>45</v>
      </c>
      <c r="BF1733" t="s">
        <v>45</v>
      </c>
      <c r="BG1733" t="s">
        <v>45</v>
      </c>
      <c r="BH1733">
        <v>3</v>
      </c>
      <c r="BI1733">
        <v>1</v>
      </c>
      <c r="BJ1733" t="s">
        <v>809</v>
      </c>
      <c r="BM1733">
        <v>89</v>
      </c>
      <c r="BN1733">
        <v>0</v>
      </c>
      <c r="BO1733" t="s">
        <v>807</v>
      </c>
      <c r="BP1733">
        <v>1</v>
      </c>
      <c r="BQ1733">
        <v>30</v>
      </c>
      <c r="BS1733">
        <v>1</v>
      </c>
      <c r="BT1733">
        <v>1</v>
      </c>
      <c r="BU1733">
        <v>1</v>
      </c>
      <c r="BV1733">
        <v>1</v>
      </c>
      <c r="BW1733">
        <v>1</v>
      </c>
      <c r="BX1733">
        <v>1</v>
      </c>
      <c r="BY1733" t="s">
        <v>45</v>
      </c>
      <c r="BZ1733">
        <v>0</v>
      </c>
      <c r="CA1733">
        <v>0</v>
      </c>
      <c r="CF1733">
        <v>0</v>
      </c>
      <c r="CG1733">
        <v>0</v>
      </c>
      <c r="CM1733">
        <v>0</v>
      </c>
      <c r="CN1733" t="s">
        <v>45</v>
      </c>
      <c r="CO1733">
        <v>0</v>
      </c>
      <c r="CP1733">
        <f t="shared" si="1182"/>
        <v>728.01</v>
      </c>
      <c r="CQ1733">
        <f t="shared" si="1183"/>
        <v>2788.0451999999996</v>
      </c>
      <c r="CR1733">
        <f t="shared" si="1184"/>
        <v>0</v>
      </c>
      <c r="CS1733">
        <f t="shared" si="1185"/>
        <v>0</v>
      </c>
      <c r="CT1733">
        <f t="shared" si="1186"/>
        <v>0</v>
      </c>
      <c r="CU1733">
        <f t="shared" si="1187"/>
        <v>0</v>
      </c>
      <c r="CV1733">
        <f t="shared" si="1188"/>
        <v>0</v>
      </c>
      <c r="CW1733">
        <f t="shared" si="1189"/>
        <v>0</v>
      </c>
      <c r="CX1733">
        <f t="shared" si="1190"/>
        <v>0</v>
      </c>
      <c r="CY1733">
        <f t="shared" si="1191"/>
        <v>0</v>
      </c>
      <c r="CZ1733">
        <f t="shared" si="1192"/>
        <v>0</v>
      </c>
      <c r="DC1733" t="s">
        <v>45</v>
      </c>
      <c r="DD1733" t="s">
        <v>45</v>
      </c>
      <c r="DE1733" t="s">
        <v>45</v>
      </c>
      <c r="DF1733" t="s">
        <v>45</v>
      </c>
      <c r="DG1733" t="s">
        <v>45</v>
      </c>
      <c r="DH1733" t="s">
        <v>45</v>
      </c>
      <c r="DI1733" t="s">
        <v>45</v>
      </c>
      <c r="DJ1733" t="s">
        <v>45</v>
      </c>
      <c r="DK1733" t="s">
        <v>45</v>
      </c>
      <c r="DL1733" t="s">
        <v>45</v>
      </c>
      <c r="DM1733" t="s">
        <v>45</v>
      </c>
      <c r="DN1733">
        <v>104</v>
      </c>
      <c r="DO1733">
        <v>70</v>
      </c>
      <c r="DP1733">
        <v>1.0469999999999999</v>
      </c>
      <c r="DQ1733">
        <v>1</v>
      </c>
      <c r="DU1733">
        <v>1007</v>
      </c>
      <c r="DV1733" t="s">
        <v>102</v>
      </c>
      <c r="DW1733" t="s">
        <v>102</v>
      </c>
      <c r="DX1733">
        <v>1</v>
      </c>
      <c r="EE1733">
        <v>21377804</v>
      </c>
      <c r="EF1733">
        <v>30</v>
      </c>
      <c r="EG1733" t="s">
        <v>20</v>
      </c>
      <c r="EH1733">
        <v>0</v>
      </c>
      <c r="EI1733" t="s">
        <v>45</v>
      </c>
      <c r="EJ1733">
        <v>1</v>
      </c>
      <c r="EK1733">
        <v>89</v>
      </c>
      <c r="EL1733" t="s">
        <v>881</v>
      </c>
      <c r="EM1733" t="s">
        <v>882</v>
      </c>
      <c r="EO1733" t="s">
        <v>45</v>
      </c>
      <c r="EQ1733">
        <v>0</v>
      </c>
      <c r="ER1733">
        <v>451.14</v>
      </c>
      <c r="ES1733">
        <v>451.14</v>
      </c>
      <c r="ET1733">
        <v>0</v>
      </c>
      <c r="EU1733">
        <v>0</v>
      </c>
      <c r="EV1733">
        <v>0</v>
      </c>
      <c r="EW1733">
        <v>0</v>
      </c>
      <c r="EX1733">
        <v>0</v>
      </c>
      <c r="EZ1733">
        <v>0</v>
      </c>
      <c r="FQ1733">
        <v>0</v>
      </c>
      <c r="FR1733">
        <f t="shared" si="1193"/>
        <v>0</v>
      </c>
      <c r="FS1733">
        <v>0</v>
      </c>
      <c r="FX1733">
        <v>0</v>
      </c>
      <c r="FY1733">
        <v>0</v>
      </c>
      <c r="GA1733" t="s">
        <v>45</v>
      </c>
      <c r="GG1733">
        <v>2</v>
      </c>
      <c r="GH1733">
        <v>1</v>
      </c>
      <c r="GI1733">
        <v>2</v>
      </c>
      <c r="GJ1733">
        <v>0</v>
      </c>
      <c r="GK1733">
        <f>ROUND(R1733*(R12)/100,2)</f>
        <v>0</v>
      </c>
      <c r="GL1733">
        <f t="shared" si="1194"/>
        <v>0</v>
      </c>
      <c r="GM1733">
        <f t="shared" si="1195"/>
        <v>728.01</v>
      </c>
      <c r="GN1733">
        <f t="shared" si="1196"/>
        <v>728.01</v>
      </c>
      <c r="GO1733">
        <f t="shared" si="1197"/>
        <v>0</v>
      </c>
      <c r="GP1733">
        <f t="shared" si="1198"/>
        <v>0</v>
      </c>
      <c r="GR1733">
        <v>0</v>
      </c>
    </row>
    <row r="1734" spans="1:200">
      <c r="A1734">
        <v>17</v>
      </c>
      <c r="B1734">
        <v>0</v>
      </c>
      <c r="C1734">
        <f>ROW(SmtRes!A852)</f>
        <v>852</v>
      </c>
      <c r="D1734">
        <f>ROW(EtalonRes!A834)</f>
        <v>834</v>
      </c>
      <c r="E1734" t="s">
        <v>83</v>
      </c>
      <c r="F1734" t="s">
        <v>883</v>
      </c>
      <c r="G1734" t="s">
        <v>884</v>
      </c>
      <c r="H1734" t="s">
        <v>73</v>
      </c>
      <c r="I1734">
        <f>I1730</f>
        <v>0.128</v>
      </c>
      <c r="J1734">
        <v>0</v>
      </c>
      <c r="O1734">
        <f t="shared" si="1165"/>
        <v>20.68</v>
      </c>
      <c r="P1734">
        <f t="shared" si="1166"/>
        <v>0</v>
      </c>
      <c r="Q1734">
        <f t="shared" si="1167"/>
        <v>1.1000000000000001</v>
      </c>
      <c r="R1734">
        <f t="shared" si="1168"/>
        <v>0.35</v>
      </c>
      <c r="S1734">
        <f t="shared" si="1169"/>
        <v>19.579999999999998</v>
      </c>
      <c r="T1734">
        <f t="shared" si="1170"/>
        <v>0</v>
      </c>
      <c r="U1734">
        <f t="shared" si="1171"/>
        <v>0.11793408</v>
      </c>
      <c r="V1734">
        <f t="shared" si="1172"/>
        <v>0</v>
      </c>
      <c r="W1734">
        <f t="shared" si="1173"/>
        <v>0</v>
      </c>
      <c r="X1734">
        <f t="shared" si="1174"/>
        <v>17.23</v>
      </c>
      <c r="Y1734">
        <f t="shared" si="1175"/>
        <v>8.6199999999999992</v>
      </c>
      <c r="AA1734">
        <v>22950688</v>
      </c>
      <c r="AB1734">
        <f t="shared" si="1176"/>
        <v>15.44</v>
      </c>
      <c r="AC1734">
        <f t="shared" si="1177"/>
        <v>0</v>
      </c>
      <c r="AD1734">
        <f>ROUND(((((ET1734*2))-((EU1734*2)))+AE1734),6)</f>
        <v>6.44</v>
      </c>
      <c r="AE1734">
        <f>ROUND(((EU1734*2)),6)</f>
        <v>0.16</v>
      </c>
      <c r="AF1734">
        <f>ROUND(((EV1734*2)),6)</f>
        <v>9</v>
      </c>
      <c r="AG1734">
        <f t="shared" si="1179"/>
        <v>0</v>
      </c>
      <c r="AH1734">
        <f>((EW1734*2))</f>
        <v>0.88</v>
      </c>
      <c r="AI1734">
        <f>((EX1734*2))</f>
        <v>0</v>
      </c>
      <c r="AJ1734">
        <f t="shared" si="1181"/>
        <v>0</v>
      </c>
      <c r="AK1734">
        <v>7.72</v>
      </c>
      <c r="AL1734">
        <v>0</v>
      </c>
      <c r="AM1734">
        <v>3.22</v>
      </c>
      <c r="AN1734">
        <v>0.08</v>
      </c>
      <c r="AO1734">
        <v>4.5</v>
      </c>
      <c r="AP1734">
        <v>0</v>
      </c>
      <c r="AQ1734">
        <v>0.44</v>
      </c>
      <c r="AR1734">
        <v>0</v>
      </c>
      <c r="AS1734">
        <v>0</v>
      </c>
      <c r="AT1734">
        <v>88</v>
      </c>
      <c r="AU1734">
        <v>44</v>
      </c>
      <c r="AV1734">
        <v>1.0469999999999999</v>
      </c>
      <c r="AW1734">
        <v>1</v>
      </c>
      <c r="AZ1734">
        <v>1</v>
      </c>
      <c r="BA1734">
        <v>16.23</v>
      </c>
      <c r="BB1734">
        <v>1.27</v>
      </c>
      <c r="BC1734">
        <v>1</v>
      </c>
      <c r="BD1734" t="s">
        <v>45</v>
      </c>
      <c r="BE1734" t="s">
        <v>45</v>
      </c>
      <c r="BF1734" t="s">
        <v>45</v>
      </c>
      <c r="BG1734" t="s">
        <v>45</v>
      </c>
      <c r="BH1734">
        <v>0</v>
      </c>
      <c r="BI1734">
        <v>1</v>
      </c>
      <c r="BJ1734" t="s">
        <v>885</v>
      </c>
      <c r="BM1734">
        <v>89</v>
      </c>
      <c r="BN1734">
        <v>0</v>
      </c>
      <c r="BO1734" t="s">
        <v>883</v>
      </c>
      <c r="BP1734">
        <v>1</v>
      </c>
      <c r="BQ1734">
        <v>30</v>
      </c>
      <c r="BS1734">
        <v>16.23</v>
      </c>
      <c r="BT1734">
        <v>1</v>
      </c>
      <c r="BU1734">
        <v>1</v>
      </c>
      <c r="BV1734">
        <v>1</v>
      </c>
      <c r="BW1734">
        <v>1</v>
      </c>
      <c r="BX1734">
        <v>1</v>
      </c>
      <c r="BY1734" t="s">
        <v>45</v>
      </c>
      <c r="BZ1734">
        <v>88</v>
      </c>
      <c r="CA1734">
        <v>44</v>
      </c>
      <c r="CF1734">
        <v>0</v>
      </c>
      <c r="CG1734">
        <v>0</v>
      </c>
      <c r="CM1734">
        <v>0</v>
      </c>
      <c r="CN1734" t="s">
        <v>45</v>
      </c>
      <c r="CO1734">
        <v>0</v>
      </c>
      <c r="CP1734">
        <f t="shared" si="1182"/>
        <v>20.68</v>
      </c>
      <c r="CQ1734">
        <f t="shared" si="1183"/>
        <v>0</v>
      </c>
      <c r="CR1734">
        <f t="shared" si="1184"/>
        <v>8.5632035999999996</v>
      </c>
      <c r="CS1734">
        <f t="shared" si="1185"/>
        <v>2.7188496</v>
      </c>
      <c r="CT1734">
        <f t="shared" si="1186"/>
        <v>152.93528999999998</v>
      </c>
      <c r="CU1734">
        <f t="shared" si="1187"/>
        <v>0</v>
      </c>
      <c r="CV1734">
        <f t="shared" si="1188"/>
        <v>0.92135999999999996</v>
      </c>
      <c r="CW1734">
        <f t="shared" si="1189"/>
        <v>0</v>
      </c>
      <c r="CX1734">
        <f t="shared" si="1190"/>
        <v>0</v>
      </c>
      <c r="CY1734">
        <f t="shared" si="1191"/>
        <v>17.230399999999999</v>
      </c>
      <c r="CZ1734">
        <f t="shared" si="1192"/>
        <v>8.6151999999999997</v>
      </c>
      <c r="DC1734" t="s">
        <v>45</v>
      </c>
      <c r="DD1734" t="s">
        <v>45</v>
      </c>
      <c r="DE1734" t="s">
        <v>886</v>
      </c>
      <c r="DF1734" t="s">
        <v>886</v>
      </c>
      <c r="DG1734" t="s">
        <v>886</v>
      </c>
      <c r="DH1734" t="s">
        <v>45</v>
      </c>
      <c r="DI1734" t="s">
        <v>886</v>
      </c>
      <c r="DJ1734" t="s">
        <v>886</v>
      </c>
      <c r="DK1734" t="s">
        <v>45</v>
      </c>
      <c r="DL1734" t="s">
        <v>45</v>
      </c>
      <c r="DM1734" t="s">
        <v>45</v>
      </c>
      <c r="DN1734">
        <v>104</v>
      </c>
      <c r="DO1734">
        <v>70</v>
      </c>
      <c r="DP1734">
        <v>1.0469999999999999</v>
      </c>
      <c r="DQ1734">
        <v>1</v>
      </c>
      <c r="DU1734">
        <v>1005</v>
      </c>
      <c r="DV1734" t="s">
        <v>73</v>
      </c>
      <c r="DW1734" t="s">
        <v>73</v>
      </c>
      <c r="DX1734">
        <v>100</v>
      </c>
      <c r="EE1734">
        <v>21377804</v>
      </c>
      <c r="EF1734">
        <v>30</v>
      </c>
      <c r="EG1734" t="s">
        <v>20</v>
      </c>
      <c r="EH1734">
        <v>0</v>
      </c>
      <c r="EI1734" t="s">
        <v>45</v>
      </c>
      <c r="EJ1734">
        <v>1</v>
      </c>
      <c r="EK1734">
        <v>89</v>
      </c>
      <c r="EL1734" t="s">
        <v>881</v>
      </c>
      <c r="EM1734" t="s">
        <v>882</v>
      </c>
      <c r="EO1734" t="s">
        <v>45</v>
      </c>
      <c r="EQ1734">
        <v>0</v>
      </c>
      <c r="ER1734">
        <v>7.72</v>
      </c>
      <c r="ES1734">
        <v>0</v>
      </c>
      <c r="ET1734">
        <v>3.22</v>
      </c>
      <c r="EU1734">
        <v>0.08</v>
      </c>
      <c r="EV1734">
        <v>4.5</v>
      </c>
      <c r="EW1734">
        <v>0.44</v>
      </c>
      <c r="EX1734">
        <v>0</v>
      </c>
      <c r="EY1734">
        <v>0</v>
      </c>
      <c r="EZ1734">
        <v>0</v>
      </c>
      <c r="FQ1734">
        <v>0</v>
      </c>
      <c r="FR1734">
        <f t="shared" si="1193"/>
        <v>0</v>
      </c>
      <c r="FS1734">
        <v>0</v>
      </c>
      <c r="FX1734">
        <v>88</v>
      </c>
      <c r="FY1734">
        <v>44</v>
      </c>
      <c r="GA1734" t="s">
        <v>45</v>
      </c>
      <c r="GG1734">
        <v>2</v>
      </c>
      <c r="GH1734">
        <v>1</v>
      </c>
      <c r="GI1734">
        <v>2</v>
      </c>
      <c r="GJ1734">
        <v>0</v>
      </c>
      <c r="GK1734">
        <f>ROUND(R1734*(R12)/100,2)</f>
        <v>0.57999999999999996</v>
      </c>
      <c r="GL1734">
        <f t="shared" si="1194"/>
        <v>0</v>
      </c>
      <c r="GM1734">
        <f t="shared" si="1195"/>
        <v>47.109999999999992</v>
      </c>
      <c r="GN1734">
        <f t="shared" si="1196"/>
        <v>47.11</v>
      </c>
      <c r="GO1734">
        <f t="shared" si="1197"/>
        <v>0</v>
      </c>
      <c r="GP1734">
        <f t="shared" si="1198"/>
        <v>0</v>
      </c>
      <c r="GR1734">
        <v>0</v>
      </c>
    </row>
    <row r="1735" spans="1:200">
      <c r="A1735">
        <v>18</v>
      </c>
      <c r="B1735">
        <v>0</v>
      </c>
      <c r="C1735">
        <v>852</v>
      </c>
      <c r="E1735" t="s">
        <v>453</v>
      </c>
      <c r="F1735" t="s">
        <v>807</v>
      </c>
      <c r="G1735" t="s">
        <v>808</v>
      </c>
      <c r="H1735" t="s">
        <v>102</v>
      </c>
      <c r="I1735">
        <f>I1734*J1735</f>
        <v>6.5280000000000005E-2</v>
      </c>
      <c r="J1735">
        <v>0.51</v>
      </c>
      <c r="O1735">
        <f t="shared" si="1165"/>
        <v>182</v>
      </c>
      <c r="P1735">
        <f t="shared" si="1166"/>
        <v>182</v>
      </c>
      <c r="Q1735">
        <f t="shared" si="1167"/>
        <v>0</v>
      </c>
      <c r="R1735">
        <f t="shared" si="1168"/>
        <v>0</v>
      </c>
      <c r="S1735">
        <f t="shared" si="1169"/>
        <v>0</v>
      </c>
      <c r="T1735">
        <f t="shared" si="1170"/>
        <v>0</v>
      </c>
      <c r="U1735">
        <f t="shared" si="1171"/>
        <v>0</v>
      </c>
      <c r="V1735">
        <f t="shared" si="1172"/>
        <v>0</v>
      </c>
      <c r="W1735">
        <f t="shared" si="1173"/>
        <v>0</v>
      </c>
      <c r="X1735">
        <f t="shared" si="1174"/>
        <v>0</v>
      </c>
      <c r="Y1735">
        <f t="shared" si="1175"/>
        <v>0</v>
      </c>
      <c r="AA1735">
        <v>22950688</v>
      </c>
      <c r="AB1735">
        <f t="shared" si="1176"/>
        <v>451.14</v>
      </c>
      <c r="AC1735">
        <f t="shared" si="1177"/>
        <v>451.14</v>
      </c>
      <c r="AD1735">
        <f t="shared" ref="AD1735:AD1741" si="1199">ROUND((((ET1735)-(EU1735))+AE1735),6)</f>
        <v>0</v>
      </c>
      <c r="AE1735">
        <f t="shared" ref="AE1735:AF1741" si="1200">ROUND((EU1735),6)</f>
        <v>0</v>
      </c>
      <c r="AF1735">
        <f t="shared" si="1200"/>
        <v>0</v>
      </c>
      <c r="AG1735">
        <f t="shared" si="1179"/>
        <v>0</v>
      </c>
      <c r="AH1735">
        <f t="shared" ref="AH1735:AI1741" si="1201">(EW1735)</f>
        <v>0</v>
      </c>
      <c r="AI1735">
        <f t="shared" si="1201"/>
        <v>0</v>
      </c>
      <c r="AJ1735">
        <f t="shared" si="1181"/>
        <v>0</v>
      </c>
      <c r="AK1735">
        <v>451.14</v>
      </c>
      <c r="AL1735">
        <v>451.14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1</v>
      </c>
      <c r="AW1735">
        <v>1</v>
      </c>
      <c r="AZ1735">
        <v>1</v>
      </c>
      <c r="BA1735">
        <v>1</v>
      </c>
      <c r="BB1735">
        <v>1</v>
      </c>
      <c r="BC1735">
        <v>6.18</v>
      </c>
      <c r="BD1735" t="s">
        <v>45</v>
      </c>
      <c r="BE1735" t="s">
        <v>45</v>
      </c>
      <c r="BF1735" t="s">
        <v>45</v>
      </c>
      <c r="BG1735" t="s">
        <v>45</v>
      </c>
      <c r="BH1735">
        <v>3</v>
      </c>
      <c r="BI1735">
        <v>1</v>
      </c>
      <c r="BJ1735" t="s">
        <v>809</v>
      </c>
      <c r="BM1735">
        <v>89</v>
      </c>
      <c r="BN1735">
        <v>0</v>
      </c>
      <c r="BO1735" t="s">
        <v>807</v>
      </c>
      <c r="BP1735">
        <v>1</v>
      </c>
      <c r="BQ1735">
        <v>30</v>
      </c>
      <c r="BS1735">
        <v>1</v>
      </c>
      <c r="BT1735">
        <v>1</v>
      </c>
      <c r="BU1735">
        <v>1</v>
      </c>
      <c r="BV1735">
        <v>1</v>
      </c>
      <c r="BW1735">
        <v>1</v>
      </c>
      <c r="BX1735">
        <v>1</v>
      </c>
      <c r="BY1735" t="s">
        <v>45</v>
      </c>
      <c r="BZ1735">
        <v>0</v>
      </c>
      <c r="CA1735">
        <v>0</v>
      </c>
      <c r="CF1735">
        <v>0</v>
      </c>
      <c r="CG1735">
        <v>0</v>
      </c>
      <c r="CM1735">
        <v>0</v>
      </c>
      <c r="CN1735" t="s">
        <v>45</v>
      </c>
      <c r="CO1735">
        <v>0</v>
      </c>
      <c r="CP1735">
        <f t="shared" si="1182"/>
        <v>182</v>
      </c>
      <c r="CQ1735">
        <f t="shared" si="1183"/>
        <v>2788.0451999999996</v>
      </c>
      <c r="CR1735">
        <f t="shared" si="1184"/>
        <v>0</v>
      </c>
      <c r="CS1735">
        <f t="shared" si="1185"/>
        <v>0</v>
      </c>
      <c r="CT1735">
        <f t="shared" si="1186"/>
        <v>0</v>
      </c>
      <c r="CU1735">
        <f t="shared" si="1187"/>
        <v>0</v>
      </c>
      <c r="CV1735">
        <f t="shared" si="1188"/>
        <v>0</v>
      </c>
      <c r="CW1735">
        <f t="shared" si="1189"/>
        <v>0</v>
      </c>
      <c r="CX1735">
        <f t="shared" si="1190"/>
        <v>0</v>
      </c>
      <c r="CY1735">
        <f t="shared" si="1191"/>
        <v>0</v>
      </c>
      <c r="CZ1735">
        <f t="shared" si="1192"/>
        <v>0</v>
      </c>
      <c r="DC1735" t="s">
        <v>45</v>
      </c>
      <c r="DD1735" t="s">
        <v>45</v>
      </c>
      <c r="DE1735" t="s">
        <v>45</v>
      </c>
      <c r="DF1735" t="s">
        <v>45</v>
      </c>
      <c r="DG1735" t="s">
        <v>45</v>
      </c>
      <c r="DH1735" t="s">
        <v>45</v>
      </c>
      <c r="DI1735" t="s">
        <v>45</v>
      </c>
      <c r="DJ1735" t="s">
        <v>45</v>
      </c>
      <c r="DK1735" t="s">
        <v>45</v>
      </c>
      <c r="DL1735" t="s">
        <v>45</v>
      </c>
      <c r="DM1735" t="s">
        <v>45</v>
      </c>
      <c r="DN1735">
        <v>104</v>
      </c>
      <c r="DO1735">
        <v>70</v>
      </c>
      <c r="DP1735">
        <v>1.0469999999999999</v>
      </c>
      <c r="DQ1735">
        <v>1</v>
      </c>
      <c r="DU1735">
        <v>1007</v>
      </c>
      <c r="DV1735" t="s">
        <v>102</v>
      </c>
      <c r="DW1735" t="s">
        <v>102</v>
      </c>
      <c r="DX1735">
        <v>1</v>
      </c>
      <c r="EE1735">
        <v>21377804</v>
      </c>
      <c r="EF1735">
        <v>30</v>
      </c>
      <c r="EG1735" t="s">
        <v>20</v>
      </c>
      <c r="EH1735">
        <v>0</v>
      </c>
      <c r="EI1735" t="s">
        <v>45</v>
      </c>
      <c r="EJ1735">
        <v>1</v>
      </c>
      <c r="EK1735">
        <v>89</v>
      </c>
      <c r="EL1735" t="s">
        <v>881</v>
      </c>
      <c r="EM1735" t="s">
        <v>882</v>
      </c>
      <c r="EO1735" t="s">
        <v>45</v>
      </c>
      <c r="EQ1735">
        <v>0</v>
      </c>
      <c r="ER1735">
        <v>451.14</v>
      </c>
      <c r="ES1735">
        <v>451.14</v>
      </c>
      <c r="ET1735">
        <v>0</v>
      </c>
      <c r="EU1735">
        <v>0</v>
      </c>
      <c r="EV1735">
        <v>0</v>
      </c>
      <c r="EW1735">
        <v>0</v>
      </c>
      <c r="EX1735">
        <v>0</v>
      </c>
      <c r="EZ1735">
        <v>0</v>
      </c>
      <c r="FQ1735">
        <v>0</v>
      </c>
      <c r="FR1735">
        <f t="shared" si="1193"/>
        <v>0</v>
      </c>
      <c r="FS1735">
        <v>0</v>
      </c>
      <c r="FX1735">
        <v>0</v>
      </c>
      <c r="FY1735">
        <v>0</v>
      </c>
      <c r="GA1735" t="s">
        <v>45</v>
      </c>
      <c r="GG1735">
        <v>2</v>
      </c>
      <c r="GH1735">
        <v>1</v>
      </c>
      <c r="GI1735">
        <v>2</v>
      </c>
      <c r="GJ1735">
        <v>0</v>
      </c>
      <c r="GK1735">
        <f>ROUND(R1735*(R12)/100,2)</f>
        <v>0</v>
      </c>
      <c r="GL1735">
        <f t="shared" si="1194"/>
        <v>0</v>
      </c>
      <c r="GM1735">
        <f t="shared" si="1195"/>
        <v>182</v>
      </c>
      <c r="GN1735">
        <f t="shared" si="1196"/>
        <v>182</v>
      </c>
      <c r="GO1735">
        <f t="shared" si="1197"/>
        <v>0</v>
      </c>
      <c r="GP1735">
        <f t="shared" si="1198"/>
        <v>0</v>
      </c>
      <c r="GR1735">
        <v>0</v>
      </c>
    </row>
    <row r="1736" spans="1:200">
      <c r="A1736">
        <v>17</v>
      </c>
      <c r="B1736">
        <v>0</v>
      </c>
      <c r="C1736">
        <f>ROW(SmtRes!A859)</f>
        <v>859</v>
      </c>
      <c r="D1736">
        <f>ROW(EtalonRes!A841)</f>
        <v>841</v>
      </c>
      <c r="E1736" t="s">
        <v>90</v>
      </c>
      <c r="F1736" t="s">
        <v>943</v>
      </c>
      <c r="G1736" t="s">
        <v>944</v>
      </c>
      <c r="H1736" t="s">
        <v>73</v>
      </c>
      <c r="I1736">
        <f>I1734</f>
        <v>0.128</v>
      </c>
      <c r="J1736">
        <v>0</v>
      </c>
      <c r="O1736">
        <f t="shared" si="1165"/>
        <v>2595.34</v>
      </c>
      <c r="P1736">
        <f t="shared" si="1166"/>
        <v>1733.29</v>
      </c>
      <c r="Q1736">
        <f t="shared" si="1167"/>
        <v>145.84</v>
      </c>
      <c r="R1736">
        <f t="shared" si="1168"/>
        <v>23.82</v>
      </c>
      <c r="S1736">
        <f t="shared" si="1169"/>
        <v>716.21</v>
      </c>
      <c r="T1736">
        <f t="shared" si="1170"/>
        <v>0</v>
      </c>
      <c r="U1736">
        <f t="shared" si="1171"/>
        <v>3.7524479999999998</v>
      </c>
      <c r="V1736">
        <f t="shared" si="1172"/>
        <v>0</v>
      </c>
      <c r="W1736">
        <f t="shared" si="1173"/>
        <v>0</v>
      </c>
      <c r="X1736">
        <f t="shared" si="1174"/>
        <v>630.26</v>
      </c>
      <c r="Y1736">
        <f t="shared" si="1175"/>
        <v>315.13</v>
      </c>
      <c r="AA1736">
        <v>22950688</v>
      </c>
      <c r="AB1736">
        <f t="shared" si="1176"/>
        <v>6053.04</v>
      </c>
      <c r="AC1736">
        <f t="shared" si="1177"/>
        <v>5595.58</v>
      </c>
      <c r="AD1736">
        <f t="shared" si="1199"/>
        <v>128.18</v>
      </c>
      <c r="AE1736">
        <f t="shared" si="1200"/>
        <v>10.95</v>
      </c>
      <c r="AF1736">
        <f t="shared" si="1200"/>
        <v>329.28</v>
      </c>
      <c r="AG1736">
        <f t="shared" si="1179"/>
        <v>0</v>
      </c>
      <c r="AH1736">
        <f t="shared" si="1201"/>
        <v>28</v>
      </c>
      <c r="AI1736">
        <f t="shared" si="1201"/>
        <v>0</v>
      </c>
      <c r="AJ1736">
        <f t="shared" si="1181"/>
        <v>0</v>
      </c>
      <c r="AK1736">
        <v>6053.04</v>
      </c>
      <c r="AL1736">
        <v>5595.58</v>
      </c>
      <c r="AM1736">
        <v>128.18</v>
      </c>
      <c r="AN1736">
        <v>10.95</v>
      </c>
      <c r="AO1736">
        <v>329.28</v>
      </c>
      <c r="AP1736">
        <v>0</v>
      </c>
      <c r="AQ1736">
        <v>28</v>
      </c>
      <c r="AR1736">
        <v>0</v>
      </c>
      <c r="AS1736">
        <v>0</v>
      </c>
      <c r="AT1736">
        <v>88</v>
      </c>
      <c r="AU1736">
        <v>44</v>
      </c>
      <c r="AV1736">
        <v>1.0469999999999999</v>
      </c>
      <c r="AW1736">
        <v>1</v>
      </c>
      <c r="AZ1736">
        <v>1</v>
      </c>
      <c r="BA1736">
        <v>16.23</v>
      </c>
      <c r="BB1736">
        <v>8.49</v>
      </c>
      <c r="BC1736">
        <v>2.42</v>
      </c>
      <c r="BD1736" t="s">
        <v>45</v>
      </c>
      <c r="BE1736" t="s">
        <v>45</v>
      </c>
      <c r="BF1736" t="s">
        <v>45</v>
      </c>
      <c r="BG1736" t="s">
        <v>45</v>
      </c>
      <c r="BH1736">
        <v>0</v>
      </c>
      <c r="BI1736">
        <v>1</v>
      </c>
      <c r="BJ1736" t="s">
        <v>945</v>
      </c>
      <c r="BM1736">
        <v>89</v>
      </c>
      <c r="BN1736">
        <v>0</v>
      </c>
      <c r="BO1736" t="s">
        <v>943</v>
      </c>
      <c r="BP1736">
        <v>1</v>
      </c>
      <c r="BQ1736">
        <v>30</v>
      </c>
      <c r="BS1736">
        <v>16.23</v>
      </c>
      <c r="BT1736">
        <v>1</v>
      </c>
      <c r="BU1736">
        <v>1</v>
      </c>
      <c r="BV1736">
        <v>1</v>
      </c>
      <c r="BW1736">
        <v>1</v>
      </c>
      <c r="BX1736">
        <v>1</v>
      </c>
      <c r="BY1736" t="s">
        <v>45</v>
      </c>
      <c r="BZ1736">
        <v>88</v>
      </c>
      <c r="CA1736">
        <v>44</v>
      </c>
      <c r="CF1736">
        <v>0</v>
      </c>
      <c r="CG1736">
        <v>0</v>
      </c>
      <c r="CM1736">
        <v>0</v>
      </c>
      <c r="CN1736" t="s">
        <v>45</v>
      </c>
      <c r="CO1736">
        <v>0</v>
      </c>
      <c r="CP1736">
        <f t="shared" si="1182"/>
        <v>2595.34</v>
      </c>
      <c r="CQ1736">
        <f t="shared" si="1183"/>
        <v>13541.303599999999</v>
      </c>
      <c r="CR1736">
        <f t="shared" si="1184"/>
        <v>1139.3958653999998</v>
      </c>
      <c r="CS1736">
        <f t="shared" si="1185"/>
        <v>186.0712695</v>
      </c>
      <c r="CT1736">
        <f t="shared" si="1186"/>
        <v>5595.3924767999997</v>
      </c>
      <c r="CU1736">
        <f t="shared" si="1187"/>
        <v>0</v>
      </c>
      <c r="CV1736">
        <f t="shared" si="1188"/>
        <v>29.315999999999999</v>
      </c>
      <c r="CW1736">
        <f t="shared" si="1189"/>
        <v>0</v>
      </c>
      <c r="CX1736">
        <f t="shared" si="1190"/>
        <v>0</v>
      </c>
      <c r="CY1736">
        <f t="shared" si="1191"/>
        <v>630.26480000000004</v>
      </c>
      <c r="CZ1736">
        <f t="shared" si="1192"/>
        <v>315.13240000000002</v>
      </c>
      <c r="DC1736" t="s">
        <v>45</v>
      </c>
      <c r="DD1736" t="s">
        <v>45</v>
      </c>
      <c r="DE1736" t="s">
        <v>45</v>
      </c>
      <c r="DF1736" t="s">
        <v>45</v>
      </c>
      <c r="DG1736" t="s">
        <v>45</v>
      </c>
      <c r="DH1736" t="s">
        <v>45</v>
      </c>
      <c r="DI1736" t="s">
        <v>45</v>
      </c>
      <c r="DJ1736" t="s">
        <v>45</v>
      </c>
      <c r="DK1736" t="s">
        <v>45</v>
      </c>
      <c r="DL1736" t="s">
        <v>45</v>
      </c>
      <c r="DM1736" t="s">
        <v>45</v>
      </c>
      <c r="DN1736">
        <v>104</v>
      </c>
      <c r="DO1736">
        <v>70</v>
      </c>
      <c r="DP1736">
        <v>1.0469999999999999</v>
      </c>
      <c r="DQ1736">
        <v>1</v>
      </c>
      <c r="DU1736">
        <v>1005</v>
      </c>
      <c r="DV1736" t="s">
        <v>73</v>
      </c>
      <c r="DW1736" t="s">
        <v>73</v>
      </c>
      <c r="DX1736">
        <v>100</v>
      </c>
      <c r="EE1736">
        <v>21377804</v>
      </c>
      <c r="EF1736">
        <v>30</v>
      </c>
      <c r="EG1736" t="s">
        <v>20</v>
      </c>
      <c r="EH1736">
        <v>0</v>
      </c>
      <c r="EI1736" t="s">
        <v>45</v>
      </c>
      <c r="EJ1736">
        <v>1</v>
      </c>
      <c r="EK1736">
        <v>89</v>
      </c>
      <c r="EL1736" t="s">
        <v>881</v>
      </c>
      <c r="EM1736" t="s">
        <v>882</v>
      </c>
      <c r="EO1736" t="s">
        <v>45</v>
      </c>
      <c r="EQ1736">
        <v>0</v>
      </c>
      <c r="ER1736">
        <v>6053.04</v>
      </c>
      <c r="ES1736">
        <v>5595.58</v>
      </c>
      <c r="ET1736">
        <v>128.18</v>
      </c>
      <c r="EU1736">
        <v>10.95</v>
      </c>
      <c r="EV1736">
        <v>329.28</v>
      </c>
      <c r="EW1736">
        <v>28</v>
      </c>
      <c r="EX1736">
        <v>0</v>
      </c>
      <c r="EY1736">
        <v>0</v>
      </c>
      <c r="EZ1736">
        <v>0</v>
      </c>
      <c r="FQ1736">
        <v>0</v>
      </c>
      <c r="FR1736">
        <f t="shared" si="1193"/>
        <v>0</v>
      </c>
      <c r="FS1736">
        <v>0</v>
      </c>
      <c r="FX1736">
        <v>88</v>
      </c>
      <c r="FY1736">
        <v>44</v>
      </c>
      <c r="GA1736" t="s">
        <v>45</v>
      </c>
      <c r="GG1736">
        <v>2</v>
      </c>
      <c r="GH1736">
        <v>1</v>
      </c>
      <c r="GI1736">
        <v>2</v>
      </c>
      <c r="GJ1736">
        <v>0</v>
      </c>
      <c r="GK1736">
        <f>ROUND(R1736*(R12)/100,2)</f>
        <v>39.78</v>
      </c>
      <c r="GL1736">
        <f t="shared" si="1194"/>
        <v>0</v>
      </c>
      <c r="GM1736">
        <f t="shared" si="1195"/>
        <v>3580.5100000000007</v>
      </c>
      <c r="GN1736">
        <f t="shared" si="1196"/>
        <v>3580.51</v>
      </c>
      <c r="GO1736">
        <f t="shared" si="1197"/>
        <v>0</v>
      </c>
      <c r="GP1736">
        <f t="shared" si="1198"/>
        <v>0</v>
      </c>
      <c r="GR1736">
        <v>0</v>
      </c>
    </row>
    <row r="1737" spans="1:200">
      <c r="A1737">
        <v>18</v>
      </c>
      <c r="B1737">
        <v>0</v>
      </c>
      <c r="C1737">
        <v>856</v>
      </c>
      <c r="E1737" t="s">
        <v>267</v>
      </c>
      <c r="F1737" t="s">
        <v>946</v>
      </c>
      <c r="G1737" t="s">
        <v>947</v>
      </c>
      <c r="H1737" t="s">
        <v>462</v>
      </c>
      <c r="I1737">
        <f>I1736*J1737</f>
        <v>14.336</v>
      </c>
      <c r="J1737">
        <v>112</v>
      </c>
      <c r="O1737">
        <f t="shared" si="1165"/>
        <v>2320.65</v>
      </c>
      <c r="P1737">
        <f t="shared" si="1166"/>
        <v>2320.65</v>
      </c>
      <c r="Q1737">
        <f t="shared" si="1167"/>
        <v>0</v>
      </c>
      <c r="R1737">
        <f t="shared" si="1168"/>
        <v>0</v>
      </c>
      <c r="S1737">
        <f t="shared" si="1169"/>
        <v>0</v>
      </c>
      <c r="T1737">
        <f t="shared" si="1170"/>
        <v>0</v>
      </c>
      <c r="U1737">
        <f t="shared" si="1171"/>
        <v>0</v>
      </c>
      <c r="V1737">
        <f t="shared" si="1172"/>
        <v>0</v>
      </c>
      <c r="W1737">
        <f t="shared" si="1173"/>
        <v>0</v>
      </c>
      <c r="X1737">
        <f t="shared" si="1174"/>
        <v>0</v>
      </c>
      <c r="Y1737">
        <f t="shared" si="1175"/>
        <v>0</v>
      </c>
      <c r="AA1737">
        <v>22950688</v>
      </c>
      <c r="AB1737">
        <f t="shared" si="1176"/>
        <v>56.6</v>
      </c>
      <c r="AC1737">
        <f t="shared" si="1177"/>
        <v>56.6</v>
      </c>
      <c r="AD1737">
        <f t="shared" si="1199"/>
        <v>0</v>
      </c>
      <c r="AE1737">
        <f t="shared" si="1200"/>
        <v>0</v>
      </c>
      <c r="AF1737">
        <f t="shared" si="1200"/>
        <v>0</v>
      </c>
      <c r="AG1737">
        <f t="shared" si="1179"/>
        <v>0</v>
      </c>
      <c r="AH1737">
        <f t="shared" si="1201"/>
        <v>0</v>
      </c>
      <c r="AI1737">
        <f t="shared" si="1201"/>
        <v>0</v>
      </c>
      <c r="AJ1737">
        <f t="shared" si="1181"/>
        <v>0</v>
      </c>
      <c r="AK1737">
        <v>56.6</v>
      </c>
      <c r="AL1737">
        <v>56.6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1</v>
      </c>
      <c r="AW1737">
        <v>1</v>
      </c>
      <c r="AZ1737">
        <v>1</v>
      </c>
      <c r="BA1737">
        <v>1</v>
      </c>
      <c r="BB1737">
        <v>1</v>
      </c>
      <c r="BC1737">
        <v>2.86</v>
      </c>
      <c r="BD1737" t="s">
        <v>45</v>
      </c>
      <c r="BE1737" t="s">
        <v>45</v>
      </c>
      <c r="BF1737" t="s">
        <v>45</v>
      </c>
      <c r="BG1737" t="s">
        <v>45</v>
      </c>
      <c r="BH1737">
        <v>3</v>
      </c>
      <c r="BI1737">
        <v>1</v>
      </c>
      <c r="BJ1737" t="s">
        <v>948</v>
      </c>
      <c r="BM1737">
        <v>89</v>
      </c>
      <c r="BN1737">
        <v>0</v>
      </c>
      <c r="BO1737" t="s">
        <v>946</v>
      </c>
      <c r="BP1737">
        <v>1</v>
      </c>
      <c r="BQ1737">
        <v>30</v>
      </c>
      <c r="BS1737">
        <v>1</v>
      </c>
      <c r="BT1737">
        <v>1</v>
      </c>
      <c r="BU1737">
        <v>1</v>
      </c>
      <c r="BV1737">
        <v>1</v>
      </c>
      <c r="BW1737">
        <v>1</v>
      </c>
      <c r="BX1737">
        <v>1</v>
      </c>
      <c r="BY1737" t="s">
        <v>45</v>
      </c>
      <c r="BZ1737">
        <v>0</v>
      </c>
      <c r="CA1737">
        <v>0</v>
      </c>
      <c r="CF1737">
        <v>0</v>
      </c>
      <c r="CG1737">
        <v>0</v>
      </c>
      <c r="CM1737">
        <v>0</v>
      </c>
      <c r="CN1737" t="s">
        <v>45</v>
      </c>
      <c r="CO1737">
        <v>0</v>
      </c>
      <c r="CP1737">
        <f t="shared" si="1182"/>
        <v>2320.65</v>
      </c>
      <c r="CQ1737">
        <f t="shared" si="1183"/>
        <v>161.876</v>
      </c>
      <c r="CR1737">
        <f t="shared" si="1184"/>
        <v>0</v>
      </c>
      <c r="CS1737">
        <f t="shared" si="1185"/>
        <v>0</v>
      </c>
      <c r="CT1737">
        <f t="shared" si="1186"/>
        <v>0</v>
      </c>
      <c r="CU1737">
        <f t="shared" si="1187"/>
        <v>0</v>
      </c>
      <c r="CV1737">
        <f t="shared" si="1188"/>
        <v>0</v>
      </c>
      <c r="CW1737">
        <f t="shared" si="1189"/>
        <v>0</v>
      </c>
      <c r="CX1737">
        <f t="shared" si="1190"/>
        <v>0</v>
      </c>
      <c r="CY1737">
        <f t="shared" si="1191"/>
        <v>0</v>
      </c>
      <c r="CZ1737">
        <f t="shared" si="1192"/>
        <v>0</v>
      </c>
      <c r="DC1737" t="s">
        <v>45</v>
      </c>
      <c r="DD1737" t="s">
        <v>45</v>
      </c>
      <c r="DE1737" t="s">
        <v>45</v>
      </c>
      <c r="DF1737" t="s">
        <v>45</v>
      </c>
      <c r="DG1737" t="s">
        <v>45</v>
      </c>
      <c r="DH1737" t="s">
        <v>45</v>
      </c>
      <c r="DI1737" t="s">
        <v>45</v>
      </c>
      <c r="DJ1737" t="s">
        <v>45</v>
      </c>
      <c r="DK1737" t="s">
        <v>45</v>
      </c>
      <c r="DL1737" t="s">
        <v>45</v>
      </c>
      <c r="DM1737" t="s">
        <v>45</v>
      </c>
      <c r="DN1737">
        <v>104</v>
      </c>
      <c r="DO1737">
        <v>70</v>
      </c>
      <c r="DP1737">
        <v>1.0469999999999999</v>
      </c>
      <c r="DQ1737">
        <v>1</v>
      </c>
      <c r="DU1737">
        <v>1005</v>
      </c>
      <c r="DV1737" t="s">
        <v>462</v>
      </c>
      <c r="DW1737" t="s">
        <v>462</v>
      </c>
      <c r="DX1737">
        <v>1</v>
      </c>
      <c r="EE1737">
        <v>21377804</v>
      </c>
      <c r="EF1737">
        <v>30</v>
      </c>
      <c r="EG1737" t="s">
        <v>20</v>
      </c>
      <c r="EH1737">
        <v>0</v>
      </c>
      <c r="EI1737" t="s">
        <v>45</v>
      </c>
      <c r="EJ1737">
        <v>1</v>
      </c>
      <c r="EK1737">
        <v>89</v>
      </c>
      <c r="EL1737" t="s">
        <v>881</v>
      </c>
      <c r="EM1737" t="s">
        <v>882</v>
      </c>
      <c r="EO1737" t="s">
        <v>45</v>
      </c>
      <c r="EQ1737">
        <v>0</v>
      </c>
      <c r="ER1737">
        <v>56.6</v>
      </c>
      <c r="ES1737">
        <v>56.6</v>
      </c>
      <c r="ET1737">
        <v>0</v>
      </c>
      <c r="EU1737">
        <v>0</v>
      </c>
      <c r="EV1737">
        <v>0</v>
      </c>
      <c r="EW1737">
        <v>0</v>
      </c>
      <c r="EX1737">
        <v>0</v>
      </c>
      <c r="EZ1737">
        <v>0</v>
      </c>
      <c r="FQ1737">
        <v>0</v>
      </c>
      <c r="FR1737">
        <f t="shared" si="1193"/>
        <v>0</v>
      </c>
      <c r="FS1737">
        <v>0</v>
      </c>
      <c r="FX1737">
        <v>0</v>
      </c>
      <c r="FY1737">
        <v>0</v>
      </c>
      <c r="GA1737" t="s">
        <v>45</v>
      </c>
      <c r="GG1737">
        <v>2</v>
      </c>
      <c r="GH1737">
        <v>1</v>
      </c>
      <c r="GI1737">
        <v>2</v>
      </c>
      <c r="GJ1737">
        <v>0</v>
      </c>
      <c r="GK1737">
        <f>ROUND(R1737*(R12)/100,2)</f>
        <v>0</v>
      </c>
      <c r="GL1737">
        <f t="shared" si="1194"/>
        <v>0</v>
      </c>
      <c r="GM1737">
        <f t="shared" si="1195"/>
        <v>2320.65</v>
      </c>
      <c r="GN1737">
        <f t="shared" si="1196"/>
        <v>2320.65</v>
      </c>
      <c r="GO1737">
        <f t="shared" si="1197"/>
        <v>0</v>
      </c>
      <c r="GP1737">
        <f t="shared" si="1198"/>
        <v>0</v>
      </c>
      <c r="GR1737">
        <v>0</v>
      </c>
    </row>
    <row r="1738" spans="1:200">
      <c r="A1738">
        <v>17</v>
      </c>
      <c r="B1738">
        <v>0</v>
      </c>
      <c r="C1738">
        <f>ROW(SmtRes!A866)</f>
        <v>866</v>
      </c>
      <c r="D1738">
        <f>ROW(EtalonRes!A848)</f>
        <v>848</v>
      </c>
      <c r="E1738" t="s">
        <v>95</v>
      </c>
      <c r="F1738" t="s">
        <v>949</v>
      </c>
      <c r="G1738" t="s">
        <v>950</v>
      </c>
      <c r="H1738" t="s">
        <v>73</v>
      </c>
      <c r="I1738">
        <f>I1736</f>
        <v>0.128</v>
      </c>
      <c r="J1738">
        <v>0</v>
      </c>
      <c r="O1738">
        <f t="shared" si="1165"/>
        <v>1772.31</v>
      </c>
      <c r="P1738">
        <f t="shared" si="1166"/>
        <v>1113.54</v>
      </c>
      <c r="Q1738">
        <f t="shared" si="1167"/>
        <v>96.03</v>
      </c>
      <c r="R1738">
        <f t="shared" si="1168"/>
        <v>16.309999999999999</v>
      </c>
      <c r="S1738">
        <f t="shared" si="1169"/>
        <v>562.74</v>
      </c>
      <c r="T1738">
        <f t="shared" si="1170"/>
        <v>0</v>
      </c>
      <c r="U1738">
        <f t="shared" si="1171"/>
        <v>2.9483519999999999</v>
      </c>
      <c r="V1738">
        <f t="shared" si="1172"/>
        <v>0</v>
      </c>
      <c r="W1738">
        <f t="shared" si="1173"/>
        <v>0</v>
      </c>
      <c r="X1738">
        <f t="shared" si="1174"/>
        <v>495.21</v>
      </c>
      <c r="Y1738">
        <f t="shared" si="1175"/>
        <v>247.61</v>
      </c>
      <c r="AA1738">
        <v>22950688</v>
      </c>
      <c r="AB1738">
        <f t="shared" si="1176"/>
        <v>3518.12</v>
      </c>
      <c r="AC1738">
        <f t="shared" si="1177"/>
        <v>3175</v>
      </c>
      <c r="AD1738">
        <f t="shared" si="1199"/>
        <v>84.4</v>
      </c>
      <c r="AE1738">
        <f t="shared" si="1200"/>
        <v>7.5</v>
      </c>
      <c r="AF1738">
        <f t="shared" si="1200"/>
        <v>258.72000000000003</v>
      </c>
      <c r="AG1738">
        <f t="shared" si="1179"/>
        <v>0</v>
      </c>
      <c r="AH1738">
        <f t="shared" si="1201"/>
        <v>22</v>
      </c>
      <c r="AI1738">
        <f t="shared" si="1201"/>
        <v>0</v>
      </c>
      <c r="AJ1738">
        <f t="shared" si="1181"/>
        <v>0</v>
      </c>
      <c r="AK1738">
        <v>3518.12</v>
      </c>
      <c r="AL1738">
        <v>3175</v>
      </c>
      <c r="AM1738">
        <v>84.4</v>
      </c>
      <c r="AN1738">
        <v>7.5</v>
      </c>
      <c r="AO1738">
        <v>258.72000000000003</v>
      </c>
      <c r="AP1738">
        <v>0</v>
      </c>
      <c r="AQ1738">
        <v>22</v>
      </c>
      <c r="AR1738">
        <v>0</v>
      </c>
      <c r="AS1738">
        <v>0</v>
      </c>
      <c r="AT1738">
        <v>88</v>
      </c>
      <c r="AU1738">
        <v>44</v>
      </c>
      <c r="AV1738">
        <v>1.0469999999999999</v>
      </c>
      <c r="AW1738">
        <v>1</v>
      </c>
      <c r="AZ1738">
        <v>1</v>
      </c>
      <c r="BA1738">
        <v>16.23</v>
      </c>
      <c r="BB1738">
        <v>8.49</v>
      </c>
      <c r="BC1738">
        <v>2.74</v>
      </c>
      <c r="BD1738" t="s">
        <v>45</v>
      </c>
      <c r="BE1738" t="s">
        <v>45</v>
      </c>
      <c r="BF1738" t="s">
        <v>45</v>
      </c>
      <c r="BG1738" t="s">
        <v>45</v>
      </c>
      <c r="BH1738">
        <v>0</v>
      </c>
      <c r="BI1738">
        <v>1</v>
      </c>
      <c r="BJ1738" t="s">
        <v>951</v>
      </c>
      <c r="BM1738">
        <v>89</v>
      </c>
      <c r="BN1738">
        <v>0</v>
      </c>
      <c r="BO1738" t="s">
        <v>949</v>
      </c>
      <c r="BP1738">
        <v>1</v>
      </c>
      <c r="BQ1738">
        <v>30</v>
      </c>
      <c r="BS1738">
        <v>16.23</v>
      </c>
      <c r="BT1738">
        <v>1</v>
      </c>
      <c r="BU1738">
        <v>1</v>
      </c>
      <c r="BV1738">
        <v>1</v>
      </c>
      <c r="BW1738">
        <v>1</v>
      </c>
      <c r="BX1738">
        <v>1</v>
      </c>
      <c r="BY1738" t="s">
        <v>45</v>
      </c>
      <c r="BZ1738">
        <v>88</v>
      </c>
      <c r="CA1738">
        <v>44</v>
      </c>
      <c r="CF1738">
        <v>0</v>
      </c>
      <c r="CG1738">
        <v>0</v>
      </c>
      <c r="CM1738">
        <v>0</v>
      </c>
      <c r="CN1738" t="s">
        <v>45</v>
      </c>
      <c r="CO1738">
        <v>0</v>
      </c>
      <c r="CP1738">
        <f t="shared" si="1182"/>
        <v>1772.31</v>
      </c>
      <c r="CQ1738">
        <f t="shared" si="1183"/>
        <v>8699.5</v>
      </c>
      <c r="CR1738">
        <f t="shared" si="1184"/>
        <v>750.23413200000005</v>
      </c>
      <c r="CS1738">
        <f t="shared" si="1185"/>
        <v>127.44607500000001</v>
      </c>
      <c r="CT1738">
        <f t="shared" si="1186"/>
        <v>4396.3798032000004</v>
      </c>
      <c r="CU1738">
        <f t="shared" si="1187"/>
        <v>0</v>
      </c>
      <c r="CV1738">
        <f t="shared" si="1188"/>
        <v>23.033999999999999</v>
      </c>
      <c r="CW1738">
        <f t="shared" si="1189"/>
        <v>0</v>
      </c>
      <c r="CX1738">
        <f t="shared" si="1190"/>
        <v>0</v>
      </c>
      <c r="CY1738">
        <f t="shared" si="1191"/>
        <v>495.21120000000002</v>
      </c>
      <c r="CZ1738">
        <f t="shared" si="1192"/>
        <v>247.60560000000001</v>
      </c>
      <c r="DC1738" t="s">
        <v>45</v>
      </c>
      <c r="DD1738" t="s">
        <v>45</v>
      </c>
      <c r="DE1738" t="s">
        <v>45</v>
      </c>
      <c r="DF1738" t="s">
        <v>45</v>
      </c>
      <c r="DG1738" t="s">
        <v>45</v>
      </c>
      <c r="DH1738" t="s">
        <v>45</v>
      </c>
      <c r="DI1738" t="s">
        <v>45</v>
      </c>
      <c r="DJ1738" t="s">
        <v>45</v>
      </c>
      <c r="DK1738" t="s">
        <v>45</v>
      </c>
      <c r="DL1738" t="s">
        <v>45</v>
      </c>
      <c r="DM1738" t="s">
        <v>45</v>
      </c>
      <c r="DN1738">
        <v>104</v>
      </c>
      <c r="DO1738">
        <v>70</v>
      </c>
      <c r="DP1738">
        <v>1.0469999999999999</v>
      </c>
      <c r="DQ1738">
        <v>1</v>
      </c>
      <c r="DU1738">
        <v>1005</v>
      </c>
      <c r="DV1738" t="s">
        <v>73</v>
      </c>
      <c r="DW1738" t="s">
        <v>73</v>
      </c>
      <c r="DX1738">
        <v>100</v>
      </c>
      <c r="EE1738">
        <v>21377804</v>
      </c>
      <c r="EF1738">
        <v>30</v>
      </c>
      <c r="EG1738" t="s">
        <v>20</v>
      </c>
      <c r="EH1738">
        <v>0</v>
      </c>
      <c r="EI1738" t="s">
        <v>45</v>
      </c>
      <c r="EJ1738">
        <v>1</v>
      </c>
      <c r="EK1738">
        <v>89</v>
      </c>
      <c r="EL1738" t="s">
        <v>881</v>
      </c>
      <c r="EM1738" t="s">
        <v>882</v>
      </c>
      <c r="EO1738" t="s">
        <v>45</v>
      </c>
      <c r="EQ1738">
        <v>0</v>
      </c>
      <c r="ER1738">
        <v>3518.12</v>
      </c>
      <c r="ES1738">
        <v>3175</v>
      </c>
      <c r="ET1738">
        <v>84.4</v>
      </c>
      <c r="EU1738">
        <v>7.5</v>
      </c>
      <c r="EV1738">
        <v>258.72000000000003</v>
      </c>
      <c r="EW1738">
        <v>22</v>
      </c>
      <c r="EX1738">
        <v>0</v>
      </c>
      <c r="EY1738">
        <v>0</v>
      </c>
      <c r="EZ1738">
        <v>0</v>
      </c>
      <c r="FQ1738">
        <v>0</v>
      </c>
      <c r="FR1738">
        <f t="shared" si="1193"/>
        <v>0</v>
      </c>
      <c r="FS1738">
        <v>0</v>
      </c>
      <c r="FX1738">
        <v>88</v>
      </c>
      <c r="FY1738">
        <v>44</v>
      </c>
      <c r="GA1738" t="s">
        <v>45</v>
      </c>
      <c r="GG1738">
        <v>2</v>
      </c>
      <c r="GH1738">
        <v>1</v>
      </c>
      <c r="GI1738">
        <v>2</v>
      </c>
      <c r="GJ1738">
        <v>0</v>
      </c>
      <c r="GK1738">
        <f>ROUND(R1738*(R12)/100,2)</f>
        <v>27.24</v>
      </c>
      <c r="GL1738">
        <f t="shared" si="1194"/>
        <v>0</v>
      </c>
      <c r="GM1738">
        <f t="shared" si="1195"/>
        <v>2542.37</v>
      </c>
      <c r="GN1738">
        <f t="shared" si="1196"/>
        <v>2542.37</v>
      </c>
      <c r="GO1738">
        <f t="shared" si="1197"/>
        <v>0</v>
      </c>
      <c r="GP1738">
        <f t="shared" si="1198"/>
        <v>0</v>
      </c>
      <c r="GR1738">
        <v>0</v>
      </c>
    </row>
    <row r="1739" spans="1:200">
      <c r="A1739">
        <v>18</v>
      </c>
      <c r="B1739">
        <v>0</v>
      </c>
      <c r="C1739">
        <v>863</v>
      </c>
      <c r="E1739" t="s">
        <v>99</v>
      </c>
      <c r="F1739" t="s">
        <v>946</v>
      </c>
      <c r="G1739" t="s">
        <v>947</v>
      </c>
      <c r="H1739" t="s">
        <v>462</v>
      </c>
      <c r="I1739">
        <f>I1738*J1739</f>
        <v>14.336</v>
      </c>
      <c r="J1739">
        <v>112</v>
      </c>
      <c r="O1739">
        <f t="shared" si="1165"/>
        <v>2320.65</v>
      </c>
      <c r="P1739">
        <f t="shared" si="1166"/>
        <v>2320.65</v>
      </c>
      <c r="Q1739">
        <f t="shared" si="1167"/>
        <v>0</v>
      </c>
      <c r="R1739">
        <f t="shared" si="1168"/>
        <v>0</v>
      </c>
      <c r="S1739">
        <f t="shared" si="1169"/>
        <v>0</v>
      </c>
      <c r="T1739">
        <f t="shared" si="1170"/>
        <v>0</v>
      </c>
      <c r="U1739">
        <f t="shared" si="1171"/>
        <v>0</v>
      </c>
      <c r="V1739">
        <f t="shared" si="1172"/>
        <v>0</v>
      </c>
      <c r="W1739">
        <f t="shared" si="1173"/>
        <v>0</v>
      </c>
      <c r="X1739">
        <f t="shared" si="1174"/>
        <v>0</v>
      </c>
      <c r="Y1739">
        <f t="shared" si="1175"/>
        <v>0</v>
      </c>
      <c r="AA1739">
        <v>22950688</v>
      </c>
      <c r="AB1739">
        <f t="shared" si="1176"/>
        <v>56.6</v>
      </c>
      <c r="AC1739">
        <f t="shared" si="1177"/>
        <v>56.6</v>
      </c>
      <c r="AD1739">
        <f t="shared" si="1199"/>
        <v>0</v>
      </c>
      <c r="AE1739">
        <f t="shared" si="1200"/>
        <v>0</v>
      </c>
      <c r="AF1739">
        <f t="shared" si="1200"/>
        <v>0</v>
      </c>
      <c r="AG1739">
        <f t="shared" si="1179"/>
        <v>0</v>
      </c>
      <c r="AH1739">
        <f t="shared" si="1201"/>
        <v>0</v>
      </c>
      <c r="AI1739">
        <f t="shared" si="1201"/>
        <v>0</v>
      </c>
      <c r="AJ1739">
        <f t="shared" si="1181"/>
        <v>0</v>
      </c>
      <c r="AK1739">
        <v>56.6</v>
      </c>
      <c r="AL1739">
        <v>56.6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1</v>
      </c>
      <c r="AW1739">
        <v>1</v>
      </c>
      <c r="AZ1739">
        <v>1</v>
      </c>
      <c r="BA1739">
        <v>1</v>
      </c>
      <c r="BB1739">
        <v>1</v>
      </c>
      <c r="BC1739">
        <v>2.86</v>
      </c>
      <c r="BD1739" t="s">
        <v>45</v>
      </c>
      <c r="BE1739" t="s">
        <v>45</v>
      </c>
      <c r="BF1739" t="s">
        <v>45</v>
      </c>
      <c r="BG1739" t="s">
        <v>45</v>
      </c>
      <c r="BH1739">
        <v>3</v>
      </c>
      <c r="BI1739">
        <v>1</v>
      </c>
      <c r="BJ1739" t="s">
        <v>948</v>
      </c>
      <c r="BM1739">
        <v>89</v>
      </c>
      <c r="BN1739">
        <v>0</v>
      </c>
      <c r="BO1739" t="s">
        <v>946</v>
      </c>
      <c r="BP1739">
        <v>1</v>
      </c>
      <c r="BQ1739">
        <v>30</v>
      </c>
      <c r="BS1739">
        <v>1</v>
      </c>
      <c r="BT1739">
        <v>1</v>
      </c>
      <c r="BU1739">
        <v>1</v>
      </c>
      <c r="BV1739">
        <v>1</v>
      </c>
      <c r="BW1739">
        <v>1</v>
      </c>
      <c r="BX1739">
        <v>1</v>
      </c>
      <c r="BY1739" t="s">
        <v>45</v>
      </c>
      <c r="BZ1739">
        <v>0</v>
      </c>
      <c r="CA1739">
        <v>0</v>
      </c>
      <c r="CF1739">
        <v>0</v>
      </c>
      <c r="CG1739">
        <v>0</v>
      </c>
      <c r="CM1739">
        <v>0</v>
      </c>
      <c r="CN1739" t="s">
        <v>45</v>
      </c>
      <c r="CO1739">
        <v>0</v>
      </c>
      <c r="CP1739">
        <f t="shared" si="1182"/>
        <v>2320.65</v>
      </c>
      <c r="CQ1739">
        <f t="shared" si="1183"/>
        <v>161.876</v>
      </c>
      <c r="CR1739">
        <f t="shared" si="1184"/>
        <v>0</v>
      </c>
      <c r="CS1739">
        <f t="shared" si="1185"/>
        <v>0</v>
      </c>
      <c r="CT1739">
        <f t="shared" si="1186"/>
        <v>0</v>
      </c>
      <c r="CU1739">
        <f t="shared" si="1187"/>
        <v>0</v>
      </c>
      <c r="CV1739">
        <f t="shared" si="1188"/>
        <v>0</v>
      </c>
      <c r="CW1739">
        <f t="shared" si="1189"/>
        <v>0</v>
      </c>
      <c r="CX1739">
        <f t="shared" si="1190"/>
        <v>0</v>
      </c>
      <c r="CY1739">
        <f t="shared" si="1191"/>
        <v>0</v>
      </c>
      <c r="CZ1739">
        <f t="shared" si="1192"/>
        <v>0</v>
      </c>
      <c r="DC1739" t="s">
        <v>45</v>
      </c>
      <c r="DD1739" t="s">
        <v>45</v>
      </c>
      <c r="DE1739" t="s">
        <v>45</v>
      </c>
      <c r="DF1739" t="s">
        <v>45</v>
      </c>
      <c r="DG1739" t="s">
        <v>45</v>
      </c>
      <c r="DH1739" t="s">
        <v>45</v>
      </c>
      <c r="DI1739" t="s">
        <v>45</v>
      </c>
      <c r="DJ1739" t="s">
        <v>45</v>
      </c>
      <c r="DK1739" t="s">
        <v>45</v>
      </c>
      <c r="DL1739" t="s">
        <v>45</v>
      </c>
      <c r="DM1739" t="s">
        <v>45</v>
      </c>
      <c r="DN1739">
        <v>104</v>
      </c>
      <c r="DO1739">
        <v>70</v>
      </c>
      <c r="DP1739">
        <v>1.0469999999999999</v>
      </c>
      <c r="DQ1739">
        <v>1</v>
      </c>
      <c r="DU1739">
        <v>1005</v>
      </c>
      <c r="DV1739" t="s">
        <v>462</v>
      </c>
      <c r="DW1739" t="s">
        <v>462</v>
      </c>
      <c r="DX1739">
        <v>1</v>
      </c>
      <c r="EE1739">
        <v>21377804</v>
      </c>
      <c r="EF1739">
        <v>30</v>
      </c>
      <c r="EG1739" t="s">
        <v>20</v>
      </c>
      <c r="EH1739">
        <v>0</v>
      </c>
      <c r="EI1739" t="s">
        <v>45</v>
      </c>
      <c r="EJ1739">
        <v>1</v>
      </c>
      <c r="EK1739">
        <v>89</v>
      </c>
      <c r="EL1739" t="s">
        <v>881</v>
      </c>
      <c r="EM1739" t="s">
        <v>882</v>
      </c>
      <c r="EO1739" t="s">
        <v>45</v>
      </c>
      <c r="EQ1739">
        <v>0</v>
      </c>
      <c r="ER1739">
        <v>56.6</v>
      </c>
      <c r="ES1739">
        <v>56.6</v>
      </c>
      <c r="ET1739">
        <v>0</v>
      </c>
      <c r="EU1739">
        <v>0</v>
      </c>
      <c r="EV1739">
        <v>0</v>
      </c>
      <c r="EW1739">
        <v>0</v>
      </c>
      <c r="EX1739">
        <v>0</v>
      </c>
      <c r="EZ1739">
        <v>0</v>
      </c>
      <c r="FQ1739">
        <v>0</v>
      </c>
      <c r="FR1739">
        <f t="shared" si="1193"/>
        <v>0</v>
      </c>
      <c r="FS1739">
        <v>0</v>
      </c>
      <c r="FX1739">
        <v>0</v>
      </c>
      <c r="FY1739">
        <v>0</v>
      </c>
      <c r="GA1739" t="s">
        <v>45</v>
      </c>
      <c r="GG1739">
        <v>2</v>
      </c>
      <c r="GH1739">
        <v>1</v>
      </c>
      <c r="GI1739">
        <v>2</v>
      </c>
      <c r="GJ1739">
        <v>0</v>
      </c>
      <c r="GK1739">
        <f>ROUND(R1739*(R12)/100,2)</f>
        <v>0</v>
      </c>
      <c r="GL1739">
        <f t="shared" si="1194"/>
        <v>0</v>
      </c>
      <c r="GM1739">
        <f t="shared" si="1195"/>
        <v>2320.65</v>
      </c>
      <c r="GN1739">
        <f t="shared" si="1196"/>
        <v>2320.65</v>
      </c>
      <c r="GO1739">
        <f t="shared" si="1197"/>
        <v>0</v>
      </c>
      <c r="GP1739">
        <f t="shared" si="1198"/>
        <v>0</v>
      </c>
      <c r="GR1739">
        <v>0</v>
      </c>
    </row>
    <row r="1740" spans="1:200">
      <c r="A1740">
        <v>17</v>
      </c>
      <c r="B1740">
        <v>0</v>
      </c>
      <c r="C1740">
        <f>ROW(SmtRes!A869)</f>
        <v>869</v>
      </c>
      <c r="D1740">
        <f>ROW(EtalonRes!A853)</f>
        <v>853</v>
      </c>
      <c r="E1740" t="s">
        <v>106</v>
      </c>
      <c r="F1740" t="s">
        <v>952</v>
      </c>
      <c r="G1740" t="s">
        <v>953</v>
      </c>
      <c r="H1740" t="s">
        <v>73</v>
      </c>
      <c r="I1740">
        <f>I1730</f>
        <v>0.128</v>
      </c>
      <c r="J1740">
        <v>0</v>
      </c>
      <c r="O1740">
        <f t="shared" si="1165"/>
        <v>3639.9</v>
      </c>
      <c r="P1740">
        <f t="shared" si="1166"/>
        <v>797.15</v>
      </c>
      <c r="Q1740">
        <f t="shared" si="1167"/>
        <v>198.24</v>
      </c>
      <c r="R1740">
        <f t="shared" si="1168"/>
        <v>86.61</v>
      </c>
      <c r="S1740">
        <f t="shared" si="1169"/>
        <v>2644.51</v>
      </c>
      <c r="T1740">
        <f t="shared" si="1170"/>
        <v>0</v>
      </c>
      <c r="U1740">
        <f t="shared" si="1171"/>
        <v>14.205696</v>
      </c>
      <c r="V1740">
        <f t="shared" si="1172"/>
        <v>0</v>
      </c>
      <c r="W1740">
        <f t="shared" si="1173"/>
        <v>0</v>
      </c>
      <c r="X1740">
        <f t="shared" si="1174"/>
        <v>2327.17</v>
      </c>
      <c r="Y1740">
        <f t="shared" si="1175"/>
        <v>1163.58</v>
      </c>
      <c r="AA1740">
        <v>22950688</v>
      </c>
      <c r="AB1740">
        <f t="shared" si="1176"/>
        <v>2451.94</v>
      </c>
      <c r="AC1740">
        <f t="shared" si="1177"/>
        <v>1073.75</v>
      </c>
      <c r="AD1740">
        <f t="shared" si="1199"/>
        <v>162.37</v>
      </c>
      <c r="AE1740">
        <f t="shared" si="1200"/>
        <v>39.82</v>
      </c>
      <c r="AF1740">
        <f t="shared" si="1200"/>
        <v>1215.82</v>
      </c>
      <c r="AG1740">
        <f t="shared" si="1179"/>
        <v>0</v>
      </c>
      <c r="AH1740">
        <f t="shared" si="1201"/>
        <v>106</v>
      </c>
      <c r="AI1740">
        <f t="shared" si="1201"/>
        <v>0</v>
      </c>
      <c r="AJ1740">
        <f t="shared" si="1181"/>
        <v>0</v>
      </c>
      <c r="AK1740">
        <v>2451.94</v>
      </c>
      <c r="AL1740">
        <v>1073.75</v>
      </c>
      <c r="AM1740">
        <v>162.37</v>
      </c>
      <c r="AN1740">
        <v>39.82</v>
      </c>
      <c r="AO1740">
        <v>1215.82</v>
      </c>
      <c r="AP1740">
        <v>0</v>
      </c>
      <c r="AQ1740">
        <v>106</v>
      </c>
      <c r="AR1740">
        <v>0</v>
      </c>
      <c r="AS1740">
        <v>0</v>
      </c>
      <c r="AT1740">
        <v>88</v>
      </c>
      <c r="AU1740">
        <v>44</v>
      </c>
      <c r="AV1740">
        <v>1.0469999999999999</v>
      </c>
      <c r="AW1740">
        <v>1</v>
      </c>
      <c r="AZ1740">
        <v>1</v>
      </c>
      <c r="BA1740">
        <v>16.23</v>
      </c>
      <c r="BB1740">
        <v>9.11</v>
      </c>
      <c r="BC1740">
        <v>5.8</v>
      </c>
      <c r="BD1740" t="s">
        <v>45</v>
      </c>
      <c r="BE1740" t="s">
        <v>45</v>
      </c>
      <c r="BF1740" t="s">
        <v>45</v>
      </c>
      <c r="BG1740" t="s">
        <v>45</v>
      </c>
      <c r="BH1740">
        <v>0</v>
      </c>
      <c r="BI1740">
        <v>1</v>
      </c>
      <c r="BJ1740" t="s">
        <v>954</v>
      </c>
      <c r="BM1740">
        <v>91</v>
      </c>
      <c r="BN1740">
        <v>0</v>
      </c>
      <c r="BO1740" t="s">
        <v>952</v>
      </c>
      <c r="BP1740">
        <v>1</v>
      </c>
      <c r="BQ1740">
        <v>30</v>
      </c>
      <c r="BS1740">
        <v>16.23</v>
      </c>
      <c r="BT1740">
        <v>1</v>
      </c>
      <c r="BU1740">
        <v>1</v>
      </c>
      <c r="BV1740">
        <v>1</v>
      </c>
      <c r="BW1740">
        <v>1</v>
      </c>
      <c r="BX1740">
        <v>1</v>
      </c>
      <c r="BY1740" t="s">
        <v>45</v>
      </c>
      <c r="BZ1740">
        <v>88</v>
      </c>
      <c r="CA1740">
        <v>44</v>
      </c>
      <c r="CF1740">
        <v>0</v>
      </c>
      <c r="CG1740">
        <v>0</v>
      </c>
      <c r="CM1740">
        <v>0</v>
      </c>
      <c r="CN1740" t="s">
        <v>45</v>
      </c>
      <c r="CO1740">
        <v>0</v>
      </c>
      <c r="CP1740">
        <f t="shared" si="1182"/>
        <v>3639.9</v>
      </c>
      <c r="CQ1740">
        <f t="shared" si="1183"/>
        <v>6227.75</v>
      </c>
      <c r="CR1740">
        <f t="shared" si="1184"/>
        <v>1548.7126628999997</v>
      </c>
      <c r="CS1740">
        <f t="shared" si="1185"/>
        <v>676.6536941999999</v>
      </c>
      <c r="CT1740">
        <f t="shared" si="1186"/>
        <v>20660.198254200001</v>
      </c>
      <c r="CU1740">
        <f t="shared" si="1187"/>
        <v>0</v>
      </c>
      <c r="CV1740">
        <f t="shared" si="1188"/>
        <v>110.982</v>
      </c>
      <c r="CW1740">
        <f t="shared" si="1189"/>
        <v>0</v>
      </c>
      <c r="CX1740">
        <f t="shared" si="1190"/>
        <v>0</v>
      </c>
      <c r="CY1740">
        <f t="shared" si="1191"/>
        <v>2327.1688000000004</v>
      </c>
      <c r="CZ1740">
        <f t="shared" si="1192"/>
        <v>1163.5844000000002</v>
      </c>
      <c r="DC1740" t="s">
        <v>45</v>
      </c>
      <c r="DD1740" t="s">
        <v>45</v>
      </c>
      <c r="DE1740" t="s">
        <v>45</v>
      </c>
      <c r="DF1740" t="s">
        <v>45</v>
      </c>
      <c r="DG1740" t="s">
        <v>45</v>
      </c>
      <c r="DH1740" t="s">
        <v>45</v>
      </c>
      <c r="DI1740" t="s">
        <v>45</v>
      </c>
      <c r="DJ1740" t="s">
        <v>45</v>
      </c>
      <c r="DK1740" t="s">
        <v>45</v>
      </c>
      <c r="DL1740" t="s">
        <v>45</v>
      </c>
      <c r="DM1740" t="s">
        <v>45</v>
      </c>
      <c r="DN1740">
        <v>104</v>
      </c>
      <c r="DO1740">
        <v>70</v>
      </c>
      <c r="DP1740">
        <v>1.0469999999999999</v>
      </c>
      <c r="DQ1740">
        <v>1</v>
      </c>
      <c r="DU1740">
        <v>1005</v>
      </c>
      <c r="DV1740" t="s">
        <v>73</v>
      </c>
      <c r="DW1740" t="s">
        <v>73</v>
      </c>
      <c r="DX1740">
        <v>100</v>
      </c>
      <c r="EE1740">
        <v>21377806</v>
      </c>
      <c r="EF1740">
        <v>30</v>
      </c>
      <c r="EG1740" t="s">
        <v>20</v>
      </c>
      <c r="EH1740">
        <v>0</v>
      </c>
      <c r="EI1740" t="s">
        <v>45</v>
      </c>
      <c r="EJ1740">
        <v>1</v>
      </c>
      <c r="EK1740">
        <v>91</v>
      </c>
      <c r="EL1740" t="s">
        <v>902</v>
      </c>
      <c r="EM1740" t="s">
        <v>903</v>
      </c>
      <c r="EO1740" t="s">
        <v>45</v>
      </c>
      <c r="EQ1740">
        <v>0</v>
      </c>
      <c r="ER1740">
        <v>2451.94</v>
      </c>
      <c r="ES1740">
        <v>1073.75</v>
      </c>
      <c r="ET1740">
        <v>162.37</v>
      </c>
      <c r="EU1740">
        <v>39.82</v>
      </c>
      <c r="EV1740">
        <v>1215.82</v>
      </c>
      <c r="EW1740">
        <v>106</v>
      </c>
      <c r="EX1740">
        <v>0</v>
      </c>
      <c r="EY1740">
        <v>0</v>
      </c>
      <c r="EZ1740">
        <v>0</v>
      </c>
      <c r="FQ1740">
        <v>0</v>
      </c>
      <c r="FR1740">
        <f t="shared" si="1193"/>
        <v>0</v>
      </c>
      <c r="FS1740">
        <v>0</v>
      </c>
      <c r="FX1740">
        <v>88</v>
      </c>
      <c r="FY1740">
        <v>44</v>
      </c>
      <c r="GA1740" t="s">
        <v>45</v>
      </c>
      <c r="GG1740">
        <v>2</v>
      </c>
      <c r="GH1740">
        <v>1</v>
      </c>
      <c r="GI1740">
        <v>2</v>
      </c>
      <c r="GJ1740">
        <v>0</v>
      </c>
      <c r="GK1740">
        <f>ROUND(R1740*(R12)/100,2)</f>
        <v>144.63999999999999</v>
      </c>
      <c r="GL1740">
        <f t="shared" si="1194"/>
        <v>0</v>
      </c>
      <c r="GM1740">
        <f t="shared" si="1195"/>
        <v>7275.29</v>
      </c>
      <c r="GN1740">
        <f t="shared" si="1196"/>
        <v>7275.29</v>
      </c>
      <c r="GO1740">
        <f t="shared" si="1197"/>
        <v>0</v>
      </c>
      <c r="GP1740">
        <f t="shared" si="1198"/>
        <v>0</v>
      </c>
      <c r="GR1740">
        <v>0</v>
      </c>
    </row>
    <row r="1741" spans="1:200">
      <c r="A1741">
        <v>18</v>
      </c>
      <c r="B1741">
        <v>0</v>
      </c>
      <c r="C1741">
        <v>869</v>
      </c>
      <c r="E1741" t="s">
        <v>303</v>
      </c>
      <c r="F1741" t="s">
        <v>955</v>
      </c>
      <c r="G1741" t="s">
        <v>956</v>
      </c>
      <c r="H1741" t="s">
        <v>462</v>
      </c>
      <c r="I1741">
        <f>I1740*J1741</f>
        <v>13.055999999999999</v>
      </c>
      <c r="J1741">
        <v>101.99999999999999</v>
      </c>
      <c r="O1741">
        <f t="shared" si="1165"/>
        <v>1812.55</v>
      </c>
      <c r="P1741">
        <f t="shared" si="1166"/>
        <v>1812.55</v>
      </c>
      <c r="Q1741">
        <f t="shared" si="1167"/>
        <v>0</v>
      </c>
      <c r="R1741">
        <f t="shared" si="1168"/>
        <v>0</v>
      </c>
      <c r="S1741">
        <f t="shared" si="1169"/>
        <v>0</v>
      </c>
      <c r="T1741">
        <f t="shared" si="1170"/>
        <v>0</v>
      </c>
      <c r="U1741">
        <f t="shared" si="1171"/>
        <v>0</v>
      </c>
      <c r="V1741">
        <f t="shared" si="1172"/>
        <v>0</v>
      </c>
      <c r="W1741">
        <f t="shared" si="1173"/>
        <v>0</v>
      </c>
      <c r="X1741">
        <f t="shared" si="1174"/>
        <v>0</v>
      </c>
      <c r="Y1741">
        <f t="shared" si="1175"/>
        <v>0</v>
      </c>
      <c r="AA1741">
        <v>22950688</v>
      </c>
      <c r="AB1741">
        <f t="shared" si="1176"/>
        <v>39.44</v>
      </c>
      <c r="AC1741">
        <f t="shared" si="1177"/>
        <v>39.44</v>
      </c>
      <c r="AD1741">
        <f t="shared" si="1199"/>
        <v>0</v>
      </c>
      <c r="AE1741">
        <f t="shared" si="1200"/>
        <v>0</v>
      </c>
      <c r="AF1741">
        <f t="shared" si="1200"/>
        <v>0</v>
      </c>
      <c r="AG1741">
        <f t="shared" si="1179"/>
        <v>0</v>
      </c>
      <c r="AH1741">
        <f t="shared" si="1201"/>
        <v>0</v>
      </c>
      <c r="AI1741">
        <f t="shared" si="1201"/>
        <v>0</v>
      </c>
      <c r="AJ1741">
        <f t="shared" si="1181"/>
        <v>0</v>
      </c>
      <c r="AK1741">
        <v>39.44</v>
      </c>
      <c r="AL1741">
        <v>39.44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1</v>
      </c>
      <c r="AW1741">
        <v>1</v>
      </c>
      <c r="AZ1741">
        <v>1</v>
      </c>
      <c r="BA1741">
        <v>1</v>
      </c>
      <c r="BB1741">
        <v>1</v>
      </c>
      <c r="BC1741">
        <v>3.52</v>
      </c>
      <c r="BD1741" t="s">
        <v>45</v>
      </c>
      <c r="BE1741" t="s">
        <v>45</v>
      </c>
      <c r="BF1741" t="s">
        <v>45</v>
      </c>
      <c r="BG1741" t="s">
        <v>45</v>
      </c>
      <c r="BH1741">
        <v>3</v>
      </c>
      <c r="BI1741">
        <v>1</v>
      </c>
      <c r="BJ1741" t="s">
        <v>957</v>
      </c>
      <c r="BM1741">
        <v>91</v>
      </c>
      <c r="BN1741">
        <v>0</v>
      </c>
      <c r="BO1741" t="s">
        <v>955</v>
      </c>
      <c r="BP1741">
        <v>1</v>
      </c>
      <c r="BQ1741">
        <v>30</v>
      </c>
      <c r="BS1741">
        <v>1</v>
      </c>
      <c r="BT1741">
        <v>1</v>
      </c>
      <c r="BU1741">
        <v>1</v>
      </c>
      <c r="BV1741">
        <v>1</v>
      </c>
      <c r="BW1741">
        <v>1</v>
      </c>
      <c r="BX1741">
        <v>1</v>
      </c>
      <c r="BY1741" t="s">
        <v>45</v>
      </c>
      <c r="BZ1741">
        <v>0</v>
      </c>
      <c r="CA1741">
        <v>0</v>
      </c>
      <c r="CF1741">
        <v>0</v>
      </c>
      <c r="CG1741">
        <v>0</v>
      </c>
      <c r="CM1741">
        <v>0</v>
      </c>
      <c r="CN1741" t="s">
        <v>45</v>
      </c>
      <c r="CO1741">
        <v>0</v>
      </c>
      <c r="CP1741">
        <f t="shared" si="1182"/>
        <v>1812.55</v>
      </c>
      <c r="CQ1741">
        <f t="shared" si="1183"/>
        <v>138.8288</v>
      </c>
      <c r="CR1741">
        <f t="shared" si="1184"/>
        <v>0</v>
      </c>
      <c r="CS1741">
        <f t="shared" si="1185"/>
        <v>0</v>
      </c>
      <c r="CT1741">
        <f t="shared" si="1186"/>
        <v>0</v>
      </c>
      <c r="CU1741">
        <f t="shared" si="1187"/>
        <v>0</v>
      </c>
      <c r="CV1741">
        <f t="shared" si="1188"/>
        <v>0</v>
      </c>
      <c r="CW1741">
        <f t="shared" si="1189"/>
        <v>0</v>
      </c>
      <c r="CX1741">
        <f t="shared" si="1190"/>
        <v>0</v>
      </c>
      <c r="CY1741">
        <f t="shared" si="1191"/>
        <v>0</v>
      </c>
      <c r="CZ1741">
        <f t="shared" si="1192"/>
        <v>0</v>
      </c>
      <c r="DC1741" t="s">
        <v>45</v>
      </c>
      <c r="DD1741" t="s">
        <v>45</v>
      </c>
      <c r="DE1741" t="s">
        <v>45</v>
      </c>
      <c r="DF1741" t="s">
        <v>45</v>
      </c>
      <c r="DG1741" t="s">
        <v>45</v>
      </c>
      <c r="DH1741" t="s">
        <v>45</v>
      </c>
      <c r="DI1741" t="s">
        <v>45</v>
      </c>
      <c r="DJ1741" t="s">
        <v>45</v>
      </c>
      <c r="DK1741" t="s">
        <v>45</v>
      </c>
      <c r="DL1741" t="s">
        <v>45</v>
      </c>
      <c r="DM1741" t="s">
        <v>45</v>
      </c>
      <c r="DN1741">
        <v>104</v>
      </c>
      <c r="DO1741">
        <v>70</v>
      </c>
      <c r="DP1741">
        <v>1.0469999999999999</v>
      </c>
      <c r="DQ1741">
        <v>1</v>
      </c>
      <c r="DU1741">
        <v>1005</v>
      </c>
      <c r="DV1741" t="s">
        <v>462</v>
      </c>
      <c r="DW1741" t="s">
        <v>462</v>
      </c>
      <c r="DX1741">
        <v>1</v>
      </c>
      <c r="EE1741">
        <v>21377806</v>
      </c>
      <c r="EF1741">
        <v>30</v>
      </c>
      <c r="EG1741" t="s">
        <v>20</v>
      </c>
      <c r="EH1741">
        <v>0</v>
      </c>
      <c r="EI1741" t="s">
        <v>45</v>
      </c>
      <c r="EJ1741">
        <v>1</v>
      </c>
      <c r="EK1741">
        <v>91</v>
      </c>
      <c r="EL1741" t="s">
        <v>902</v>
      </c>
      <c r="EM1741" t="s">
        <v>903</v>
      </c>
      <c r="EO1741" t="s">
        <v>45</v>
      </c>
      <c r="EQ1741">
        <v>0</v>
      </c>
      <c r="ER1741">
        <v>39.44</v>
      </c>
      <c r="ES1741">
        <v>39.44</v>
      </c>
      <c r="ET1741">
        <v>0</v>
      </c>
      <c r="EU1741">
        <v>0</v>
      </c>
      <c r="EV1741">
        <v>0</v>
      </c>
      <c r="EW1741">
        <v>0</v>
      </c>
      <c r="EX1741">
        <v>0</v>
      </c>
      <c r="EZ1741">
        <v>0</v>
      </c>
      <c r="FQ1741">
        <v>0</v>
      </c>
      <c r="FR1741">
        <f t="shared" si="1193"/>
        <v>0</v>
      </c>
      <c r="FS1741">
        <v>0</v>
      </c>
      <c r="FX1741">
        <v>0</v>
      </c>
      <c r="FY1741">
        <v>0</v>
      </c>
      <c r="GA1741" t="s">
        <v>45</v>
      </c>
      <c r="GG1741">
        <v>2</v>
      </c>
      <c r="GH1741">
        <v>1</v>
      </c>
      <c r="GI1741">
        <v>2</v>
      </c>
      <c r="GJ1741">
        <v>0</v>
      </c>
      <c r="GK1741">
        <f>ROUND(R1741*(R12)/100,2)</f>
        <v>0</v>
      </c>
      <c r="GL1741">
        <f t="shared" si="1194"/>
        <v>0</v>
      </c>
      <c r="GM1741">
        <f t="shared" si="1195"/>
        <v>1812.55</v>
      </c>
      <c r="GN1741">
        <f t="shared" si="1196"/>
        <v>1812.55</v>
      </c>
      <c r="GO1741">
        <f t="shared" si="1197"/>
        <v>0</v>
      </c>
      <c r="GP1741">
        <f t="shared" si="1198"/>
        <v>0</v>
      </c>
      <c r="GR1741">
        <v>0</v>
      </c>
    </row>
    <row r="1743" spans="1:200">
      <c r="A1743" s="2">
        <v>51</v>
      </c>
      <c r="B1743" s="2">
        <f>B1726</f>
        <v>0</v>
      </c>
      <c r="C1743" s="2">
        <f>A1726</f>
        <v>5</v>
      </c>
      <c r="D1743" s="2">
        <f>ROW(A1726)</f>
        <v>1726</v>
      </c>
      <c r="E1743" s="2"/>
      <c r="F1743" s="2" t="str">
        <f>IF(F1726&lt;&gt;"",F1726,"")</f>
        <v>Новый подраздел</v>
      </c>
      <c r="G1743" s="2" t="str">
        <f>IF(G1726&lt;&gt;"",G1726,"")</f>
        <v>КУХНЯ</v>
      </c>
      <c r="H1743" s="2"/>
      <c r="I1743" s="2"/>
      <c r="J1743" s="2"/>
      <c r="K1743" s="2"/>
      <c r="L1743" s="2"/>
      <c r="M1743" s="2"/>
      <c r="N1743" s="2"/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>
        <f t="shared" ref="AO1743:AU1743" si="1202">ROUND(BB1743,2)</f>
        <v>0</v>
      </c>
      <c r="AP1743" s="2">
        <f t="shared" si="1202"/>
        <v>0</v>
      </c>
      <c r="AQ1743" s="2">
        <f t="shared" si="1202"/>
        <v>0</v>
      </c>
      <c r="AR1743" s="2">
        <f t="shared" si="1202"/>
        <v>0</v>
      </c>
      <c r="AS1743" s="2">
        <f t="shared" si="1202"/>
        <v>0</v>
      </c>
      <c r="AT1743" s="2">
        <f t="shared" si="1202"/>
        <v>0</v>
      </c>
      <c r="AU1743" s="2">
        <f t="shared" si="1202"/>
        <v>0</v>
      </c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>
        <v>0</v>
      </c>
    </row>
    <row r="1745" spans="1:16">
      <c r="A1745" s="4">
        <v>50</v>
      </c>
      <c r="B1745" s="4">
        <v>0</v>
      </c>
      <c r="C1745" s="4">
        <v>0</v>
      </c>
      <c r="D1745" s="4">
        <v>1</v>
      </c>
      <c r="E1745" s="4">
        <v>201</v>
      </c>
      <c r="F1745" s="4">
        <f>ROUND(Source!O1743,O1745)</f>
        <v>0</v>
      </c>
      <c r="G1745" s="4" t="s">
        <v>172</v>
      </c>
      <c r="H1745" s="4" t="s">
        <v>173</v>
      </c>
      <c r="I1745" s="4"/>
      <c r="J1745" s="4"/>
      <c r="K1745" s="4">
        <v>201</v>
      </c>
      <c r="L1745" s="4">
        <v>1</v>
      </c>
      <c r="M1745" s="4">
        <v>3</v>
      </c>
      <c r="N1745" s="4" t="s">
        <v>45</v>
      </c>
      <c r="O1745" s="4">
        <v>2</v>
      </c>
      <c r="P1745" s="4"/>
    </row>
    <row r="1746" spans="1:16">
      <c r="A1746" s="4">
        <v>50</v>
      </c>
      <c r="B1746" s="4">
        <v>0</v>
      </c>
      <c r="C1746" s="4">
        <v>0</v>
      </c>
      <c r="D1746" s="4">
        <v>1</v>
      </c>
      <c r="E1746" s="4">
        <v>202</v>
      </c>
      <c r="F1746" s="4">
        <f>ROUND(Source!P1743,O1746)</f>
        <v>0</v>
      </c>
      <c r="G1746" s="4" t="s">
        <v>174</v>
      </c>
      <c r="H1746" s="4" t="s">
        <v>175</v>
      </c>
      <c r="I1746" s="4"/>
      <c r="J1746" s="4"/>
      <c r="K1746" s="4">
        <v>202</v>
      </c>
      <c r="L1746" s="4">
        <v>2</v>
      </c>
      <c r="M1746" s="4">
        <v>3</v>
      </c>
      <c r="N1746" s="4" t="s">
        <v>45</v>
      </c>
      <c r="O1746" s="4">
        <v>2</v>
      </c>
      <c r="P1746" s="4"/>
    </row>
    <row r="1747" spans="1:16">
      <c r="A1747" s="4">
        <v>50</v>
      </c>
      <c r="B1747" s="4">
        <v>0</v>
      </c>
      <c r="C1747" s="4">
        <v>0</v>
      </c>
      <c r="D1747" s="4">
        <v>1</v>
      </c>
      <c r="E1747" s="4">
        <v>222</v>
      </c>
      <c r="F1747" s="4">
        <f>ROUND(Source!AO1743,O1747)</f>
        <v>0</v>
      </c>
      <c r="G1747" s="4" t="s">
        <v>176</v>
      </c>
      <c r="H1747" s="4" t="s">
        <v>177</v>
      </c>
      <c r="I1747" s="4"/>
      <c r="J1747" s="4"/>
      <c r="K1747" s="4">
        <v>222</v>
      </c>
      <c r="L1747" s="4">
        <v>3</v>
      </c>
      <c r="M1747" s="4">
        <v>3</v>
      </c>
      <c r="N1747" s="4" t="s">
        <v>45</v>
      </c>
      <c r="O1747" s="4">
        <v>2</v>
      </c>
      <c r="P1747" s="4"/>
    </row>
    <row r="1748" spans="1:16">
      <c r="A1748" s="4">
        <v>50</v>
      </c>
      <c r="B1748" s="4">
        <v>0</v>
      </c>
      <c r="C1748" s="4">
        <v>0</v>
      </c>
      <c r="D1748" s="4">
        <v>1</v>
      </c>
      <c r="E1748" s="4">
        <v>216</v>
      </c>
      <c r="F1748" s="4">
        <f>ROUND(Source!AP1743,O1748)</f>
        <v>0</v>
      </c>
      <c r="G1748" s="4" t="s">
        <v>178</v>
      </c>
      <c r="H1748" s="4" t="s">
        <v>179</v>
      </c>
      <c r="I1748" s="4"/>
      <c r="J1748" s="4"/>
      <c r="K1748" s="4">
        <v>216</v>
      </c>
      <c r="L1748" s="4">
        <v>4</v>
      </c>
      <c r="M1748" s="4">
        <v>3</v>
      </c>
      <c r="N1748" s="4" t="s">
        <v>45</v>
      </c>
      <c r="O1748" s="4">
        <v>2</v>
      </c>
      <c r="P1748" s="4"/>
    </row>
    <row r="1749" spans="1:16">
      <c r="A1749" s="4">
        <v>50</v>
      </c>
      <c r="B1749" s="4">
        <v>0</v>
      </c>
      <c r="C1749" s="4">
        <v>0</v>
      </c>
      <c r="D1749" s="4">
        <v>1</v>
      </c>
      <c r="E1749" s="4">
        <v>223</v>
      </c>
      <c r="F1749" s="4">
        <f>ROUND(Source!AQ1743,O1749)</f>
        <v>0</v>
      </c>
      <c r="G1749" s="4" t="s">
        <v>180</v>
      </c>
      <c r="H1749" s="4" t="s">
        <v>181</v>
      </c>
      <c r="I1749" s="4"/>
      <c r="J1749" s="4"/>
      <c r="K1749" s="4">
        <v>223</v>
      </c>
      <c r="L1749" s="4">
        <v>5</v>
      </c>
      <c r="M1749" s="4">
        <v>3</v>
      </c>
      <c r="N1749" s="4" t="s">
        <v>45</v>
      </c>
      <c r="O1749" s="4">
        <v>2</v>
      </c>
      <c r="P1749" s="4"/>
    </row>
    <row r="1750" spans="1:16">
      <c r="A1750" s="4">
        <v>50</v>
      </c>
      <c r="B1750" s="4">
        <v>0</v>
      </c>
      <c r="C1750" s="4">
        <v>0</v>
      </c>
      <c r="D1750" s="4">
        <v>1</v>
      </c>
      <c r="E1750" s="4">
        <v>203</v>
      </c>
      <c r="F1750" s="4">
        <f>ROUND(Source!Q1743,O1750)</f>
        <v>0</v>
      </c>
      <c r="G1750" s="4" t="s">
        <v>182</v>
      </c>
      <c r="H1750" s="4" t="s">
        <v>183</v>
      </c>
      <c r="I1750" s="4"/>
      <c r="J1750" s="4"/>
      <c r="K1750" s="4">
        <v>203</v>
      </c>
      <c r="L1750" s="4">
        <v>6</v>
      </c>
      <c r="M1750" s="4">
        <v>3</v>
      </c>
      <c r="N1750" s="4" t="s">
        <v>45</v>
      </c>
      <c r="O1750" s="4">
        <v>2</v>
      </c>
      <c r="P1750" s="4"/>
    </row>
    <row r="1751" spans="1:16">
      <c r="A1751" s="4">
        <v>50</v>
      </c>
      <c r="B1751" s="4">
        <v>0</v>
      </c>
      <c r="C1751" s="4">
        <v>0</v>
      </c>
      <c r="D1751" s="4">
        <v>1</v>
      </c>
      <c r="E1751" s="4">
        <v>204</v>
      </c>
      <c r="F1751" s="4">
        <f>ROUND(Source!R1743,O1751)</f>
        <v>0</v>
      </c>
      <c r="G1751" s="4" t="s">
        <v>184</v>
      </c>
      <c r="H1751" s="4" t="s">
        <v>185</v>
      </c>
      <c r="I1751" s="4"/>
      <c r="J1751" s="4"/>
      <c r="K1751" s="4">
        <v>204</v>
      </c>
      <c r="L1751" s="4">
        <v>7</v>
      </c>
      <c r="M1751" s="4">
        <v>3</v>
      </c>
      <c r="N1751" s="4" t="s">
        <v>45</v>
      </c>
      <c r="O1751" s="4">
        <v>2</v>
      </c>
      <c r="P1751" s="4"/>
    </row>
    <row r="1752" spans="1:16">
      <c r="A1752" s="4">
        <v>50</v>
      </c>
      <c r="B1752" s="4">
        <v>0</v>
      </c>
      <c r="C1752" s="4">
        <v>0</v>
      </c>
      <c r="D1752" s="4">
        <v>1</v>
      </c>
      <c r="E1752" s="4">
        <v>205</v>
      </c>
      <c r="F1752" s="4">
        <f>ROUND(Source!S1743,O1752)</f>
        <v>0</v>
      </c>
      <c r="G1752" s="4" t="s">
        <v>186</v>
      </c>
      <c r="H1752" s="4" t="s">
        <v>187</v>
      </c>
      <c r="I1752" s="4"/>
      <c r="J1752" s="4"/>
      <c r="K1752" s="4">
        <v>205</v>
      </c>
      <c r="L1752" s="4">
        <v>8</v>
      </c>
      <c r="M1752" s="4">
        <v>3</v>
      </c>
      <c r="N1752" s="4" t="s">
        <v>45</v>
      </c>
      <c r="O1752" s="4">
        <v>2</v>
      </c>
      <c r="P1752" s="4"/>
    </row>
    <row r="1753" spans="1:16">
      <c r="A1753" s="4">
        <v>50</v>
      </c>
      <c r="B1753" s="4">
        <v>0</v>
      </c>
      <c r="C1753" s="4">
        <v>0</v>
      </c>
      <c r="D1753" s="4">
        <v>1</v>
      </c>
      <c r="E1753" s="4">
        <v>214</v>
      </c>
      <c r="F1753" s="4">
        <f>ROUND(Source!AS1743,O1753)</f>
        <v>0</v>
      </c>
      <c r="G1753" s="4" t="s">
        <v>188</v>
      </c>
      <c r="H1753" s="4" t="s">
        <v>189</v>
      </c>
      <c r="I1753" s="4"/>
      <c r="J1753" s="4"/>
      <c r="K1753" s="4">
        <v>214</v>
      </c>
      <c r="L1753" s="4">
        <v>9</v>
      </c>
      <c r="M1753" s="4">
        <v>3</v>
      </c>
      <c r="N1753" s="4" t="s">
        <v>45</v>
      </c>
      <c r="O1753" s="4">
        <v>2</v>
      </c>
      <c r="P1753" s="4"/>
    </row>
    <row r="1754" spans="1:16">
      <c r="A1754" s="4">
        <v>50</v>
      </c>
      <c r="B1754" s="4">
        <v>0</v>
      </c>
      <c r="C1754" s="4">
        <v>0</v>
      </c>
      <c r="D1754" s="4">
        <v>1</v>
      </c>
      <c r="E1754" s="4">
        <v>215</v>
      </c>
      <c r="F1754" s="4">
        <f>ROUND(Source!AT1743,O1754)</f>
        <v>0</v>
      </c>
      <c r="G1754" s="4" t="s">
        <v>190</v>
      </c>
      <c r="H1754" s="4" t="s">
        <v>191</v>
      </c>
      <c r="I1754" s="4"/>
      <c r="J1754" s="4"/>
      <c r="K1754" s="4">
        <v>215</v>
      </c>
      <c r="L1754" s="4">
        <v>10</v>
      </c>
      <c r="M1754" s="4">
        <v>3</v>
      </c>
      <c r="N1754" s="4" t="s">
        <v>45</v>
      </c>
      <c r="O1754" s="4">
        <v>2</v>
      </c>
      <c r="P1754" s="4"/>
    </row>
    <row r="1755" spans="1:16">
      <c r="A1755" s="4">
        <v>50</v>
      </c>
      <c r="B1755" s="4">
        <v>0</v>
      </c>
      <c r="C1755" s="4">
        <v>0</v>
      </c>
      <c r="D1755" s="4">
        <v>1</v>
      </c>
      <c r="E1755" s="4">
        <v>217</v>
      </c>
      <c r="F1755" s="4">
        <f>ROUND(Source!AU1743,O1755)</f>
        <v>0</v>
      </c>
      <c r="G1755" s="4" t="s">
        <v>192</v>
      </c>
      <c r="H1755" s="4" t="s">
        <v>193</v>
      </c>
      <c r="I1755" s="4"/>
      <c r="J1755" s="4"/>
      <c r="K1755" s="4">
        <v>217</v>
      </c>
      <c r="L1755" s="4">
        <v>11</v>
      </c>
      <c r="M1755" s="4">
        <v>3</v>
      </c>
      <c r="N1755" s="4" t="s">
        <v>45</v>
      </c>
      <c r="O1755" s="4">
        <v>2</v>
      </c>
      <c r="P1755" s="4"/>
    </row>
    <row r="1756" spans="1:16">
      <c r="A1756" s="4">
        <v>50</v>
      </c>
      <c r="B1756" s="4">
        <v>0</v>
      </c>
      <c r="C1756" s="4">
        <v>0</v>
      </c>
      <c r="D1756" s="4">
        <v>1</v>
      </c>
      <c r="E1756" s="4">
        <v>206</v>
      </c>
      <c r="F1756" s="4">
        <f>ROUND(Source!T1743,O1756)</f>
        <v>0</v>
      </c>
      <c r="G1756" s="4" t="s">
        <v>194</v>
      </c>
      <c r="H1756" s="4" t="s">
        <v>195</v>
      </c>
      <c r="I1756" s="4"/>
      <c r="J1756" s="4"/>
      <c r="K1756" s="4">
        <v>206</v>
      </c>
      <c r="L1756" s="4">
        <v>12</v>
      </c>
      <c r="M1756" s="4">
        <v>3</v>
      </c>
      <c r="N1756" s="4" t="s">
        <v>45</v>
      </c>
      <c r="O1756" s="4">
        <v>2</v>
      </c>
      <c r="P1756" s="4"/>
    </row>
    <row r="1757" spans="1:16">
      <c r="A1757" s="4">
        <v>50</v>
      </c>
      <c r="B1757" s="4">
        <v>0</v>
      </c>
      <c r="C1757" s="4">
        <v>0</v>
      </c>
      <c r="D1757" s="4">
        <v>1</v>
      </c>
      <c r="E1757" s="4">
        <v>207</v>
      </c>
      <c r="F1757" s="4">
        <f>Source!U1743</f>
        <v>0</v>
      </c>
      <c r="G1757" s="4" t="s">
        <v>196</v>
      </c>
      <c r="H1757" s="4" t="s">
        <v>197</v>
      </c>
      <c r="I1757" s="4"/>
      <c r="J1757" s="4"/>
      <c r="K1757" s="4">
        <v>207</v>
      </c>
      <c r="L1757" s="4">
        <v>13</v>
      </c>
      <c r="M1757" s="4">
        <v>3</v>
      </c>
      <c r="N1757" s="4" t="s">
        <v>45</v>
      </c>
      <c r="O1757" s="4">
        <v>-1</v>
      </c>
      <c r="P1757" s="4"/>
    </row>
    <row r="1758" spans="1:16">
      <c r="A1758" s="4">
        <v>50</v>
      </c>
      <c r="B1758" s="4">
        <v>0</v>
      </c>
      <c r="C1758" s="4">
        <v>0</v>
      </c>
      <c r="D1758" s="4">
        <v>1</v>
      </c>
      <c r="E1758" s="4">
        <v>208</v>
      </c>
      <c r="F1758" s="4">
        <f>Source!V1743</f>
        <v>0</v>
      </c>
      <c r="G1758" s="4" t="s">
        <v>198</v>
      </c>
      <c r="H1758" s="4" t="s">
        <v>199</v>
      </c>
      <c r="I1758" s="4"/>
      <c r="J1758" s="4"/>
      <c r="K1758" s="4">
        <v>208</v>
      </c>
      <c r="L1758" s="4">
        <v>14</v>
      </c>
      <c r="M1758" s="4">
        <v>3</v>
      </c>
      <c r="N1758" s="4" t="s">
        <v>45</v>
      </c>
      <c r="O1758" s="4">
        <v>-1</v>
      </c>
      <c r="P1758" s="4"/>
    </row>
    <row r="1759" spans="1:16">
      <c r="A1759" s="4">
        <v>50</v>
      </c>
      <c r="B1759" s="4">
        <v>0</v>
      </c>
      <c r="C1759" s="4">
        <v>0</v>
      </c>
      <c r="D1759" s="4">
        <v>1</v>
      </c>
      <c r="E1759" s="4">
        <v>209</v>
      </c>
      <c r="F1759" s="4">
        <f>ROUND(Source!W1743,O1759)</f>
        <v>0</v>
      </c>
      <c r="G1759" s="4" t="s">
        <v>200</v>
      </c>
      <c r="H1759" s="4" t="s">
        <v>201</v>
      </c>
      <c r="I1759" s="4"/>
      <c r="J1759" s="4"/>
      <c r="K1759" s="4">
        <v>209</v>
      </c>
      <c r="L1759" s="4">
        <v>15</v>
      </c>
      <c r="M1759" s="4">
        <v>3</v>
      </c>
      <c r="N1759" s="4" t="s">
        <v>45</v>
      </c>
      <c r="O1759" s="4">
        <v>2</v>
      </c>
      <c r="P1759" s="4"/>
    </row>
    <row r="1760" spans="1:16">
      <c r="A1760" s="4">
        <v>50</v>
      </c>
      <c r="B1760" s="4">
        <v>0</v>
      </c>
      <c r="C1760" s="4">
        <v>0</v>
      </c>
      <c r="D1760" s="4">
        <v>1</v>
      </c>
      <c r="E1760" s="4">
        <v>210</v>
      </c>
      <c r="F1760" s="4">
        <f>ROUND(Source!X1743,O1760)</f>
        <v>0</v>
      </c>
      <c r="G1760" s="4" t="s">
        <v>202</v>
      </c>
      <c r="H1760" s="4" t="s">
        <v>203</v>
      </c>
      <c r="I1760" s="4"/>
      <c r="J1760" s="4"/>
      <c r="K1760" s="4">
        <v>210</v>
      </c>
      <c r="L1760" s="4">
        <v>16</v>
      </c>
      <c r="M1760" s="4">
        <v>3</v>
      </c>
      <c r="N1760" s="4" t="s">
        <v>45</v>
      </c>
      <c r="O1760" s="4">
        <v>2</v>
      </c>
      <c r="P1760" s="4"/>
    </row>
    <row r="1761" spans="1:200">
      <c r="A1761" s="4">
        <v>50</v>
      </c>
      <c r="B1761" s="4">
        <v>0</v>
      </c>
      <c r="C1761" s="4">
        <v>0</v>
      </c>
      <c r="D1761" s="4">
        <v>1</v>
      </c>
      <c r="E1761" s="4">
        <v>211</v>
      </c>
      <c r="F1761" s="4">
        <f>ROUND(Source!Y1743,O1761)</f>
        <v>0</v>
      </c>
      <c r="G1761" s="4" t="s">
        <v>204</v>
      </c>
      <c r="H1761" s="4" t="s">
        <v>205</v>
      </c>
      <c r="I1761" s="4"/>
      <c r="J1761" s="4"/>
      <c r="K1761" s="4">
        <v>211</v>
      </c>
      <c r="L1761" s="4">
        <v>17</v>
      </c>
      <c r="M1761" s="4">
        <v>3</v>
      </c>
      <c r="N1761" s="4" t="s">
        <v>45</v>
      </c>
      <c r="O1761" s="4">
        <v>2</v>
      </c>
      <c r="P1761" s="4"/>
    </row>
    <row r="1762" spans="1:200">
      <c r="A1762" s="4">
        <v>50</v>
      </c>
      <c r="B1762" s="4">
        <v>0</v>
      </c>
      <c r="C1762" s="4">
        <v>0</v>
      </c>
      <c r="D1762" s="4">
        <v>1</v>
      </c>
      <c r="E1762" s="4">
        <v>224</v>
      </c>
      <c r="F1762" s="4">
        <f>ROUND(Source!AR1743,O1762)</f>
        <v>0</v>
      </c>
      <c r="G1762" s="4" t="s">
        <v>206</v>
      </c>
      <c r="H1762" s="4" t="s">
        <v>207</v>
      </c>
      <c r="I1762" s="4"/>
      <c r="J1762" s="4"/>
      <c r="K1762" s="4">
        <v>224</v>
      </c>
      <c r="L1762" s="4">
        <v>18</v>
      </c>
      <c r="M1762" s="4">
        <v>3</v>
      </c>
      <c r="N1762" s="4" t="s">
        <v>45</v>
      </c>
      <c r="O1762" s="4">
        <v>2</v>
      </c>
      <c r="P1762" s="4"/>
    </row>
    <row r="1764" spans="1:200">
      <c r="A1764" s="1">
        <v>5</v>
      </c>
      <c r="B1764" s="1">
        <v>0</v>
      </c>
      <c r="C1764" s="1"/>
      <c r="D1764" s="1">
        <f>ROW(A1781)</f>
        <v>1781</v>
      </c>
      <c r="E1764" s="1"/>
      <c r="F1764" s="1" t="s">
        <v>564</v>
      </c>
      <c r="G1764" s="1" t="s">
        <v>859</v>
      </c>
      <c r="H1764" s="1" t="s">
        <v>45</v>
      </c>
      <c r="I1764" s="1">
        <v>0</v>
      </c>
      <c r="J1764" s="1"/>
      <c r="K1764" s="1">
        <v>0</v>
      </c>
      <c r="L1764" s="1"/>
      <c r="M1764" s="1"/>
      <c r="N1764" s="1"/>
      <c r="O1764" s="1"/>
      <c r="P1764" s="1"/>
      <c r="Q1764" s="1"/>
      <c r="R1764" s="1"/>
      <c r="S1764" s="1"/>
      <c r="T1764" s="1"/>
      <c r="U1764" s="1" t="s">
        <v>45</v>
      </c>
      <c r="V1764" s="1">
        <v>0</v>
      </c>
      <c r="W1764" s="1"/>
      <c r="X1764" s="1"/>
      <c r="Y1764" s="1"/>
      <c r="Z1764" s="1"/>
      <c r="AA1764" s="1"/>
      <c r="AB1764" s="1" t="s">
        <v>45</v>
      </c>
      <c r="AC1764" s="1" t="s">
        <v>45</v>
      </c>
      <c r="AD1764" s="1" t="s">
        <v>45</v>
      </c>
      <c r="AE1764" s="1" t="s">
        <v>45</v>
      </c>
      <c r="AF1764" s="1" t="s">
        <v>45</v>
      </c>
      <c r="AG1764" s="1" t="s">
        <v>45</v>
      </c>
      <c r="AH1764" s="1"/>
      <c r="AI1764" s="1"/>
      <c r="AJ1764" s="1"/>
      <c r="AK1764" s="1"/>
      <c r="AL1764" s="1"/>
      <c r="AM1764" s="1"/>
      <c r="AN1764" s="1"/>
      <c r="AO1764" s="1"/>
      <c r="AP1764" s="1" t="s">
        <v>45</v>
      </c>
      <c r="AQ1764" s="1" t="s">
        <v>45</v>
      </c>
      <c r="AR1764" s="1" t="s">
        <v>45</v>
      </c>
      <c r="AS1764" s="1"/>
      <c r="AT1764" s="1"/>
      <c r="AU1764" s="1"/>
      <c r="AV1764" s="1"/>
      <c r="AW1764" s="1"/>
      <c r="AX1764" s="1"/>
      <c r="AY1764" s="1"/>
      <c r="AZ1764" s="1" t="s">
        <v>45</v>
      </c>
      <c r="BA1764" s="1"/>
      <c r="BB1764" s="1" t="s">
        <v>45</v>
      </c>
      <c r="BC1764" s="1" t="s">
        <v>45</v>
      </c>
      <c r="BD1764" s="1" t="s">
        <v>45</v>
      </c>
      <c r="BE1764" s="1" t="s">
        <v>45</v>
      </c>
      <c r="BF1764" s="1" t="s">
        <v>45</v>
      </c>
      <c r="BG1764" s="1" t="s">
        <v>45</v>
      </c>
      <c r="BH1764" s="1" t="s">
        <v>45</v>
      </c>
      <c r="BI1764" s="1" t="s">
        <v>45</v>
      </c>
      <c r="BJ1764" s="1" t="s">
        <v>45</v>
      </c>
      <c r="BK1764" s="1" t="s">
        <v>45</v>
      </c>
      <c r="BL1764" s="1" t="s">
        <v>45</v>
      </c>
      <c r="BM1764" s="1" t="s">
        <v>45</v>
      </c>
      <c r="BN1764" s="1" t="s">
        <v>45</v>
      </c>
      <c r="BO1764" s="1" t="s">
        <v>45</v>
      </c>
      <c r="BP1764" s="1" t="s">
        <v>45</v>
      </c>
      <c r="BQ1764" s="1"/>
      <c r="BR1764" s="1"/>
      <c r="BS1764" s="1"/>
      <c r="BT1764" s="1"/>
      <c r="BU1764" s="1"/>
      <c r="BV1764" s="1"/>
      <c r="BW1764" s="1"/>
      <c r="BX1764" s="1">
        <v>0</v>
      </c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>
        <v>0</v>
      </c>
    </row>
    <row r="1766" spans="1:200">
      <c r="A1766" s="2">
        <v>52</v>
      </c>
      <c r="B1766" s="2">
        <f t="shared" ref="B1766:G1766" si="1203">B1781</f>
        <v>0</v>
      </c>
      <c r="C1766" s="2">
        <f t="shared" si="1203"/>
        <v>5</v>
      </c>
      <c r="D1766" s="2">
        <f t="shared" si="1203"/>
        <v>1764</v>
      </c>
      <c r="E1766" s="2">
        <f t="shared" si="1203"/>
        <v>0</v>
      </c>
      <c r="F1766" s="2" t="str">
        <f t="shared" si="1203"/>
        <v>Новый подраздел</v>
      </c>
      <c r="G1766" s="2" t="str">
        <f t="shared" si="1203"/>
        <v>ДУШЕВАЯ</v>
      </c>
      <c r="H1766" s="2"/>
      <c r="I1766" s="2"/>
      <c r="J1766" s="2"/>
      <c r="K1766" s="2"/>
      <c r="L1766" s="2"/>
      <c r="M1766" s="2"/>
      <c r="N1766" s="2"/>
      <c r="O1766" s="2">
        <f t="shared" ref="O1766:AT1766" si="1204">O1781</f>
        <v>0</v>
      </c>
      <c r="P1766" s="2">
        <f t="shared" si="1204"/>
        <v>0</v>
      </c>
      <c r="Q1766" s="2">
        <f t="shared" si="1204"/>
        <v>0</v>
      </c>
      <c r="R1766" s="2">
        <f t="shared" si="1204"/>
        <v>0</v>
      </c>
      <c r="S1766" s="2">
        <f t="shared" si="1204"/>
        <v>0</v>
      </c>
      <c r="T1766" s="2">
        <f t="shared" si="1204"/>
        <v>0</v>
      </c>
      <c r="U1766" s="2">
        <f t="shared" si="1204"/>
        <v>0</v>
      </c>
      <c r="V1766" s="2">
        <f t="shared" si="1204"/>
        <v>0</v>
      </c>
      <c r="W1766" s="2">
        <f t="shared" si="1204"/>
        <v>0</v>
      </c>
      <c r="X1766" s="2">
        <f t="shared" si="1204"/>
        <v>0</v>
      </c>
      <c r="Y1766" s="2">
        <f t="shared" si="1204"/>
        <v>0</v>
      </c>
      <c r="Z1766" s="2">
        <f t="shared" si="1204"/>
        <v>0</v>
      </c>
      <c r="AA1766" s="2">
        <f t="shared" si="1204"/>
        <v>0</v>
      </c>
      <c r="AB1766" s="2">
        <f t="shared" si="1204"/>
        <v>0</v>
      </c>
      <c r="AC1766" s="2">
        <f t="shared" si="1204"/>
        <v>0</v>
      </c>
      <c r="AD1766" s="2">
        <f t="shared" si="1204"/>
        <v>0</v>
      </c>
      <c r="AE1766" s="2">
        <f t="shared" si="1204"/>
        <v>0</v>
      </c>
      <c r="AF1766" s="2">
        <f t="shared" si="1204"/>
        <v>0</v>
      </c>
      <c r="AG1766" s="2">
        <f t="shared" si="1204"/>
        <v>0</v>
      </c>
      <c r="AH1766" s="2">
        <f t="shared" si="1204"/>
        <v>0</v>
      </c>
      <c r="AI1766" s="2">
        <f t="shared" si="1204"/>
        <v>0</v>
      </c>
      <c r="AJ1766" s="2">
        <f t="shared" si="1204"/>
        <v>0</v>
      </c>
      <c r="AK1766" s="2">
        <f t="shared" si="1204"/>
        <v>0</v>
      </c>
      <c r="AL1766" s="2">
        <f t="shared" si="1204"/>
        <v>0</v>
      </c>
      <c r="AM1766" s="2">
        <f t="shared" si="1204"/>
        <v>0</v>
      </c>
      <c r="AN1766" s="2">
        <f t="shared" si="1204"/>
        <v>0</v>
      </c>
      <c r="AO1766" s="2">
        <f t="shared" si="1204"/>
        <v>0</v>
      </c>
      <c r="AP1766" s="2">
        <f t="shared" si="1204"/>
        <v>0</v>
      </c>
      <c r="AQ1766" s="2">
        <f t="shared" si="1204"/>
        <v>0</v>
      </c>
      <c r="AR1766" s="2">
        <f t="shared" si="1204"/>
        <v>0</v>
      </c>
      <c r="AS1766" s="2">
        <f t="shared" si="1204"/>
        <v>0</v>
      </c>
      <c r="AT1766" s="2">
        <f t="shared" si="1204"/>
        <v>0</v>
      </c>
      <c r="AU1766" s="2">
        <f t="shared" ref="AU1766:BZ1766" si="1205">AU1781</f>
        <v>0</v>
      </c>
      <c r="AV1766" s="2">
        <f t="shared" si="1205"/>
        <v>0</v>
      </c>
      <c r="AW1766" s="2">
        <f t="shared" si="1205"/>
        <v>0</v>
      </c>
      <c r="AX1766" s="2">
        <f t="shared" si="1205"/>
        <v>0</v>
      </c>
      <c r="AY1766" s="2">
        <f t="shared" si="1205"/>
        <v>0</v>
      </c>
      <c r="AZ1766" s="2">
        <f t="shared" si="1205"/>
        <v>0</v>
      </c>
      <c r="BA1766" s="2">
        <f t="shared" si="1205"/>
        <v>0</v>
      </c>
      <c r="BB1766" s="2">
        <f t="shared" si="1205"/>
        <v>0</v>
      </c>
      <c r="BC1766" s="2">
        <f t="shared" si="1205"/>
        <v>0</v>
      </c>
      <c r="BD1766" s="2">
        <f t="shared" si="1205"/>
        <v>0</v>
      </c>
      <c r="BE1766" s="2">
        <f t="shared" si="1205"/>
        <v>0</v>
      </c>
      <c r="BF1766" s="2">
        <f t="shared" si="1205"/>
        <v>0</v>
      </c>
      <c r="BG1766" s="2">
        <f t="shared" si="1205"/>
        <v>0</v>
      </c>
      <c r="BH1766" s="2">
        <f t="shared" si="1205"/>
        <v>0</v>
      </c>
      <c r="BI1766" s="2">
        <f t="shared" si="1205"/>
        <v>0</v>
      </c>
      <c r="BJ1766" s="2">
        <f t="shared" si="1205"/>
        <v>0</v>
      </c>
      <c r="BK1766" s="2">
        <f t="shared" si="1205"/>
        <v>0</v>
      </c>
      <c r="BL1766" s="2">
        <f t="shared" si="1205"/>
        <v>0</v>
      </c>
      <c r="BM1766" s="2">
        <f t="shared" si="1205"/>
        <v>0</v>
      </c>
      <c r="BN1766" s="2">
        <f t="shared" si="1205"/>
        <v>0</v>
      </c>
      <c r="BO1766" s="3">
        <f t="shared" si="1205"/>
        <v>0</v>
      </c>
      <c r="BP1766" s="3">
        <f t="shared" si="1205"/>
        <v>0</v>
      </c>
      <c r="BQ1766" s="3">
        <f t="shared" si="1205"/>
        <v>0</v>
      </c>
      <c r="BR1766" s="3">
        <f t="shared" si="1205"/>
        <v>0</v>
      </c>
      <c r="BS1766" s="3">
        <f t="shared" si="1205"/>
        <v>0</v>
      </c>
      <c r="BT1766" s="3">
        <f t="shared" si="1205"/>
        <v>0</v>
      </c>
      <c r="BU1766" s="3">
        <f t="shared" si="1205"/>
        <v>0</v>
      </c>
      <c r="BV1766" s="3">
        <f t="shared" si="1205"/>
        <v>0</v>
      </c>
      <c r="BW1766" s="3">
        <f t="shared" si="1205"/>
        <v>0</v>
      </c>
      <c r="BX1766" s="3">
        <f t="shared" si="1205"/>
        <v>0</v>
      </c>
      <c r="BY1766" s="3">
        <f t="shared" si="1205"/>
        <v>0</v>
      </c>
      <c r="BZ1766" s="3">
        <f t="shared" si="1205"/>
        <v>0</v>
      </c>
      <c r="CA1766" s="3">
        <f t="shared" ref="CA1766:DF1766" si="1206">CA1781</f>
        <v>0</v>
      </c>
      <c r="CB1766" s="3">
        <f t="shared" si="1206"/>
        <v>0</v>
      </c>
      <c r="CC1766" s="3">
        <f t="shared" si="1206"/>
        <v>0</v>
      </c>
      <c r="CD1766" s="3">
        <f t="shared" si="1206"/>
        <v>0</v>
      </c>
      <c r="CE1766" s="3">
        <f t="shared" si="1206"/>
        <v>0</v>
      </c>
      <c r="CF1766" s="3">
        <f t="shared" si="1206"/>
        <v>0</v>
      </c>
      <c r="CG1766" s="3">
        <f t="shared" si="1206"/>
        <v>0</v>
      </c>
      <c r="CH1766" s="3">
        <f t="shared" si="1206"/>
        <v>0</v>
      </c>
      <c r="CI1766" s="3">
        <f t="shared" si="1206"/>
        <v>0</v>
      </c>
      <c r="CJ1766" s="3">
        <f t="shared" si="1206"/>
        <v>0</v>
      </c>
      <c r="CK1766" s="3">
        <f t="shared" si="1206"/>
        <v>0</v>
      </c>
      <c r="CL1766" s="3">
        <f t="shared" si="1206"/>
        <v>0</v>
      </c>
      <c r="CM1766" s="3">
        <f t="shared" si="1206"/>
        <v>0</v>
      </c>
      <c r="CN1766" s="3">
        <f t="shared" si="1206"/>
        <v>0</v>
      </c>
      <c r="CO1766" s="3">
        <f t="shared" si="1206"/>
        <v>0</v>
      </c>
      <c r="CP1766" s="3">
        <f t="shared" si="1206"/>
        <v>0</v>
      </c>
      <c r="CQ1766" s="3">
        <f t="shared" si="1206"/>
        <v>0</v>
      </c>
      <c r="CR1766" s="3">
        <f t="shared" si="1206"/>
        <v>0</v>
      </c>
      <c r="CS1766" s="3">
        <f t="shared" si="1206"/>
        <v>0</v>
      </c>
      <c r="CT1766" s="3">
        <f t="shared" si="1206"/>
        <v>0</v>
      </c>
      <c r="CU1766" s="3">
        <f t="shared" si="1206"/>
        <v>0</v>
      </c>
      <c r="CV1766" s="3">
        <f t="shared" si="1206"/>
        <v>0</v>
      </c>
      <c r="CW1766" s="3">
        <f t="shared" si="1206"/>
        <v>0</v>
      </c>
      <c r="CX1766" s="3">
        <f t="shared" si="1206"/>
        <v>0</v>
      </c>
      <c r="CY1766" s="3">
        <f t="shared" si="1206"/>
        <v>0</v>
      </c>
      <c r="CZ1766" s="3">
        <f t="shared" si="1206"/>
        <v>0</v>
      </c>
      <c r="DA1766" s="3">
        <f t="shared" si="1206"/>
        <v>0</v>
      </c>
      <c r="DB1766" s="3">
        <f t="shared" si="1206"/>
        <v>0</v>
      </c>
      <c r="DC1766" s="3">
        <f t="shared" si="1206"/>
        <v>0</v>
      </c>
      <c r="DD1766" s="3">
        <f t="shared" si="1206"/>
        <v>0</v>
      </c>
      <c r="DE1766" s="3">
        <f t="shared" si="1206"/>
        <v>0</v>
      </c>
      <c r="DF1766" s="3">
        <f t="shared" si="1206"/>
        <v>0</v>
      </c>
      <c r="DG1766" s="3">
        <f t="shared" ref="DG1766:DN1766" si="1207">DG1781</f>
        <v>0</v>
      </c>
      <c r="DH1766" s="3">
        <f t="shared" si="1207"/>
        <v>0</v>
      </c>
      <c r="DI1766" s="3">
        <f t="shared" si="1207"/>
        <v>0</v>
      </c>
      <c r="DJ1766" s="3">
        <f t="shared" si="1207"/>
        <v>0</v>
      </c>
      <c r="DK1766" s="3">
        <f t="shared" si="1207"/>
        <v>0</v>
      </c>
      <c r="DL1766" s="3">
        <f t="shared" si="1207"/>
        <v>0</v>
      </c>
      <c r="DM1766" s="3">
        <f t="shared" si="1207"/>
        <v>0</v>
      </c>
      <c r="DN1766" s="3">
        <f t="shared" si="1207"/>
        <v>0</v>
      </c>
    </row>
    <row r="1768" spans="1:200">
      <c r="A1768">
        <v>17</v>
      </c>
      <c r="B1768">
        <v>0</v>
      </c>
      <c r="C1768">
        <f>ROW(SmtRes!A873)</f>
        <v>873</v>
      </c>
      <c r="D1768">
        <f>ROW(EtalonRes!A857)</f>
        <v>857</v>
      </c>
      <c r="E1768" t="s">
        <v>63</v>
      </c>
      <c r="F1768" t="s">
        <v>422</v>
      </c>
      <c r="G1768" t="s">
        <v>423</v>
      </c>
      <c r="H1768" t="s">
        <v>73</v>
      </c>
      <c r="I1768">
        <f>0.08</f>
        <v>0.08</v>
      </c>
      <c r="J1768">
        <v>0</v>
      </c>
      <c r="O1768">
        <f t="shared" ref="O1768:O1779" si="1208">ROUND(CP1768,2)</f>
        <v>1103.1199999999999</v>
      </c>
      <c r="P1768">
        <f t="shared" ref="P1768:P1779" si="1209">ROUND(CQ1768*I1768,2)</f>
        <v>0</v>
      </c>
      <c r="Q1768">
        <f t="shared" ref="Q1768:Q1779" si="1210">ROUND(CR1768*I1768,2)</f>
        <v>41.21</v>
      </c>
      <c r="R1768">
        <f t="shared" ref="R1768:R1779" si="1211">ROUND(CS1768*I1768,2)</f>
        <v>26.17</v>
      </c>
      <c r="S1768">
        <f t="shared" ref="S1768:S1779" si="1212">ROUND(CT1768*I1768,2)</f>
        <v>1061.9100000000001</v>
      </c>
      <c r="T1768">
        <f t="shared" ref="T1768:T1779" si="1213">ROUND(CU1768*I1768,2)</f>
        <v>0</v>
      </c>
      <c r="U1768">
        <f t="shared" ref="U1768:U1779" si="1214">CV1768*I1768</f>
        <v>5.8523112000000008</v>
      </c>
      <c r="V1768">
        <f t="shared" ref="V1768:V1779" si="1215">CW1768*I1768</f>
        <v>0</v>
      </c>
      <c r="W1768">
        <f t="shared" ref="W1768:W1779" si="1216">ROUND(CX1768*I1768,2)</f>
        <v>0</v>
      </c>
      <c r="X1768">
        <f t="shared" ref="X1768:X1779" si="1217">ROUND(CY1768,2)</f>
        <v>753.96</v>
      </c>
      <c r="Y1768">
        <f t="shared" ref="Y1768:Y1779" si="1218">ROUND(CZ1768,2)</f>
        <v>467.24</v>
      </c>
      <c r="AA1768">
        <v>22950688</v>
      </c>
      <c r="AB1768">
        <f t="shared" ref="AB1768:AB1779" si="1219">ROUND((AC1768+AD1768+AF1768),6)</f>
        <v>845.63</v>
      </c>
      <c r="AC1768">
        <f t="shared" ref="AC1768:AC1779" si="1220">ROUND((ES1768),6)</f>
        <v>0</v>
      </c>
      <c r="AD1768">
        <f>ROUND((((ET1768)-(EU1768))+AE1768),6)</f>
        <v>64.48</v>
      </c>
      <c r="AE1768">
        <f t="shared" ref="AE1768:AF1771" si="1221">ROUND((EU1768),6)</f>
        <v>19.25</v>
      </c>
      <c r="AF1768">
        <f t="shared" si="1221"/>
        <v>781.15</v>
      </c>
      <c r="AG1768">
        <f t="shared" ref="AG1768:AG1779" si="1222">ROUND((AP1768),6)</f>
        <v>0</v>
      </c>
      <c r="AH1768">
        <f t="shared" ref="AH1768:AI1771" si="1223">(EW1768)</f>
        <v>69.87</v>
      </c>
      <c r="AI1768">
        <f t="shared" si="1223"/>
        <v>0</v>
      </c>
      <c r="AJ1768">
        <f t="shared" ref="AJ1768:AJ1779" si="1224">ROUND((AS1768),6)</f>
        <v>0</v>
      </c>
      <c r="AK1768">
        <v>845.63</v>
      </c>
      <c r="AL1768">
        <v>0</v>
      </c>
      <c r="AM1768">
        <v>64.48</v>
      </c>
      <c r="AN1768">
        <v>19.25</v>
      </c>
      <c r="AO1768">
        <v>781.15</v>
      </c>
      <c r="AP1768">
        <v>0</v>
      </c>
      <c r="AQ1768">
        <v>69.87</v>
      </c>
      <c r="AR1768">
        <v>0</v>
      </c>
      <c r="AS1768">
        <v>0</v>
      </c>
      <c r="AT1768">
        <v>71</v>
      </c>
      <c r="AU1768">
        <v>44</v>
      </c>
      <c r="AV1768">
        <v>1.0469999999999999</v>
      </c>
      <c r="AW1768">
        <v>1</v>
      </c>
      <c r="AZ1768">
        <v>1</v>
      </c>
      <c r="BA1768">
        <v>16.23</v>
      </c>
      <c r="BB1768">
        <v>7.63</v>
      </c>
      <c r="BC1768">
        <v>1</v>
      </c>
      <c r="BD1768" t="s">
        <v>45</v>
      </c>
      <c r="BE1768" t="s">
        <v>45</v>
      </c>
      <c r="BF1768" t="s">
        <v>45</v>
      </c>
      <c r="BG1768" t="s">
        <v>45</v>
      </c>
      <c r="BH1768">
        <v>0</v>
      </c>
      <c r="BI1768">
        <v>1</v>
      </c>
      <c r="BJ1768" t="s">
        <v>424</v>
      </c>
      <c r="BM1768">
        <v>439</v>
      </c>
      <c r="BN1768">
        <v>0</v>
      </c>
      <c r="BO1768" t="s">
        <v>422</v>
      </c>
      <c r="BP1768">
        <v>1</v>
      </c>
      <c r="BQ1768">
        <v>60</v>
      </c>
      <c r="BS1768">
        <v>16.23</v>
      </c>
      <c r="BT1768">
        <v>1</v>
      </c>
      <c r="BU1768">
        <v>1</v>
      </c>
      <c r="BV1768">
        <v>1</v>
      </c>
      <c r="BW1768">
        <v>1</v>
      </c>
      <c r="BX1768">
        <v>1</v>
      </c>
      <c r="BY1768" t="s">
        <v>45</v>
      </c>
      <c r="BZ1768">
        <v>71</v>
      </c>
      <c r="CA1768">
        <v>44</v>
      </c>
      <c r="CF1768">
        <v>0</v>
      </c>
      <c r="CG1768">
        <v>0</v>
      </c>
      <c r="CM1768">
        <v>0</v>
      </c>
      <c r="CN1768" t="s">
        <v>45</v>
      </c>
      <c r="CO1768">
        <v>0</v>
      </c>
      <c r="CP1768">
        <f t="shared" ref="CP1768:CP1779" si="1225">(P1768+Q1768+S1768)</f>
        <v>1103.1200000000001</v>
      </c>
      <c r="CQ1768">
        <f t="shared" ref="CQ1768:CQ1779" si="1226">(AC1768*BC1768*AW1768)</f>
        <v>0</v>
      </c>
      <c r="CR1768">
        <f t="shared" ref="CR1768:CR1779" si="1227">(AD1768*BB1768*AV1768)</f>
        <v>515.1055728</v>
      </c>
      <c r="CS1768">
        <f t="shared" ref="CS1768:CS1779" si="1228">(AE1768*BS1768*AV1768)</f>
        <v>327.11159249999997</v>
      </c>
      <c r="CT1768">
        <f t="shared" ref="CT1768:CT1779" si="1229">(AF1768*BA1768*AV1768)</f>
        <v>13273.933531499999</v>
      </c>
      <c r="CU1768">
        <f t="shared" ref="CU1768:CU1779" si="1230">AG1768</f>
        <v>0</v>
      </c>
      <c r="CV1768">
        <f t="shared" ref="CV1768:CV1779" si="1231">(AH1768*AV1768)</f>
        <v>73.153890000000004</v>
      </c>
      <c r="CW1768">
        <f t="shared" ref="CW1768:CW1779" si="1232">AI1768</f>
        <v>0</v>
      </c>
      <c r="CX1768">
        <f t="shared" ref="CX1768:CX1779" si="1233">AJ1768</f>
        <v>0</v>
      </c>
      <c r="CY1768">
        <f t="shared" ref="CY1768:CY1779" si="1234">S1768*(BZ1768/100)</f>
        <v>753.95609999999999</v>
      </c>
      <c r="CZ1768">
        <f t="shared" ref="CZ1768:CZ1779" si="1235">S1768*(CA1768/100)</f>
        <v>467.24040000000002</v>
      </c>
      <c r="DC1768" t="s">
        <v>45</v>
      </c>
      <c r="DD1768" t="s">
        <v>45</v>
      </c>
      <c r="DE1768" t="s">
        <v>45</v>
      </c>
      <c r="DF1768" t="s">
        <v>45</v>
      </c>
      <c r="DG1768" t="s">
        <v>45</v>
      </c>
      <c r="DH1768" t="s">
        <v>45</v>
      </c>
      <c r="DI1768" t="s">
        <v>45</v>
      </c>
      <c r="DJ1768" t="s">
        <v>45</v>
      </c>
      <c r="DK1768" t="s">
        <v>45</v>
      </c>
      <c r="DL1768" t="s">
        <v>45</v>
      </c>
      <c r="DM1768" t="s">
        <v>45</v>
      </c>
      <c r="DN1768">
        <v>80</v>
      </c>
      <c r="DO1768">
        <v>55</v>
      </c>
      <c r="DP1768">
        <v>1.0469999999999999</v>
      </c>
      <c r="DQ1768">
        <v>1</v>
      </c>
      <c r="DU1768">
        <v>1005</v>
      </c>
      <c r="DV1768" t="s">
        <v>73</v>
      </c>
      <c r="DW1768" t="s">
        <v>73</v>
      </c>
      <c r="DX1768">
        <v>100</v>
      </c>
      <c r="EE1768">
        <v>21378154</v>
      </c>
      <c r="EF1768">
        <v>60</v>
      </c>
      <c r="EG1768" t="s">
        <v>87</v>
      </c>
      <c r="EH1768">
        <v>0</v>
      </c>
      <c r="EI1768" t="s">
        <v>45</v>
      </c>
      <c r="EJ1768">
        <v>1</v>
      </c>
      <c r="EK1768">
        <v>439</v>
      </c>
      <c r="EL1768" t="s">
        <v>425</v>
      </c>
      <c r="EM1768" t="s">
        <v>426</v>
      </c>
      <c r="EO1768" t="s">
        <v>45</v>
      </c>
      <c r="EQ1768">
        <v>0</v>
      </c>
      <c r="ER1768">
        <v>845.63</v>
      </c>
      <c r="ES1768">
        <v>0</v>
      </c>
      <c r="ET1768">
        <v>64.48</v>
      </c>
      <c r="EU1768">
        <v>19.25</v>
      </c>
      <c r="EV1768">
        <v>781.15</v>
      </c>
      <c r="EW1768">
        <v>69.87</v>
      </c>
      <c r="EX1768">
        <v>0</v>
      </c>
      <c r="EY1768">
        <v>0</v>
      </c>
      <c r="EZ1768">
        <v>0</v>
      </c>
      <c r="FQ1768">
        <v>0</v>
      </c>
      <c r="FR1768">
        <f t="shared" ref="FR1768:FR1779" si="1236">ROUND(IF(AND(BH1768=3,BI1768=3),P1768,0),2)</f>
        <v>0</v>
      </c>
      <c r="FS1768">
        <v>0</v>
      </c>
      <c r="FX1768">
        <v>71</v>
      </c>
      <c r="FY1768">
        <v>44</v>
      </c>
      <c r="GA1768" t="s">
        <v>45</v>
      </c>
      <c r="GG1768">
        <v>2</v>
      </c>
      <c r="GH1768">
        <v>1</v>
      </c>
      <c r="GI1768">
        <v>2</v>
      </c>
      <c r="GJ1768">
        <v>0</v>
      </c>
      <c r="GK1768">
        <f>ROUND(R1768*(R12)/100,2)</f>
        <v>43.7</v>
      </c>
      <c r="GL1768">
        <f t="shared" ref="GL1768:GL1779" si="1237">ROUND(IF(AND(BH1768=3,BI1768=3,FS1768&lt;&gt;0),P1768,0),2)</f>
        <v>0</v>
      </c>
      <c r="GM1768">
        <f t="shared" ref="GM1768:GM1779" si="1238">O1768+X1768+Y1768+GK1768</f>
        <v>2368.0199999999995</v>
      </c>
      <c r="GN1768">
        <f t="shared" ref="GN1768:GN1779" si="1239">ROUND(IF(OR(BI1768=0,BI1768=1),O1768+X1768+Y1768+GK1768,0),2)</f>
        <v>2368.02</v>
      </c>
      <c r="GO1768">
        <f t="shared" ref="GO1768:GO1779" si="1240">ROUND(IF(BI1768=2,O1768+X1768+Y1768+GK1768,0),2)</f>
        <v>0</v>
      </c>
      <c r="GP1768">
        <f t="shared" ref="GP1768:GP1779" si="1241">ROUND(IF(BI1768=4,O1768+X1768+Y1768+GK1768,0),2)</f>
        <v>0</v>
      </c>
      <c r="GR1768">
        <v>0</v>
      </c>
    </row>
    <row r="1769" spans="1:200">
      <c r="A1769">
        <v>17</v>
      </c>
      <c r="B1769">
        <v>0</v>
      </c>
      <c r="C1769">
        <f>ROW(SmtRes!A877)</f>
        <v>877</v>
      </c>
      <c r="D1769">
        <f>ROW(EtalonRes!A861)</f>
        <v>861</v>
      </c>
      <c r="E1769" t="s">
        <v>70</v>
      </c>
      <c r="F1769" t="s">
        <v>427</v>
      </c>
      <c r="G1769" t="s">
        <v>428</v>
      </c>
      <c r="H1769" t="s">
        <v>73</v>
      </c>
      <c r="I1769">
        <f>I1768</f>
        <v>0.08</v>
      </c>
      <c r="J1769">
        <v>0</v>
      </c>
      <c r="O1769">
        <f t="shared" si="1208"/>
        <v>671.51</v>
      </c>
      <c r="P1769">
        <f t="shared" si="1209"/>
        <v>0</v>
      </c>
      <c r="Q1769">
        <f t="shared" si="1210"/>
        <v>297.63</v>
      </c>
      <c r="R1769">
        <f t="shared" si="1211"/>
        <v>189.03</v>
      </c>
      <c r="S1769">
        <f t="shared" si="1212"/>
        <v>373.88</v>
      </c>
      <c r="T1769">
        <f t="shared" si="1213"/>
        <v>0</v>
      </c>
      <c r="U1769">
        <f t="shared" si="1214"/>
        <v>2.0604960000000001</v>
      </c>
      <c r="V1769">
        <f t="shared" si="1215"/>
        <v>0</v>
      </c>
      <c r="W1769">
        <f t="shared" si="1216"/>
        <v>0</v>
      </c>
      <c r="X1769">
        <f t="shared" si="1217"/>
        <v>265.45</v>
      </c>
      <c r="Y1769">
        <f t="shared" si="1218"/>
        <v>164.51</v>
      </c>
      <c r="AA1769">
        <v>22950688</v>
      </c>
      <c r="AB1769">
        <f t="shared" si="1219"/>
        <v>740.74</v>
      </c>
      <c r="AC1769">
        <f t="shared" si="1220"/>
        <v>0</v>
      </c>
      <c r="AD1769">
        <f>ROUND((((ET1769)-(EU1769))+AE1769),6)</f>
        <v>465.71</v>
      </c>
      <c r="AE1769">
        <f t="shared" si="1221"/>
        <v>139.05000000000001</v>
      </c>
      <c r="AF1769">
        <f t="shared" si="1221"/>
        <v>275.02999999999997</v>
      </c>
      <c r="AG1769">
        <f t="shared" si="1222"/>
        <v>0</v>
      </c>
      <c r="AH1769">
        <f t="shared" si="1223"/>
        <v>24.6</v>
      </c>
      <c r="AI1769">
        <f t="shared" si="1223"/>
        <v>0</v>
      </c>
      <c r="AJ1769">
        <f t="shared" si="1224"/>
        <v>0</v>
      </c>
      <c r="AK1769">
        <v>740.74</v>
      </c>
      <c r="AL1769">
        <v>0</v>
      </c>
      <c r="AM1769">
        <v>465.71</v>
      </c>
      <c r="AN1769">
        <v>139.05000000000001</v>
      </c>
      <c r="AO1769">
        <v>275.02999999999997</v>
      </c>
      <c r="AP1769">
        <v>0</v>
      </c>
      <c r="AQ1769">
        <v>24.6</v>
      </c>
      <c r="AR1769">
        <v>0</v>
      </c>
      <c r="AS1769">
        <v>0</v>
      </c>
      <c r="AT1769">
        <v>71</v>
      </c>
      <c r="AU1769">
        <v>44</v>
      </c>
      <c r="AV1769">
        <v>1.0469999999999999</v>
      </c>
      <c r="AW1769">
        <v>1</v>
      </c>
      <c r="AZ1769">
        <v>1</v>
      </c>
      <c r="BA1769">
        <v>16.23</v>
      </c>
      <c r="BB1769">
        <v>7.63</v>
      </c>
      <c r="BC1769">
        <v>1</v>
      </c>
      <c r="BD1769" t="s">
        <v>45</v>
      </c>
      <c r="BE1769" t="s">
        <v>45</v>
      </c>
      <c r="BF1769" t="s">
        <v>45</v>
      </c>
      <c r="BG1769" t="s">
        <v>45</v>
      </c>
      <c r="BH1769">
        <v>0</v>
      </c>
      <c r="BI1769">
        <v>1</v>
      </c>
      <c r="BJ1769" t="s">
        <v>429</v>
      </c>
      <c r="BM1769">
        <v>439</v>
      </c>
      <c r="BN1769">
        <v>0</v>
      </c>
      <c r="BO1769" t="s">
        <v>427</v>
      </c>
      <c r="BP1769">
        <v>1</v>
      </c>
      <c r="BQ1769">
        <v>60</v>
      </c>
      <c r="BS1769">
        <v>16.23</v>
      </c>
      <c r="BT1769">
        <v>1</v>
      </c>
      <c r="BU1769">
        <v>1</v>
      </c>
      <c r="BV1769">
        <v>1</v>
      </c>
      <c r="BW1769">
        <v>1</v>
      </c>
      <c r="BX1769">
        <v>1</v>
      </c>
      <c r="BY1769" t="s">
        <v>45</v>
      </c>
      <c r="BZ1769">
        <v>71</v>
      </c>
      <c r="CA1769">
        <v>44</v>
      </c>
      <c r="CF1769">
        <v>0</v>
      </c>
      <c r="CG1769">
        <v>0</v>
      </c>
      <c r="CM1769">
        <v>0</v>
      </c>
      <c r="CN1769" t="s">
        <v>45</v>
      </c>
      <c r="CO1769">
        <v>0</v>
      </c>
      <c r="CP1769">
        <f t="shared" si="1225"/>
        <v>671.51</v>
      </c>
      <c r="CQ1769">
        <f t="shared" si="1226"/>
        <v>0</v>
      </c>
      <c r="CR1769">
        <f t="shared" si="1227"/>
        <v>3720.3755630999995</v>
      </c>
      <c r="CS1769">
        <f t="shared" si="1228"/>
        <v>2362.8502304999997</v>
      </c>
      <c r="CT1769">
        <f t="shared" si="1229"/>
        <v>4673.5325342999995</v>
      </c>
      <c r="CU1769">
        <f t="shared" si="1230"/>
        <v>0</v>
      </c>
      <c r="CV1769">
        <f t="shared" si="1231"/>
        <v>25.7562</v>
      </c>
      <c r="CW1769">
        <f t="shared" si="1232"/>
        <v>0</v>
      </c>
      <c r="CX1769">
        <f t="shared" si="1233"/>
        <v>0</v>
      </c>
      <c r="CY1769">
        <f t="shared" si="1234"/>
        <v>265.45479999999998</v>
      </c>
      <c r="CZ1769">
        <f t="shared" si="1235"/>
        <v>164.50720000000001</v>
      </c>
      <c r="DC1769" t="s">
        <v>45</v>
      </c>
      <c r="DD1769" t="s">
        <v>45</v>
      </c>
      <c r="DE1769" t="s">
        <v>45</v>
      </c>
      <c r="DF1769" t="s">
        <v>45</v>
      </c>
      <c r="DG1769" t="s">
        <v>45</v>
      </c>
      <c r="DH1769" t="s">
        <v>45</v>
      </c>
      <c r="DI1769" t="s">
        <v>45</v>
      </c>
      <c r="DJ1769" t="s">
        <v>45</v>
      </c>
      <c r="DK1769" t="s">
        <v>45</v>
      </c>
      <c r="DL1769" t="s">
        <v>45</v>
      </c>
      <c r="DM1769" t="s">
        <v>45</v>
      </c>
      <c r="DN1769">
        <v>80</v>
      </c>
      <c r="DO1769">
        <v>55</v>
      </c>
      <c r="DP1769">
        <v>1.0469999999999999</v>
      </c>
      <c r="DQ1769">
        <v>1</v>
      </c>
      <c r="DU1769">
        <v>1005</v>
      </c>
      <c r="DV1769" t="s">
        <v>73</v>
      </c>
      <c r="DW1769" t="s">
        <v>73</v>
      </c>
      <c r="DX1769">
        <v>100</v>
      </c>
      <c r="EE1769">
        <v>21378154</v>
      </c>
      <c r="EF1769">
        <v>60</v>
      </c>
      <c r="EG1769" t="s">
        <v>87</v>
      </c>
      <c r="EH1769">
        <v>0</v>
      </c>
      <c r="EI1769" t="s">
        <v>45</v>
      </c>
      <c r="EJ1769">
        <v>1</v>
      </c>
      <c r="EK1769">
        <v>439</v>
      </c>
      <c r="EL1769" t="s">
        <v>425</v>
      </c>
      <c r="EM1769" t="s">
        <v>426</v>
      </c>
      <c r="EO1769" t="s">
        <v>45</v>
      </c>
      <c r="EQ1769">
        <v>0</v>
      </c>
      <c r="ER1769">
        <v>740.74</v>
      </c>
      <c r="ES1769">
        <v>0</v>
      </c>
      <c r="ET1769">
        <v>465.71</v>
      </c>
      <c r="EU1769">
        <v>139.05000000000001</v>
      </c>
      <c r="EV1769">
        <v>275.02999999999997</v>
      </c>
      <c r="EW1769">
        <v>24.6</v>
      </c>
      <c r="EX1769">
        <v>0</v>
      </c>
      <c r="EY1769">
        <v>0</v>
      </c>
      <c r="EZ1769">
        <v>0</v>
      </c>
      <c r="FQ1769">
        <v>0</v>
      </c>
      <c r="FR1769">
        <f t="shared" si="1236"/>
        <v>0</v>
      </c>
      <c r="FS1769">
        <v>0</v>
      </c>
      <c r="FX1769">
        <v>71</v>
      </c>
      <c r="FY1769">
        <v>44</v>
      </c>
      <c r="GA1769" t="s">
        <v>45</v>
      </c>
      <c r="GG1769">
        <v>2</v>
      </c>
      <c r="GH1769">
        <v>1</v>
      </c>
      <c r="GI1769">
        <v>2</v>
      </c>
      <c r="GJ1769">
        <v>0</v>
      </c>
      <c r="GK1769">
        <f>ROUND(R1769*(R12)/100,2)</f>
        <v>315.68</v>
      </c>
      <c r="GL1769">
        <f t="shared" si="1237"/>
        <v>0</v>
      </c>
      <c r="GM1769">
        <f t="shared" si="1238"/>
        <v>1417.15</v>
      </c>
      <c r="GN1769">
        <f t="shared" si="1239"/>
        <v>1417.15</v>
      </c>
      <c r="GO1769">
        <f t="shared" si="1240"/>
        <v>0</v>
      </c>
      <c r="GP1769">
        <f t="shared" si="1241"/>
        <v>0</v>
      </c>
      <c r="GR1769">
        <v>0</v>
      </c>
    </row>
    <row r="1770" spans="1:200">
      <c r="A1770">
        <v>17</v>
      </c>
      <c r="B1770">
        <v>0</v>
      </c>
      <c r="C1770">
        <f>ROW(SmtRes!A881)</f>
        <v>881</v>
      </c>
      <c r="D1770">
        <f>ROW(EtalonRes!A865)</f>
        <v>865</v>
      </c>
      <c r="E1770" t="s">
        <v>77</v>
      </c>
      <c r="F1770" t="s">
        <v>878</v>
      </c>
      <c r="G1770" t="s">
        <v>879</v>
      </c>
      <c r="H1770" t="s">
        <v>73</v>
      </c>
      <c r="I1770">
        <f>I1768</f>
        <v>0.08</v>
      </c>
      <c r="J1770">
        <v>0</v>
      </c>
      <c r="O1770">
        <f t="shared" si="1208"/>
        <v>339</v>
      </c>
      <c r="P1770">
        <f t="shared" si="1209"/>
        <v>7.5</v>
      </c>
      <c r="Q1770">
        <f t="shared" si="1210"/>
        <v>1.34</v>
      </c>
      <c r="R1770">
        <f t="shared" si="1211"/>
        <v>0.42</v>
      </c>
      <c r="S1770">
        <f t="shared" si="1212"/>
        <v>330.16</v>
      </c>
      <c r="T1770">
        <f t="shared" si="1213"/>
        <v>0</v>
      </c>
      <c r="U1770">
        <f t="shared" si="1214"/>
        <v>1.9541207999999999</v>
      </c>
      <c r="V1770">
        <f t="shared" si="1215"/>
        <v>0</v>
      </c>
      <c r="W1770">
        <f t="shared" si="1216"/>
        <v>0</v>
      </c>
      <c r="X1770">
        <f t="shared" si="1217"/>
        <v>290.54000000000002</v>
      </c>
      <c r="Y1770">
        <f t="shared" si="1218"/>
        <v>145.27000000000001</v>
      </c>
      <c r="AA1770">
        <v>22950688</v>
      </c>
      <c r="AB1770">
        <f t="shared" si="1219"/>
        <v>280.20999999999998</v>
      </c>
      <c r="AC1770">
        <f t="shared" si="1220"/>
        <v>24.75</v>
      </c>
      <c r="AD1770">
        <f>ROUND((((ET1770)-(EU1770))+AE1770),6)</f>
        <v>12.59</v>
      </c>
      <c r="AE1770">
        <f t="shared" si="1221"/>
        <v>0.31</v>
      </c>
      <c r="AF1770">
        <f t="shared" si="1221"/>
        <v>242.87</v>
      </c>
      <c r="AG1770">
        <f t="shared" si="1222"/>
        <v>0</v>
      </c>
      <c r="AH1770">
        <f t="shared" si="1223"/>
        <v>23.33</v>
      </c>
      <c r="AI1770">
        <f t="shared" si="1223"/>
        <v>0</v>
      </c>
      <c r="AJ1770">
        <f t="shared" si="1224"/>
        <v>0</v>
      </c>
      <c r="AK1770">
        <v>280.20999999999998</v>
      </c>
      <c r="AL1770">
        <v>24.75</v>
      </c>
      <c r="AM1770">
        <v>12.59</v>
      </c>
      <c r="AN1770">
        <v>0.31</v>
      </c>
      <c r="AO1770">
        <v>242.87</v>
      </c>
      <c r="AP1770">
        <v>0</v>
      </c>
      <c r="AQ1770">
        <v>23.33</v>
      </c>
      <c r="AR1770">
        <v>0</v>
      </c>
      <c r="AS1770">
        <v>0</v>
      </c>
      <c r="AT1770">
        <v>88</v>
      </c>
      <c r="AU1770">
        <v>44</v>
      </c>
      <c r="AV1770">
        <v>1.0469999999999999</v>
      </c>
      <c r="AW1770">
        <v>1</v>
      </c>
      <c r="AZ1770">
        <v>1</v>
      </c>
      <c r="BA1770">
        <v>16.23</v>
      </c>
      <c r="BB1770">
        <v>1.27</v>
      </c>
      <c r="BC1770">
        <v>3.79</v>
      </c>
      <c r="BD1770" t="s">
        <v>45</v>
      </c>
      <c r="BE1770" t="s">
        <v>45</v>
      </c>
      <c r="BF1770" t="s">
        <v>45</v>
      </c>
      <c r="BG1770" t="s">
        <v>45</v>
      </c>
      <c r="BH1770">
        <v>0</v>
      </c>
      <c r="BI1770">
        <v>1</v>
      </c>
      <c r="BJ1770" t="s">
        <v>880</v>
      </c>
      <c r="BM1770">
        <v>89</v>
      </c>
      <c r="BN1770">
        <v>0</v>
      </c>
      <c r="BO1770" t="s">
        <v>878</v>
      </c>
      <c r="BP1770">
        <v>1</v>
      </c>
      <c r="BQ1770">
        <v>30</v>
      </c>
      <c r="BS1770">
        <v>16.23</v>
      </c>
      <c r="BT1770">
        <v>1</v>
      </c>
      <c r="BU1770">
        <v>1</v>
      </c>
      <c r="BV1770">
        <v>1</v>
      </c>
      <c r="BW1770">
        <v>1</v>
      </c>
      <c r="BX1770">
        <v>1</v>
      </c>
      <c r="BY1770" t="s">
        <v>45</v>
      </c>
      <c r="BZ1770">
        <v>88</v>
      </c>
      <c r="CA1770">
        <v>44</v>
      </c>
      <c r="CF1770">
        <v>0</v>
      </c>
      <c r="CG1770">
        <v>0</v>
      </c>
      <c r="CM1770">
        <v>0</v>
      </c>
      <c r="CN1770" t="s">
        <v>45</v>
      </c>
      <c r="CO1770">
        <v>0</v>
      </c>
      <c r="CP1770">
        <f t="shared" si="1225"/>
        <v>339</v>
      </c>
      <c r="CQ1770">
        <f t="shared" si="1226"/>
        <v>93.802499999999995</v>
      </c>
      <c r="CR1770">
        <f t="shared" si="1227"/>
        <v>16.740797099999998</v>
      </c>
      <c r="CS1770">
        <f t="shared" si="1228"/>
        <v>5.2677710999999992</v>
      </c>
      <c r="CT1770">
        <f t="shared" si="1229"/>
        <v>4127.0437646999999</v>
      </c>
      <c r="CU1770">
        <f t="shared" si="1230"/>
        <v>0</v>
      </c>
      <c r="CV1770">
        <f t="shared" si="1231"/>
        <v>24.426509999999997</v>
      </c>
      <c r="CW1770">
        <f t="shared" si="1232"/>
        <v>0</v>
      </c>
      <c r="CX1770">
        <f t="shared" si="1233"/>
        <v>0</v>
      </c>
      <c r="CY1770">
        <f t="shared" si="1234"/>
        <v>290.54080000000005</v>
      </c>
      <c r="CZ1770">
        <f t="shared" si="1235"/>
        <v>145.27040000000002</v>
      </c>
      <c r="DC1770" t="s">
        <v>45</v>
      </c>
      <c r="DD1770" t="s">
        <v>45</v>
      </c>
      <c r="DE1770" t="s">
        <v>45</v>
      </c>
      <c r="DF1770" t="s">
        <v>45</v>
      </c>
      <c r="DG1770" t="s">
        <v>45</v>
      </c>
      <c r="DH1770" t="s">
        <v>45</v>
      </c>
      <c r="DI1770" t="s">
        <v>45</v>
      </c>
      <c r="DJ1770" t="s">
        <v>45</v>
      </c>
      <c r="DK1770" t="s">
        <v>45</v>
      </c>
      <c r="DL1770" t="s">
        <v>45</v>
      </c>
      <c r="DM1770" t="s">
        <v>45</v>
      </c>
      <c r="DN1770">
        <v>104</v>
      </c>
      <c r="DO1770">
        <v>70</v>
      </c>
      <c r="DP1770">
        <v>1.0469999999999999</v>
      </c>
      <c r="DQ1770">
        <v>1</v>
      </c>
      <c r="DU1770">
        <v>1005</v>
      </c>
      <c r="DV1770" t="s">
        <v>73</v>
      </c>
      <c r="DW1770" t="s">
        <v>73</v>
      </c>
      <c r="DX1770">
        <v>100</v>
      </c>
      <c r="EE1770">
        <v>21377804</v>
      </c>
      <c r="EF1770">
        <v>30</v>
      </c>
      <c r="EG1770" t="s">
        <v>20</v>
      </c>
      <c r="EH1770">
        <v>0</v>
      </c>
      <c r="EI1770" t="s">
        <v>45</v>
      </c>
      <c r="EJ1770">
        <v>1</v>
      </c>
      <c r="EK1770">
        <v>89</v>
      </c>
      <c r="EL1770" t="s">
        <v>881</v>
      </c>
      <c r="EM1770" t="s">
        <v>882</v>
      </c>
      <c r="EO1770" t="s">
        <v>45</v>
      </c>
      <c r="EQ1770">
        <v>0</v>
      </c>
      <c r="ER1770">
        <v>280.20999999999998</v>
      </c>
      <c r="ES1770">
        <v>24.75</v>
      </c>
      <c r="ET1770">
        <v>12.59</v>
      </c>
      <c r="EU1770">
        <v>0.31</v>
      </c>
      <c r="EV1770">
        <v>242.87</v>
      </c>
      <c r="EW1770">
        <v>23.33</v>
      </c>
      <c r="EX1770">
        <v>0</v>
      </c>
      <c r="EY1770">
        <v>0</v>
      </c>
      <c r="EZ1770">
        <v>0</v>
      </c>
      <c r="FQ1770">
        <v>0</v>
      </c>
      <c r="FR1770">
        <f t="shared" si="1236"/>
        <v>0</v>
      </c>
      <c r="FS1770">
        <v>0</v>
      </c>
      <c r="FX1770">
        <v>88</v>
      </c>
      <c r="FY1770">
        <v>44</v>
      </c>
      <c r="GA1770" t="s">
        <v>45</v>
      </c>
      <c r="GG1770">
        <v>2</v>
      </c>
      <c r="GH1770">
        <v>1</v>
      </c>
      <c r="GI1770">
        <v>2</v>
      </c>
      <c r="GJ1770">
        <v>0</v>
      </c>
      <c r="GK1770">
        <f>ROUND(R1770*(R12)/100,2)</f>
        <v>0.7</v>
      </c>
      <c r="GL1770">
        <f t="shared" si="1237"/>
        <v>0</v>
      </c>
      <c r="GM1770">
        <f t="shared" si="1238"/>
        <v>775.51</v>
      </c>
      <c r="GN1770">
        <f t="shared" si="1239"/>
        <v>775.51</v>
      </c>
      <c r="GO1770">
        <f t="shared" si="1240"/>
        <v>0</v>
      </c>
      <c r="GP1770">
        <f t="shared" si="1241"/>
        <v>0</v>
      </c>
      <c r="GR1770">
        <v>0</v>
      </c>
    </row>
    <row r="1771" spans="1:200">
      <c r="A1771">
        <v>18</v>
      </c>
      <c r="B1771">
        <v>0</v>
      </c>
      <c r="C1771">
        <v>881</v>
      </c>
      <c r="E1771" t="s">
        <v>402</v>
      </c>
      <c r="F1771" t="s">
        <v>807</v>
      </c>
      <c r="G1771" t="s">
        <v>808</v>
      </c>
      <c r="H1771" t="s">
        <v>102</v>
      </c>
      <c r="I1771">
        <f>I1770*J1771</f>
        <v>0.16320000000000001</v>
      </c>
      <c r="J1771">
        <v>2.04</v>
      </c>
      <c r="O1771">
        <f t="shared" si="1208"/>
        <v>455.01</v>
      </c>
      <c r="P1771">
        <f t="shared" si="1209"/>
        <v>455.01</v>
      </c>
      <c r="Q1771">
        <f t="shared" si="1210"/>
        <v>0</v>
      </c>
      <c r="R1771">
        <f t="shared" si="1211"/>
        <v>0</v>
      </c>
      <c r="S1771">
        <f t="shared" si="1212"/>
        <v>0</v>
      </c>
      <c r="T1771">
        <f t="shared" si="1213"/>
        <v>0</v>
      </c>
      <c r="U1771">
        <f t="shared" si="1214"/>
        <v>0</v>
      </c>
      <c r="V1771">
        <f t="shared" si="1215"/>
        <v>0</v>
      </c>
      <c r="W1771">
        <f t="shared" si="1216"/>
        <v>0</v>
      </c>
      <c r="X1771">
        <f t="shared" si="1217"/>
        <v>0</v>
      </c>
      <c r="Y1771">
        <f t="shared" si="1218"/>
        <v>0</v>
      </c>
      <c r="AA1771">
        <v>22950688</v>
      </c>
      <c r="AB1771">
        <f t="shared" si="1219"/>
        <v>451.14</v>
      </c>
      <c r="AC1771">
        <f t="shared" si="1220"/>
        <v>451.14</v>
      </c>
      <c r="AD1771">
        <f>ROUND((((ET1771)-(EU1771))+AE1771),6)</f>
        <v>0</v>
      </c>
      <c r="AE1771">
        <f t="shared" si="1221"/>
        <v>0</v>
      </c>
      <c r="AF1771">
        <f t="shared" si="1221"/>
        <v>0</v>
      </c>
      <c r="AG1771">
        <f t="shared" si="1222"/>
        <v>0</v>
      </c>
      <c r="AH1771">
        <f t="shared" si="1223"/>
        <v>0</v>
      </c>
      <c r="AI1771">
        <f t="shared" si="1223"/>
        <v>0</v>
      </c>
      <c r="AJ1771">
        <f t="shared" si="1224"/>
        <v>0</v>
      </c>
      <c r="AK1771">
        <v>451.14</v>
      </c>
      <c r="AL1771">
        <v>451.14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1</v>
      </c>
      <c r="AW1771">
        <v>1</v>
      </c>
      <c r="AZ1771">
        <v>1</v>
      </c>
      <c r="BA1771">
        <v>1</v>
      </c>
      <c r="BB1771">
        <v>1</v>
      </c>
      <c r="BC1771">
        <v>6.18</v>
      </c>
      <c r="BD1771" t="s">
        <v>45</v>
      </c>
      <c r="BE1771" t="s">
        <v>45</v>
      </c>
      <c r="BF1771" t="s">
        <v>45</v>
      </c>
      <c r="BG1771" t="s">
        <v>45</v>
      </c>
      <c r="BH1771">
        <v>3</v>
      </c>
      <c r="BI1771">
        <v>1</v>
      </c>
      <c r="BJ1771" t="s">
        <v>809</v>
      </c>
      <c r="BM1771">
        <v>89</v>
      </c>
      <c r="BN1771">
        <v>0</v>
      </c>
      <c r="BO1771" t="s">
        <v>807</v>
      </c>
      <c r="BP1771">
        <v>1</v>
      </c>
      <c r="BQ1771">
        <v>30</v>
      </c>
      <c r="BS1771">
        <v>1</v>
      </c>
      <c r="BT1771">
        <v>1</v>
      </c>
      <c r="BU1771">
        <v>1</v>
      </c>
      <c r="BV1771">
        <v>1</v>
      </c>
      <c r="BW1771">
        <v>1</v>
      </c>
      <c r="BX1771">
        <v>1</v>
      </c>
      <c r="BY1771" t="s">
        <v>45</v>
      </c>
      <c r="BZ1771">
        <v>0</v>
      </c>
      <c r="CA1771">
        <v>0</v>
      </c>
      <c r="CF1771">
        <v>0</v>
      </c>
      <c r="CG1771">
        <v>0</v>
      </c>
      <c r="CM1771">
        <v>0</v>
      </c>
      <c r="CN1771" t="s">
        <v>45</v>
      </c>
      <c r="CO1771">
        <v>0</v>
      </c>
      <c r="CP1771">
        <f t="shared" si="1225"/>
        <v>455.01</v>
      </c>
      <c r="CQ1771">
        <f t="shared" si="1226"/>
        <v>2788.0451999999996</v>
      </c>
      <c r="CR1771">
        <f t="shared" si="1227"/>
        <v>0</v>
      </c>
      <c r="CS1771">
        <f t="shared" si="1228"/>
        <v>0</v>
      </c>
      <c r="CT1771">
        <f t="shared" si="1229"/>
        <v>0</v>
      </c>
      <c r="CU1771">
        <f t="shared" si="1230"/>
        <v>0</v>
      </c>
      <c r="CV1771">
        <f t="shared" si="1231"/>
        <v>0</v>
      </c>
      <c r="CW1771">
        <f t="shared" si="1232"/>
        <v>0</v>
      </c>
      <c r="CX1771">
        <f t="shared" si="1233"/>
        <v>0</v>
      </c>
      <c r="CY1771">
        <f t="shared" si="1234"/>
        <v>0</v>
      </c>
      <c r="CZ1771">
        <f t="shared" si="1235"/>
        <v>0</v>
      </c>
      <c r="DC1771" t="s">
        <v>45</v>
      </c>
      <c r="DD1771" t="s">
        <v>45</v>
      </c>
      <c r="DE1771" t="s">
        <v>45</v>
      </c>
      <c r="DF1771" t="s">
        <v>45</v>
      </c>
      <c r="DG1771" t="s">
        <v>45</v>
      </c>
      <c r="DH1771" t="s">
        <v>45</v>
      </c>
      <c r="DI1771" t="s">
        <v>45</v>
      </c>
      <c r="DJ1771" t="s">
        <v>45</v>
      </c>
      <c r="DK1771" t="s">
        <v>45</v>
      </c>
      <c r="DL1771" t="s">
        <v>45</v>
      </c>
      <c r="DM1771" t="s">
        <v>45</v>
      </c>
      <c r="DN1771">
        <v>104</v>
      </c>
      <c r="DO1771">
        <v>70</v>
      </c>
      <c r="DP1771">
        <v>1.0469999999999999</v>
      </c>
      <c r="DQ1771">
        <v>1</v>
      </c>
      <c r="DU1771">
        <v>1007</v>
      </c>
      <c r="DV1771" t="s">
        <v>102</v>
      </c>
      <c r="DW1771" t="s">
        <v>102</v>
      </c>
      <c r="DX1771">
        <v>1</v>
      </c>
      <c r="EE1771">
        <v>21377804</v>
      </c>
      <c r="EF1771">
        <v>30</v>
      </c>
      <c r="EG1771" t="s">
        <v>20</v>
      </c>
      <c r="EH1771">
        <v>0</v>
      </c>
      <c r="EI1771" t="s">
        <v>45</v>
      </c>
      <c r="EJ1771">
        <v>1</v>
      </c>
      <c r="EK1771">
        <v>89</v>
      </c>
      <c r="EL1771" t="s">
        <v>881</v>
      </c>
      <c r="EM1771" t="s">
        <v>882</v>
      </c>
      <c r="EO1771" t="s">
        <v>45</v>
      </c>
      <c r="EQ1771">
        <v>0</v>
      </c>
      <c r="ER1771">
        <v>451.14</v>
      </c>
      <c r="ES1771">
        <v>451.14</v>
      </c>
      <c r="ET1771">
        <v>0</v>
      </c>
      <c r="EU1771">
        <v>0</v>
      </c>
      <c r="EV1771">
        <v>0</v>
      </c>
      <c r="EW1771">
        <v>0</v>
      </c>
      <c r="EX1771">
        <v>0</v>
      </c>
      <c r="EZ1771">
        <v>0</v>
      </c>
      <c r="FQ1771">
        <v>0</v>
      </c>
      <c r="FR1771">
        <f t="shared" si="1236"/>
        <v>0</v>
      </c>
      <c r="FS1771">
        <v>0</v>
      </c>
      <c r="FX1771">
        <v>0</v>
      </c>
      <c r="FY1771">
        <v>0</v>
      </c>
      <c r="GA1771" t="s">
        <v>45</v>
      </c>
      <c r="GG1771">
        <v>2</v>
      </c>
      <c r="GH1771">
        <v>1</v>
      </c>
      <c r="GI1771">
        <v>2</v>
      </c>
      <c r="GJ1771">
        <v>0</v>
      </c>
      <c r="GK1771">
        <f>ROUND(R1771*(R12)/100,2)</f>
        <v>0</v>
      </c>
      <c r="GL1771">
        <f t="shared" si="1237"/>
        <v>0</v>
      </c>
      <c r="GM1771">
        <f t="shared" si="1238"/>
        <v>455.01</v>
      </c>
      <c r="GN1771">
        <f t="shared" si="1239"/>
        <v>455.01</v>
      </c>
      <c r="GO1771">
        <f t="shared" si="1240"/>
        <v>0</v>
      </c>
      <c r="GP1771">
        <f t="shared" si="1241"/>
        <v>0</v>
      </c>
      <c r="GR1771">
        <v>0</v>
      </c>
    </row>
    <row r="1772" spans="1:200">
      <c r="A1772">
        <v>17</v>
      </c>
      <c r="B1772">
        <v>0</v>
      </c>
      <c r="C1772">
        <f>ROW(SmtRes!A884)</f>
        <v>884</v>
      </c>
      <c r="D1772">
        <f>ROW(EtalonRes!A868)</f>
        <v>868</v>
      </c>
      <c r="E1772" t="s">
        <v>83</v>
      </c>
      <c r="F1772" t="s">
        <v>883</v>
      </c>
      <c r="G1772" t="s">
        <v>884</v>
      </c>
      <c r="H1772" t="s">
        <v>73</v>
      </c>
      <c r="I1772">
        <f>I1770</f>
        <v>0.08</v>
      </c>
      <c r="J1772">
        <v>0</v>
      </c>
      <c r="O1772">
        <f t="shared" si="1208"/>
        <v>12.92</v>
      </c>
      <c r="P1772">
        <f t="shared" si="1209"/>
        <v>0</v>
      </c>
      <c r="Q1772">
        <f t="shared" si="1210"/>
        <v>0.69</v>
      </c>
      <c r="R1772">
        <f t="shared" si="1211"/>
        <v>0.22</v>
      </c>
      <c r="S1772">
        <f t="shared" si="1212"/>
        <v>12.23</v>
      </c>
      <c r="T1772">
        <f t="shared" si="1213"/>
        <v>0</v>
      </c>
      <c r="U1772">
        <f t="shared" si="1214"/>
        <v>7.3708800000000005E-2</v>
      </c>
      <c r="V1772">
        <f t="shared" si="1215"/>
        <v>0</v>
      </c>
      <c r="W1772">
        <f t="shared" si="1216"/>
        <v>0</v>
      </c>
      <c r="X1772">
        <f t="shared" si="1217"/>
        <v>10.76</v>
      </c>
      <c r="Y1772">
        <f t="shared" si="1218"/>
        <v>5.38</v>
      </c>
      <c r="AA1772">
        <v>22950688</v>
      </c>
      <c r="AB1772">
        <f t="shared" si="1219"/>
        <v>15.44</v>
      </c>
      <c r="AC1772">
        <f t="shared" si="1220"/>
        <v>0</v>
      </c>
      <c r="AD1772">
        <f>ROUND(((((ET1772*2))-((EU1772*2)))+AE1772),6)</f>
        <v>6.44</v>
      </c>
      <c r="AE1772">
        <f>ROUND(((EU1772*2)),6)</f>
        <v>0.16</v>
      </c>
      <c r="AF1772">
        <f>ROUND(((EV1772*2)),6)</f>
        <v>9</v>
      </c>
      <c r="AG1772">
        <f t="shared" si="1222"/>
        <v>0</v>
      </c>
      <c r="AH1772">
        <f>((EW1772*2))</f>
        <v>0.88</v>
      </c>
      <c r="AI1772">
        <f>((EX1772*2))</f>
        <v>0</v>
      </c>
      <c r="AJ1772">
        <f t="shared" si="1224"/>
        <v>0</v>
      </c>
      <c r="AK1772">
        <v>7.72</v>
      </c>
      <c r="AL1772">
        <v>0</v>
      </c>
      <c r="AM1772">
        <v>3.22</v>
      </c>
      <c r="AN1772">
        <v>0.08</v>
      </c>
      <c r="AO1772">
        <v>4.5</v>
      </c>
      <c r="AP1772">
        <v>0</v>
      </c>
      <c r="AQ1772">
        <v>0.44</v>
      </c>
      <c r="AR1772">
        <v>0</v>
      </c>
      <c r="AS1772">
        <v>0</v>
      </c>
      <c r="AT1772">
        <v>88</v>
      </c>
      <c r="AU1772">
        <v>44</v>
      </c>
      <c r="AV1772">
        <v>1.0469999999999999</v>
      </c>
      <c r="AW1772">
        <v>1</v>
      </c>
      <c r="AZ1772">
        <v>1</v>
      </c>
      <c r="BA1772">
        <v>16.23</v>
      </c>
      <c r="BB1772">
        <v>1.27</v>
      </c>
      <c r="BC1772">
        <v>1</v>
      </c>
      <c r="BD1772" t="s">
        <v>45</v>
      </c>
      <c r="BE1772" t="s">
        <v>45</v>
      </c>
      <c r="BF1772" t="s">
        <v>45</v>
      </c>
      <c r="BG1772" t="s">
        <v>45</v>
      </c>
      <c r="BH1772">
        <v>0</v>
      </c>
      <c r="BI1772">
        <v>1</v>
      </c>
      <c r="BJ1772" t="s">
        <v>885</v>
      </c>
      <c r="BM1772">
        <v>89</v>
      </c>
      <c r="BN1772">
        <v>0</v>
      </c>
      <c r="BO1772" t="s">
        <v>883</v>
      </c>
      <c r="BP1772">
        <v>1</v>
      </c>
      <c r="BQ1772">
        <v>30</v>
      </c>
      <c r="BS1772">
        <v>16.23</v>
      </c>
      <c r="BT1772">
        <v>1</v>
      </c>
      <c r="BU1772">
        <v>1</v>
      </c>
      <c r="BV1772">
        <v>1</v>
      </c>
      <c r="BW1772">
        <v>1</v>
      </c>
      <c r="BX1772">
        <v>1</v>
      </c>
      <c r="BY1772" t="s">
        <v>45</v>
      </c>
      <c r="BZ1772">
        <v>88</v>
      </c>
      <c r="CA1772">
        <v>44</v>
      </c>
      <c r="CF1772">
        <v>0</v>
      </c>
      <c r="CG1772">
        <v>0</v>
      </c>
      <c r="CM1772">
        <v>0</v>
      </c>
      <c r="CN1772" t="s">
        <v>45</v>
      </c>
      <c r="CO1772">
        <v>0</v>
      </c>
      <c r="CP1772">
        <f t="shared" si="1225"/>
        <v>12.92</v>
      </c>
      <c r="CQ1772">
        <f t="shared" si="1226"/>
        <v>0</v>
      </c>
      <c r="CR1772">
        <f t="shared" si="1227"/>
        <v>8.5632035999999996</v>
      </c>
      <c r="CS1772">
        <f t="shared" si="1228"/>
        <v>2.7188496</v>
      </c>
      <c r="CT1772">
        <f t="shared" si="1229"/>
        <v>152.93528999999998</v>
      </c>
      <c r="CU1772">
        <f t="shared" si="1230"/>
        <v>0</v>
      </c>
      <c r="CV1772">
        <f t="shared" si="1231"/>
        <v>0.92135999999999996</v>
      </c>
      <c r="CW1772">
        <f t="shared" si="1232"/>
        <v>0</v>
      </c>
      <c r="CX1772">
        <f t="shared" si="1233"/>
        <v>0</v>
      </c>
      <c r="CY1772">
        <f t="shared" si="1234"/>
        <v>10.762400000000001</v>
      </c>
      <c r="CZ1772">
        <f t="shared" si="1235"/>
        <v>5.3812000000000006</v>
      </c>
      <c r="DC1772" t="s">
        <v>45</v>
      </c>
      <c r="DD1772" t="s">
        <v>45</v>
      </c>
      <c r="DE1772" t="s">
        <v>886</v>
      </c>
      <c r="DF1772" t="s">
        <v>886</v>
      </c>
      <c r="DG1772" t="s">
        <v>886</v>
      </c>
      <c r="DH1772" t="s">
        <v>45</v>
      </c>
      <c r="DI1772" t="s">
        <v>886</v>
      </c>
      <c r="DJ1772" t="s">
        <v>886</v>
      </c>
      <c r="DK1772" t="s">
        <v>45</v>
      </c>
      <c r="DL1772" t="s">
        <v>45</v>
      </c>
      <c r="DM1772" t="s">
        <v>45</v>
      </c>
      <c r="DN1772">
        <v>104</v>
      </c>
      <c r="DO1772">
        <v>70</v>
      </c>
      <c r="DP1772">
        <v>1.0469999999999999</v>
      </c>
      <c r="DQ1772">
        <v>1</v>
      </c>
      <c r="DU1772">
        <v>1005</v>
      </c>
      <c r="DV1772" t="s">
        <v>73</v>
      </c>
      <c r="DW1772" t="s">
        <v>73</v>
      </c>
      <c r="DX1772">
        <v>100</v>
      </c>
      <c r="EE1772">
        <v>21377804</v>
      </c>
      <c r="EF1772">
        <v>30</v>
      </c>
      <c r="EG1772" t="s">
        <v>20</v>
      </c>
      <c r="EH1772">
        <v>0</v>
      </c>
      <c r="EI1772" t="s">
        <v>45</v>
      </c>
      <c r="EJ1772">
        <v>1</v>
      </c>
      <c r="EK1772">
        <v>89</v>
      </c>
      <c r="EL1772" t="s">
        <v>881</v>
      </c>
      <c r="EM1772" t="s">
        <v>882</v>
      </c>
      <c r="EO1772" t="s">
        <v>45</v>
      </c>
      <c r="EQ1772">
        <v>0</v>
      </c>
      <c r="ER1772">
        <v>7.72</v>
      </c>
      <c r="ES1772">
        <v>0</v>
      </c>
      <c r="ET1772">
        <v>3.22</v>
      </c>
      <c r="EU1772">
        <v>0.08</v>
      </c>
      <c r="EV1772">
        <v>4.5</v>
      </c>
      <c r="EW1772">
        <v>0.44</v>
      </c>
      <c r="EX1772">
        <v>0</v>
      </c>
      <c r="EY1772">
        <v>0</v>
      </c>
      <c r="EZ1772">
        <v>0</v>
      </c>
      <c r="FQ1772">
        <v>0</v>
      </c>
      <c r="FR1772">
        <f t="shared" si="1236"/>
        <v>0</v>
      </c>
      <c r="FS1772">
        <v>0</v>
      </c>
      <c r="FX1772">
        <v>88</v>
      </c>
      <c r="FY1772">
        <v>44</v>
      </c>
      <c r="GA1772" t="s">
        <v>45</v>
      </c>
      <c r="GG1772">
        <v>2</v>
      </c>
      <c r="GH1772">
        <v>1</v>
      </c>
      <c r="GI1772">
        <v>2</v>
      </c>
      <c r="GJ1772">
        <v>0</v>
      </c>
      <c r="GK1772">
        <f>ROUND(R1772*(R12)/100,2)</f>
        <v>0.37</v>
      </c>
      <c r="GL1772">
        <f t="shared" si="1237"/>
        <v>0</v>
      </c>
      <c r="GM1772">
        <f t="shared" si="1238"/>
        <v>29.43</v>
      </c>
      <c r="GN1772">
        <f t="shared" si="1239"/>
        <v>29.43</v>
      </c>
      <c r="GO1772">
        <f t="shared" si="1240"/>
        <v>0</v>
      </c>
      <c r="GP1772">
        <f t="shared" si="1241"/>
        <v>0</v>
      </c>
      <c r="GR1772">
        <v>0</v>
      </c>
    </row>
    <row r="1773" spans="1:200">
      <c r="A1773">
        <v>18</v>
      </c>
      <c r="B1773">
        <v>0</v>
      </c>
      <c r="C1773">
        <v>884</v>
      </c>
      <c r="E1773" t="s">
        <v>453</v>
      </c>
      <c r="F1773" t="s">
        <v>807</v>
      </c>
      <c r="G1773" t="s">
        <v>808</v>
      </c>
      <c r="H1773" t="s">
        <v>102</v>
      </c>
      <c r="I1773">
        <f>I1772*J1773</f>
        <v>4.0800000000000003E-2</v>
      </c>
      <c r="J1773">
        <v>0.51</v>
      </c>
      <c r="O1773">
        <f t="shared" si="1208"/>
        <v>113.75</v>
      </c>
      <c r="P1773">
        <f t="shared" si="1209"/>
        <v>113.75</v>
      </c>
      <c r="Q1773">
        <f t="shared" si="1210"/>
        <v>0</v>
      </c>
      <c r="R1773">
        <f t="shared" si="1211"/>
        <v>0</v>
      </c>
      <c r="S1773">
        <f t="shared" si="1212"/>
        <v>0</v>
      </c>
      <c r="T1773">
        <f t="shared" si="1213"/>
        <v>0</v>
      </c>
      <c r="U1773">
        <f t="shared" si="1214"/>
        <v>0</v>
      </c>
      <c r="V1773">
        <f t="shared" si="1215"/>
        <v>0</v>
      </c>
      <c r="W1773">
        <f t="shared" si="1216"/>
        <v>0</v>
      </c>
      <c r="X1773">
        <f t="shared" si="1217"/>
        <v>0</v>
      </c>
      <c r="Y1773">
        <f t="shared" si="1218"/>
        <v>0</v>
      </c>
      <c r="AA1773">
        <v>22950688</v>
      </c>
      <c r="AB1773">
        <f t="shared" si="1219"/>
        <v>451.14</v>
      </c>
      <c r="AC1773">
        <f t="shared" si="1220"/>
        <v>451.14</v>
      </c>
      <c r="AD1773">
        <f t="shared" ref="AD1773:AD1779" si="1242">ROUND((((ET1773)-(EU1773))+AE1773),6)</f>
        <v>0</v>
      </c>
      <c r="AE1773">
        <f t="shared" ref="AE1773:AF1779" si="1243">ROUND((EU1773),6)</f>
        <v>0</v>
      </c>
      <c r="AF1773">
        <f t="shared" si="1243"/>
        <v>0</v>
      </c>
      <c r="AG1773">
        <f t="shared" si="1222"/>
        <v>0</v>
      </c>
      <c r="AH1773">
        <f t="shared" ref="AH1773:AI1779" si="1244">(EW1773)</f>
        <v>0</v>
      </c>
      <c r="AI1773">
        <f t="shared" si="1244"/>
        <v>0</v>
      </c>
      <c r="AJ1773">
        <f t="shared" si="1224"/>
        <v>0</v>
      </c>
      <c r="AK1773">
        <v>451.14</v>
      </c>
      <c r="AL1773">
        <v>451.14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1</v>
      </c>
      <c r="AW1773">
        <v>1</v>
      </c>
      <c r="AZ1773">
        <v>1</v>
      </c>
      <c r="BA1773">
        <v>1</v>
      </c>
      <c r="BB1773">
        <v>1</v>
      </c>
      <c r="BC1773">
        <v>6.18</v>
      </c>
      <c r="BD1773" t="s">
        <v>45</v>
      </c>
      <c r="BE1773" t="s">
        <v>45</v>
      </c>
      <c r="BF1773" t="s">
        <v>45</v>
      </c>
      <c r="BG1773" t="s">
        <v>45</v>
      </c>
      <c r="BH1773">
        <v>3</v>
      </c>
      <c r="BI1773">
        <v>1</v>
      </c>
      <c r="BJ1773" t="s">
        <v>809</v>
      </c>
      <c r="BM1773">
        <v>89</v>
      </c>
      <c r="BN1773">
        <v>0</v>
      </c>
      <c r="BO1773" t="s">
        <v>807</v>
      </c>
      <c r="BP1773">
        <v>1</v>
      </c>
      <c r="BQ1773">
        <v>30</v>
      </c>
      <c r="BS1773">
        <v>1</v>
      </c>
      <c r="BT1773">
        <v>1</v>
      </c>
      <c r="BU1773">
        <v>1</v>
      </c>
      <c r="BV1773">
        <v>1</v>
      </c>
      <c r="BW1773">
        <v>1</v>
      </c>
      <c r="BX1773">
        <v>1</v>
      </c>
      <c r="BY1773" t="s">
        <v>45</v>
      </c>
      <c r="BZ1773">
        <v>0</v>
      </c>
      <c r="CA1773">
        <v>0</v>
      </c>
      <c r="CF1773">
        <v>0</v>
      </c>
      <c r="CG1773">
        <v>0</v>
      </c>
      <c r="CM1773">
        <v>0</v>
      </c>
      <c r="CN1773" t="s">
        <v>45</v>
      </c>
      <c r="CO1773">
        <v>0</v>
      </c>
      <c r="CP1773">
        <f t="shared" si="1225"/>
        <v>113.75</v>
      </c>
      <c r="CQ1773">
        <f t="shared" si="1226"/>
        <v>2788.0451999999996</v>
      </c>
      <c r="CR1773">
        <f t="shared" si="1227"/>
        <v>0</v>
      </c>
      <c r="CS1773">
        <f t="shared" si="1228"/>
        <v>0</v>
      </c>
      <c r="CT1773">
        <f t="shared" si="1229"/>
        <v>0</v>
      </c>
      <c r="CU1773">
        <f t="shared" si="1230"/>
        <v>0</v>
      </c>
      <c r="CV1773">
        <f t="shared" si="1231"/>
        <v>0</v>
      </c>
      <c r="CW1773">
        <f t="shared" si="1232"/>
        <v>0</v>
      </c>
      <c r="CX1773">
        <f t="shared" si="1233"/>
        <v>0</v>
      </c>
      <c r="CY1773">
        <f t="shared" si="1234"/>
        <v>0</v>
      </c>
      <c r="CZ1773">
        <f t="shared" si="1235"/>
        <v>0</v>
      </c>
      <c r="DC1773" t="s">
        <v>45</v>
      </c>
      <c r="DD1773" t="s">
        <v>45</v>
      </c>
      <c r="DE1773" t="s">
        <v>45</v>
      </c>
      <c r="DF1773" t="s">
        <v>45</v>
      </c>
      <c r="DG1773" t="s">
        <v>45</v>
      </c>
      <c r="DH1773" t="s">
        <v>45</v>
      </c>
      <c r="DI1773" t="s">
        <v>45</v>
      </c>
      <c r="DJ1773" t="s">
        <v>45</v>
      </c>
      <c r="DK1773" t="s">
        <v>45</v>
      </c>
      <c r="DL1773" t="s">
        <v>45</v>
      </c>
      <c r="DM1773" t="s">
        <v>45</v>
      </c>
      <c r="DN1773">
        <v>104</v>
      </c>
      <c r="DO1773">
        <v>70</v>
      </c>
      <c r="DP1773">
        <v>1.0469999999999999</v>
      </c>
      <c r="DQ1773">
        <v>1</v>
      </c>
      <c r="DU1773">
        <v>1007</v>
      </c>
      <c r="DV1773" t="s">
        <v>102</v>
      </c>
      <c r="DW1773" t="s">
        <v>102</v>
      </c>
      <c r="DX1773">
        <v>1</v>
      </c>
      <c r="EE1773">
        <v>21377804</v>
      </c>
      <c r="EF1773">
        <v>30</v>
      </c>
      <c r="EG1773" t="s">
        <v>20</v>
      </c>
      <c r="EH1773">
        <v>0</v>
      </c>
      <c r="EI1773" t="s">
        <v>45</v>
      </c>
      <c r="EJ1773">
        <v>1</v>
      </c>
      <c r="EK1773">
        <v>89</v>
      </c>
      <c r="EL1773" t="s">
        <v>881</v>
      </c>
      <c r="EM1773" t="s">
        <v>882</v>
      </c>
      <c r="EO1773" t="s">
        <v>45</v>
      </c>
      <c r="EQ1773">
        <v>0</v>
      </c>
      <c r="ER1773">
        <v>451.14</v>
      </c>
      <c r="ES1773">
        <v>451.14</v>
      </c>
      <c r="ET1773">
        <v>0</v>
      </c>
      <c r="EU1773">
        <v>0</v>
      </c>
      <c r="EV1773">
        <v>0</v>
      </c>
      <c r="EW1773">
        <v>0</v>
      </c>
      <c r="EX1773">
        <v>0</v>
      </c>
      <c r="EZ1773">
        <v>0</v>
      </c>
      <c r="FQ1773">
        <v>0</v>
      </c>
      <c r="FR1773">
        <f t="shared" si="1236"/>
        <v>0</v>
      </c>
      <c r="FS1773">
        <v>0</v>
      </c>
      <c r="FX1773">
        <v>0</v>
      </c>
      <c r="FY1773">
        <v>0</v>
      </c>
      <c r="GA1773" t="s">
        <v>45</v>
      </c>
      <c r="GG1773">
        <v>2</v>
      </c>
      <c r="GH1773">
        <v>1</v>
      </c>
      <c r="GI1773">
        <v>2</v>
      </c>
      <c r="GJ1773">
        <v>0</v>
      </c>
      <c r="GK1773">
        <f>ROUND(R1773*(R12)/100,2)</f>
        <v>0</v>
      </c>
      <c r="GL1773">
        <f t="shared" si="1237"/>
        <v>0</v>
      </c>
      <c r="GM1773">
        <f t="shared" si="1238"/>
        <v>113.75</v>
      </c>
      <c r="GN1773">
        <f t="shared" si="1239"/>
        <v>113.75</v>
      </c>
      <c r="GO1773">
        <f t="shared" si="1240"/>
        <v>0</v>
      </c>
      <c r="GP1773">
        <f t="shared" si="1241"/>
        <v>0</v>
      </c>
      <c r="GR1773">
        <v>0</v>
      </c>
    </row>
    <row r="1774" spans="1:200">
      <c r="A1774">
        <v>17</v>
      </c>
      <c r="B1774">
        <v>0</v>
      </c>
      <c r="C1774">
        <f>ROW(SmtRes!A891)</f>
        <v>891</v>
      </c>
      <c r="D1774">
        <f>ROW(EtalonRes!A875)</f>
        <v>875</v>
      </c>
      <c r="E1774" t="s">
        <v>90</v>
      </c>
      <c r="F1774" t="s">
        <v>943</v>
      </c>
      <c r="G1774" t="s">
        <v>944</v>
      </c>
      <c r="H1774" t="s">
        <v>73</v>
      </c>
      <c r="I1774">
        <f>I1768</f>
        <v>0.08</v>
      </c>
      <c r="J1774">
        <v>0</v>
      </c>
      <c r="O1774">
        <f t="shared" si="1208"/>
        <v>1622.08</v>
      </c>
      <c r="P1774">
        <f t="shared" si="1209"/>
        <v>1083.3</v>
      </c>
      <c r="Q1774">
        <f t="shared" si="1210"/>
        <v>91.15</v>
      </c>
      <c r="R1774">
        <f t="shared" si="1211"/>
        <v>14.89</v>
      </c>
      <c r="S1774">
        <f t="shared" si="1212"/>
        <v>447.63</v>
      </c>
      <c r="T1774">
        <f t="shared" si="1213"/>
        <v>0</v>
      </c>
      <c r="U1774">
        <f t="shared" si="1214"/>
        <v>2.3452799999999998</v>
      </c>
      <c r="V1774">
        <f t="shared" si="1215"/>
        <v>0</v>
      </c>
      <c r="W1774">
        <f t="shared" si="1216"/>
        <v>0</v>
      </c>
      <c r="X1774">
        <f t="shared" si="1217"/>
        <v>393.91</v>
      </c>
      <c r="Y1774">
        <f t="shared" si="1218"/>
        <v>196.96</v>
      </c>
      <c r="AA1774">
        <v>22950688</v>
      </c>
      <c r="AB1774">
        <f t="shared" si="1219"/>
        <v>6053.04</v>
      </c>
      <c r="AC1774">
        <f t="shared" si="1220"/>
        <v>5595.58</v>
      </c>
      <c r="AD1774">
        <f t="shared" si="1242"/>
        <v>128.18</v>
      </c>
      <c r="AE1774">
        <f t="shared" si="1243"/>
        <v>10.95</v>
      </c>
      <c r="AF1774">
        <f t="shared" si="1243"/>
        <v>329.28</v>
      </c>
      <c r="AG1774">
        <f t="shared" si="1222"/>
        <v>0</v>
      </c>
      <c r="AH1774">
        <f t="shared" si="1244"/>
        <v>28</v>
      </c>
      <c r="AI1774">
        <f t="shared" si="1244"/>
        <v>0</v>
      </c>
      <c r="AJ1774">
        <f t="shared" si="1224"/>
        <v>0</v>
      </c>
      <c r="AK1774">
        <v>6053.04</v>
      </c>
      <c r="AL1774">
        <v>5595.58</v>
      </c>
      <c r="AM1774">
        <v>128.18</v>
      </c>
      <c r="AN1774">
        <v>10.95</v>
      </c>
      <c r="AO1774">
        <v>329.28</v>
      </c>
      <c r="AP1774">
        <v>0</v>
      </c>
      <c r="AQ1774">
        <v>28</v>
      </c>
      <c r="AR1774">
        <v>0</v>
      </c>
      <c r="AS1774">
        <v>0</v>
      </c>
      <c r="AT1774">
        <v>88</v>
      </c>
      <c r="AU1774">
        <v>44</v>
      </c>
      <c r="AV1774">
        <v>1.0469999999999999</v>
      </c>
      <c r="AW1774">
        <v>1</v>
      </c>
      <c r="AZ1774">
        <v>1</v>
      </c>
      <c r="BA1774">
        <v>16.23</v>
      </c>
      <c r="BB1774">
        <v>8.49</v>
      </c>
      <c r="BC1774">
        <v>2.42</v>
      </c>
      <c r="BD1774" t="s">
        <v>45</v>
      </c>
      <c r="BE1774" t="s">
        <v>45</v>
      </c>
      <c r="BF1774" t="s">
        <v>45</v>
      </c>
      <c r="BG1774" t="s">
        <v>45</v>
      </c>
      <c r="BH1774">
        <v>0</v>
      </c>
      <c r="BI1774">
        <v>1</v>
      </c>
      <c r="BJ1774" t="s">
        <v>945</v>
      </c>
      <c r="BM1774">
        <v>89</v>
      </c>
      <c r="BN1774">
        <v>0</v>
      </c>
      <c r="BO1774" t="s">
        <v>943</v>
      </c>
      <c r="BP1774">
        <v>1</v>
      </c>
      <c r="BQ1774">
        <v>30</v>
      </c>
      <c r="BS1774">
        <v>16.23</v>
      </c>
      <c r="BT1774">
        <v>1</v>
      </c>
      <c r="BU1774">
        <v>1</v>
      </c>
      <c r="BV1774">
        <v>1</v>
      </c>
      <c r="BW1774">
        <v>1</v>
      </c>
      <c r="BX1774">
        <v>1</v>
      </c>
      <c r="BY1774" t="s">
        <v>45</v>
      </c>
      <c r="BZ1774">
        <v>88</v>
      </c>
      <c r="CA1774">
        <v>44</v>
      </c>
      <c r="CF1774">
        <v>0</v>
      </c>
      <c r="CG1774">
        <v>0</v>
      </c>
      <c r="CM1774">
        <v>0</v>
      </c>
      <c r="CN1774" t="s">
        <v>45</v>
      </c>
      <c r="CO1774">
        <v>0</v>
      </c>
      <c r="CP1774">
        <f t="shared" si="1225"/>
        <v>1622.08</v>
      </c>
      <c r="CQ1774">
        <f t="shared" si="1226"/>
        <v>13541.303599999999</v>
      </c>
      <c r="CR1774">
        <f t="shared" si="1227"/>
        <v>1139.3958653999998</v>
      </c>
      <c r="CS1774">
        <f t="shared" si="1228"/>
        <v>186.0712695</v>
      </c>
      <c r="CT1774">
        <f t="shared" si="1229"/>
        <v>5595.3924767999997</v>
      </c>
      <c r="CU1774">
        <f t="shared" si="1230"/>
        <v>0</v>
      </c>
      <c r="CV1774">
        <f t="shared" si="1231"/>
        <v>29.315999999999999</v>
      </c>
      <c r="CW1774">
        <f t="shared" si="1232"/>
        <v>0</v>
      </c>
      <c r="CX1774">
        <f t="shared" si="1233"/>
        <v>0</v>
      </c>
      <c r="CY1774">
        <f t="shared" si="1234"/>
        <v>393.9144</v>
      </c>
      <c r="CZ1774">
        <f t="shared" si="1235"/>
        <v>196.9572</v>
      </c>
      <c r="DC1774" t="s">
        <v>45</v>
      </c>
      <c r="DD1774" t="s">
        <v>45</v>
      </c>
      <c r="DE1774" t="s">
        <v>45</v>
      </c>
      <c r="DF1774" t="s">
        <v>45</v>
      </c>
      <c r="DG1774" t="s">
        <v>45</v>
      </c>
      <c r="DH1774" t="s">
        <v>45</v>
      </c>
      <c r="DI1774" t="s">
        <v>45</v>
      </c>
      <c r="DJ1774" t="s">
        <v>45</v>
      </c>
      <c r="DK1774" t="s">
        <v>45</v>
      </c>
      <c r="DL1774" t="s">
        <v>45</v>
      </c>
      <c r="DM1774" t="s">
        <v>45</v>
      </c>
      <c r="DN1774">
        <v>104</v>
      </c>
      <c r="DO1774">
        <v>70</v>
      </c>
      <c r="DP1774">
        <v>1.0469999999999999</v>
      </c>
      <c r="DQ1774">
        <v>1</v>
      </c>
      <c r="DU1774">
        <v>1005</v>
      </c>
      <c r="DV1774" t="s">
        <v>73</v>
      </c>
      <c r="DW1774" t="s">
        <v>73</v>
      </c>
      <c r="DX1774">
        <v>100</v>
      </c>
      <c r="EE1774">
        <v>21377804</v>
      </c>
      <c r="EF1774">
        <v>30</v>
      </c>
      <c r="EG1774" t="s">
        <v>20</v>
      </c>
      <c r="EH1774">
        <v>0</v>
      </c>
      <c r="EI1774" t="s">
        <v>45</v>
      </c>
      <c r="EJ1774">
        <v>1</v>
      </c>
      <c r="EK1774">
        <v>89</v>
      </c>
      <c r="EL1774" t="s">
        <v>881</v>
      </c>
      <c r="EM1774" t="s">
        <v>882</v>
      </c>
      <c r="EO1774" t="s">
        <v>45</v>
      </c>
      <c r="EQ1774">
        <v>0</v>
      </c>
      <c r="ER1774">
        <v>6053.04</v>
      </c>
      <c r="ES1774">
        <v>5595.58</v>
      </c>
      <c r="ET1774">
        <v>128.18</v>
      </c>
      <c r="EU1774">
        <v>10.95</v>
      </c>
      <c r="EV1774">
        <v>329.28</v>
      </c>
      <c r="EW1774">
        <v>28</v>
      </c>
      <c r="EX1774">
        <v>0</v>
      </c>
      <c r="EY1774">
        <v>0</v>
      </c>
      <c r="EZ1774">
        <v>0</v>
      </c>
      <c r="FQ1774">
        <v>0</v>
      </c>
      <c r="FR1774">
        <f t="shared" si="1236"/>
        <v>0</v>
      </c>
      <c r="FS1774">
        <v>0</v>
      </c>
      <c r="FX1774">
        <v>88</v>
      </c>
      <c r="FY1774">
        <v>44</v>
      </c>
      <c r="GA1774" t="s">
        <v>45</v>
      </c>
      <c r="GG1774">
        <v>2</v>
      </c>
      <c r="GH1774">
        <v>1</v>
      </c>
      <c r="GI1774">
        <v>2</v>
      </c>
      <c r="GJ1774">
        <v>0</v>
      </c>
      <c r="GK1774">
        <f>ROUND(R1774*(R12)/100,2)</f>
        <v>24.87</v>
      </c>
      <c r="GL1774">
        <f t="shared" si="1237"/>
        <v>0</v>
      </c>
      <c r="GM1774">
        <f t="shared" si="1238"/>
        <v>2237.8199999999997</v>
      </c>
      <c r="GN1774">
        <f t="shared" si="1239"/>
        <v>2237.8200000000002</v>
      </c>
      <c r="GO1774">
        <f t="shared" si="1240"/>
        <v>0</v>
      </c>
      <c r="GP1774">
        <f t="shared" si="1241"/>
        <v>0</v>
      </c>
      <c r="GR1774">
        <v>0</v>
      </c>
    </row>
    <row r="1775" spans="1:200">
      <c r="A1775">
        <v>18</v>
      </c>
      <c r="B1775">
        <v>0</v>
      </c>
      <c r="C1775">
        <v>888</v>
      </c>
      <c r="E1775" t="s">
        <v>267</v>
      </c>
      <c r="F1775" t="s">
        <v>946</v>
      </c>
      <c r="G1775" t="s">
        <v>947</v>
      </c>
      <c r="H1775" t="s">
        <v>462</v>
      </c>
      <c r="I1775">
        <f>I1774*J1775</f>
        <v>8.9600000000000009</v>
      </c>
      <c r="J1775">
        <v>112.00000000000001</v>
      </c>
      <c r="O1775">
        <f t="shared" si="1208"/>
        <v>1450.41</v>
      </c>
      <c r="P1775">
        <f t="shared" si="1209"/>
        <v>1450.41</v>
      </c>
      <c r="Q1775">
        <f t="shared" si="1210"/>
        <v>0</v>
      </c>
      <c r="R1775">
        <f t="shared" si="1211"/>
        <v>0</v>
      </c>
      <c r="S1775">
        <f t="shared" si="1212"/>
        <v>0</v>
      </c>
      <c r="T1775">
        <f t="shared" si="1213"/>
        <v>0</v>
      </c>
      <c r="U1775">
        <f t="shared" si="1214"/>
        <v>0</v>
      </c>
      <c r="V1775">
        <f t="shared" si="1215"/>
        <v>0</v>
      </c>
      <c r="W1775">
        <f t="shared" si="1216"/>
        <v>0</v>
      </c>
      <c r="X1775">
        <f t="shared" si="1217"/>
        <v>0</v>
      </c>
      <c r="Y1775">
        <f t="shared" si="1218"/>
        <v>0</v>
      </c>
      <c r="AA1775">
        <v>22950688</v>
      </c>
      <c r="AB1775">
        <f t="shared" si="1219"/>
        <v>56.6</v>
      </c>
      <c r="AC1775">
        <f t="shared" si="1220"/>
        <v>56.6</v>
      </c>
      <c r="AD1775">
        <f t="shared" si="1242"/>
        <v>0</v>
      </c>
      <c r="AE1775">
        <f t="shared" si="1243"/>
        <v>0</v>
      </c>
      <c r="AF1775">
        <f t="shared" si="1243"/>
        <v>0</v>
      </c>
      <c r="AG1775">
        <f t="shared" si="1222"/>
        <v>0</v>
      </c>
      <c r="AH1775">
        <f t="shared" si="1244"/>
        <v>0</v>
      </c>
      <c r="AI1775">
        <f t="shared" si="1244"/>
        <v>0</v>
      </c>
      <c r="AJ1775">
        <f t="shared" si="1224"/>
        <v>0</v>
      </c>
      <c r="AK1775">
        <v>56.6</v>
      </c>
      <c r="AL1775">
        <v>56.6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1</v>
      </c>
      <c r="AW1775">
        <v>1</v>
      </c>
      <c r="AZ1775">
        <v>1</v>
      </c>
      <c r="BA1775">
        <v>1</v>
      </c>
      <c r="BB1775">
        <v>1</v>
      </c>
      <c r="BC1775">
        <v>2.86</v>
      </c>
      <c r="BD1775" t="s">
        <v>45</v>
      </c>
      <c r="BE1775" t="s">
        <v>45</v>
      </c>
      <c r="BF1775" t="s">
        <v>45</v>
      </c>
      <c r="BG1775" t="s">
        <v>45</v>
      </c>
      <c r="BH1775">
        <v>3</v>
      </c>
      <c r="BI1775">
        <v>1</v>
      </c>
      <c r="BJ1775" t="s">
        <v>948</v>
      </c>
      <c r="BM1775">
        <v>89</v>
      </c>
      <c r="BN1775">
        <v>0</v>
      </c>
      <c r="BO1775" t="s">
        <v>946</v>
      </c>
      <c r="BP1775">
        <v>1</v>
      </c>
      <c r="BQ1775">
        <v>30</v>
      </c>
      <c r="BS1775">
        <v>1</v>
      </c>
      <c r="BT1775">
        <v>1</v>
      </c>
      <c r="BU1775">
        <v>1</v>
      </c>
      <c r="BV1775">
        <v>1</v>
      </c>
      <c r="BW1775">
        <v>1</v>
      </c>
      <c r="BX1775">
        <v>1</v>
      </c>
      <c r="BY1775" t="s">
        <v>45</v>
      </c>
      <c r="BZ1775">
        <v>0</v>
      </c>
      <c r="CA1775">
        <v>0</v>
      </c>
      <c r="CF1775">
        <v>0</v>
      </c>
      <c r="CG1775">
        <v>0</v>
      </c>
      <c r="CM1775">
        <v>0</v>
      </c>
      <c r="CN1775" t="s">
        <v>45</v>
      </c>
      <c r="CO1775">
        <v>0</v>
      </c>
      <c r="CP1775">
        <f t="shared" si="1225"/>
        <v>1450.41</v>
      </c>
      <c r="CQ1775">
        <f t="shared" si="1226"/>
        <v>161.876</v>
      </c>
      <c r="CR1775">
        <f t="shared" si="1227"/>
        <v>0</v>
      </c>
      <c r="CS1775">
        <f t="shared" si="1228"/>
        <v>0</v>
      </c>
      <c r="CT1775">
        <f t="shared" si="1229"/>
        <v>0</v>
      </c>
      <c r="CU1775">
        <f t="shared" si="1230"/>
        <v>0</v>
      </c>
      <c r="CV1775">
        <f t="shared" si="1231"/>
        <v>0</v>
      </c>
      <c r="CW1775">
        <f t="shared" si="1232"/>
        <v>0</v>
      </c>
      <c r="CX1775">
        <f t="shared" si="1233"/>
        <v>0</v>
      </c>
      <c r="CY1775">
        <f t="shared" si="1234"/>
        <v>0</v>
      </c>
      <c r="CZ1775">
        <f t="shared" si="1235"/>
        <v>0</v>
      </c>
      <c r="DC1775" t="s">
        <v>45</v>
      </c>
      <c r="DD1775" t="s">
        <v>45</v>
      </c>
      <c r="DE1775" t="s">
        <v>45</v>
      </c>
      <c r="DF1775" t="s">
        <v>45</v>
      </c>
      <c r="DG1775" t="s">
        <v>45</v>
      </c>
      <c r="DH1775" t="s">
        <v>45</v>
      </c>
      <c r="DI1775" t="s">
        <v>45</v>
      </c>
      <c r="DJ1775" t="s">
        <v>45</v>
      </c>
      <c r="DK1775" t="s">
        <v>45</v>
      </c>
      <c r="DL1775" t="s">
        <v>45</v>
      </c>
      <c r="DM1775" t="s">
        <v>45</v>
      </c>
      <c r="DN1775">
        <v>104</v>
      </c>
      <c r="DO1775">
        <v>70</v>
      </c>
      <c r="DP1775">
        <v>1.0469999999999999</v>
      </c>
      <c r="DQ1775">
        <v>1</v>
      </c>
      <c r="DU1775">
        <v>1005</v>
      </c>
      <c r="DV1775" t="s">
        <v>462</v>
      </c>
      <c r="DW1775" t="s">
        <v>462</v>
      </c>
      <c r="DX1775">
        <v>1</v>
      </c>
      <c r="EE1775">
        <v>21377804</v>
      </c>
      <c r="EF1775">
        <v>30</v>
      </c>
      <c r="EG1775" t="s">
        <v>20</v>
      </c>
      <c r="EH1775">
        <v>0</v>
      </c>
      <c r="EI1775" t="s">
        <v>45</v>
      </c>
      <c r="EJ1775">
        <v>1</v>
      </c>
      <c r="EK1775">
        <v>89</v>
      </c>
      <c r="EL1775" t="s">
        <v>881</v>
      </c>
      <c r="EM1775" t="s">
        <v>882</v>
      </c>
      <c r="EO1775" t="s">
        <v>45</v>
      </c>
      <c r="EQ1775">
        <v>0</v>
      </c>
      <c r="ER1775">
        <v>56.6</v>
      </c>
      <c r="ES1775">
        <v>56.6</v>
      </c>
      <c r="ET1775">
        <v>0</v>
      </c>
      <c r="EU1775">
        <v>0</v>
      </c>
      <c r="EV1775">
        <v>0</v>
      </c>
      <c r="EW1775">
        <v>0</v>
      </c>
      <c r="EX1775">
        <v>0</v>
      </c>
      <c r="EZ1775">
        <v>0</v>
      </c>
      <c r="FQ1775">
        <v>0</v>
      </c>
      <c r="FR1775">
        <f t="shared" si="1236"/>
        <v>0</v>
      </c>
      <c r="FS1775">
        <v>0</v>
      </c>
      <c r="FX1775">
        <v>0</v>
      </c>
      <c r="FY1775">
        <v>0</v>
      </c>
      <c r="GA1775" t="s">
        <v>45</v>
      </c>
      <c r="GG1775">
        <v>2</v>
      </c>
      <c r="GH1775">
        <v>1</v>
      </c>
      <c r="GI1775">
        <v>2</v>
      </c>
      <c r="GJ1775">
        <v>0</v>
      </c>
      <c r="GK1775">
        <f>ROUND(R1775*(R12)/100,2)</f>
        <v>0</v>
      </c>
      <c r="GL1775">
        <f t="shared" si="1237"/>
        <v>0</v>
      </c>
      <c r="GM1775">
        <f t="shared" si="1238"/>
        <v>1450.41</v>
      </c>
      <c r="GN1775">
        <f t="shared" si="1239"/>
        <v>1450.41</v>
      </c>
      <c r="GO1775">
        <f t="shared" si="1240"/>
        <v>0</v>
      </c>
      <c r="GP1775">
        <f t="shared" si="1241"/>
        <v>0</v>
      </c>
      <c r="GR1775">
        <v>0</v>
      </c>
    </row>
    <row r="1776" spans="1:200">
      <c r="A1776">
        <v>17</v>
      </c>
      <c r="B1776">
        <v>0</v>
      </c>
      <c r="C1776">
        <f>ROW(SmtRes!A898)</f>
        <v>898</v>
      </c>
      <c r="D1776">
        <f>ROW(EtalonRes!A882)</f>
        <v>882</v>
      </c>
      <c r="E1776" t="s">
        <v>95</v>
      </c>
      <c r="F1776" t="s">
        <v>949</v>
      </c>
      <c r="G1776" t="s">
        <v>950</v>
      </c>
      <c r="H1776" t="s">
        <v>73</v>
      </c>
      <c r="I1776">
        <f>I1774</f>
        <v>0.08</v>
      </c>
      <c r="J1776">
        <v>0</v>
      </c>
      <c r="O1776">
        <f t="shared" si="1208"/>
        <v>1107.69</v>
      </c>
      <c r="P1776">
        <f t="shared" si="1209"/>
        <v>695.96</v>
      </c>
      <c r="Q1776">
        <f t="shared" si="1210"/>
        <v>60.02</v>
      </c>
      <c r="R1776">
        <f t="shared" si="1211"/>
        <v>10.199999999999999</v>
      </c>
      <c r="S1776">
        <f t="shared" si="1212"/>
        <v>351.71</v>
      </c>
      <c r="T1776">
        <f t="shared" si="1213"/>
        <v>0</v>
      </c>
      <c r="U1776">
        <f t="shared" si="1214"/>
        <v>1.8427199999999999</v>
      </c>
      <c r="V1776">
        <f t="shared" si="1215"/>
        <v>0</v>
      </c>
      <c r="W1776">
        <f t="shared" si="1216"/>
        <v>0</v>
      </c>
      <c r="X1776">
        <f t="shared" si="1217"/>
        <v>309.5</v>
      </c>
      <c r="Y1776">
        <f t="shared" si="1218"/>
        <v>154.75</v>
      </c>
      <c r="AA1776">
        <v>22950688</v>
      </c>
      <c r="AB1776">
        <f t="shared" si="1219"/>
        <v>3518.12</v>
      </c>
      <c r="AC1776">
        <f t="shared" si="1220"/>
        <v>3175</v>
      </c>
      <c r="AD1776">
        <f t="shared" si="1242"/>
        <v>84.4</v>
      </c>
      <c r="AE1776">
        <f t="shared" si="1243"/>
        <v>7.5</v>
      </c>
      <c r="AF1776">
        <f t="shared" si="1243"/>
        <v>258.72000000000003</v>
      </c>
      <c r="AG1776">
        <f t="shared" si="1222"/>
        <v>0</v>
      </c>
      <c r="AH1776">
        <f t="shared" si="1244"/>
        <v>22</v>
      </c>
      <c r="AI1776">
        <f t="shared" si="1244"/>
        <v>0</v>
      </c>
      <c r="AJ1776">
        <f t="shared" si="1224"/>
        <v>0</v>
      </c>
      <c r="AK1776">
        <v>3518.12</v>
      </c>
      <c r="AL1776">
        <v>3175</v>
      </c>
      <c r="AM1776">
        <v>84.4</v>
      </c>
      <c r="AN1776">
        <v>7.5</v>
      </c>
      <c r="AO1776">
        <v>258.72000000000003</v>
      </c>
      <c r="AP1776">
        <v>0</v>
      </c>
      <c r="AQ1776">
        <v>22</v>
      </c>
      <c r="AR1776">
        <v>0</v>
      </c>
      <c r="AS1776">
        <v>0</v>
      </c>
      <c r="AT1776">
        <v>88</v>
      </c>
      <c r="AU1776">
        <v>44</v>
      </c>
      <c r="AV1776">
        <v>1.0469999999999999</v>
      </c>
      <c r="AW1776">
        <v>1</v>
      </c>
      <c r="AZ1776">
        <v>1</v>
      </c>
      <c r="BA1776">
        <v>16.23</v>
      </c>
      <c r="BB1776">
        <v>8.49</v>
      </c>
      <c r="BC1776">
        <v>2.74</v>
      </c>
      <c r="BD1776" t="s">
        <v>45</v>
      </c>
      <c r="BE1776" t="s">
        <v>45</v>
      </c>
      <c r="BF1776" t="s">
        <v>45</v>
      </c>
      <c r="BG1776" t="s">
        <v>45</v>
      </c>
      <c r="BH1776">
        <v>0</v>
      </c>
      <c r="BI1776">
        <v>1</v>
      </c>
      <c r="BJ1776" t="s">
        <v>951</v>
      </c>
      <c r="BM1776">
        <v>89</v>
      </c>
      <c r="BN1776">
        <v>0</v>
      </c>
      <c r="BO1776" t="s">
        <v>949</v>
      </c>
      <c r="BP1776">
        <v>1</v>
      </c>
      <c r="BQ1776">
        <v>30</v>
      </c>
      <c r="BS1776">
        <v>16.23</v>
      </c>
      <c r="BT1776">
        <v>1</v>
      </c>
      <c r="BU1776">
        <v>1</v>
      </c>
      <c r="BV1776">
        <v>1</v>
      </c>
      <c r="BW1776">
        <v>1</v>
      </c>
      <c r="BX1776">
        <v>1</v>
      </c>
      <c r="BY1776" t="s">
        <v>45</v>
      </c>
      <c r="BZ1776">
        <v>88</v>
      </c>
      <c r="CA1776">
        <v>44</v>
      </c>
      <c r="CF1776">
        <v>0</v>
      </c>
      <c r="CG1776">
        <v>0</v>
      </c>
      <c r="CM1776">
        <v>0</v>
      </c>
      <c r="CN1776" t="s">
        <v>45</v>
      </c>
      <c r="CO1776">
        <v>0</v>
      </c>
      <c r="CP1776">
        <f t="shared" si="1225"/>
        <v>1107.69</v>
      </c>
      <c r="CQ1776">
        <f t="shared" si="1226"/>
        <v>8699.5</v>
      </c>
      <c r="CR1776">
        <f t="shared" si="1227"/>
        <v>750.23413200000005</v>
      </c>
      <c r="CS1776">
        <f t="shared" si="1228"/>
        <v>127.44607500000001</v>
      </c>
      <c r="CT1776">
        <f t="shared" si="1229"/>
        <v>4396.3798032000004</v>
      </c>
      <c r="CU1776">
        <f t="shared" si="1230"/>
        <v>0</v>
      </c>
      <c r="CV1776">
        <f t="shared" si="1231"/>
        <v>23.033999999999999</v>
      </c>
      <c r="CW1776">
        <f t="shared" si="1232"/>
        <v>0</v>
      </c>
      <c r="CX1776">
        <f t="shared" si="1233"/>
        <v>0</v>
      </c>
      <c r="CY1776">
        <f t="shared" si="1234"/>
        <v>309.50479999999999</v>
      </c>
      <c r="CZ1776">
        <f t="shared" si="1235"/>
        <v>154.75239999999999</v>
      </c>
      <c r="DC1776" t="s">
        <v>45</v>
      </c>
      <c r="DD1776" t="s">
        <v>45</v>
      </c>
      <c r="DE1776" t="s">
        <v>45</v>
      </c>
      <c r="DF1776" t="s">
        <v>45</v>
      </c>
      <c r="DG1776" t="s">
        <v>45</v>
      </c>
      <c r="DH1776" t="s">
        <v>45</v>
      </c>
      <c r="DI1776" t="s">
        <v>45</v>
      </c>
      <c r="DJ1776" t="s">
        <v>45</v>
      </c>
      <c r="DK1776" t="s">
        <v>45</v>
      </c>
      <c r="DL1776" t="s">
        <v>45</v>
      </c>
      <c r="DM1776" t="s">
        <v>45</v>
      </c>
      <c r="DN1776">
        <v>104</v>
      </c>
      <c r="DO1776">
        <v>70</v>
      </c>
      <c r="DP1776">
        <v>1.0469999999999999</v>
      </c>
      <c r="DQ1776">
        <v>1</v>
      </c>
      <c r="DU1776">
        <v>1005</v>
      </c>
      <c r="DV1776" t="s">
        <v>73</v>
      </c>
      <c r="DW1776" t="s">
        <v>73</v>
      </c>
      <c r="DX1776">
        <v>100</v>
      </c>
      <c r="EE1776">
        <v>21377804</v>
      </c>
      <c r="EF1776">
        <v>30</v>
      </c>
      <c r="EG1776" t="s">
        <v>20</v>
      </c>
      <c r="EH1776">
        <v>0</v>
      </c>
      <c r="EI1776" t="s">
        <v>45</v>
      </c>
      <c r="EJ1776">
        <v>1</v>
      </c>
      <c r="EK1776">
        <v>89</v>
      </c>
      <c r="EL1776" t="s">
        <v>881</v>
      </c>
      <c r="EM1776" t="s">
        <v>882</v>
      </c>
      <c r="EO1776" t="s">
        <v>45</v>
      </c>
      <c r="EQ1776">
        <v>0</v>
      </c>
      <c r="ER1776">
        <v>3518.12</v>
      </c>
      <c r="ES1776">
        <v>3175</v>
      </c>
      <c r="ET1776">
        <v>84.4</v>
      </c>
      <c r="EU1776">
        <v>7.5</v>
      </c>
      <c r="EV1776">
        <v>258.72000000000003</v>
      </c>
      <c r="EW1776">
        <v>22</v>
      </c>
      <c r="EX1776">
        <v>0</v>
      </c>
      <c r="EY1776">
        <v>0</v>
      </c>
      <c r="EZ1776">
        <v>0</v>
      </c>
      <c r="FQ1776">
        <v>0</v>
      </c>
      <c r="FR1776">
        <f t="shared" si="1236"/>
        <v>0</v>
      </c>
      <c r="FS1776">
        <v>0</v>
      </c>
      <c r="FX1776">
        <v>88</v>
      </c>
      <c r="FY1776">
        <v>44</v>
      </c>
      <c r="GA1776" t="s">
        <v>45</v>
      </c>
      <c r="GG1776">
        <v>2</v>
      </c>
      <c r="GH1776">
        <v>1</v>
      </c>
      <c r="GI1776">
        <v>2</v>
      </c>
      <c r="GJ1776">
        <v>0</v>
      </c>
      <c r="GK1776">
        <f>ROUND(R1776*(R12)/100,2)</f>
        <v>17.03</v>
      </c>
      <c r="GL1776">
        <f t="shared" si="1237"/>
        <v>0</v>
      </c>
      <c r="GM1776">
        <f t="shared" si="1238"/>
        <v>1588.97</v>
      </c>
      <c r="GN1776">
        <f t="shared" si="1239"/>
        <v>1588.97</v>
      </c>
      <c r="GO1776">
        <f t="shared" si="1240"/>
        <v>0</v>
      </c>
      <c r="GP1776">
        <f t="shared" si="1241"/>
        <v>0</v>
      </c>
      <c r="GR1776">
        <v>0</v>
      </c>
    </row>
    <row r="1777" spans="1:200">
      <c r="A1777">
        <v>18</v>
      </c>
      <c r="B1777">
        <v>0</v>
      </c>
      <c r="C1777">
        <v>895</v>
      </c>
      <c r="E1777" t="s">
        <v>99</v>
      </c>
      <c r="F1777" t="s">
        <v>946</v>
      </c>
      <c r="G1777" t="s">
        <v>947</v>
      </c>
      <c r="H1777" t="s">
        <v>462</v>
      </c>
      <c r="I1777">
        <f>I1776*J1777</f>
        <v>8.9600000000000009</v>
      </c>
      <c r="J1777">
        <v>112.00000000000001</v>
      </c>
      <c r="O1777">
        <f t="shared" si="1208"/>
        <v>1450.41</v>
      </c>
      <c r="P1777">
        <f t="shared" si="1209"/>
        <v>1450.41</v>
      </c>
      <c r="Q1777">
        <f t="shared" si="1210"/>
        <v>0</v>
      </c>
      <c r="R1777">
        <f t="shared" si="1211"/>
        <v>0</v>
      </c>
      <c r="S1777">
        <f t="shared" si="1212"/>
        <v>0</v>
      </c>
      <c r="T1777">
        <f t="shared" si="1213"/>
        <v>0</v>
      </c>
      <c r="U1777">
        <f t="shared" si="1214"/>
        <v>0</v>
      </c>
      <c r="V1777">
        <f t="shared" si="1215"/>
        <v>0</v>
      </c>
      <c r="W1777">
        <f t="shared" si="1216"/>
        <v>0</v>
      </c>
      <c r="X1777">
        <f t="shared" si="1217"/>
        <v>0</v>
      </c>
      <c r="Y1777">
        <f t="shared" si="1218"/>
        <v>0</v>
      </c>
      <c r="AA1777">
        <v>22950688</v>
      </c>
      <c r="AB1777">
        <f t="shared" si="1219"/>
        <v>56.6</v>
      </c>
      <c r="AC1777">
        <f t="shared" si="1220"/>
        <v>56.6</v>
      </c>
      <c r="AD1777">
        <f t="shared" si="1242"/>
        <v>0</v>
      </c>
      <c r="AE1777">
        <f t="shared" si="1243"/>
        <v>0</v>
      </c>
      <c r="AF1777">
        <f t="shared" si="1243"/>
        <v>0</v>
      </c>
      <c r="AG1777">
        <f t="shared" si="1222"/>
        <v>0</v>
      </c>
      <c r="AH1777">
        <f t="shared" si="1244"/>
        <v>0</v>
      </c>
      <c r="AI1777">
        <f t="shared" si="1244"/>
        <v>0</v>
      </c>
      <c r="AJ1777">
        <f t="shared" si="1224"/>
        <v>0</v>
      </c>
      <c r="AK1777">
        <v>56.6</v>
      </c>
      <c r="AL1777">
        <v>56.6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1</v>
      </c>
      <c r="AW1777">
        <v>1</v>
      </c>
      <c r="AZ1777">
        <v>1</v>
      </c>
      <c r="BA1777">
        <v>1</v>
      </c>
      <c r="BB1777">
        <v>1</v>
      </c>
      <c r="BC1777">
        <v>2.86</v>
      </c>
      <c r="BD1777" t="s">
        <v>45</v>
      </c>
      <c r="BE1777" t="s">
        <v>45</v>
      </c>
      <c r="BF1777" t="s">
        <v>45</v>
      </c>
      <c r="BG1777" t="s">
        <v>45</v>
      </c>
      <c r="BH1777">
        <v>3</v>
      </c>
      <c r="BI1777">
        <v>1</v>
      </c>
      <c r="BJ1777" t="s">
        <v>948</v>
      </c>
      <c r="BM1777">
        <v>89</v>
      </c>
      <c r="BN1777">
        <v>0</v>
      </c>
      <c r="BO1777" t="s">
        <v>946</v>
      </c>
      <c r="BP1777">
        <v>1</v>
      </c>
      <c r="BQ1777">
        <v>30</v>
      </c>
      <c r="BS1777">
        <v>1</v>
      </c>
      <c r="BT1777">
        <v>1</v>
      </c>
      <c r="BU1777">
        <v>1</v>
      </c>
      <c r="BV1777">
        <v>1</v>
      </c>
      <c r="BW1777">
        <v>1</v>
      </c>
      <c r="BX1777">
        <v>1</v>
      </c>
      <c r="BY1777" t="s">
        <v>45</v>
      </c>
      <c r="BZ1777">
        <v>0</v>
      </c>
      <c r="CA1777">
        <v>0</v>
      </c>
      <c r="CF1777">
        <v>0</v>
      </c>
      <c r="CG1777">
        <v>0</v>
      </c>
      <c r="CM1777">
        <v>0</v>
      </c>
      <c r="CN1777" t="s">
        <v>45</v>
      </c>
      <c r="CO1777">
        <v>0</v>
      </c>
      <c r="CP1777">
        <f t="shared" si="1225"/>
        <v>1450.41</v>
      </c>
      <c r="CQ1777">
        <f t="shared" si="1226"/>
        <v>161.876</v>
      </c>
      <c r="CR1777">
        <f t="shared" si="1227"/>
        <v>0</v>
      </c>
      <c r="CS1777">
        <f t="shared" si="1228"/>
        <v>0</v>
      </c>
      <c r="CT1777">
        <f t="shared" si="1229"/>
        <v>0</v>
      </c>
      <c r="CU1777">
        <f t="shared" si="1230"/>
        <v>0</v>
      </c>
      <c r="CV1777">
        <f t="shared" si="1231"/>
        <v>0</v>
      </c>
      <c r="CW1777">
        <f t="shared" si="1232"/>
        <v>0</v>
      </c>
      <c r="CX1777">
        <f t="shared" si="1233"/>
        <v>0</v>
      </c>
      <c r="CY1777">
        <f t="shared" si="1234"/>
        <v>0</v>
      </c>
      <c r="CZ1777">
        <f t="shared" si="1235"/>
        <v>0</v>
      </c>
      <c r="DC1777" t="s">
        <v>45</v>
      </c>
      <c r="DD1777" t="s">
        <v>45</v>
      </c>
      <c r="DE1777" t="s">
        <v>45</v>
      </c>
      <c r="DF1777" t="s">
        <v>45</v>
      </c>
      <c r="DG1777" t="s">
        <v>45</v>
      </c>
      <c r="DH1777" t="s">
        <v>45</v>
      </c>
      <c r="DI1777" t="s">
        <v>45</v>
      </c>
      <c r="DJ1777" t="s">
        <v>45</v>
      </c>
      <c r="DK1777" t="s">
        <v>45</v>
      </c>
      <c r="DL1777" t="s">
        <v>45</v>
      </c>
      <c r="DM1777" t="s">
        <v>45</v>
      </c>
      <c r="DN1777">
        <v>104</v>
      </c>
      <c r="DO1777">
        <v>70</v>
      </c>
      <c r="DP1777">
        <v>1.0469999999999999</v>
      </c>
      <c r="DQ1777">
        <v>1</v>
      </c>
      <c r="DU1777">
        <v>1005</v>
      </c>
      <c r="DV1777" t="s">
        <v>462</v>
      </c>
      <c r="DW1777" t="s">
        <v>462</v>
      </c>
      <c r="DX1777">
        <v>1</v>
      </c>
      <c r="EE1777">
        <v>21377804</v>
      </c>
      <c r="EF1777">
        <v>30</v>
      </c>
      <c r="EG1777" t="s">
        <v>20</v>
      </c>
      <c r="EH1777">
        <v>0</v>
      </c>
      <c r="EI1777" t="s">
        <v>45</v>
      </c>
      <c r="EJ1777">
        <v>1</v>
      </c>
      <c r="EK1777">
        <v>89</v>
      </c>
      <c r="EL1777" t="s">
        <v>881</v>
      </c>
      <c r="EM1777" t="s">
        <v>882</v>
      </c>
      <c r="EO1777" t="s">
        <v>45</v>
      </c>
      <c r="EQ1777">
        <v>0</v>
      </c>
      <c r="ER1777">
        <v>56.6</v>
      </c>
      <c r="ES1777">
        <v>56.6</v>
      </c>
      <c r="ET1777">
        <v>0</v>
      </c>
      <c r="EU1777">
        <v>0</v>
      </c>
      <c r="EV1777">
        <v>0</v>
      </c>
      <c r="EW1777">
        <v>0</v>
      </c>
      <c r="EX1777">
        <v>0</v>
      </c>
      <c r="EZ1777">
        <v>0</v>
      </c>
      <c r="FQ1777">
        <v>0</v>
      </c>
      <c r="FR1777">
        <f t="shared" si="1236"/>
        <v>0</v>
      </c>
      <c r="FS1777">
        <v>0</v>
      </c>
      <c r="FX1777">
        <v>0</v>
      </c>
      <c r="FY1777">
        <v>0</v>
      </c>
      <c r="GA1777" t="s">
        <v>45</v>
      </c>
      <c r="GG1777">
        <v>2</v>
      </c>
      <c r="GH1777">
        <v>1</v>
      </c>
      <c r="GI1777">
        <v>2</v>
      </c>
      <c r="GJ1777">
        <v>0</v>
      </c>
      <c r="GK1777">
        <f>ROUND(R1777*(R12)/100,2)</f>
        <v>0</v>
      </c>
      <c r="GL1777">
        <f t="shared" si="1237"/>
        <v>0</v>
      </c>
      <c r="GM1777">
        <f t="shared" si="1238"/>
        <v>1450.41</v>
      </c>
      <c r="GN1777">
        <f t="shared" si="1239"/>
        <v>1450.41</v>
      </c>
      <c r="GO1777">
        <f t="shared" si="1240"/>
        <v>0</v>
      </c>
      <c r="GP1777">
        <f t="shared" si="1241"/>
        <v>0</v>
      </c>
      <c r="GR1777">
        <v>0</v>
      </c>
    </row>
    <row r="1778" spans="1:200">
      <c r="A1778">
        <v>17</v>
      </c>
      <c r="B1778">
        <v>0</v>
      </c>
      <c r="C1778">
        <f>ROW(SmtRes!A901)</f>
        <v>901</v>
      </c>
      <c r="D1778">
        <f>ROW(EtalonRes!A887)</f>
        <v>887</v>
      </c>
      <c r="E1778" t="s">
        <v>106</v>
      </c>
      <c r="F1778" t="s">
        <v>952</v>
      </c>
      <c r="G1778" t="s">
        <v>953</v>
      </c>
      <c r="H1778" t="s">
        <v>73</v>
      </c>
      <c r="I1778">
        <f>I1768</f>
        <v>0.08</v>
      </c>
      <c r="J1778">
        <v>0</v>
      </c>
      <c r="O1778">
        <f t="shared" si="1208"/>
        <v>2274.94</v>
      </c>
      <c r="P1778">
        <f t="shared" si="1209"/>
        <v>498.22</v>
      </c>
      <c r="Q1778">
        <f t="shared" si="1210"/>
        <v>123.9</v>
      </c>
      <c r="R1778">
        <f t="shared" si="1211"/>
        <v>54.13</v>
      </c>
      <c r="S1778">
        <f t="shared" si="1212"/>
        <v>1652.82</v>
      </c>
      <c r="T1778">
        <f t="shared" si="1213"/>
        <v>0</v>
      </c>
      <c r="U1778">
        <f t="shared" si="1214"/>
        <v>8.8785600000000002</v>
      </c>
      <c r="V1778">
        <f t="shared" si="1215"/>
        <v>0</v>
      </c>
      <c r="W1778">
        <f t="shared" si="1216"/>
        <v>0</v>
      </c>
      <c r="X1778">
        <f t="shared" si="1217"/>
        <v>1454.48</v>
      </c>
      <c r="Y1778">
        <f t="shared" si="1218"/>
        <v>727.24</v>
      </c>
      <c r="AA1778">
        <v>22950688</v>
      </c>
      <c r="AB1778">
        <f t="shared" si="1219"/>
        <v>2451.94</v>
      </c>
      <c r="AC1778">
        <f t="shared" si="1220"/>
        <v>1073.75</v>
      </c>
      <c r="AD1778">
        <f t="shared" si="1242"/>
        <v>162.37</v>
      </c>
      <c r="AE1778">
        <f t="shared" si="1243"/>
        <v>39.82</v>
      </c>
      <c r="AF1778">
        <f t="shared" si="1243"/>
        <v>1215.82</v>
      </c>
      <c r="AG1778">
        <f t="shared" si="1222"/>
        <v>0</v>
      </c>
      <c r="AH1778">
        <f t="shared" si="1244"/>
        <v>106</v>
      </c>
      <c r="AI1778">
        <f t="shared" si="1244"/>
        <v>0</v>
      </c>
      <c r="AJ1778">
        <f t="shared" si="1224"/>
        <v>0</v>
      </c>
      <c r="AK1778">
        <v>2451.94</v>
      </c>
      <c r="AL1778">
        <v>1073.75</v>
      </c>
      <c r="AM1778">
        <v>162.37</v>
      </c>
      <c r="AN1778">
        <v>39.82</v>
      </c>
      <c r="AO1778">
        <v>1215.82</v>
      </c>
      <c r="AP1778">
        <v>0</v>
      </c>
      <c r="AQ1778">
        <v>106</v>
      </c>
      <c r="AR1778">
        <v>0</v>
      </c>
      <c r="AS1778">
        <v>0</v>
      </c>
      <c r="AT1778">
        <v>88</v>
      </c>
      <c r="AU1778">
        <v>44</v>
      </c>
      <c r="AV1778">
        <v>1.0469999999999999</v>
      </c>
      <c r="AW1778">
        <v>1</v>
      </c>
      <c r="AZ1778">
        <v>1</v>
      </c>
      <c r="BA1778">
        <v>16.23</v>
      </c>
      <c r="BB1778">
        <v>9.11</v>
      </c>
      <c r="BC1778">
        <v>5.8</v>
      </c>
      <c r="BD1778" t="s">
        <v>45</v>
      </c>
      <c r="BE1778" t="s">
        <v>45</v>
      </c>
      <c r="BF1778" t="s">
        <v>45</v>
      </c>
      <c r="BG1778" t="s">
        <v>45</v>
      </c>
      <c r="BH1778">
        <v>0</v>
      </c>
      <c r="BI1778">
        <v>1</v>
      </c>
      <c r="BJ1778" t="s">
        <v>954</v>
      </c>
      <c r="BM1778">
        <v>91</v>
      </c>
      <c r="BN1778">
        <v>0</v>
      </c>
      <c r="BO1778" t="s">
        <v>952</v>
      </c>
      <c r="BP1778">
        <v>1</v>
      </c>
      <c r="BQ1778">
        <v>30</v>
      </c>
      <c r="BS1778">
        <v>16.23</v>
      </c>
      <c r="BT1778">
        <v>1</v>
      </c>
      <c r="BU1778">
        <v>1</v>
      </c>
      <c r="BV1778">
        <v>1</v>
      </c>
      <c r="BW1778">
        <v>1</v>
      </c>
      <c r="BX1778">
        <v>1</v>
      </c>
      <c r="BY1778" t="s">
        <v>45</v>
      </c>
      <c r="BZ1778">
        <v>88</v>
      </c>
      <c r="CA1778">
        <v>44</v>
      </c>
      <c r="CF1778">
        <v>0</v>
      </c>
      <c r="CG1778">
        <v>0</v>
      </c>
      <c r="CM1778">
        <v>0</v>
      </c>
      <c r="CN1778" t="s">
        <v>45</v>
      </c>
      <c r="CO1778">
        <v>0</v>
      </c>
      <c r="CP1778">
        <f t="shared" si="1225"/>
        <v>2274.94</v>
      </c>
      <c r="CQ1778">
        <f t="shared" si="1226"/>
        <v>6227.75</v>
      </c>
      <c r="CR1778">
        <f t="shared" si="1227"/>
        <v>1548.7126628999997</v>
      </c>
      <c r="CS1778">
        <f t="shared" si="1228"/>
        <v>676.6536941999999</v>
      </c>
      <c r="CT1778">
        <f t="shared" si="1229"/>
        <v>20660.198254200001</v>
      </c>
      <c r="CU1778">
        <f t="shared" si="1230"/>
        <v>0</v>
      </c>
      <c r="CV1778">
        <f t="shared" si="1231"/>
        <v>110.982</v>
      </c>
      <c r="CW1778">
        <f t="shared" si="1232"/>
        <v>0</v>
      </c>
      <c r="CX1778">
        <f t="shared" si="1233"/>
        <v>0</v>
      </c>
      <c r="CY1778">
        <f t="shared" si="1234"/>
        <v>1454.4815999999998</v>
      </c>
      <c r="CZ1778">
        <f t="shared" si="1235"/>
        <v>727.24079999999992</v>
      </c>
      <c r="DC1778" t="s">
        <v>45</v>
      </c>
      <c r="DD1778" t="s">
        <v>45</v>
      </c>
      <c r="DE1778" t="s">
        <v>45</v>
      </c>
      <c r="DF1778" t="s">
        <v>45</v>
      </c>
      <c r="DG1778" t="s">
        <v>45</v>
      </c>
      <c r="DH1778" t="s">
        <v>45</v>
      </c>
      <c r="DI1778" t="s">
        <v>45</v>
      </c>
      <c r="DJ1778" t="s">
        <v>45</v>
      </c>
      <c r="DK1778" t="s">
        <v>45</v>
      </c>
      <c r="DL1778" t="s">
        <v>45</v>
      </c>
      <c r="DM1778" t="s">
        <v>45</v>
      </c>
      <c r="DN1778">
        <v>104</v>
      </c>
      <c r="DO1778">
        <v>70</v>
      </c>
      <c r="DP1778">
        <v>1.0469999999999999</v>
      </c>
      <c r="DQ1778">
        <v>1</v>
      </c>
      <c r="DU1778">
        <v>1005</v>
      </c>
      <c r="DV1778" t="s">
        <v>73</v>
      </c>
      <c r="DW1778" t="s">
        <v>73</v>
      </c>
      <c r="DX1778">
        <v>100</v>
      </c>
      <c r="EE1778">
        <v>21377806</v>
      </c>
      <c r="EF1778">
        <v>30</v>
      </c>
      <c r="EG1778" t="s">
        <v>20</v>
      </c>
      <c r="EH1778">
        <v>0</v>
      </c>
      <c r="EI1778" t="s">
        <v>45</v>
      </c>
      <c r="EJ1778">
        <v>1</v>
      </c>
      <c r="EK1778">
        <v>91</v>
      </c>
      <c r="EL1778" t="s">
        <v>902</v>
      </c>
      <c r="EM1778" t="s">
        <v>903</v>
      </c>
      <c r="EO1778" t="s">
        <v>45</v>
      </c>
      <c r="EQ1778">
        <v>0</v>
      </c>
      <c r="ER1778">
        <v>2451.94</v>
      </c>
      <c r="ES1778">
        <v>1073.75</v>
      </c>
      <c r="ET1778">
        <v>162.37</v>
      </c>
      <c r="EU1778">
        <v>39.82</v>
      </c>
      <c r="EV1778">
        <v>1215.82</v>
      </c>
      <c r="EW1778">
        <v>106</v>
      </c>
      <c r="EX1778">
        <v>0</v>
      </c>
      <c r="EY1778">
        <v>0</v>
      </c>
      <c r="EZ1778">
        <v>0</v>
      </c>
      <c r="FQ1778">
        <v>0</v>
      </c>
      <c r="FR1778">
        <f t="shared" si="1236"/>
        <v>0</v>
      </c>
      <c r="FS1778">
        <v>0</v>
      </c>
      <c r="FX1778">
        <v>88</v>
      </c>
      <c r="FY1778">
        <v>44</v>
      </c>
      <c r="GA1778" t="s">
        <v>45</v>
      </c>
      <c r="GG1778">
        <v>2</v>
      </c>
      <c r="GH1778">
        <v>1</v>
      </c>
      <c r="GI1778">
        <v>2</v>
      </c>
      <c r="GJ1778">
        <v>0</v>
      </c>
      <c r="GK1778">
        <f>ROUND(R1778*(R12)/100,2)</f>
        <v>90.4</v>
      </c>
      <c r="GL1778">
        <f t="shared" si="1237"/>
        <v>0</v>
      </c>
      <c r="GM1778">
        <f t="shared" si="1238"/>
        <v>4547.0599999999995</v>
      </c>
      <c r="GN1778">
        <f t="shared" si="1239"/>
        <v>4547.0600000000004</v>
      </c>
      <c r="GO1778">
        <f t="shared" si="1240"/>
        <v>0</v>
      </c>
      <c r="GP1778">
        <f t="shared" si="1241"/>
        <v>0</v>
      </c>
      <c r="GR1778">
        <v>0</v>
      </c>
    </row>
    <row r="1779" spans="1:200">
      <c r="A1779">
        <v>18</v>
      </c>
      <c r="B1779">
        <v>0</v>
      </c>
      <c r="C1779">
        <v>901</v>
      </c>
      <c r="E1779" t="s">
        <v>303</v>
      </c>
      <c r="F1779" t="s">
        <v>955</v>
      </c>
      <c r="G1779" t="s">
        <v>956</v>
      </c>
      <c r="H1779" t="s">
        <v>462</v>
      </c>
      <c r="I1779">
        <f>I1778*J1779</f>
        <v>8.16</v>
      </c>
      <c r="J1779">
        <v>102</v>
      </c>
      <c r="O1779">
        <f t="shared" si="1208"/>
        <v>1132.8399999999999</v>
      </c>
      <c r="P1779">
        <f t="shared" si="1209"/>
        <v>1132.8399999999999</v>
      </c>
      <c r="Q1779">
        <f t="shared" si="1210"/>
        <v>0</v>
      </c>
      <c r="R1779">
        <f t="shared" si="1211"/>
        <v>0</v>
      </c>
      <c r="S1779">
        <f t="shared" si="1212"/>
        <v>0</v>
      </c>
      <c r="T1779">
        <f t="shared" si="1213"/>
        <v>0</v>
      </c>
      <c r="U1779">
        <f t="shared" si="1214"/>
        <v>0</v>
      </c>
      <c r="V1779">
        <f t="shared" si="1215"/>
        <v>0</v>
      </c>
      <c r="W1779">
        <f t="shared" si="1216"/>
        <v>0</v>
      </c>
      <c r="X1779">
        <f t="shared" si="1217"/>
        <v>0</v>
      </c>
      <c r="Y1779">
        <f t="shared" si="1218"/>
        <v>0</v>
      </c>
      <c r="AA1779">
        <v>22950688</v>
      </c>
      <c r="AB1779">
        <f t="shared" si="1219"/>
        <v>39.44</v>
      </c>
      <c r="AC1779">
        <f t="shared" si="1220"/>
        <v>39.44</v>
      </c>
      <c r="AD1779">
        <f t="shared" si="1242"/>
        <v>0</v>
      </c>
      <c r="AE1779">
        <f t="shared" si="1243"/>
        <v>0</v>
      </c>
      <c r="AF1779">
        <f t="shared" si="1243"/>
        <v>0</v>
      </c>
      <c r="AG1779">
        <f t="shared" si="1222"/>
        <v>0</v>
      </c>
      <c r="AH1779">
        <f t="shared" si="1244"/>
        <v>0</v>
      </c>
      <c r="AI1779">
        <f t="shared" si="1244"/>
        <v>0</v>
      </c>
      <c r="AJ1779">
        <f t="shared" si="1224"/>
        <v>0</v>
      </c>
      <c r="AK1779">
        <v>39.44</v>
      </c>
      <c r="AL1779">
        <v>39.44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1</v>
      </c>
      <c r="AW1779">
        <v>1</v>
      </c>
      <c r="AZ1779">
        <v>1</v>
      </c>
      <c r="BA1779">
        <v>1</v>
      </c>
      <c r="BB1779">
        <v>1</v>
      </c>
      <c r="BC1779">
        <v>3.52</v>
      </c>
      <c r="BD1779" t="s">
        <v>45</v>
      </c>
      <c r="BE1779" t="s">
        <v>45</v>
      </c>
      <c r="BF1779" t="s">
        <v>45</v>
      </c>
      <c r="BG1779" t="s">
        <v>45</v>
      </c>
      <c r="BH1779">
        <v>3</v>
      </c>
      <c r="BI1779">
        <v>1</v>
      </c>
      <c r="BJ1779" t="s">
        <v>957</v>
      </c>
      <c r="BM1779">
        <v>91</v>
      </c>
      <c r="BN1779">
        <v>0</v>
      </c>
      <c r="BO1779" t="s">
        <v>955</v>
      </c>
      <c r="BP1779">
        <v>1</v>
      </c>
      <c r="BQ1779">
        <v>30</v>
      </c>
      <c r="BS1779">
        <v>1</v>
      </c>
      <c r="BT1779">
        <v>1</v>
      </c>
      <c r="BU1779">
        <v>1</v>
      </c>
      <c r="BV1779">
        <v>1</v>
      </c>
      <c r="BW1779">
        <v>1</v>
      </c>
      <c r="BX1779">
        <v>1</v>
      </c>
      <c r="BY1779" t="s">
        <v>45</v>
      </c>
      <c r="BZ1779">
        <v>0</v>
      </c>
      <c r="CA1779">
        <v>0</v>
      </c>
      <c r="CF1779">
        <v>0</v>
      </c>
      <c r="CG1779">
        <v>0</v>
      </c>
      <c r="CM1779">
        <v>0</v>
      </c>
      <c r="CN1779" t="s">
        <v>45</v>
      </c>
      <c r="CO1779">
        <v>0</v>
      </c>
      <c r="CP1779">
        <f t="shared" si="1225"/>
        <v>1132.8399999999999</v>
      </c>
      <c r="CQ1779">
        <f t="shared" si="1226"/>
        <v>138.8288</v>
      </c>
      <c r="CR1779">
        <f t="shared" si="1227"/>
        <v>0</v>
      </c>
      <c r="CS1779">
        <f t="shared" si="1228"/>
        <v>0</v>
      </c>
      <c r="CT1779">
        <f t="shared" si="1229"/>
        <v>0</v>
      </c>
      <c r="CU1779">
        <f t="shared" si="1230"/>
        <v>0</v>
      </c>
      <c r="CV1779">
        <f t="shared" si="1231"/>
        <v>0</v>
      </c>
      <c r="CW1779">
        <f t="shared" si="1232"/>
        <v>0</v>
      </c>
      <c r="CX1779">
        <f t="shared" si="1233"/>
        <v>0</v>
      </c>
      <c r="CY1779">
        <f t="shared" si="1234"/>
        <v>0</v>
      </c>
      <c r="CZ1779">
        <f t="shared" si="1235"/>
        <v>0</v>
      </c>
      <c r="DC1779" t="s">
        <v>45</v>
      </c>
      <c r="DD1779" t="s">
        <v>45</v>
      </c>
      <c r="DE1779" t="s">
        <v>45</v>
      </c>
      <c r="DF1779" t="s">
        <v>45</v>
      </c>
      <c r="DG1779" t="s">
        <v>45</v>
      </c>
      <c r="DH1779" t="s">
        <v>45</v>
      </c>
      <c r="DI1779" t="s">
        <v>45</v>
      </c>
      <c r="DJ1779" t="s">
        <v>45</v>
      </c>
      <c r="DK1779" t="s">
        <v>45</v>
      </c>
      <c r="DL1779" t="s">
        <v>45</v>
      </c>
      <c r="DM1779" t="s">
        <v>45</v>
      </c>
      <c r="DN1779">
        <v>104</v>
      </c>
      <c r="DO1779">
        <v>70</v>
      </c>
      <c r="DP1779">
        <v>1.0469999999999999</v>
      </c>
      <c r="DQ1779">
        <v>1</v>
      </c>
      <c r="DU1779">
        <v>1005</v>
      </c>
      <c r="DV1779" t="s">
        <v>462</v>
      </c>
      <c r="DW1779" t="s">
        <v>462</v>
      </c>
      <c r="DX1779">
        <v>1</v>
      </c>
      <c r="EE1779">
        <v>21377806</v>
      </c>
      <c r="EF1779">
        <v>30</v>
      </c>
      <c r="EG1779" t="s">
        <v>20</v>
      </c>
      <c r="EH1779">
        <v>0</v>
      </c>
      <c r="EI1779" t="s">
        <v>45</v>
      </c>
      <c r="EJ1779">
        <v>1</v>
      </c>
      <c r="EK1779">
        <v>91</v>
      </c>
      <c r="EL1779" t="s">
        <v>902</v>
      </c>
      <c r="EM1779" t="s">
        <v>903</v>
      </c>
      <c r="EO1779" t="s">
        <v>45</v>
      </c>
      <c r="EQ1779">
        <v>0</v>
      </c>
      <c r="ER1779">
        <v>39.44</v>
      </c>
      <c r="ES1779">
        <v>39.44</v>
      </c>
      <c r="ET1779">
        <v>0</v>
      </c>
      <c r="EU1779">
        <v>0</v>
      </c>
      <c r="EV1779">
        <v>0</v>
      </c>
      <c r="EW1779">
        <v>0</v>
      </c>
      <c r="EX1779">
        <v>0</v>
      </c>
      <c r="EZ1779">
        <v>0</v>
      </c>
      <c r="FQ1779">
        <v>0</v>
      </c>
      <c r="FR1779">
        <f t="shared" si="1236"/>
        <v>0</v>
      </c>
      <c r="FS1779">
        <v>0</v>
      </c>
      <c r="FX1779">
        <v>0</v>
      </c>
      <c r="FY1779">
        <v>0</v>
      </c>
      <c r="GA1779" t="s">
        <v>45</v>
      </c>
      <c r="GG1779">
        <v>2</v>
      </c>
      <c r="GH1779">
        <v>1</v>
      </c>
      <c r="GI1779">
        <v>2</v>
      </c>
      <c r="GJ1779">
        <v>0</v>
      </c>
      <c r="GK1779">
        <f>ROUND(R1779*(R12)/100,2)</f>
        <v>0</v>
      </c>
      <c r="GL1779">
        <f t="shared" si="1237"/>
        <v>0</v>
      </c>
      <c r="GM1779">
        <f t="shared" si="1238"/>
        <v>1132.8399999999999</v>
      </c>
      <c r="GN1779">
        <f t="shared" si="1239"/>
        <v>1132.8399999999999</v>
      </c>
      <c r="GO1779">
        <f t="shared" si="1240"/>
        <v>0</v>
      </c>
      <c r="GP1779">
        <f t="shared" si="1241"/>
        <v>0</v>
      </c>
      <c r="GR1779">
        <v>0</v>
      </c>
    </row>
    <row r="1781" spans="1:200">
      <c r="A1781" s="2">
        <v>51</v>
      </c>
      <c r="B1781" s="2">
        <f>B1764</f>
        <v>0</v>
      </c>
      <c r="C1781" s="2">
        <f>A1764</f>
        <v>5</v>
      </c>
      <c r="D1781" s="2">
        <f>ROW(A1764)</f>
        <v>1764</v>
      </c>
      <c r="E1781" s="2"/>
      <c r="F1781" s="2" t="str">
        <f>IF(F1764&lt;&gt;"",F1764,"")</f>
        <v>Новый подраздел</v>
      </c>
      <c r="G1781" s="2" t="str">
        <f>IF(G1764&lt;&gt;"",G1764,"")</f>
        <v>ДУШЕВАЯ</v>
      </c>
      <c r="H1781" s="2"/>
      <c r="I1781" s="2"/>
      <c r="J1781" s="2"/>
      <c r="K1781" s="2"/>
      <c r="L1781" s="2"/>
      <c r="M1781" s="2"/>
      <c r="N1781" s="2"/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>
        <f t="shared" ref="AO1781:AU1781" si="1245">ROUND(BB1781,2)</f>
        <v>0</v>
      </c>
      <c r="AP1781" s="2">
        <f t="shared" si="1245"/>
        <v>0</v>
      </c>
      <c r="AQ1781" s="2">
        <f t="shared" si="1245"/>
        <v>0</v>
      </c>
      <c r="AR1781" s="2">
        <f t="shared" si="1245"/>
        <v>0</v>
      </c>
      <c r="AS1781" s="2">
        <f t="shared" si="1245"/>
        <v>0</v>
      </c>
      <c r="AT1781" s="2">
        <f t="shared" si="1245"/>
        <v>0</v>
      </c>
      <c r="AU1781" s="2">
        <f t="shared" si="1245"/>
        <v>0</v>
      </c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>
        <v>0</v>
      </c>
    </row>
    <row r="1783" spans="1:200">
      <c r="A1783" s="4">
        <v>50</v>
      </c>
      <c r="B1783" s="4">
        <v>0</v>
      </c>
      <c r="C1783" s="4">
        <v>0</v>
      </c>
      <c r="D1783" s="4">
        <v>1</v>
      </c>
      <c r="E1783" s="4">
        <v>201</v>
      </c>
      <c r="F1783" s="4">
        <f>ROUND(Source!O1781,O1783)</f>
        <v>0</v>
      </c>
      <c r="G1783" s="4" t="s">
        <v>172</v>
      </c>
      <c r="H1783" s="4" t="s">
        <v>173</v>
      </c>
      <c r="I1783" s="4"/>
      <c r="J1783" s="4"/>
      <c r="K1783" s="4">
        <v>201</v>
      </c>
      <c r="L1783" s="4">
        <v>1</v>
      </c>
      <c r="M1783" s="4">
        <v>3</v>
      </c>
      <c r="N1783" s="4" t="s">
        <v>45</v>
      </c>
      <c r="O1783" s="4">
        <v>2</v>
      </c>
      <c r="P1783" s="4"/>
    </row>
    <row r="1784" spans="1:200">
      <c r="A1784" s="4">
        <v>50</v>
      </c>
      <c r="B1784" s="4">
        <v>0</v>
      </c>
      <c r="C1784" s="4">
        <v>0</v>
      </c>
      <c r="D1784" s="4">
        <v>1</v>
      </c>
      <c r="E1784" s="4">
        <v>202</v>
      </c>
      <c r="F1784" s="4">
        <f>ROUND(Source!P1781,O1784)</f>
        <v>0</v>
      </c>
      <c r="G1784" s="4" t="s">
        <v>174</v>
      </c>
      <c r="H1784" s="4" t="s">
        <v>175</v>
      </c>
      <c r="I1784" s="4"/>
      <c r="J1784" s="4"/>
      <c r="K1784" s="4">
        <v>202</v>
      </c>
      <c r="L1784" s="4">
        <v>2</v>
      </c>
      <c r="M1784" s="4">
        <v>3</v>
      </c>
      <c r="N1784" s="4" t="s">
        <v>45</v>
      </c>
      <c r="O1784" s="4">
        <v>2</v>
      </c>
      <c r="P1784" s="4"/>
    </row>
    <row r="1785" spans="1:200">
      <c r="A1785" s="4">
        <v>50</v>
      </c>
      <c r="B1785" s="4">
        <v>0</v>
      </c>
      <c r="C1785" s="4">
        <v>0</v>
      </c>
      <c r="D1785" s="4">
        <v>1</v>
      </c>
      <c r="E1785" s="4">
        <v>222</v>
      </c>
      <c r="F1785" s="4">
        <f>ROUND(Source!AO1781,O1785)</f>
        <v>0</v>
      </c>
      <c r="G1785" s="4" t="s">
        <v>176</v>
      </c>
      <c r="H1785" s="4" t="s">
        <v>177</v>
      </c>
      <c r="I1785" s="4"/>
      <c r="J1785" s="4"/>
      <c r="K1785" s="4">
        <v>222</v>
      </c>
      <c r="L1785" s="4">
        <v>3</v>
      </c>
      <c r="M1785" s="4">
        <v>3</v>
      </c>
      <c r="N1785" s="4" t="s">
        <v>45</v>
      </c>
      <c r="O1785" s="4">
        <v>2</v>
      </c>
      <c r="P1785" s="4"/>
    </row>
    <row r="1786" spans="1:200">
      <c r="A1786" s="4">
        <v>50</v>
      </c>
      <c r="B1786" s="4">
        <v>0</v>
      </c>
      <c r="C1786" s="4">
        <v>0</v>
      </c>
      <c r="D1786" s="4">
        <v>1</v>
      </c>
      <c r="E1786" s="4">
        <v>216</v>
      </c>
      <c r="F1786" s="4">
        <f>ROUND(Source!AP1781,O1786)</f>
        <v>0</v>
      </c>
      <c r="G1786" s="4" t="s">
        <v>178</v>
      </c>
      <c r="H1786" s="4" t="s">
        <v>179</v>
      </c>
      <c r="I1786" s="4"/>
      <c r="J1786" s="4"/>
      <c r="K1786" s="4">
        <v>216</v>
      </c>
      <c r="L1786" s="4">
        <v>4</v>
      </c>
      <c r="M1786" s="4">
        <v>3</v>
      </c>
      <c r="N1786" s="4" t="s">
        <v>45</v>
      </c>
      <c r="O1786" s="4">
        <v>2</v>
      </c>
      <c r="P1786" s="4"/>
    </row>
    <row r="1787" spans="1:200">
      <c r="A1787" s="4">
        <v>50</v>
      </c>
      <c r="B1787" s="4">
        <v>0</v>
      </c>
      <c r="C1787" s="4">
        <v>0</v>
      </c>
      <c r="D1787" s="4">
        <v>1</v>
      </c>
      <c r="E1787" s="4">
        <v>223</v>
      </c>
      <c r="F1787" s="4">
        <f>ROUND(Source!AQ1781,O1787)</f>
        <v>0</v>
      </c>
      <c r="G1787" s="4" t="s">
        <v>180</v>
      </c>
      <c r="H1787" s="4" t="s">
        <v>181</v>
      </c>
      <c r="I1787" s="4"/>
      <c r="J1787" s="4"/>
      <c r="K1787" s="4">
        <v>223</v>
      </c>
      <c r="L1787" s="4">
        <v>5</v>
      </c>
      <c r="M1787" s="4">
        <v>3</v>
      </c>
      <c r="N1787" s="4" t="s">
        <v>45</v>
      </c>
      <c r="O1787" s="4">
        <v>2</v>
      </c>
      <c r="P1787" s="4"/>
    </row>
    <row r="1788" spans="1:200">
      <c r="A1788" s="4">
        <v>50</v>
      </c>
      <c r="B1788" s="4">
        <v>0</v>
      </c>
      <c r="C1788" s="4">
        <v>0</v>
      </c>
      <c r="D1788" s="4">
        <v>1</v>
      </c>
      <c r="E1788" s="4">
        <v>203</v>
      </c>
      <c r="F1788" s="4">
        <f>ROUND(Source!Q1781,O1788)</f>
        <v>0</v>
      </c>
      <c r="G1788" s="4" t="s">
        <v>182</v>
      </c>
      <c r="H1788" s="4" t="s">
        <v>183</v>
      </c>
      <c r="I1788" s="4"/>
      <c r="J1788" s="4"/>
      <c r="K1788" s="4">
        <v>203</v>
      </c>
      <c r="L1788" s="4">
        <v>6</v>
      </c>
      <c r="M1788" s="4">
        <v>3</v>
      </c>
      <c r="N1788" s="4" t="s">
        <v>45</v>
      </c>
      <c r="O1788" s="4">
        <v>2</v>
      </c>
      <c r="P1788" s="4"/>
    </row>
    <row r="1789" spans="1:200">
      <c r="A1789" s="4">
        <v>50</v>
      </c>
      <c r="B1789" s="4">
        <v>0</v>
      </c>
      <c r="C1789" s="4">
        <v>0</v>
      </c>
      <c r="D1789" s="4">
        <v>1</v>
      </c>
      <c r="E1789" s="4">
        <v>204</v>
      </c>
      <c r="F1789" s="4">
        <f>ROUND(Source!R1781,O1789)</f>
        <v>0</v>
      </c>
      <c r="G1789" s="4" t="s">
        <v>184</v>
      </c>
      <c r="H1789" s="4" t="s">
        <v>185</v>
      </c>
      <c r="I1789" s="4"/>
      <c r="J1789" s="4"/>
      <c r="K1789" s="4">
        <v>204</v>
      </c>
      <c r="L1789" s="4">
        <v>7</v>
      </c>
      <c r="M1789" s="4">
        <v>3</v>
      </c>
      <c r="N1789" s="4" t="s">
        <v>45</v>
      </c>
      <c r="O1789" s="4">
        <v>2</v>
      </c>
      <c r="P1789" s="4"/>
    </row>
    <row r="1790" spans="1:200">
      <c r="A1790" s="4">
        <v>50</v>
      </c>
      <c r="B1790" s="4">
        <v>0</v>
      </c>
      <c r="C1790" s="4">
        <v>0</v>
      </c>
      <c r="D1790" s="4">
        <v>1</v>
      </c>
      <c r="E1790" s="4">
        <v>205</v>
      </c>
      <c r="F1790" s="4">
        <f>ROUND(Source!S1781,O1790)</f>
        <v>0</v>
      </c>
      <c r="G1790" s="4" t="s">
        <v>186</v>
      </c>
      <c r="H1790" s="4" t="s">
        <v>187</v>
      </c>
      <c r="I1790" s="4"/>
      <c r="J1790" s="4"/>
      <c r="K1790" s="4">
        <v>205</v>
      </c>
      <c r="L1790" s="4">
        <v>8</v>
      </c>
      <c r="M1790" s="4">
        <v>3</v>
      </c>
      <c r="N1790" s="4" t="s">
        <v>45</v>
      </c>
      <c r="O1790" s="4">
        <v>2</v>
      </c>
      <c r="P1790" s="4"/>
    </row>
    <row r="1791" spans="1:200">
      <c r="A1791" s="4">
        <v>50</v>
      </c>
      <c r="B1791" s="4">
        <v>0</v>
      </c>
      <c r="C1791" s="4">
        <v>0</v>
      </c>
      <c r="D1791" s="4">
        <v>1</v>
      </c>
      <c r="E1791" s="4">
        <v>214</v>
      </c>
      <c r="F1791" s="4">
        <f>ROUND(Source!AS1781,O1791)</f>
        <v>0</v>
      </c>
      <c r="G1791" s="4" t="s">
        <v>188</v>
      </c>
      <c r="H1791" s="4" t="s">
        <v>189</v>
      </c>
      <c r="I1791" s="4"/>
      <c r="J1791" s="4"/>
      <c r="K1791" s="4">
        <v>214</v>
      </c>
      <c r="L1791" s="4">
        <v>9</v>
      </c>
      <c r="M1791" s="4">
        <v>3</v>
      </c>
      <c r="N1791" s="4" t="s">
        <v>45</v>
      </c>
      <c r="O1791" s="4">
        <v>2</v>
      </c>
      <c r="P1791" s="4"/>
    </row>
    <row r="1792" spans="1:200">
      <c r="A1792" s="4">
        <v>50</v>
      </c>
      <c r="B1792" s="4">
        <v>0</v>
      </c>
      <c r="C1792" s="4">
        <v>0</v>
      </c>
      <c r="D1792" s="4">
        <v>1</v>
      </c>
      <c r="E1792" s="4">
        <v>215</v>
      </c>
      <c r="F1792" s="4">
        <f>ROUND(Source!AT1781,O1792)</f>
        <v>0</v>
      </c>
      <c r="G1792" s="4" t="s">
        <v>190</v>
      </c>
      <c r="H1792" s="4" t="s">
        <v>191</v>
      </c>
      <c r="I1792" s="4"/>
      <c r="J1792" s="4"/>
      <c r="K1792" s="4">
        <v>215</v>
      </c>
      <c r="L1792" s="4">
        <v>10</v>
      </c>
      <c r="M1792" s="4">
        <v>3</v>
      </c>
      <c r="N1792" s="4" t="s">
        <v>45</v>
      </c>
      <c r="O1792" s="4">
        <v>2</v>
      </c>
      <c r="P1792" s="4"/>
    </row>
    <row r="1793" spans="1:118">
      <c r="A1793" s="4">
        <v>50</v>
      </c>
      <c r="B1793" s="4">
        <v>0</v>
      </c>
      <c r="C1793" s="4">
        <v>0</v>
      </c>
      <c r="D1793" s="4">
        <v>1</v>
      </c>
      <c r="E1793" s="4">
        <v>217</v>
      </c>
      <c r="F1793" s="4">
        <f>ROUND(Source!AU1781,O1793)</f>
        <v>0</v>
      </c>
      <c r="G1793" s="4" t="s">
        <v>192</v>
      </c>
      <c r="H1793" s="4" t="s">
        <v>193</v>
      </c>
      <c r="I1793" s="4"/>
      <c r="J1793" s="4"/>
      <c r="K1793" s="4">
        <v>217</v>
      </c>
      <c r="L1793" s="4">
        <v>11</v>
      </c>
      <c r="M1793" s="4">
        <v>3</v>
      </c>
      <c r="N1793" s="4" t="s">
        <v>45</v>
      </c>
      <c r="O1793" s="4">
        <v>2</v>
      </c>
      <c r="P1793" s="4"/>
    </row>
    <row r="1794" spans="1:118">
      <c r="A1794" s="4">
        <v>50</v>
      </c>
      <c r="B1794" s="4">
        <v>0</v>
      </c>
      <c r="C1794" s="4">
        <v>0</v>
      </c>
      <c r="D1794" s="4">
        <v>1</v>
      </c>
      <c r="E1794" s="4">
        <v>206</v>
      </c>
      <c r="F1794" s="4">
        <f>ROUND(Source!T1781,O1794)</f>
        <v>0</v>
      </c>
      <c r="G1794" s="4" t="s">
        <v>194</v>
      </c>
      <c r="H1794" s="4" t="s">
        <v>195</v>
      </c>
      <c r="I1794" s="4"/>
      <c r="J1794" s="4"/>
      <c r="K1794" s="4">
        <v>206</v>
      </c>
      <c r="L1794" s="4">
        <v>12</v>
      </c>
      <c r="M1794" s="4">
        <v>3</v>
      </c>
      <c r="N1794" s="4" t="s">
        <v>45</v>
      </c>
      <c r="O1794" s="4">
        <v>2</v>
      </c>
      <c r="P1794" s="4"/>
    </row>
    <row r="1795" spans="1:118">
      <c r="A1795" s="4">
        <v>50</v>
      </c>
      <c r="B1795" s="4">
        <v>0</v>
      </c>
      <c r="C1795" s="4">
        <v>0</v>
      </c>
      <c r="D1795" s="4">
        <v>1</v>
      </c>
      <c r="E1795" s="4">
        <v>207</v>
      </c>
      <c r="F1795" s="4">
        <f>Source!U1781</f>
        <v>0</v>
      </c>
      <c r="G1795" s="4" t="s">
        <v>196</v>
      </c>
      <c r="H1795" s="4" t="s">
        <v>197</v>
      </c>
      <c r="I1795" s="4"/>
      <c r="J1795" s="4"/>
      <c r="K1795" s="4">
        <v>207</v>
      </c>
      <c r="L1795" s="4">
        <v>13</v>
      </c>
      <c r="M1795" s="4">
        <v>3</v>
      </c>
      <c r="N1795" s="4" t="s">
        <v>45</v>
      </c>
      <c r="O1795" s="4">
        <v>-1</v>
      </c>
      <c r="P1795" s="4"/>
    </row>
    <row r="1796" spans="1:118">
      <c r="A1796" s="4">
        <v>50</v>
      </c>
      <c r="B1796" s="4">
        <v>0</v>
      </c>
      <c r="C1796" s="4">
        <v>0</v>
      </c>
      <c r="D1796" s="4">
        <v>1</v>
      </c>
      <c r="E1796" s="4">
        <v>208</v>
      </c>
      <c r="F1796" s="4">
        <f>Source!V1781</f>
        <v>0</v>
      </c>
      <c r="G1796" s="4" t="s">
        <v>198</v>
      </c>
      <c r="H1796" s="4" t="s">
        <v>199</v>
      </c>
      <c r="I1796" s="4"/>
      <c r="J1796" s="4"/>
      <c r="K1796" s="4">
        <v>208</v>
      </c>
      <c r="L1796" s="4">
        <v>14</v>
      </c>
      <c r="M1796" s="4">
        <v>3</v>
      </c>
      <c r="N1796" s="4" t="s">
        <v>45</v>
      </c>
      <c r="O1796" s="4">
        <v>-1</v>
      </c>
      <c r="P1796" s="4"/>
    </row>
    <row r="1797" spans="1:118">
      <c r="A1797" s="4">
        <v>50</v>
      </c>
      <c r="B1797" s="4">
        <v>0</v>
      </c>
      <c r="C1797" s="4">
        <v>0</v>
      </c>
      <c r="D1797" s="4">
        <v>1</v>
      </c>
      <c r="E1797" s="4">
        <v>209</v>
      </c>
      <c r="F1797" s="4">
        <f>ROUND(Source!W1781,O1797)</f>
        <v>0</v>
      </c>
      <c r="G1797" s="4" t="s">
        <v>200</v>
      </c>
      <c r="H1797" s="4" t="s">
        <v>201</v>
      </c>
      <c r="I1797" s="4"/>
      <c r="J1797" s="4"/>
      <c r="K1797" s="4">
        <v>209</v>
      </c>
      <c r="L1797" s="4">
        <v>15</v>
      </c>
      <c r="M1797" s="4">
        <v>3</v>
      </c>
      <c r="N1797" s="4" t="s">
        <v>45</v>
      </c>
      <c r="O1797" s="4">
        <v>2</v>
      </c>
      <c r="P1797" s="4"/>
    </row>
    <row r="1798" spans="1:118">
      <c r="A1798" s="4">
        <v>50</v>
      </c>
      <c r="B1798" s="4">
        <v>0</v>
      </c>
      <c r="C1798" s="4">
        <v>0</v>
      </c>
      <c r="D1798" s="4">
        <v>1</v>
      </c>
      <c r="E1798" s="4">
        <v>210</v>
      </c>
      <c r="F1798" s="4">
        <f>ROUND(Source!X1781,O1798)</f>
        <v>0</v>
      </c>
      <c r="G1798" s="4" t="s">
        <v>202</v>
      </c>
      <c r="H1798" s="4" t="s">
        <v>203</v>
      </c>
      <c r="I1798" s="4"/>
      <c r="J1798" s="4"/>
      <c r="K1798" s="4">
        <v>210</v>
      </c>
      <c r="L1798" s="4">
        <v>16</v>
      </c>
      <c r="M1798" s="4">
        <v>3</v>
      </c>
      <c r="N1798" s="4" t="s">
        <v>45</v>
      </c>
      <c r="O1798" s="4">
        <v>2</v>
      </c>
      <c r="P1798" s="4"/>
    </row>
    <row r="1799" spans="1:118">
      <c r="A1799" s="4">
        <v>50</v>
      </c>
      <c r="B1799" s="4">
        <v>0</v>
      </c>
      <c r="C1799" s="4">
        <v>0</v>
      </c>
      <c r="D1799" s="4">
        <v>1</v>
      </c>
      <c r="E1799" s="4">
        <v>211</v>
      </c>
      <c r="F1799" s="4">
        <f>ROUND(Source!Y1781,O1799)</f>
        <v>0</v>
      </c>
      <c r="G1799" s="4" t="s">
        <v>204</v>
      </c>
      <c r="H1799" s="4" t="s">
        <v>205</v>
      </c>
      <c r="I1799" s="4"/>
      <c r="J1799" s="4"/>
      <c r="K1799" s="4">
        <v>211</v>
      </c>
      <c r="L1799" s="4">
        <v>17</v>
      </c>
      <c r="M1799" s="4">
        <v>3</v>
      </c>
      <c r="N1799" s="4" t="s">
        <v>45</v>
      </c>
      <c r="O1799" s="4">
        <v>2</v>
      </c>
      <c r="P1799" s="4"/>
    </row>
    <row r="1800" spans="1:118">
      <c r="A1800" s="4">
        <v>50</v>
      </c>
      <c r="B1800" s="4">
        <v>0</v>
      </c>
      <c r="C1800" s="4">
        <v>0</v>
      </c>
      <c r="D1800" s="4">
        <v>1</v>
      </c>
      <c r="E1800" s="4">
        <v>224</v>
      </c>
      <c r="F1800" s="4">
        <f>ROUND(Source!AR1781,O1800)</f>
        <v>0</v>
      </c>
      <c r="G1800" s="4" t="s">
        <v>206</v>
      </c>
      <c r="H1800" s="4" t="s">
        <v>207</v>
      </c>
      <c r="I1800" s="4"/>
      <c r="J1800" s="4"/>
      <c r="K1800" s="4">
        <v>224</v>
      </c>
      <c r="L1800" s="4">
        <v>18</v>
      </c>
      <c r="M1800" s="4">
        <v>3</v>
      </c>
      <c r="N1800" s="4" t="s">
        <v>45</v>
      </c>
      <c r="O1800" s="4">
        <v>2</v>
      </c>
      <c r="P1800" s="4"/>
    </row>
    <row r="1802" spans="1:118">
      <c r="A1802" s="2">
        <v>51</v>
      </c>
      <c r="B1802" s="2">
        <f>B1530</f>
        <v>0</v>
      </c>
      <c r="C1802" s="2">
        <f>A1530</f>
        <v>4</v>
      </c>
      <c r="D1802" s="2">
        <f>ROW(A1530)</f>
        <v>1530</v>
      </c>
      <c r="E1802" s="2"/>
      <c r="F1802" s="2" t="str">
        <f>IF(F1530&lt;&gt;"",F1530,"")</f>
        <v>Новый раздел</v>
      </c>
      <c r="G1802" s="2" t="str">
        <f>IF(G1530&lt;&gt;"",G1530,"")</f>
        <v>ПОЛЫ</v>
      </c>
      <c r="H1802" s="2"/>
      <c r="I1802" s="2"/>
      <c r="J1802" s="2"/>
      <c r="K1802" s="2"/>
      <c r="L1802" s="2"/>
      <c r="M1802" s="2"/>
      <c r="N1802" s="2"/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>
        <f t="shared" ref="AO1802:AU1802" si="1246">ROUND(AO1553+AO1591+AO1632+AO1670+AO1705+AO1743+AO1781+BB1802,2)</f>
        <v>0</v>
      </c>
      <c r="AP1802" s="2">
        <f t="shared" si="1246"/>
        <v>0</v>
      </c>
      <c r="AQ1802" s="2">
        <f t="shared" si="1246"/>
        <v>0</v>
      </c>
      <c r="AR1802" s="2">
        <f t="shared" si="1246"/>
        <v>0</v>
      </c>
      <c r="AS1802" s="2">
        <f t="shared" si="1246"/>
        <v>0</v>
      </c>
      <c r="AT1802" s="2">
        <f t="shared" si="1246"/>
        <v>0</v>
      </c>
      <c r="AU1802" s="2">
        <f t="shared" si="1246"/>
        <v>0</v>
      </c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>
        <v>0</v>
      </c>
    </row>
    <row r="1804" spans="1:118">
      <c r="A1804" s="4">
        <v>50</v>
      </c>
      <c r="B1804" s="4">
        <v>0</v>
      </c>
      <c r="C1804" s="4">
        <v>0</v>
      </c>
      <c r="D1804" s="4">
        <v>1</v>
      </c>
      <c r="E1804" s="4">
        <v>201</v>
      </c>
      <c r="F1804" s="4">
        <f>ROUND(Source!O1802,O1804)</f>
        <v>0</v>
      </c>
      <c r="G1804" s="4" t="s">
        <v>172</v>
      </c>
      <c r="H1804" s="4" t="s">
        <v>173</v>
      </c>
      <c r="I1804" s="4"/>
      <c r="J1804" s="4"/>
      <c r="K1804" s="4">
        <v>201</v>
      </c>
      <c r="L1804" s="4">
        <v>1</v>
      </c>
      <c r="M1804" s="4">
        <v>3</v>
      </c>
      <c r="N1804" s="4" t="s">
        <v>45</v>
      </c>
      <c r="O1804" s="4">
        <v>2</v>
      </c>
      <c r="P1804" s="4"/>
    </row>
    <row r="1805" spans="1:118">
      <c r="A1805" s="4">
        <v>50</v>
      </c>
      <c r="B1805" s="4">
        <v>0</v>
      </c>
      <c r="C1805" s="4">
        <v>0</v>
      </c>
      <c r="D1805" s="4">
        <v>1</v>
      </c>
      <c r="E1805" s="4">
        <v>202</v>
      </c>
      <c r="F1805" s="4">
        <f>ROUND(Source!P1802,O1805)</f>
        <v>0</v>
      </c>
      <c r="G1805" s="4" t="s">
        <v>174</v>
      </c>
      <c r="H1805" s="4" t="s">
        <v>175</v>
      </c>
      <c r="I1805" s="4"/>
      <c r="J1805" s="4"/>
      <c r="K1805" s="4">
        <v>202</v>
      </c>
      <c r="L1805" s="4">
        <v>2</v>
      </c>
      <c r="M1805" s="4">
        <v>3</v>
      </c>
      <c r="N1805" s="4" t="s">
        <v>45</v>
      </c>
      <c r="O1805" s="4">
        <v>2</v>
      </c>
      <c r="P1805" s="4"/>
    </row>
    <row r="1806" spans="1:118">
      <c r="A1806" s="4">
        <v>50</v>
      </c>
      <c r="B1806" s="4">
        <v>0</v>
      </c>
      <c r="C1806" s="4">
        <v>0</v>
      </c>
      <c r="D1806" s="4">
        <v>1</v>
      </c>
      <c r="E1806" s="4">
        <v>222</v>
      </c>
      <c r="F1806" s="4">
        <f>ROUND(Source!AO1802,O1806)</f>
        <v>0</v>
      </c>
      <c r="G1806" s="4" t="s">
        <v>176</v>
      </c>
      <c r="H1806" s="4" t="s">
        <v>177</v>
      </c>
      <c r="I1806" s="4"/>
      <c r="J1806" s="4"/>
      <c r="K1806" s="4">
        <v>222</v>
      </c>
      <c r="L1806" s="4">
        <v>3</v>
      </c>
      <c r="M1806" s="4">
        <v>3</v>
      </c>
      <c r="N1806" s="4" t="s">
        <v>45</v>
      </c>
      <c r="O1806" s="4">
        <v>2</v>
      </c>
      <c r="P1806" s="4"/>
    </row>
    <row r="1807" spans="1:118">
      <c r="A1807" s="4">
        <v>50</v>
      </c>
      <c r="B1807" s="4">
        <v>0</v>
      </c>
      <c r="C1807" s="4">
        <v>0</v>
      </c>
      <c r="D1807" s="4">
        <v>1</v>
      </c>
      <c r="E1807" s="4">
        <v>216</v>
      </c>
      <c r="F1807" s="4">
        <f>ROUND(Source!AP1802,O1807)</f>
        <v>0</v>
      </c>
      <c r="G1807" s="4" t="s">
        <v>178</v>
      </c>
      <c r="H1807" s="4" t="s">
        <v>179</v>
      </c>
      <c r="I1807" s="4"/>
      <c r="J1807" s="4"/>
      <c r="K1807" s="4">
        <v>216</v>
      </c>
      <c r="L1807" s="4">
        <v>4</v>
      </c>
      <c r="M1807" s="4">
        <v>3</v>
      </c>
      <c r="N1807" s="4" t="s">
        <v>45</v>
      </c>
      <c r="O1807" s="4">
        <v>2</v>
      </c>
      <c r="P1807" s="4"/>
    </row>
    <row r="1808" spans="1:118">
      <c r="A1808" s="4">
        <v>50</v>
      </c>
      <c r="B1808" s="4">
        <v>0</v>
      </c>
      <c r="C1808" s="4">
        <v>0</v>
      </c>
      <c r="D1808" s="4">
        <v>1</v>
      </c>
      <c r="E1808" s="4">
        <v>223</v>
      </c>
      <c r="F1808" s="4">
        <f>ROUND(Source!AQ1802,O1808)</f>
        <v>0</v>
      </c>
      <c r="G1808" s="4" t="s">
        <v>180</v>
      </c>
      <c r="H1808" s="4" t="s">
        <v>181</v>
      </c>
      <c r="I1808" s="4"/>
      <c r="J1808" s="4"/>
      <c r="K1808" s="4">
        <v>223</v>
      </c>
      <c r="L1808" s="4">
        <v>5</v>
      </c>
      <c r="M1808" s="4">
        <v>3</v>
      </c>
      <c r="N1808" s="4" t="s">
        <v>45</v>
      </c>
      <c r="O1808" s="4">
        <v>2</v>
      </c>
      <c r="P1808" s="4"/>
    </row>
    <row r="1809" spans="1:88">
      <c r="A1809" s="4">
        <v>50</v>
      </c>
      <c r="B1809" s="4">
        <v>0</v>
      </c>
      <c r="C1809" s="4">
        <v>0</v>
      </c>
      <c r="D1809" s="4">
        <v>1</v>
      </c>
      <c r="E1809" s="4">
        <v>203</v>
      </c>
      <c r="F1809" s="4">
        <f>ROUND(Source!Q1802,O1809)</f>
        <v>0</v>
      </c>
      <c r="G1809" s="4" t="s">
        <v>182</v>
      </c>
      <c r="H1809" s="4" t="s">
        <v>183</v>
      </c>
      <c r="I1809" s="4"/>
      <c r="J1809" s="4"/>
      <c r="K1809" s="4">
        <v>203</v>
      </c>
      <c r="L1809" s="4">
        <v>6</v>
      </c>
      <c r="M1809" s="4">
        <v>3</v>
      </c>
      <c r="N1809" s="4" t="s">
        <v>45</v>
      </c>
      <c r="O1809" s="4">
        <v>2</v>
      </c>
      <c r="P1809" s="4"/>
    </row>
    <row r="1810" spans="1:88">
      <c r="A1810" s="4">
        <v>50</v>
      </c>
      <c r="B1810" s="4">
        <v>0</v>
      </c>
      <c r="C1810" s="4">
        <v>0</v>
      </c>
      <c r="D1810" s="4">
        <v>1</v>
      </c>
      <c r="E1810" s="4">
        <v>204</v>
      </c>
      <c r="F1810" s="4">
        <f>ROUND(Source!R1802,O1810)</f>
        <v>0</v>
      </c>
      <c r="G1810" s="4" t="s">
        <v>184</v>
      </c>
      <c r="H1810" s="4" t="s">
        <v>185</v>
      </c>
      <c r="I1810" s="4"/>
      <c r="J1810" s="4"/>
      <c r="K1810" s="4">
        <v>204</v>
      </c>
      <c r="L1810" s="4">
        <v>7</v>
      </c>
      <c r="M1810" s="4">
        <v>3</v>
      </c>
      <c r="N1810" s="4" t="s">
        <v>45</v>
      </c>
      <c r="O1810" s="4">
        <v>2</v>
      </c>
      <c r="P1810" s="4"/>
    </row>
    <row r="1811" spans="1:88">
      <c r="A1811" s="4">
        <v>50</v>
      </c>
      <c r="B1811" s="4">
        <v>0</v>
      </c>
      <c r="C1811" s="4">
        <v>0</v>
      </c>
      <c r="D1811" s="4">
        <v>1</v>
      </c>
      <c r="E1811" s="4">
        <v>205</v>
      </c>
      <c r="F1811" s="4">
        <f>ROUND(Source!S1802,O1811)</f>
        <v>0</v>
      </c>
      <c r="G1811" s="4" t="s">
        <v>186</v>
      </c>
      <c r="H1811" s="4" t="s">
        <v>187</v>
      </c>
      <c r="I1811" s="4"/>
      <c r="J1811" s="4"/>
      <c r="K1811" s="4">
        <v>205</v>
      </c>
      <c r="L1811" s="4">
        <v>8</v>
      </c>
      <c r="M1811" s="4">
        <v>3</v>
      </c>
      <c r="N1811" s="4" t="s">
        <v>45</v>
      </c>
      <c r="O1811" s="4">
        <v>2</v>
      </c>
      <c r="P1811" s="4"/>
    </row>
    <row r="1812" spans="1:88">
      <c r="A1812" s="4">
        <v>50</v>
      </c>
      <c r="B1812" s="4">
        <v>0</v>
      </c>
      <c r="C1812" s="4">
        <v>0</v>
      </c>
      <c r="D1812" s="4">
        <v>1</v>
      </c>
      <c r="E1812" s="4">
        <v>214</v>
      </c>
      <c r="F1812" s="4">
        <f>ROUND(Source!AS1802,O1812)</f>
        <v>0</v>
      </c>
      <c r="G1812" s="4" t="s">
        <v>188</v>
      </c>
      <c r="H1812" s="4" t="s">
        <v>189</v>
      </c>
      <c r="I1812" s="4"/>
      <c r="J1812" s="4"/>
      <c r="K1812" s="4">
        <v>214</v>
      </c>
      <c r="L1812" s="4">
        <v>9</v>
      </c>
      <c r="M1812" s="4">
        <v>3</v>
      </c>
      <c r="N1812" s="4" t="s">
        <v>45</v>
      </c>
      <c r="O1812" s="4">
        <v>2</v>
      </c>
      <c r="P1812" s="4"/>
    </row>
    <row r="1813" spans="1:88">
      <c r="A1813" s="4">
        <v>50</v>
      </c>
      <c r="B1813" s="4">
        <v>0</v>
      </c>
      <c r="C1813" s="4">
        <v>0</v>
      </c>
      <c r="D1813" s="4">
        <v>1</v>
      </c>
      <c r="E1813" s="4">
        <v>215</v>
      </c>
      <c r="F1813" s="4">
        <f>ROUND(Source!AT1802,O1813)</f>
        <v>0</v>
      </c>
      <c r="G1813" s="4" t="s">
        <v>190</v>
      </c>
      <c r="H1813" s="4" t="s">
        <v>191</v>
      </c>
      <c r="I1813" s="4"/>
      <c r="J1813" s="4"/>
      <c r="K1813" s="4">
        <v>215</v>
      </c>
      <c r="L1813" s="4">
        <v>10</v>
      </c>
      <c r="M1813" s="4">
        <v>3</v>
      </c>
      <c r="N1813" s="4" t="s">
        <v>45</v>
      </c>
      <c r="O1813" s="4">
        <v>2</v>
      </c>
      <c r="P1813" s="4"/>
    </row>
    <row r="1814" spans="1:88">
      <c r="A1814" s="4">
        <v>50</v>
      </c>
      <c r="B1814" s="4">
        <v>0</v>
      </c>
      <c r="C1814" s="4">
        <v>0</v>
      </c>
      <c r="D1814" s="4">
        <v>1</v>
      </c>
      <c r="E1814" s="4">
        <v>217</v>
      </c>
      <c r="F1814" s="4">
        <f>ROUND(Source!AU1802,O1814)</f>
        <v>0</v>
      </c>
      <c r="G1814" s="4" t="s">
        <v>192</v>
      </c>
      <c r="H1814" s="4" t="s">
        <v>193</v>
      </c>
      <c r="I1814" s="4"/>
      <c r="J1814" s="4"/>
      <c r="K1814" s="4">
        <v>217</v>
      </c>
      <c r="L1814" s="4">
        <v>11</v>
      </c>
      <c r="M1814" s="4">
        <v>3</v>
      </c>
      <c r="N1814" s="4" t="s">
        <v>45</v>
      </c>
      <c r="O1814" s="4">
        <v>2</v>
      </c>
      <c r="P1814" s="4"/>
    </row>
    <row r="1815" spans="1:88">
      <c r="A1815" s="4">
        <v>50</v>
      </c>
      <c r="B1815" s="4">
        <v>0</v>
      </c>
      <c r="C1815" s="4">
        <v>0</v>
      </c>
      <c r="D1815" s="4">
        <v>1</v>
      </c>
      <c r="E1815" s="4">
        <v>206</v>
      </c>
      <c r="F1815" s="4">
        <f>ROUND(Source!T1802,O1815)</f>
        <v>0</v>
      </c>
      <c r="G1815" s="4" t="s">
        <v>194</v>
      </c>
      <c r="H1815" s="4" t="s">
        <v>195</v>
      </c>
      <c r="I1815" s="4"/>
      <c r="J1815" s="4"/>
      <c r="K1815" s="4">
        <v>206</v>
      </c>
      <c r="L1815" s="4">
        <v>12</v>
      </c>
      <c r="M1815" s="4">
        <v>3</v>
      </c>
      <c r="N1815" s="4" t="s">
        <v>45</v>
      </c>
      <c r="O1815" s="4">
        <v>2</v>
      </c>
      <c r="P1815" s="4"/>
    </row>
    <row r="1816" spans="1:88">
      <c r="A1816" s="4">
        <v>50</v>
      </c>
      <c r="B1816" s="4">
        <v>0</v>
      </c>
      <c r="C1816" s="4">
        <v>0</v>
      </c>
      <c r="D1816" s="4">
        <v>1</v>
      </c>
      <c r="E1816" s="4">
        <v>207</v>
      </c>
      <c r="F1816" s="4">
        <f>Source!U1802</f>
        <v>0</v>
      </c>
      <c r="G1816" s="4" t="s">
        <v>196</v>
      </c>
      <c r="H1816" s="4" t="s">
        <v>197</v>
      </c>
      <c r="I1816" s="4"/>
      <c r="J1816" s="4"/>
      <c r="K1816" s="4">
        <v>207</v>
      </c>
      <c r="L1816" s="4">
        <v>13</v>
      </c>
      <c r="M1816" s="4">
        <v>3</v>
      </c>
      <c r="N1816" s="4" t="s">
        <v>45</v>
      </c>
      <c r="O1816" s="4">
        <v>-1</v>
      </c>
      <c r="P1816" s="4"/>
    </row>
    <row r="1817" spans="1:88">
      <c r="A1817" s="4">
        <v>50</v>
      </c>
      <c r="B1817" s="4">
        <v>0</v>
      </c>
      <c r="C1817" s="4">
        <v>0</v>
      </c>
      <c r="D1817" s="4">
        <v>1</v>
      </c>
      <c r="E1817" s="4">
        <v>208</v>
      </c>
      <c r="F1817" s="4">
        <f>Source!V1802</f>
        <v>0</v>
      </c>
      <c r="G1817" s="4" t="s">
        <v>198</v>
      </c>
      <c r="H1817" s="4" t="s">
        <v>199</v>
      </c>
      <c r="I1817" s="4"/>
      <c r="J1817" s="4"/>
      <c r="K1817" s="4">
        <v>208</v>
      </c>
      <c r="L1817" s="4">
        <v>14</v>
      </c>
      <c r="M1817" s="4">
        <v>3</v>
      </c>
      <c r="N1817" s="4" t="s">
        <v>45</v>
      </c>
      <c r="O1817" s="4">
        <v>-1</v>
      </c>
      <c r="P1817" s="4"/>
    </row>
    <row r="1818" spans="1:88">
      <c r="A1818" s="4">
        <v>50</v>
      </c>
      <c r="B1818" s="4">
        <v>0</v>
      </c>
      <c r="C1818" s="4">
        <v>0</v>
      </c>
      <c r="D1818" s="4">
        <v>1</v>
      </c>
      <c r="E1818" s="4">
        <v>209</v>
      </c>
      <c r="F1818" s="4">
        <f>ROUND(Source!W1802,O1818)</f>
        <v>0</v>
      </c>
      <c r="G1818" s="4" t="s">
        <v>200</v>
      </c>
      <c r="H1818" s="4" t="s">
        <v>201</v>
      </c>
      <c r="I1818" s="4"/>
      <c r="J1818" s="4"/>
      <c r="K1818" s="4">
        <v>209</v>
      </c>
      <c r="L1818" s="4">
        <v>15</v>
      </c>
      <c r="M1818" s="4">
        <v>3</v>
      </c>
      <c r="N1818" s="4" t="s">
        <v>45</v>
      </c>
      <c r="O1818" s="4">
        <v>2</v>
      </c>
      <c r="P1818" s="4"/>
    </row>
    <row r="1819" spans="1:88">
      <c r="A1819" s="4">
        <v>50</v>
      </c>
      <c r="B1819" s="4">
        <v>0</v>
      </c>
      <c r="C1819" s="4">
        <v>0</v>
      </c>
      <c r="D1819" s="4">
        <v>1</v>
      </c>
      <c r="E1819" s="4">
        <v>210</v>
      </c>
      <c r="F1819" s="4">
        <f>ROUND(Source!X1802,O1819)</f>
        <v>0</v>
      </c>
      <c r="G1819" s="4" t="s">
        <v>202</v>
      </c>
      <c r="H1819" s="4" t="s">
        <v>203</v>
      </c>
      <c r="I1819" s="4"/>
      <c r="J1819" s="4"/>
      <c r="K1819" s="4">
        <v>210</v>
      </c>
      <c r="L1819" s="4">
        <v>16</v>
      </c>
      <c r="M1819" s="4">
        <v>3</v>
      </c>
      <c r="N1819" s="4" t="s">
        <v>45</v>
      </c>
      <c r="O1819" s="4">
        <v>2</v>
      </c>
      <c r="P1819" s="4"/>
    </row>
    <row r="1820" spans="1:88">
      <c r="A1820" s="4">
        <v>50</v>
      </c>
      <c r="B1820" s="4">
        <v>0</v>
      </c>
      <c r="C1820" s="4">
        <v>0</v>
      </c>
      <c r="D1820" s="4">
        <v>1</v>
      </c>
      <c r="E1820" s="4">
        <v>211</v>
      </c>
      <c r="F1820" s="4">
        <f>ROUND(Source!Y1802,O1820)</f>
        <v>0</v>
      </c>
      <c r="G1820" s="4" t="s">
        <v>204</v>
      </c>
      <c r="H1820" s="4" t="s">
        <v>205</v>
      </c>
      <c r="I1820" s="4"/>
      <c r="J1820" s="4"/>
      <c r="K1820" s="4">
        <v>211</v>
      </c>
      <c r="L1820" s="4">
        <v>17</v>
      </c>
      <c r="M1820" s="4">
        <v>3</v>
      </c>
      <c r="N1820" s="4" t="s">
        <v>45</v>
      </c>
      <c r="O1820" s="4">
        <v>2</v>
      </c>
      <c r="P1820" s="4"/>
    </row>
    <row r="1821" spans="1:88">
      <c r="A1821" s="4">
        <v>50</v>
      </c>
      <c r="B1821" s="4">
        <v>0</v>
      </c>
      <c r="C1821" s="4">
        <v>0</v>
      </c>
      <c r="D1821" s="4">
        <v>1</v>
      </c>
      <c r="E1821" s="4">
        <v>224</v>
      </c>
      <c r="F1821" s="4">
        <f>ROUND(Source!AR1802,O1821)</f>
        <v>0</v>
      </c>
      <c r="G1821" s="4" t="s">
        <v>206</v>
      </c>
      <c r="H1821" s="4" t="s">
        <v>207</v>
      </c>
      <c r="I1821" s="4"/>
      <c r="J1821" s="4"/>
      <c r="K1821" s="4">
        <v>224</v>
      </c>
      <c r="L1821" s="4">
        <v>18</v>
      </c>
      <c r="M1821" s="4">
        <v>3</v>
      </c>
      <c r="N1821" s="4" t="s">
        <v>45</v>
      </c>
      <c r="O1821" s="4">
        <v>2</v>
      </c>
      <c r="P1821" s="4"/>
    </row>
    <row r="1823" spans="1:88">
      <c r="A1823" s="1">
        <v>4</v>
      </c>
      <c r="B1823" s="1">
        <v>0</v>
      </c>
      <c r="C1823" s="1"/>
      <c r="D1823" s="1">
        <f>ROW(A2017)</f>
        <v>2017</v>
      </c>
      <c r="E1823" s="1"/>
      <c r="F1823" s="1" t="s">
        <v>61</v>
      </c>
      <c r="G1823" s="1" t="s">
        <v>958</v>
      </c>
      <c r="H1823" s="1" t="s">
        <v>45</v>
      </c>
      <c r="I1823" s="1">
        <v>0</v>
      </c>
      <c r="J1823" s="1"/>
      <c r="K1823" s="1">
        <v>0</v>
      </c>
      <c r="L1823" s="1"/>
      <c r="M1823" s="1"/>
      <c r="N1823" s="1"/>
      <c r="O1823" s="1"/>
      <c r="P1823" s="1"/>
      <c r="Q1823" s="1"/>
      <c r="R1823" s="1"/>
      <c r="S1823" s="1"/>
      <c r="T1823" s="1"/>
      <c r="U1823" s="1" t="s">
        <v>45</v>
      </c>
      <c r="V1823" s="1">
        <v>0</v>
      </c>
      <c r="W1823" s="1"/>
      <c r="X1823" s="1"/>
      <c r="Y1823" s="1"/>
      <c r="Z1823" s="1"/>
      <c r="AA1823" s="1"/>
      <c r="AB1823" s="1" t="s">
        <v>45</v>
      </c>
      <c r="AC1823" s="1" t="s">
        <v>45</v>
      </c>
      <c r="AD1823" s="1" t="s">
        <v>45</v>
      </c>
      <c r="AE1823" s="1" t="s">
        <v>45</v>
      </c>
      <c r="AF1823" s="1" t="s">
        <v>45</v>
      </c>
      <c r="AG1823" s="1" t="s">
        <v>45</v>
      </c>
      <c r="AH1823" s="1"/>
      <c r="AI1823" s="1"/>
      <c r="AJ1823" s="1"/>
      <c r="AK1823" s="1"/>
      <c r="AL1823" s="1"/>
      <c r="AM1823" s="1"/>
      <c r="AN1823" s="1"/>
      <c r="AO1823" s="1"/>
      <c r="AP1823" s="1" t="s">
        <v>45</v>
      </c>
      <c r="AQ1823" s="1" t="s">
        <v>45</v>
      </c>
      <c r="AR1823" s="1" t="s">
        <v>45</v>
      </c>
      <c r="AS1823" s="1"/>
      <c r="AT1823" s="1"/>
      <c r="AU1823" s="1"/>
      <c r="AV1823" s="1"/>
      <c r="AW1823" s="1"/>
      <c r="AX1823" s="1"/>
      <c r="AY1823" s="1"/>
      <c r="AZ1823" s="1" t="s">
        <v>45</v>
      </c>
      <c r="BA1823" s="1"/>
      <c r="BB1823" s="1" t="s">
        <v>45</v>
      </c>
      <c r="BC1823" s="1" t="s">
        <v>45</v>
      </c>
      <c r="BD1823" s="1" t="s">
        <v>45</v>
      </c>
      <c r="BE1823" s="1" t="s">
        <v>45</v>
      </c>
      <c r="BF1823" s="1" t="s">
        <v>45</v>
      </c>
      <c r="BG1823" s="1" t="s">
        <v>45</v>
      </c>
      <c r="BH1823" s="1" t="s">
        <v>45</v>
      </c>
      <c r="BI1823" s="1" t="s">
        <v>45</v>
      </c>
      <c r="BJ1823" s="1" t="s">
        <v>45</v>
      </c>
      <c r="BK1823" s="1" t="s">
        <v>45</v>
      </c>
      <c r="BL1823" s="1" t="s">
        <v>45</v>
      </c>
      <c r="BM1823" s="1" t="s">
        <v>45</v>
      </c>
      <c r="BN1823" s="1" t="s">
        <v>45</v>
      </c>
      <c r="BO1823" s="1" t="s">
        <v>45</v>
      </c>
      <c r="BP1823" s="1" t="s">
        <v>45</v>
      </c>
      <c r="BQ1823" s="1"/>
      <c r="BR1823" s="1"/>
      <c r="BS1823" s="1"/>
      <c r="BT1823" s="1"/>
      <c r="BU1823" s="1"/>
      <c r="BV1823" s="1"/>
      <c r="BW1823" s="1"/>
      <c r="BX1823" s="1">
        <v>0</v>
      </c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>
        <v>0</v>
      </c>
    </row>
    <row r="1825" spans="1:200">
      <c r="A1825" s="2">
        <v>52</v>
      </c>
      <c r="B1825" s="2">
        <f t="shared" ref="B1825:G1825" si="1247">B2017</f>
        <v>0</v>
      </c>
      <c r="C1825" s="2">
        <f t="shared" si="1247"/>
        <v>4</v>
      </c>
      <c r="D1825" s="2">
        <f t="shared" si="1247"/>
        <v>1823</v>
      </c>
      <c r="E1825" s="2">
        <f t="shared" si="1247"/>
        <v>0</v>
      </c>
      <c r="F1825" s="2" t="str">
        <f t="shared" si="1247"/>
        <v>Новый раздел</v>
      </c>
      <c r="G1825" s="2" t="str">
        <f t="shared" si="1247"/>
        <v>ЭЛЕКТРИКА</v>
      </c>
      <c r="H1825" s="2"/>
      <c r="I1825" s="2"/>
      <c r="J1825" s="2"/>
      <c r="K1825" s="2"/>
      <c r="L1825" s="2"/>
      <c r="M1825" s="2"/>
      <c r="N1825" s="2"/>
      <c r="O1825" s="2">
        <f t="shared" ref="O1825:AT1825" si="1248">O2017</f>
        <v>0</v>
      </c>
      <c r="P1825" s="2">
        <f t="shared" si="1248"/>
        <v>0</v>
      </c>
      <c r="Q1825" s="2">
        <f t="shared" si="1248"/>
        <v>0</v>
      </c>
      <c r="R1825" s="2">
        <f t="shared" si="1248"/>
        <v>0</v>
      </c>
      <c r="S1825" s="2">
        <f t="shared" si="1248"/>
        <v>0</v>
      </c>
      <c r="T1825" s="2">
        <f t="shared" si="1248"/>
        <v>0</v>
      </c>
      <c r="U1825" s="2">
        <f t="shared" si="1248"/>
        <v>0</v>
      </c>
      <c r="V1825" s="2">
        <f t="shared" si="1248"/>
        <v>0</v>
      </c>
      <c r="W1825" s="2">
        <f t="shared" si="1248"/>
        <v>0</v>
      </c>
      <c r="X1825" s="2">
        <f t="shared" si="1248"/>
        <v>0</v>
      </c>
      <c r="Y1825" s="2">
        <f t="shared" si="1248"/>
        <v>0</v>
      </c>
      <c r="Z1825" s="2">
        <f t="shared" si="1248"/>
        <v>0</v>
      </c>
      <c r="AA1825" s="2">
        <f t="shared" si="1248"/>
        <v>0</v>
      </c>
      <c r="AB1825" s="2">
        <f t="shared" si="1248"/>
        <v>0</v>
      </c>
      <c r="AC1825" s="2">
        <f t="shared" si="1248"/>
        <v>0</v>
      </c>
      <c r="AD1825" s="2">
        <f t="shared" si="1248"/>
        <v>0</v>
      </c>
      <c r="AE1825" s="2">
        <f t="shared" si="1248"/>
        <v>0</v>
      </c>
      <c r="AF1825" s="2">
        <f t="shared" si="1248"/>
        <v>0</v>
      </c>
      <c r="AG1825" s="2">
        <f t="shared" si="1248"/>
        <v>0</v>
      </c>
      <c r="AH1825" s="2">
        <f t="shared" si="1248"/>
        <v>0</v>
      </c>
      <c r="AI1825" s="2">
        <f t="shared" si="1248"/>
        <v>0</v>
      </c>
      <c r="AJ1825" s="2">
        <f t="shared" si="1248"/>
        <v>0</v>
      </c>
      <c r="AK1825" s="2">
        <f t="shared" si="1248"/>
        <v>0</v>
      </c>
      <c r="AL1825" s="2">
        <f t="shared" si="1248"/>
        <v>0</v>
      </c>
      <c r="AM1825" s="2">
        <f t="shared" si="1248"/>
        <v>0</v>
      </c>
      <c r="AN1825" s="2">
        <f t="shared" si="1248"/>
        <v>0</v>
      </c>
      <c r="AO1825" s="2">
        <f t="shared" si="1248"/>
        <v>0</v>
      </c>
      <c r="AP1825" s="2">
        <f t="shared" si="1248"/>
        <v>0</v>
      </c>
      <c r="AQ1825" s="2">
        <f t="shared" si="1248"/>
        <v>0</v>
      </c>
      <c r="AR1825" s="2">
        <f t="shared" si="1248"/>
        <v>0</v>
      </c>
      <c r="AS1825" s="2">
        <f t="shared" si="1248"/>
        <v>0</v>
      </c>
      <c r="AT1825" s="2">
        <f t="shared" si="1248"/>
        <v>0</v>
      </c>
      <c r="AU1825" s="2">
        <f t="shared" ref="AU1825:BZ1825" si="1249">AU2017</f>
        <v>0</v>
      </c>
      <c r="AV1825" s="2">
        <f t="shared" si="1249"/>
        <v>0</v>
      </c>
      <c r="AW1825" s="2">
        <f t="shared" si="1249"/>
        <v>0</v>
      </c>
      <c r="AX1825" s="2">
        <f t="shared" si="1249"/>
        <v>0</v>
      </c>
      <c r="AY1825" s="2">
        <f t="shared" si="1249"/>
        <v>0</v>
      </c>
      <c r="AZ1825" s="2">
        <f t="shared" si="1249"/>
        <v>0</v>
      </c>
      <c r="BA1825" s="2">
        <f t="shared" si="1249"/>
        <v>0</v>
      </c>
      <c r="BB1825" s="2">
        <f t="shared" si="1249"/>
        <v>0</v>
      </c>
      <c r="BC1825" s="2">
        <f t="shared" si="1249"/>
        <v>0</v>
      </c>
      <c r="BD1825" s="2">
        <f t="shared" si="1249"/>
        <v>0</v>
      </c>
      <c r="BE1825" s="2">
        <f t="shared" si="1249"/>
        <v>0</v>
      </c>
      <c r="BF1825" s="2">
        <f t="shared" si="1249"/>
        <v>0</v>
      </c>
      <c r="BG1825" s="2">
        <f t="shared" si="1249"/>
        <v>0</v>
      </c>
      <c r="BH1825" s="2">
        <f t="shared" si="1249"/>
        <v>0</v>
      </c>
      <c r="BI1825" s="2">
        <f t="shared" si="1249"/>
        <v>0</v>
      </c>
      <c r="BJ1825" s="2">
        <f t="shared" si="1249"/>
        <v>0</v>
      </c>
      <c r="BK1825" s="2">
        <f t="shared" si="1249"/>
        <v>0</v>
      </c>
      <c r="BL1825" s="2">
        <f t="shared" si="1249"/>
        <v>0</v>
      </c>
      <c r="BM1825" s="2">
        <f t="shared" si="1249"/>
        <v>0</v>
      </c>
      <c r="BN1825" s="2">
        <f t="shared" si="1249"/>
        <v>0</v>
      </c>
      <c r="BO1825" s="3">
        <f t="shared" si="1249"/>
        <v>0</v>
      </c>
      <c r="BP1825" s="3">
        <f t="shared" si="1249"/>
        <v>0</v>
      </c>
      <c r="BQ1825" s="3">
        <f t="shared" si="1249"/>
        <v>0</v>
      </c>
      <c r="BR1825" s="3">
        <f t="shared" si="1249"/>
        <v>0</v>
      </c>
      <c r="BS1825" s="3">
        <f t="shared" si="1249"/>
        <v>0</v>
      </c>
      <c r="BT1825" s="3">
        <f t="shared" si="1249"/>
        <v>0</v>
      </c>
      <c r="BU1825" s="3">
        <f t="shared" si="1249"/>
        <v>0</v>
      </c>
      <c r="BV1825" s="3">
        <f t="shared" si="1249"/>
        <v>0</v>
      </c>
      <c r="BW1825" s="3">
        <f t="shared" si="1249"/>
        <v>0</v>
      </c>
      <c r="BX1825" s="3">
        <f t="shared" si="1249"/>
        <v>0</v>
      </c>
      <c r="BY1825" s="3">
        <f t="shared" si="1249"/>
        <v>0</v>
      </c>
      <c r="BZ1825" s="3">
        <f t="shared" si="1249"/>
        <v>0</v>
      </c>
      <c r="CA1825" s="3">
        <f t="shared" ref="CA1825:DF1825" si="1250">CA2017</f>
        <v>0</v>
      </c>
      <c r="CB1825" s="3">
        <f t="shared" si="1250"/>
        <v>0</v>
      </c>
      <c r="CC1825" s="3">
        <f t="shared" si="1250"/>
        <v>0</v>
      </c>
      <c r="CD1825" s="3">
        <f t="shared" si="1250"/>
        <v>0</v>
      </c>
      <c r="CE1825" s="3">
        <f t="shared" si="1250"/>
        <v>0</v>
      </c>
      <c r="CF1825" s="3">
        <f t="shared" si="1250"/>
        <v>0</v>
      </c>
      <c r="CG1825" s="3">
        <f t="shared" si="1250"/>
        <v>0</v>
      </c>
      <c r="CH1825" s="3">
        <f t="shared" si="1250"/>
        <v>0</v>
      </c>
      <c r="CI1825" s="3">
        <f t="shared" si="1250"/>
        <v>0</v>
      </c>
      <c r="CJ1825" s="3">
        <f t="shared" si="1250"/>
        <v>0</v>
      </c>
      <c r="CK1825" s="3">
        <f t="shared" si="1250"/>
        <v>0</v>
      </c>
      <c r="CL1825" s="3">
        <f t="shared" si="1250"/>
        <v>0</v>
      </c>
      <c r="CM1825" s="3">
        <f t="shared" si="1250"/>
        <v>0</v>
      </c>
      <c r="CN1825" s="3">
        <f t="shared" si="1250"/>
        <v>0</v>
      </c>
      <c r="CO1825" s="3">
        <f t="shared" si="1250"/>
        <v>0</v>
      </c>
      <c r="CP1825" s="3">
        <f t="shared" si="1250"/>
        <v>0</v>
      </c>
      <c r="CQ1825" s="3">
        <f t="shared" si="1250"/>
        <v>0</v>
      </c>
      <c r="CR1825" s="3">
        <f t="shared" si="1250"/>
        <v>0</v>
      </c>
      <c r="CS1825" s="3">
        <f t="shared" si="1250"/>
        <v>0</v>
      </c>
      <c r="CT1825" s="3">
        <f t="shared" si="1250"/>
        <v>0</v>
      </c>
      <c r="CU1825" s="3">
        <f t="shared" si="1250"/>
        <v>0</v>
      </c>
      <c r="CV1825" s="3">
        <f t="shared" si="1250"/>
        <v>0</v>
      </c>
      <c r="CW1825" s="3">
        <f t="shared" si="1250"/>
        <v>0</v>
      </c>
      <c r="CX1825" s="3">
        <f t="shared" si="1250"/>
        <v>0</v>
      </c>
      <c r="CY1825" s="3">
        <f t="shared" si="1250"/>
        <v>0</v>
      </c>
      <c r="CZ1825" s="3">
        <f t="shared" si="1250"/>
        <v>0</v>
      </c>
      <c r="DA1825" s="3">
        <f t="shared" si="1250"/>
        <v>0</v>
      </c>
      <c r="DB1825" s="3">
        <f t="shared" si="1250"/>
        <v>0</v>
      </c>
      <c r="DC1825" s="3">
        <f t="shared" si="1250"/>
        <v>0</v>
      </c>
      <c r="DD1825" s="3">
        <f t="shared" si="1250"/>
        <v>0</v>
      </c>
      <c r="DE1825" s="3">
        <f t="shared" si="1250"/>
        <v>0</v>
      </c>
      <c r="DF1825" s="3">
        <f t="shared" si="1250"/>
        <v>0</v>
      </c>
      <c r="DG1825" s="3">
        <f t="shared" ref="DG1825:DN1825" si="1251">DG2017</f>
        <v>0</v>
      </c>
      <c r="DH1825" s="3">
        <f t="shared" si="1251"/>
        <v>0</v>
      </c>
      <c r="DI1825" s="3">
        <f t="shared" si="1251"/>
        <v>0</v>
      </c>
      <c r="DJ1825" s="3">
        <f t="shared" si="1251"/>
        <v>0</v>
      </c>
      <c r="DK1825" s="3">
        <f t="shared" si="1251"/>
        <v>0</v>
      </c>
      <c r="DL1825" s="3">
        <f t="shared" si="1251"/>
        <v>0</v>
      </c>
      <c r="DM1825" s="3">
        <f t="shared" si="1251"/>
        <v>0</v>
      </c>
      <c r="DN1825" s="3">
        <f t="shared" si="1251"/>
        <v>0</v>
      </c>
    </row>
    <row r="1827" spans="1:200">
      <c r="A1827" s="1">
        <v>5</v>
      </c>
      <c r="B1827" s="1">
        <v>0</v>
      </c>
      <c r="C1827" s="1"/>
      <c r="D1827" s="1">
        <f>ROW(A1846)</f>
        <v>1846</v>
      </c>
      <c r="E1827" s="1"/>
      <c r="F1827" s="1" t="s">
        <v>564</v>
      </c>
      <c r="G1827" s="1" t="s">
        <v>823</v>
      </c>
      <c r="H1827" s="1" t="s">
        <v>45</v>
      </c>
      <c r="I1827" s="1">
        <v>0</v>
      </c>
      <c r="J1827" s="1"/>
      <c r="K1827" s="1">
        <v>0</v>
      </c>
      <c r="L1827" s="1"/>
      <c r="M1827" s="1"/>
      <c r="N1827" s="1"/>
      <c r="O1827" s="1"/>
      <c r="P1827" s="1"/>
      <c r="Q1827" s="1"/>
      <c r="R1827" s="1"/>
      <c r="S1827" s="1"/>
      <c r="T1827" s="1"/>
      <c r="U1827" s="1" t="s">
        <v>45</v>
      </c>
      <c r="V1827" s="1">
        <v>0</v>
      </c>
      <c r="W1827" s="1"/>
      <c r="X1827" s="1"/>
      <c r="Y1827" s="1"/>
      <c r="Z1827" s="1"/>
      <c r="AA1827" s="1"/>
      <c r="AB1827" s="1" t="s">
        <v>45</v>
      </c>
      <c r="AC1827" s="1" t="s">
        <v>45</v>
      </c>
      <c r="AD1827" s="1" t="s">
        <v>45</v>
      </c>
      <c r="AE1827" s="1" t="s">
        <v>45</v>
      </c>
      <c r="AF1827" s="1" t="s">
        <v>45</v>
      </c>
      <c r="AG1827" s="1" t="s">
        <v>45</v>
      </c>
      <c r="AH1827" s="1"/>
      <c r="AI1827" s="1"/>
      <c r="AJ1827" s="1"/>
      <c r="AK1827" s="1"/>
      <c r="AL1827" s="1"/>
      <c r="AM1827" s="1"/>
      <c r="AN1827" s="1"/>
      <c r="AO1827" s="1"/>
      <c r="AP1827" s="1" t="s">
        <v>45</v>
      </c>
      <c r="AQ1827" s="1" t="s">
        <v>45</v>
      </c>
      <c r="AR1827" s="1" t="s">
        <v>45</v>
      </c>
      <c r="AS1827" s="1"/>
      <c r="AT1827" s="1"/>
      <c r="AU1827" s="1"/>
      <c r="AV1827" s="1"/>
      <c r="AW1827" s="1"/>
      <c r="AX1827" s="1"/>
      <c r="AY1827" s="1"/>
      <c r="AZ1827" s="1" t="s">
        <v>45</v>
      </c>
      <c r="BA1827" s="1"/>
      <c r="BB1827" s="1" t="s">
        <v>45</v>
      </c>
      <c r="BC1827" s="1" t="s">
        <v>45</v>
      </c>
      <c r="BD1827" s="1" t="s">
        <v>45</v>
      </c>
      <c r="BE1827" s="1" t="s">
        <v>45</v>
      </c>
      <c r="BF1827" s="1" t="s">
        <v>45</v>
      </c>
      <c r="BG1827" s="1" t="s">
        <v>45</v>
      </c>
      <c r="BH1827" s="1" t="s">
        <v>45</v>
      </c>
      <c r="BI1827" s="1" t="s">
        <v>45</v>
      </c>
      <c r="BJ1827" s="1" t="s">
        <v>45</v>
      </c>
      <c r="BK1827" s="1" t="s">
        <v>45</v>
      </c>
      <c r="BL1827" s="1" t="s">
        <v>45</v>
      </c>
      <c r="BM1827" s="1" t="s">
        <v>45</v>
      </c>
      <c r="BN1827" s="1" t="s">
        <v>45</v>
      </c>
      <c r="BO1827" s="1" t="s">
        <v>45</v>
      </c>
      <c r="BP1827" s="1" t="s">
        <v>45</v>
      </c>
      <c r="BQ1827" s="1"/>
      <c r="BR1827" s="1"/>
      <c r="BS1827" s="1"/>
      <c r="BT1827" s="1"/>
      <c r="BU1827" s="1"/>
      <c r="BV1827" s="1"/>
      <c r="BW1827" s="1"/>
      <c r="BX1827" s="1">
        <v>0</v>
      </c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>
        <v>0</v>
      </c>
    </row>
    <row r="1829" spans="1:200">
      <c r="A1829" s="2">
        <v>52</v>
      </c>
      <c r="B1829" s="2">
        <f t="shared" ref="B1829:G1829" si="1252">B1846</f>
        <v>0</v>
      </c>
      <c r="C1829" s="2">
        <f t="shared" si="1252"/>
        <v>5</v>
      </c>
      <c r="D1829" s="2">
        <f t="shared" si="1252"/>
        <v>1827</v>
      </c>
      <c r="E1829" s="2">
        <f t="shared" si="1252"/>
        <v>0</v>
      </c>
      <c r="F1829" s="2" t="str">
        <f t="shared" si="1252"/>
        <v>Новый подраздел</v>
      </c>
      <c r="G1829" s="2" t="str">
        <f t="shared" si="1252"/>
        <v>КОРИДОР ОБЩЕГО ПОЛЬЗОВАНИЯ</v>
      </c>
      <c r="H1829" s="2"/>
      <c r="I1829" s="2"/>
      <c r="J1829" s="2"/>
      <c r="K1829" s="2"/>
      <c r="L1829" s="2"/>
      <c r="M1829" s="2"/>
      <c r="N1829" s="2"/>
      <c r="O1829" s="2">
        <f t="shared" ref="O1829:AT1829" si="1253">O1846</f>
        <v>0</v>
      </c>
      <c r="P1829" s="2">
        <f t="shared" si="1253"/>
        <v>0</v>
      </c>
      <c r="Q1829" s="2">
        <f t="shared" si="1253"/>
        <v>0</v>
      </c>
      <c r="R1829" s="2">
        <f t="shared" si="1253"/>
        <v>0</v>
      </c>
      <c r="S1829" s="2">
        <f t="shared" si="1253"/>
        <v>0</v>
      </c>
      <c r="T1829" s="2">
        <f t="shared" si="1253"/>
        <v>0</v>
      </c>
      <c r="U1829" s="2">
        <f t="shared" si="1253"/>
        <v>0</v>
      </c>
      <c r="V1829" s="2">
        <f t="shared" si="1253"/>
        <v>0</v>
      </c>
      <c r="W1829" s="2">
        <f t="shared" si="1253"/>
        <v>0</v>
      </c>
      <c r="X1829" s="2">
        <f t="shared" si="1253"/>
        <v>0</v>
      </c>
      <c r="Y1829" s="2">
        <f t="shared" si="1253"/>
        <v>0</v>
      </c>
      <c r="Z1829" s="2">
        <f t="shared" si="1253"/>
        <v>0</v>
      </c>
      <c r="AA1829" s="2">
        <f t="shared" si="1253"/>
        <v>0</v>
      </c>
      <c r="AB1829" s="2">
        <f t="shared" si="1253"/>
        <v>0</v>
      </c>
      <c r="AC1829" s="2">
        <f t="shared" si="1253"/>
        <v>0</v>
      </c>
      <c r="AD1829" s="2">
        <f t="shared" si="1253"/>
        <v>0</v>
      </c>
      <c r="AE1829" s="2">
        <f t="shared" si="1253"/>
        <v>0</v>
      </c>
      <c r="AF1829" s="2">
        <f t="shared" si="1253"/>
        <v>0</v>
      </c>
      <c r="AG1829" s="2">
        <f t="shared" si="1253"/>
        <v>0</v>
      </c>
      <c r="AH1829" s="2">
        <f t="shared" si="1253"/>
        <v>0</v>
      </c>
      <c r="AI1829" s="2">
        <f t="shared" si="1253"/>
        <v>0</v>
      </c>
      <c r="AJ1829" s="2">
        <f t="shared" si="1253"/>
        <v>0</v>
      </c>
      <c r="AK1829" s="2">
        <f t="shared" si="1253"/>
        <v>0</v>
      </c>
      <c r="AL1829" s="2">
        <f t="shared" si="1253"/>
        <v>0</v>
      </c>
      <c r="AM1829" s="2">
        <f t="shared" si="1253"/>
        <v>0</v>
      </c>
      <c r="AN1829" s="2">
        <f t="shared" si="1253"/>
        <v>0</v>
      </c>
      <c r="AO1829" s="2">
        <f t="shared" si="1253"/>
        <v>0</v>
      </c>
      <c r="AP1829" s="2">
        <f t="shared" si="1253"/>
        <v>0</v>
      </c>
      <c r="AQ1829" s="2">
        <f t="shared" si="1253"/>
        <v>0</v>
      </c>
      <c r="AR1829" s="2">
        <f t="shared" si="1253"/>
        <v>0</v>
      </c>
      <c r="AS1829" s="2">
        <f t="shared" si="1253"/>
        <v>0</v>
      </c>
      <c r="AT1829" s="2">
        <f t="shared" si="1253"/>
        <v>0</v>
      </c>
      <c r="AU1829" s="2">
        <f t="shared" ref="AU1829:BZ1829" si="1254">AU1846</f>
        <v>0</v>
      </c>
      <c r="AV1829" s="2">
        <f t="shared" si="1254"/>
        <v>0</v>
      </c>
      <c r="AW1829" s="2">
        <f t="shared" si="1254"/>
        <v>0</v>
      </c>
      <c r="AX1829" s="2">
        <f t="shared" si="1254"/>
        <v>0</v>
      </c>
      <c r="AY1829" s="2">
        <f t="shared" si="1254"/>
        <v>0</v>
      </c>
      <c r="AZ1829" s="2">
        <f t="shared" si="1254"/>
        <v>0</v>
      </c>
      <c r="BA1829" s="2">
        <f t="shared" si="1254"/>
        <v>0</v>
      </c>
      <c r="BB1829" s="2">
        <f t="shared" si="1254"/>
        <v>0</v>
      </c>
      <c r="BC1829" s="2">
        <f t="shared" si="1254"/>
        <v>0</v>
      </c>
      <c r="BD1829" s="2">
        <f t="shared" si="1254"/>
        <v>0</v>
      </c>
      <c r="BE1829" s="2">
        <f t="shared" si="1254"/>
        <v>0</v>
      </c>
      <c r="BF1829" s="2">
        <f t="shared" si="1254"/>
        <v>0</v>
      </c>
      <c r="BG1829" s="2">
        <f t="shared" si="1254"/>
        <v>0</v>
      </c>
      <c r="BH1829" s="2">
        <f t="shared" si="1254"/>
        <v>0</v>
      </c>
      <c r="BI1829" s="2">
        <f t="shared" si="1254"/>
        <v>0</v>
      </c>
      <c r="BJ1829" s="2">
        <f t="shared" si="1254"/>
        <v>0</v>
      </c>
      <c r="BK1829" s="2">
        <f t="shared" si="1254"/>
        <v>0</v>
      </c>
      <c r="BL1829" s="2">
        <f t="shared" si="1254"/>
        <v>0</v>
      </c>
      <c r="BM1829" s="2">
        <f t="shared" si="1254"/>
        <v>0</v>
      </c>
      <c r="BN1829" s="2">
        <f t="shared" si="1254"/>
        <v>0</v>
      </c>
      <c r="BO1829" s="3">
        <f t="shared" si="1254"/>
        <v>0</v>
      </c>
      <c r="BP1829" s="3">
        <f t="shared" si="1254"/>
        <v>0</v>
      </c>
      <c r="BQ1829" s="3">
        <f t="shared" si="1254"/>
        <v>0</v>
      </c>
      <c r="BR1829" s="3">
        <f t="shared" si="1254"/>
        <v>0</v>
      </c>
      <c r="BS1829" s="3">
        <f t="shared" si="1254"/>
        <v>0</v>
      </c>
      <c r="BT1829" s="3">
        <f t="shared" si="1254"/>
        <v>0</v>
      </c>
      <c r="BU1829" s="3">
        <f t="shared" si="1254"/>
        <v>0</v>
      </c>
      <c r="BV1829" s="3">
        <f t="shared" si="1254"/>
        <v>0</v>
      </c>
      <c r="BW1829" s="3">
        <f t="shared" si="1254"/>
        <v>0</v>
      </c>
      <c r="BX1829" s="3">
        <f t="shared" si="1254"/>
        <v>0</v>
      </c>
      <c r="BY1829" s="3">
        <f t="shared" si="1254"/>
        <v>0</v>
      </c>
      <c r="BZ1829" s="3">
        <f t="shared" si="1254"/>
        <v>0</v>
      </c>
      <c r="CA1829" s="3">
        <f t="shared" ref="CA1829:DF1829" si="1255">CA1846</f>
        <v>0</v>
      </c>
      <c r="CB1829" s="3">
        <f t="shared" si="1255"/>
        <v>0</v>
      </c>
      <c r="CC1829" s="3">
        <f t="shared" si="1255"/>
        <v>0</v>
      </c>
      <c r="CD1829" s="3">
        <f t="shared" si="1255"/>
        <v>0</v>
      </c>
      <c r="CE1829" s="3">
        <f t="shared" si="1255"/>
        <v>0</v>
      </c>
      <c r="CF1829" s="3">
        <f t="shared" si="1255"/>
        <v>0</v>
      </c>
      <c r="CG1829" s="3">
        <f t="shared" si="1255"/>
        <v>0</v>
      </c>
      <c r="CH1829" s="3">
        <f t="shared" si="1255"/>
        <v>0</v>
      </c>
      <c r="CI1829" s="3">
        <f t="shared" si="1255"/>
        <v>0</v>
      </c>
      <c r="CJ1829" s="3">
        <f t="shared" si="1255"/>
        <v>0</v>
      </c>
      <c r="CK1829" s="3">
        <f t="shared" si="1255"/>
        <v>0</v>
      </c>
      <c r="CL1829" s="3">
        <f t="shared" si="1255"/>
        <v>0</v>
      </c>
      <c r="CM1829" s="3">
        <f t="shared" si="1255"/>
        <v>0</v>
      </c>
      <c r="CN1829" s="3">
        <f t="shared" si="1255"/>
        <v>0</v>
      </c>
      <c r="CO1829" s="3">
        <f t="shared" si="1255"/>
        <v>0</v>
      </c>
      <c r="CP1829" s="3">
        <f t="shared" si="1255"/>
        <v>0</v>
      </c>
      <c r="CQ1829" s="3">
        <f t="shared" si="1255"/>
        <v>0</v>
      </c>
      <c r="CR1829" s="3">
        <f t="shared" si="1255"/>
        <v>0</v>
      </c>
      <c r="CS1829" s="3">
        <f t="shared" si="1255"/>
        <v>0</v>
      </c>
      <c r="CT1829" s="3">
        <f t="shared" si="1255"/>
        <v>0</v>
      </c>
      <c r="CU1829" s="3">
        <f t="shared" si="1255"/>
        <v>0</v>
      </c>
      <c r="CV1829" s="3">
        <f t="shared" si="1255"/>
        <v>0</v>
      </c>
      <c r="CW1829" s="3">
        <f t="shared" si="1255"/>
        <v>0</v>
      </c>
      <c r="CX1829" s="3">
        <f t="shared" si="1255"/>
        <v>0</v>
      </c>
      <c r="CY1829" s="3">
        <f t="shared" si="1255"/>
        <v>0</v>
      </c>
      <c r="CZ1829" s="3">
        <f t="shared" si="1255"/>
        <v>0</v>
      </c>
      <c r="DA1829" s="3">
        <f t="shared" si="1255"/>
        <v>0</v>
      </c>
      <c r="DB1829" s="3">
        <f t="shared" si="1255"/>
        <v>0</v>
      </c>
      <c r="DC1829" s="3">
        <f t="shared" si="1255"/>
        <v>0</v>
      </c>
      <c r="DD1829" s="3">
        <f t="shared" si="1255"/>
        <v>0</v>
      </c>
      <c r="DE1829" s="3">
        <f t="shared" si="1255"/>
        <v>0</v>
      </c>
      <c r="DF1829" s="3">
        <f t="shared" si="1255"/>
        <v>0</v>
      </c>
      <c r="DG1829" s="3">
        <f t="shared" ref="DG1829:DN1829" si="1256">DG1846</f>
        <v>0</v>
      </c>
      <c r="DH1829" s="3">
        <f t="shared" si="1256"/>
        <v>0</v>
      </c>
      <c r="DI1829" s="3">
        <f t="shared" si="1256"/>
        <v>0</v>
      </c>
      <c r="DJ1829" s="3">
        <f t="shared" si="1256"/>
        <v>0</v>
      </c>
      <c r="DK1829" s="3">
        <f t="shared" si="1256"/>
        <v>0</v>
      </c>
      <c r="DL1829" s="3">
        <f t="shared" si="1256"/>
        <v>0</v>
      </c>
      <c r="DM1829" s="3">
        <f t="shared" si="1256"/>
        <v>0</v>
      </c>
      <c r="DN1829" s="3">
        <f t="shared" si="1256"/>
        <v>0</v>
      </c>
    </row>
    <row r="1831" spans="1:200">
      <c r="A1831">
        <v>17</v>
      </c>
      <c r="B1831">
        <v>0</v>
      </c>
      <c r="E1831" t="s">
        <v>63</v>
      </c>
      <c r="F1831" t="s">
        <v>959</v>
      </c>
      <c r="G1831" t="s">
        <v>960</v>
      </c>
      <c r="H1831" t="s">
        <v>227</v>
      </c>
      <c r="I1831">
        <v>2</v>
      </c>
      <c r="J1831">
        <v>0</v>
      </c>
      <c r="O1831">
        <f t="shared" ref="O1831:O1844" si="1257">ROUND(CP1831,2)</f>
        <v>787.5</v>
      </c>
      <c r="P1831">
        <f t="shared" ref="P1831:P1844" si="1258">ROUND(CQ1831*I1831,2)</f>
        <v>383.04</v>
      </c>
      <c r="Q1831">
        <f t="shared" ref="Q1831:Q1844" si="1259">ROUND(CR1831*I1831,2)</f>
        <v>14.78</v>
      </c>
      <c r="R1831">
        <f t="shared" ref="R1831:R1844" si="1260">ROUND(CS1831*I1831,2)</f>
        <v>3.98</v>
      </c>
      <c r="S1831">
        <f t="shared" ref="S1831:S1844" si="1261">ROUND(CT1831*I1831,2)</f>
        <v>389.68</v>
      </c>
      <c r="T1831">
        <f t="shared" ref="T1831:T1844" si="1262">ROUND(CU1831*I1831,2)</f>
        <v>0</v>
      </c>
      <c r="U1831">
        <f t="shared" ref="U1831:U1844" si="1263">CV1831*I1831</f>
        <v>1.846908</v>
      </c>
      <c r="V1831">
        <f t="shared" ref="V1831:V1844" si="1264">CW1831*I1831</f>
        <v>0</v>
      </c>
      <c r="W1831">
        <f t="shared" ref="W1831:W1844" si="1265">ROUND(CX1831*I1831,2)</f>
        <v>0</v>
      </c>
      <c r="X1831">
        <f t="shared" ref="X1831:X1844" si="1266">ROUND(CY1831,2)</f>
        <v>311.74</v>
      </c>
      <c r="Y1831">
        <f t="shared" ref="Y1831:Y1844" si="1267">ROUND(CZ1831,2)</f>
        <v>171.46</v>
      </c>
      <c r="AA1831">
        <v>22950688</v>
      </c>
      <c r="AB1831">
        <f t="shared" ref="AB1831:AB1844" si="1268">ROUND((AC1831+AD1831+AF1831),6)</f>
        <v>54.473999999999997</v>
      </c>
      <c r="AC1831">
        <f t="shared" ref="AC1831:AC1844" si="1269">ROUND((ES1831),6)</f>
        <v>42</v>
      </c>
      <c r="AD1831">
        <f>ROUND(((((ET1831*0.3))-((EU1831*0.3)))+AE1831),6)</f>
        <v>1.008</v>
      </c>
      <c r="AE1831">
        <f>ROUND(((EU1831*0.3)),6)</f>
        <v>0.11700000000000001</v>
      </c>
      <c r="AF1831">
        <f>ROUND(((EV1831*0.3)),6)</f>
        <v>11.465999999999999</v>
      </c>
      <c r="AG1831">
        <f t="shared" ref="AG1831:AG1844" si="1270">ROUND((AP1831),6)</f>
        <v>0</v>
      </c>
      <c r="AH1831">
        <f>((EW1831*0.3))</f>
        <v>0.88200000000000001</v>
      </c>
      <c r="AI1831">
        <f>((EX1831*0.3))</f>
        <v>0</v>
      </c>
      <c r="AJ1831">
        <f t="shared" ref="AJ1831:AJ1844" si="1271">ROUND((AS1831),6)</f>
        <v>0</v>
      </c>
      <c r="AK1831">
        <v>83.58</v>
      </c>
      <c r="AL1831">
        <v>42</v>
      </c>
      <c r="AM1831">
        <v>3.36</v>
      </c>
      <c r="AN1831">
        <v>0.39</v>
      </c>
      <c r="AO1831">
        <v>38.22</v>
      </c>
      <c r="AP1831">
        <v>0</v>
      </c>
      <c r="AQ1831">
        <v>2.94</v>
      </c>
      <c r="AR1831">
        <v>0</v>
      </c>
      <c r="AS1831">
        <v>0</v>
      </c>
      <c r="AT1831">
        <v>80</v>
      </c>
      <c r="AU1831">
        <v>44</v>
      </c>
      <c r="AV1831">
        <v>1.0469999999999999</v>
      </c>
      <c r="AW1831">
        <v>1</v>
      </c>
      <c r="AZ1831">
        <v>1</v>
      </c>
      <c r="BA1831">
        <v>16.23</v>
      </c>
      <c r="BB1831">
        <v>7</v>
      </c>
      <c r="BC1831">
        <v>4.5599999999999996</v>
      </c>
      <c r="BD1831" t="s">
        <v>45</v>
      </c>
      <c r="BE1831" t="s">
        <v>45</v>
      </c>
      <c r="BF1831" t="s">
        <v>45</v>
      </c>
      <c r="BG1831" t="s">
        <v>45</v>
      </c>
      <c r="BH1831">
        <v>0</v>
      </c>
      <c r="BI1831">
        <v>2</v>
      </c>
      <c r="BJ1831" t="s">
        <v>961</v>
      </c>
      <c r="BM1831">
        <v>333</v>
      </c>
      <c r="BN1831">
        <v>0</v>
      </c>
      <c r="BO1831" t="s">
        <v>959</v>
      </c>
      <c r="BP1831">
        <v>1</v>
      </c>
      <c r="BQ1831">
        <v>40</v>
      </c>
      <c r="BS1831">
        <v>16.23</v>
      </c>
      <c r="BT1831">
        <v>1</v>
      </c>
      <c r="BU1831">
        <v>1</v>
      </c>
      <c r="BV1831">
        <v>1</v>
      </c>
      <c r="BW1831">
        <v>1</v>
      </c>
      <c r="BX1831">
        <v>1</v>
      </c>
      <c r="BY1831" t="s">
        <v>45</v>
      </c>
      <c r="BZ1831">
        <v>80</v>
      </c>
      <c r="CA1831">
        <v>44</v>
      </c>
      <c r="CF1831">
        <v>0</v>
      </c>
      <c r="CG1831">
        <v>0</v>
      </c>
      <c r="CM1831">
        <v>0</v>
      </c>
      <c r="CN1831" t="s">
        <v>45</v>
      </c>
      <c r="CO1831">
        <v>0</v>
      </c>
      <c r="CP1831">
        <f t="shared" ref="CP1831:CP1844" si="1272">(P1831+Q1831+S1831)</f>
        <v>787.5</v>
      </c>
      <c r="CQ1831">
        <f t="shared" ref="CQ1831:CQ1844" si="1273">(AC1831*BC1831*AW1831)</f>
        <v>191.51999999999998</v>
      </c>
      <c r="CR1831">
        <f t="shared" ref="CR1831:CR1844" si="1274">(AD1831*BB1831*AV1831)</f>
        <v>7.387632</v>
      </c>
      <c r="CS1831">
        <f t="shared" ref="CS1831:CS1844" si="1275">(AE1831*BS1831*AV1831)</f>
        <v>1.9881587700000001</v>
      </c>
      <c r="CT1831">
        <f t="shared" ref="CT1831:CT1844" si="1276">(AF1831*BA1831*AV1831)</f>
        <v>194.83955945999998</v>
      </c>
      <c r="CU1831">
        <f t="shared" ref="CU1831:CU1844" si="1277">AG1831</f>
        <v>0</v>
      </c>
      <c r="CV1831">
        <f t="shared" ref="CV1831:CV1844" si="1278">(AH1831*AV1831)</f>
        <v>0.923454</v>
      </c>
      <c r="CW1831">
        <f t="shared" ref="CW1831:CW1844" si="1279">AI1831</f>
        <v>0</v>
      </c>
      <c r="CX1831">
        <f t="shared" ref="CX1831:CX1844" si="1280">AJ1831</f>
        <v>0</v>
      </c>
      <c r="CY1831">
        <f t="shared" ref="CY1831:CY1844" si="1281">S1831*(BZ1831/100)</f>
        <v>311.74400000000003</v>
      </c>
      <c r="CZ1831">
        <f t="shared" ref="CZ1831:CZ1844" si="1282">S1831*(CA1831/100)</f>
        <v>171.45920000000001</v>
      </c>
      <c r="DC1831" t="s">
        <v>45</v>
      </c>
      <c r="DD1831" t="s">
        <v>45</v>
      </c>
      <c r="DE1831" t="s">
        <v>942</v>
      </c>
      <c r="DF1831" t="s">
        <v>942</v>
      </c>
      <c r="DG1831" t="s">
        <v>942</v>
      </c>
      <c r="DH1831" t="s">
        <v>45</v>
      </c>
      <c r="DI1831" t="s">
        <v>942</v>
      </c>
      <c r="DJ1831" t="s">
        <v>942</v>
      </c>
      <c r="DK1831" t="s">
        <v>45</v>
      </c>
      <c r="DL1831" t="s">
        <v>45</v>
      </c>
      <c r="DM1831" t="s">
        <v>45</v>
      </c>
      <c r="DN1831">
        <v>114</v>
      </c>
      <c r="DO1831">
        <v>67</v>
      </c>
      <c r="DP1831">
        <v>1.0469999999999999</v>
      </c>
      <c r="DQ1831">
        <v>1</v>
      </c>
      <c r="DU1831">
        <v>1010</v>
      </c>
      <c r="DV1831" t="s">
        <v>227</v>
      </c>
      <c r="DW1831" t="s">
        <v>227</v>
      </c>
      <c r="DX1831">
        <v>1</v>
      </c>
      <c r="EE1831">
        <v>21378048</v>
      </c>
      <c r="EF1831">
        <v>40</v>
      </c>
      <c r="EG1831" t="s">
        <v>495</v>
      </c>
      <c r="EH1831">
        <v>0</v>
      </c>
      <c r="EI1831" t="s">
        <v>45</v>
      </c>
      <c r="EJ1831">
        <v>2</v>
      </c>
      <c r="EK1831">
        <v>333</v>
      </c>
      <c r="EL1831" t="s">
        <v>496</v>
      </c>
      <c r="EM1831" t="s">
        <v>497</v>
      </c>
      <c r="EO1831" t="s">
        <v>45</v>
      </c>
      <c r="EQ1831">
        <v>0</v>
      </c>
      <c r="ER1831">
        <v>83.58</v>
      </c>
      <c r="ES1831">
        <v>42</v>
      </c>
      <c r="ET1831">
        <v>3.36</v>
      </c>
      <c r="EU1831">
        <v>0.39</v>
      </c>
      <c r="EV1831">
        <v>38.22</v>
      </c>
      <c r="EW1831">
        <v>2.94</v>
      </c>
      <c r="EX1831">
        <v>0</v>
      </c>
      <c r="EY1831">
        <v>0</v>
      </c>
      <c r="EZ1831">
        <v>0</v>
      </c>
      <c r="FQ1831">
        <v>0</v>
      </c>
      <c r="FR1831">
        <f t="shared" ref="FR1831:FR1844" si="1283">ROUND(IF(AND(BH1831=3,BI1831=3),P1831,0),2)</f>
        <v>0</v>
      </c>
      <c r="FS1831">
        <v>0</v>
      </c>
      <c r="FX1831">
        <v>80</v>
      </c>
      <c r="FY1831">
        <v>44</v>
      </c>
      <c r="GA1831" t="s">
        <v>45</v>
      </c>
      <c r="GG1831">
        <v>2</v>
      </c>
      <c r="GH1831">
        <v>1</v>
      </c>
      <c r="GI1831">
        <v>2</v>
      </c>
      <c r="GJ1831">
        <v>0</v>
      </c>
      <c r="GK1831">
        <f>ROUND(R1831*(R12)/100,2)</f>
        <v>6.65</v>
      </c>
      <c r="GL1831">
        <f t="shared" ref="GL1831:GL1844" si="1284">ROUND(IF(AND(BH1831=3,BI1831=3,FS1831&lt;&gt;0),P1831,0),2)</f>
        <v>0</v>
      </c>
      <c r="GM1831">
        <f t="shared" ref="GM1831:GM1844" si="1285">O1831+X1831+Y1831+GK1831</f>
        <v>1277.3500000000001</v>
      </c>
      <c r="GN1831">
        <f t="shared" ref="GN1831:GN1844" si="1286">ROUND(IF(OR(BI1831=0,BI1831=1),O1831+X1831+Y1831+GK1831,0),2)</f>
        <v>0</v>
      </c>
      <c r="GO1831">
        <f t="shared" ref="GO1831:GO1844" si="1287">ROUND(IF(BI1831=2,O1831+X1831+Y1831+GK1831,0),2)</f>
        <v>1277.3499999999999</v>
      </c>
      <c r="GP1831">
        <f t="shared" ref="GP1831:GP1844" si="1288">ROUND(IF(BI1831=4,O1831+X1831+Y1831+GK1831,0),2)</f>
        <v>0</v>
      </c>
      <c r="GR1831">
        <v>0</v>
      </c>
    </row>
    <row r="1832" spans="1:200">
      <c r="A1832">
        <v>17</v>
      </c>
      <c r="B1832">
        <v>0</v>
      </c>
      <c r="C1832">
        <f>ROW(SmtRes!A902)</f>
        <v>902</v>
      </c>
      <c r="D1832">
        <f>ROW(EtalonRes!A888)</f>
        <v>888</v>
      </c>
      <c r="E1832" t="s">
        <v>70</v>
      </c>
      <c r="F1832" t="s">
        <v>483</v>
      </c>
      <c r="G1832" t="s">
        <v>484</v>
      </c>
      <c r="H1832" t="s">
        <v>211</v>
      </c>
      <c r="I1832">
        <f>0.14+0.04</f>
        <v>0.18000000000000002</v>
      </c>
      <c r="J1832">
        <v>0</v>
      </c>
      <c r="O1832">
        <f t="shared" si="1257"/>
        <v>182.54</v>
      </c>
      <c r="P1832">
        <f t="shared" si="1258"/>
        <v>0</v>
      </c>
      <c r="Q1832">
        <f t="shared" si="1259"/>
        <v>0</v>
      </c>
      <c r="R1832">
        <f t="shared" si="1260"/>
        <v>0</v>
      </c>
      <c r="S1832">
        <f t="shared" si="1261"/>
        <v>182.54</v>
      </c>
      <c r="T1832">
        <f t="shared" si="1262"/>
        <v>0</v>
      </c>
      <c r="U1832">
        <f t="shared" si="1263"/>
        <v>1.1006064</v>
      </c>
      <c r="V1832">
        <f t="shared" si="1264"/>
        <v>0</v>
      </c>
      <c r="W1832">
        <f t="shared" si="1265"/>
        <v>0</v>
      </c>
      <c r="X1832">
        <f t="shared" si="1266"/>
        <v>129.6</v>
      </c>
      <c r="Y1832">
        <f t="shared" si="1267"/>
        <v>80.319999999999993</v>
      </c>
      <c r="AA1832">
        <v>22950688</v>
      </c>
      <c r="AB1832">
        <f t="shared" si="1268"/>
        <v>59.68</v>
      </c>
      <c r="AC1832">
        <f t="shared" si="1269"/>
        <v>0</v>
      </c>
      <c r="AD1832">
        <f t="shared" ref="AD1832:AD1844" si="1289">ROUND((((ET1832)-(EU1832))+AE1832),6)</f>
        <v>0</v>
      </c>
      <c r="AE1832">
        <f t="shared" ref="AE1832:AE1844" si="1290">ROUND((EU1832),6)</f>
        <v>0</v>
      </c>
      <c r="AF1832">
        <f t="shared" ref="AF1832:AF1844" si="1291">ROUND((EV1832),6)</f>
        <v>59.68</v>
      </c>
      <c r="AG1832">
        <f t="shared" si="1270"/>
        <v>0</v>
      </c>
      <c r="AH1832">
        <f t="shared" ref="AH1832:AH1844" si="1292">(EW1832)</f>
        <v>5.84</v>
      </c>
      <c r="AI1832">
        <f t="shared" ref="AI1832:AI1844" si="1293">(EX1832)</f>
        <v>0</v>
      </c>
      <c r="AJ1832">
        <f t="shared" si="1271"/>
        <v>0</v>
      </c>
      <c r="AK1832">
        <v>59.68</v>
      </c>
      <c r="AL1832">
        <v>0</v>
      </c>
      <c r="AM1832">
        <v>0</v>
      </c>
      <c r="AN1832">
        <v>0</v>
      </c>
      <c r="AO1832">
        <v>59.68</v>
      </c>
      <c r="AP1832">
        <v>0</v>
      </c>
      <c r="AQ1832">
        <v>5.84</v>
      </c>
      <c r="AR1832">
        <v>0</v>
      </c>
      <c r="AS1832">
        <v>0</v>
      </c>
      <c r="AT1832">
        <v>71</v>
      </c>
      <c r="AU1832">
        <v>44</v>
      </c>
      <c r="AV1832">
        <v>1.0469999999999999</v>
      </c>
      <c r="AW1832">
        <v>1</v>
      </c>
      <c r="AZ1832">
        <v>1</v>
      </c>
      <c r="BA1832">
        <v>16.23</v>
      </c>
      <c r="BB1832">
        <v>1</v>
      </c>
      <c r="BC1832">
        <v>1</v>
      </c>
      <c r="BD1832" t="s">
        <v>45</v>
      </c>
      <c r="BE1832" t="s">
        <v>45</v>
      </c>
      <c r="BF1832" t="s">
        <v>45</v>
      </c>
      <c r="BG1832" t="s">
        <v>45</v>
      </c>
      <c r="BH1832">
        <v>0</v>
      </c>
      <c r="BI1832">
        <v>1</v>
      </c>
      <c r="BJ1832" t="s">
        <v>485</v>
      </c>
      <c r="BM1832">
        <v>652</v>
      </c>
      <c r="BN1832">
        <v>0</v>
      </c>
      <c r="BO1832" t="s">
        <v>483</v>
      </c>
      <c r="BP1832">
        <v>1</v>
      </c>
      <c r="BQ1832">
        <v>60</v>
      </c>
      <c r="BS1832">
        <v>16.23</v>
      </c>
      <c r="BT1832">
        <v>1</v>
      </c>
      <c r="BU1832">
        <v>1</v>
      </c>
      <c r="BV1832">
        <v>1</v>
      </c>
      <c r="BW1832">
        <v>1</v>
      </c>
      <c r="BX1832">
        <v>1</v>
      </c>
      <c r="BY1832" t="s">
        <v>45</v>
      </c>
      <c r="BZ1832">
        <v>71</v>
      </c>
      <c r="CA1832">
        <v>44</v>
      </c>
      <c r="CF1832">
        <v>0</v>
      </c>
      <c r="CG1832">
        <v>0</v>
      </c>
      <c r="CM1832">
        <v>0</v>
      </c>
      <c r="CN1832" t="s">
        <v>45</v>
      </c>
      <c r="CO1832">
        <v>0</v>
      </c>
      <c r="CP1832">
        <f t="shared" si="1272"/>
        <v>182.54</v>
      </c>
      <c r="CQ1832">
        <f t="shared" si="1273"/>
        <v>0</v>
      </c>
      <c r="CR1832">
        <f t="shared" si="1274"/>
        <v>0</v>
      </c>
      <c r="CS1832">
        <f t="shared" si="1275"/>
        <v>0</v>
      </c>
      <c r="CT1832">
        <f t="shared" si="1276"/>
        <v>1014.1309007999999</v>
      </c>
      <c r="CU1832">
        <f t="shared" si="1277"/>
        <v>0</v>
      </c>
      <c r="CV1832">
        <f t="shared" si="1278"/>
        <v>6.1144799999999995</v>
      </c>
      <c r="CW1832">
        <f t="shared" si="1279"/>
        <v>0</v>
      </c>
      <c r="CX1832">
        <f t="shared" si="1280"/>
        <v>0</v>
      </c>
      <c r="CY1832">
        <f t="shared" si="1281"/>
        <v>129.60339999999999</v>
      </c>
      <c r="CZ1832">
        <f t="shared" si="1282"/>
        <v>80.317599999999999</v>
      </c>
      <c r="DC1832" t="s">
        <v>45</v>
      </c>
      <c r="DD1832" t="s">
        <v>45</v>
      </c>
      <c r="DE1832" t="s">
        <v>45</v>
      </c>
      <c r="DF1832" t="s">
        <v>45</v>
      </c>
      <c r="DG1832" t="s">
        <v>45</v>
      </c>
      <c r="DH1832" t="s">
        <v>45</v>
      </c>
      <c r="DI1832" t="s">
        <v>45</v>
      </c>
      <c r="DJ1832" t="s">
        <v>45</v>
      </c>
      <c r="DK1832" t="s">
        <v>45</v>
      </c>
      <c r="DL1832" t="s">
        <v>45</v>
      </c>
      <c r="DM1832" t="s">
        <v>45</v>
      </c>
      <c r="DN1832">
        <v>80</v>
      </c>
      <c r="DO1832">
        <v>55</v>
      </c>
      <c r="DP1832">
        <v>1.0469999999999999</v>
      </c>
      <c r="DQ1832">
        <v>1</v>
      </c>
      <c r="DU1832">
        <v>1010</v>
      </c>
      <c r="DV1832" t="s">
        <v>211</v>
      </c>
      <c r="DW1832" t="s">
        <v>211</v>
      </c>
      <c r="DX1832">
        <v>100</v>
      </c>
      <c r="EE1832">
        <v>21378367</v>
      </c>
      <c r="EF1832">
        <v>60</v>
      </c>
      <c r="EG1832" t="s">
        <v>87</v>
      </c>
      <c r="EH1832">
        <v>0</v>
      </c>
      <c r="EI1832" t="s">
        <v>45</v>
      </c>
      <c r="EJ1832">
        <v>1</v>
      </c>
      <c r="EK1832">
        <v>652</v>
      </c>
      <c r="EL1832" t="s">
        <v>486</v>
      </c>
      <c r="EM1832" t="s">
        <v>487</v>
      </c>
      <c r="EO1832" t="s">
        <v>45</v>
      </c>
      <c r="EQ1832">
        <v>0</v>
      </c>
      <c r="ER1832">
        <v>59.68</v>
      </c>
      <c r="ES1832">
        <v>0</v>
      </c>
      <c r="ET1832">
        <v>0</v>
      </c>
      <c r="EU1832">
        <v>0</v>
      </c>
      <c r="EV1832">
        <v>59.68</v>
      </c>
      <c r="EW1832">
        <v>5.84</v>
      </c>
      <c r="EX1832">
        <v>0</v>
      </c>
      <c r="EY1832">
        <v>0</v>
      </c>
      <c r="EZ1832">
        <v>0</v>
      </c>
      <c r="FQ1832">
        <v>0</v>
      </c>
      <c r="FR1832">
        <f t="shared" si="1283"/>
        <v>0</v>
      </c>
      <c r="FS1832">
        <v>0</v>
      </c>
      <c r="FX1832">
        <v>71</v>
      </c>
      <c r="FY1832">
        <v>44</v>
      </c>
      <c r="GA1832" t="s">
        <v>45</v>
      </c>
      <c r="GG1832">
        <v>2</v>
      </c>
      <c r="GH1832">
        <v>1</v>
      </c>
      <c r="GI1832">
        <v>2</v>
      </c>
      <c r="GJ1832">
        <v>0</v>
      </c>
      <c r="GK1832">
        <f>ROUND(R1832*(R12)/100,2)</f>
        <v>0</v>
      </c>
      <c r="GL1832">
        <f t="shared" si="1284"/>
        <v>0</v>
      </c>
      <c r="GM1832">
        <f t="shared" si="1285"/>
        <v>392.46</v>
      </c>
      <c r="GN1832">
        <f t="shared" si="1286"/>
        <v>392.46</v>
      </c>
      <c r="GO1832">
        <f t="shared" si="1287"/>
        <v>0</v>
      </c>
      <c r="GP1832">
        <f t="shared" si="1288"/>
        <v>0</v>
      </c>
      <c r="GR1832">
        <v>0</v>
      </c>
    </row>
    <row r="1833" spans="1:200">
      <c r="A1833">
        <v>17</v>
      </c>
      <c r="B1833">
        <v>0</v>
      </c>
      <c r="C1833">
        <f>ROW(SmtRes!A903)</f>
        <v>903</v>
      </c>
      <c r="D1833">
        <f>ROW(EtalonRes!A889)</f>
        <v>889</v>
      </c>
      <c r="E1833" t="s">
        <v>77</v>
      </c>
      <c r="F1833" t="s">
        <v>962</v>
      </c>
      <c r="G1833" t="s">
        <v>963</v>
      </c>
      <c r="H1833" t="s">
        <v>211</v>
      </c>
      <c r="I1833">
        <f>0.14</f>
        <v>0.14000000000000001</v>
      </c>
      <c r="J1833">
        <v>0</v>
      </c>
      <c r="O1833">
        <f t="shared" si="1257"/>
        <v>447.73</v>
      </c>
      <c r="P1833">
        <f t="shared" si="1258"/>
        <v>0</v>
      </c>
      <c r="Q1833">
        <f t="shared" si="1259"/>
        <v>0</v>
      </c>
      <c r="R1833">
        <f t="shared" si="1260"/>
        <v>0</v>
      </c>
      <c r="S1833">
        <f t="shared" si="1261"/>
        <v>447.73</v>
      </c>
      <c r="T1833">
        <f t="shared" si="1262"/>
        <v>0</v>
      </c>
      <c r="U1833">
        <f t="shared" si="1263"/>
        <v>2.6223162000000002</v>
      </c>
      <c r="V1833">
        <f t="shared" si="1264"/>
        <v>0</v>
      </c>
      <c r="W1833">
        <f t="shared" si="1265"/>
        <v>0</v>
      </c>
      <c r="X1833">
        <f t="shared" si="1266"/>
        <v>317.89</v>
      </c>
      <c r="Y1833">
        <f t="shared" si="1267"/>
        <v>197</v>
      </c>
      <c r="AA1833">
        <v>22950688</v>
      </c>
      <c r="AB1833">
        <f t="shared" si="1268"/>
        <v>188.2</v>
      </c>
      <c r="AC1833">
        <f t="shared" si="1269"/>
        <v>0</v>
      </c>
      <c r="AD1833">
        <f t="shared" si="1289"/>
        <v>0</v>
      </c>
      <c r="AE1833">
        <f t="shared" si="1290"/>
        <v>0</v>
      </c>
      <c r="AF1833">
        <f t="shared" si="1291"/>
        <v>188.2</v>
      </c>
      <c r="AG1833">
        <f t="shared" si="1270"/>
        <v>0</v>
      </c>
      <c r="AH1833">
        <f t="shared" si="1292"/>
        <v>17.89</v>
      </c>
      <c r="AI1833">
        <f t="shared" si="1293"/>
        <v>0</v>
      </c>
      <c r="AJ1833">
        <f t="shared" si="1271"/>
        <v>0</v>
      </c>
      <c r="AK1833">
        <v>188.2</v>
      </c>
      <c r="AL1833">
        <v>0</v>
      </c>
      <c r="AM1833">
        <v>0</v>
      </c>
      <c r="AN1833">
        <v>0</v>
      </c>
      <c r="AO1833">
        <v>188.2</v>
      </c>
      <c r="AP1833">
        <v>0</v>
      </c>
      <c r="AQ1833">
        <v>17.89</v>
      </c>
      <c r="AR1833">
        <v>0</v>
      </c>
      <c r="AS1833">
        <v>0</v>
      </c>
      <c r="AT1833">
        <v>71</v>
      </c>
      <c r="AU1833">
        <v>44</v>
      </c>
      <c r="AV1833">
        <v>1.0469999999999999</v>
      </c>
      <c r="AW1833">
        <v>1</v>
      </c>
      <c r="AZ1833">
        <v>1</v>
      </c>
      <c r="BA1833">
        <v>16.23</v>
      </c>
      <c r="BB1833">
        <v>1</v>
      </c>
      <c r="BC1833">
        <v>1</v>
      </c>
      <c r="BD1833" t="s">
        <v>45</v>
      </c>
      <c r="BE1833" t="s">
        <v>45</v>
      </c>
      <c r="BF1833" t="s">
        <v>45</v>
      </c>
      <c r="BG1833" t="s">
        <v>45</v>
      </c>
      <c r="BH1833">
        <v>0</v>
      </c>
      <c r="BI1833">
        <v>1</v>
      </c>
      <c r="BJ1833" t="s">
        <v>964</v>
      </c>
      <c r="BM1833">
        <v>652</v>
      </c>
      <c r="BN1833">
        <v>0</v>
      </c>
      <c r="BO1833" t="s">
        <v>962</v>
      </c>
      <c r="BP1833">
        <v>1</v>
      </c>
      <c r="BQ1833">
        <v>60</v>
      </c>
      <c r="BS1833">
        <v>16.23</v>
      </c>
      <c r="BT1833">
        <v>1</v>
      </c>
      <c r="BU1833">
        <v>1</v>
      </c>
      <c r="BV1833">
        <v>1</v>
      </c>
      <c r="BW1833">
        <v>1</v>
      </c>
      <c r="BX1833">
        <v>1</v>
      </c>
      <c r="BY1833" t="s">
        <v>45</v>
      </c>
      <c r="BZ1833">
        <v>71</v>
      </c>
      <c r="CA1833">
        <v>44</v>
      </c>
      <c r="CF1833">
        <v>0</v>
      </c>
      <c r="CG1833">
        <v>0</v>
      </c>
      <c r="CM1833">
        <v>0</v>
      </c>
      <c r="CN1833" t="s">
        <v>45</v>
      </c>
      <c r="CO1833">
        <v>0</v>
      </c>
      <c r="CP1833">
        <f t="shared" si="1272"/>
        <v>447.73</v>
      </c>
      <c r="CQ1833">
        <f t="shared" si="1273"/>
        <v>0</v>
      </c>
      <c r="CR1833">
        <f t="shared" si="1274"/>
        <v>0</v>
      </c>
      <c r="CS1833">
        <f t="shared" si="1275"/>
        <v>0</v>
      </c>
      <c r="CT1833">
        <f t="shared" si="1276"/>
        <v>3198.0468419999997</v>
      </c>
      <c r="CU1833">
        <f t="shared" si="1277"/>
        <v>0</v>
      </c>
      <c r="CV1833">
        <f t="shared" si="1278"/>
        <v>18.730830000000001</v>
      </c>
      <c r="CW1833">
        <f t="shared" si="1279"/>
        <v>0</v>
      </c>
      <c r="CX1833">
        <f t="shared" si="1280"/>
        <v>0</v>
      </c>
      <c r="CY1833">
        <f t="shared" si="1281"/>
        <v>317.88830000000002</v>
      </c>
      <c r="CZ1833">
        <f t="shared" si="1282"/>
        <v>197.00120000000001</v>
      </c>
      <c r="DC1833" t="s">
        <v>45</v>
      </c>
      <c r="DD1833" t="s">
        <v>45</v>
      </c>
      <c r="DE1833" t="s">
        <v>45</v>
      </c>
      <c r="DF1833" t="s">
        <v>45</v>
      </c>
      <c r="DG1833" t="s">
        <v>45</v>
      </c>
      <c r="DH1833" t="s">
        <v>45</v>
      </c>
      <c r="DI1833" t="s">
        <v>45</v>
      </c>
      <c r="DJ1833" t="s">
        <v>45</v>
      </c>
      <c r="DK1833" t="s">
        <v>45</v>
      </c>
      <c r="DL1833" t="s">
        <v>45</v>
      </c>
      <c r="DM1833" t="s">
        <v>45</v>
      </c>
      <c r="DN1833">
        <v>80</v>
      </c>
      <c r="DO1833">
        <v>55</v>
      </c>
      <c r="DP1833">
        <v>1.0469999999999999</v>
      </c>
      <c r="DQ1833">
        <v>1</v>
      </c>
      <c r="DU1833">
        <v>1010</v>
      </c>
      <c r="DV1833" t="s">
        <v>211</v>
      </c>
      <c r="DW1833" t="s">
        <v>211</v>
      </c>
      <c r="DX1833">
        <v>100</v>
      </c>
      <c r="EE1833">
        <v>21378367</v>
      </c>
      <c r="EF1833">
        <v>60</v>
      </c>
      <c r="EG1833" t="s">
        <v>87</v>
      </c>
      <c r="EH1833">
        <v>0</v>
      </c>
      <c r="EI1833" t="s">
        <v>45</v>
      </c>
      <c r="EJ1833">
        <v>1</v>
      </c>
      <c r="EK1833">
        <v>652</v>
      </c>
      <c r="EL1833" t="s">
        <v>486</v>
      </c>
      <c r="EM1833" t="s">
        <v>487</v>
      </c>
      <c r="EO1833" t="s">
        <v>45</v>
      </c>
      <c r="EQ1833">
        <v>0</v>
      </c>
      <c r="ER1833">
        <v>188.2</v>
      </c>
      <c r="ES1833">
        <v>0</v>
      </c>
      <c r="ET1833">
        <v>0</v>
      </c>
      <c r="EU1833">
        <v>0</v>
      </c>
      <c r="EV1833">
        <v>188.2</v>
      </c>
      <c r="EW1833">
        <v>17.89</v>
      </c>
      <c r="EX1833">
        <v>0</v>
      </c>
      <c r="EY1833">
        <v>0</v>
      </c>
      <c r="EZ1833">
        <v>0</v>
      </c>
      <c r="FQ1833">
        <v>0</v>
      </c>
      <c r="FR1833">
        <f t="shared" si="1283"/>
        <v>0</v>
      </c>
      <c r="FS1833">
        <v>0</v>
      </c>
      <c r="FX1833">
        <v>71</v>
      </c>
      <c r="FY1833">
        <v>44</v>
      </c>
      <c r="GA1833" t="s">
        <v>45</v>
      </c>
      <c r="GG1833">
        <v>2</v>
      </c>
      <c r="GH1833">
        <v>1</v>
      </c>
      <c r="GI1833">
        <v>2</v>
      </c>
      <c r="GJ1833">
        <v>0</v>
      </c>
      <c r="GK1833">
        <f>ROUND(R1833*(R12)/100,2)</f>
        <v>0</v>
      </c>
      <c r="GL1833">
        <f t="shared" si="1284"/>
        <v>0</v>
      </c>
      <c r="GM1833">
        <f t="shared" si="1285"/>
        <v>962.62</v>
      </c>
      <c r="GN1833">
        <f t="shared" si="1286"/>
        <v>962.62</v>
      </c>
      <c r="GO1833">
        <f t="shared" si="1287"/>
        <v>0</v>
      </c>
      <c r="GP1833">
        <f t="shared" si="1288"/>
        <v>0</v>
      </c>
      <c r="GR1833">
        <v>0</v>
      </c>
    </row>
    <row r="1834" spans="1:200">
      <c r="A1834">
        <v>17</v>
      </c>
      <c r="B1834">
        <v>0</v>
      </c>
      <c r="C1834">
        <f>ROW(SmtRes!A904)</f>
        <v>904</v>
      </c>
      <c r="D1834">
        <f>ROW(EtalonRes!A890)</f>
        <v>890</v>
      </c>
      <c r="E1834" t="s">
        <v>83</v>
      </c>
      <c r="F1834" t="s">
        <v>965</v>
      </c>
      <c r="G1834" t="s">
        <v>966</v>
      </c>
      <c r="H1834" t="s">
        <v>211</v>
      </c>
      <c r="I1834">
        <v>0</v>
      </c>
      <c r="J1834">
        <v>0</v>
      </c>
      <c r="O1834">
        <f t="shared" si="1257"/>
        <v>0</v>
      </c>
      <c r="P1834">
        <f t="shared" si="1258"/>
        <v>0</v>
      </c>
      <c r="Q1834">
        <f t="shared" si="1259"/>
        <v>0</v>
      </c>
      <c r="R1834">
        <f t="shared" si="1260"/>
        <v>0</v>
      </c>
      <c r="S1834">
        <f t="shared" si="1261"/>
        <v>0</v>
      </c>
      <c r="T1834">
        <f t="shared" si="1262"/>
        <v>0</v>
      </c>
      <c r="U1834">
        <f t="shared" si="1263"/>
        <v>0</v>
      </c>
      <c r="V1834">
        <f t="shared" si="1264"/>
        <v>0</v>
      </c>
      <c r="W1834">
        <f t="shared" si="1265"/>
        <v>0</v>
      </c>
      <c r="X1834">
        <f t="shared" si="1266"/>
        <v>0</v>
      </c>
      <c r="Y1834">
        <f t="shared" si="1267"/>
        <v>0</v>
      </c>
      <c r="AA1834">
        <v>22950688</v>
      </c>
      <c r="AB1834">
        <f t="shared" si="1268"/>
        <v>64.59</v>
      </c>
      <c r="AC1834">
        <f t="shared" si="1269"/>
        <v>0</v>
      </c>
      <c r="AD1834">
        <f t="shared" si="1289"/>
        <v>0</v>
      </c>
      <c r="AE1834">
        <f t="shared" si="1290"/>
        <v>0</v>
      </c>
      <c r="AF1834">
        <f t="shared" si="1291"/>
        <v>64.59</v>
      </c>
      <c r="AG1834">
        <f t="shared" si="1270"/>
        <v>0</v>
      </c>
      <c r="AH1834">
        <f t="shared" si="1292"/>
        <v>6.32</v>
      </c>
      <c r="AI1834">
        <f t="shared" si="1293"/>
        <v>0</v>
      </c>
      <c r="AJ1834">
        <f t="shared" si="1271"/>
        <v>0</v>
      </c>
      <c r="AK1834">
        <v>64.59</v>
      </c>
      <c r="AL1834">
        <v>0</v>
      </c>
      <c r="AM1834">
        <v>0</v>
      </c>
      <c r="AN1834">
        <v>0</v>
      </c>
      <c r="AO1834">
        <v>64.59</v>
      </c>
      <c r="AP1834">
        <v>0</v>
      </c>
      <c r="AQ1834">
        <v>6.32</v>
      </c>
      <c r="AR1834">
        <v>0</v>
      </c>
      <c r="AS1834">
        <v>0</v>
      </c>
      <c r="AT1834">
        <v>71</v>
      </c>
      <c r="AU1834">
        <v>44</v>
      </c>
      <c r="AV1834">
        <v>1.0469999999999999</v>
      </c>
      <c r="AW1834">
        <v>1</v>
      </c>
      <c r="AZ1834">
        <v>1</v>
      </c>
      <c r="BA1834">
        <v>16.23</v>
      </c>
      <c r="BB1834">
        <v>1</v>
      </c>
      <c r="BC1834">
        <v>1</v>
      </c>
      <c r="BD1834" t="s">
        <v>45</v>
      </c>
      <c r="BE1834" t="s">
        <v>45</v>
      </c>
      <c r="BF1834" t="s">
        <v>45</v>
      </c>
      <c r="BG1834" t="s">
        <v>45</v>
      </c>
      <c r="BH1834">
        <v>0</v>
      </c>
      <c r="BI1834">
        <v>1</v>
      </c>
      <c r="BJ1834" t="s">
        <v>967</v>
      </c>
      <c r="BM1834">
        <v>652</v>
      </c>
      <c r="BN1834">
        <v>0</v>
      </c>
      <c r="BO1834" t="s">
        <v>965</v>
      </c>
      <c r="BP1834">
        <v>1</v>
      </c>
      <c r="BQ1834">
        <v>60</v>
      </c>
      <c r="BS1834">
        <v>16.23</v>
      </c>
      <c r="BT1834">
        <v>1</v>
      </c>
      <c r="BU1834">
        <v>1</v>
      </c>
      <c r="BV1834">
        <v>1</v>
      </c>
      <c r="BW1834">
        <v>1</v>
      </c>
      <c r="BX1834">
        <v>1</v>
      </c>
      <c r="BY1834" t="s">
        <v>45</v>
      </c>
      <c r="BZ1834">
        <v>71</v>
      </c>
      <c r="CA1834">
        <v>44</v>
      </c>
      <c r="CF1834">
        <v>0</v>
      </c>
      <c r="CG1834">
        <v>0</v>
      </c>
      <c r="CM1834">
        <v>0</v>
      </c>
      <c r="CN1834" t="s">
        <v>45</v>
      </c>
      <c r="CO1834">
        <v>0</v>
      </c>
      <c r="CP1834">
        <f t="shared" si="1272"/>
        <v>0</v>
      </c>
      <c r="CQ1834">
        <f t="shared" si="1273"/>
        <v>0</v>
      </c>
      <c r="CR1834">
        <f t="shared" si="1274"/>
        <v>0</v>
      </c>
      <c r="CS1834">
        <f t="shared" si="1275"/>
        <v>0</v>
      </c>
      <c r="CT1834">
        <f t="shared" si="1276"/>
        <v>1097.5655979000001</v>
      </c>
      <c r="CU1834">
        <f t="shared" si="1277"/>
        <v>0</v>
      </c>
      <c r="CV1834">
        <f t="shared" si="1278"/>
        <v>6.6170400000000003</v>
      </c>
      <c r="CW1834">
        <f t="shared" si="1279"/>
        <v>0</v>
      </c>
      <c r="CX1834">
        <f t="shared" si="1280"/>
        <v>0</v>
      </c>
      <c r="CY1834">
        <f t="shared" si="1281"/>
        <v>0</v>
      </c>
      <c r="CZ1834">
        <f t="shared" si="1282"/>
        <v>0</v>
      </c>
      <c r="DC1834" t="s">
        <v>45</v>
      </c>
      <c r="DD1834" t="s">
        <v>45</v>
      </c>
      <c r="DE1834" t="s">
        <v>45</v>
      </c>
      <c r="DF1834" t="s">
        <v>45</v>
      </c>
      <c r="DG1834" t="s">
        <v>45</v>
      </c>
      <c r="DH1834" t="s">
        <v>45</v>
      </c>
      <c r="DI1834" t="s">
        <v>45</v>
      </c>
      <c r="DJ1834" t="s">
        <v>45</v>
      </c>
      <c r="DK1834" t="s">
        <v>45</v>
      </c>
      <c r="DL1834" t="s">
        <v>45</v>
      </c>
      <c r="DM1834" t="s">
        <v>45</v>
      </c>
      <c r="DN1834">
        <v>80</v>
      </c>
      <c r="DO1834">
        <v>55</v>
      </c>
      <c r="DP1834">
        <v>1.0469999999999999</v>
      </c>
      <c r="DQ1834">
        <v>1</v>
      </c>
      <c r="DU1834">
        <v>1010</v>
      </c>
      <c r="DV1834" t="s">
        <v>211</v>
      </c>
      <c r="DW1834" t="s">
        <v>211</v>
      </c>
      <c r="DX1834">
        <v>100</v>
      </c>
      <c r="EE1834">
        <v>21378367</v>
      </c>
      <c r="EF1834">
        <v>60</v>
      </c>
      <c r="EG1834" t="s">
        <v>87</v>
      </c>
      <c r="EH1834">
        <v>0</v>
      </c>
      <c r="EI1834" t="s">
        <v>45</v>
      </c>
      <c r="EJ1834">
        <v>1</v>
      </c>
      <c r="EK1834">
        <v>652</v>
      </c>
      <c r="EL1834" t="s">
        <v>486</v>
      </c>
      <c r="EM1834" t="s">
        <v>487</v>
      </c>
      <c r="EO1834" t="s">
        <v>45</v>
      </c>
      <c r="EQ1834">
        <v>0</v>
      </c>
      <c r="ER1834">
        <v>64.59</v>
      </c>
      <c r="ES1834">
        <v>0</v>
      </c>
      <c r="ET1834">
        <v>0</v>
      </c>
      <c r="EU1834">
        <v>0</v>
      </c>
      <c r="EV1834">
        <v>64.59</v>
      </c>
      <c r="EW1834">
        <v>6.32</v>
      </c>
      <c r="EX1834">
        <v>0</v>
      </c>
      <c r="EY1834">
        <v>0</v>
      </c>
      <c r="EZ1834">
        <v>0</v>
      </c>
      <c r="FQ1834">
        <v>0</v>
      </c>
      <c r="FR1834">
        <f t="shared" si="1283"/>
        <v>0</v>
      </c>
      <c r="FS1834">
        <v>0</v>
      </c>
      <c r="FX1834">
        <v>71</v>
      </c>
      <c r="FY1834">
        <v>44</v>
      </c>
      <c r="GA1834" t="s">
        <v>45</v>
      </c>
      <c r="GG1834">
        <v>2</v>
      </c>
      <c r="GH1834">
        <v>1</v>
      </c>
      <c r="GI1834">
        <v>2</v>
      </c>
      <c r="GJ1834">
        <v>0</v>
      </c>
      <c r="GK1834">
        <f>ROUND(R1834*(R12)/100,2)</f>
        <v>0</v>
      </c>
      <c r="GL1834">
        <f t="shared" si="1284"/>
        <v>0</v>
      </c>
      <c r="GM1834">
        <f t="shared" si="1285"/>
        <v>0</v>
      </c>
      <c r="GN1834">
        <f t="shared" si="1286"/>
        <v>0</v>
      </c>
      <c r="GO1834">
        <f t="shared" si="1287"/>
        <v>0</v>
      </c>
      <c r="GP1834">
        <f t="shared" si="1288"/>
        <v>0</v>
      </c>
      <c r="GR1834">
        <v>0</v>
      </c>
    </row>
    <row r="1835" spans="1:200">
      <c r="A1835">
        <v>17</v>
      </c>
      <c r="B1835">
        <v>0</v>
      </c>
      <c r="E1835" t="s">
        <v>90</v>
      </c>
      <c r="F1835" t="s">
        <v>968</v>
      </c>
      <c r="G1835" t="s">
        <v>969</v>
      </c>
      <c r="H1835" t="s">
        <v>227</v>
      </c>
      <c r="I1835">
        <v>2</v>
      </c>
      <c r="J1835">
        <v>0</v>
      </c>
      <c r="O1835">
        <f t="shared" si="1257"/>
        <v>1761.71</v>
      </c>
      <c r="P1835">
        <f t="shared" si="1258"/>
        <v>290.47000000000003</v>
      </c>
      <c r="Q1835">
        <f t="shared" si="1259"/>
        <v>39.770000000000003</v>
      </c>
      <c r="R1835">
        <f t="shared" si="1260"/>
        <v>16.309999999999999</v>
      </c>
      <c r="S1835">
        <f t="shared" si="1261"/>
        <v>1431.47</v>
      </c>
      <c r="T1835">
        <f t="shared" si="1262"/>
        <v>0</v>
      </c>
      <c r="U1835">
        <f t="shared" si="1263"/>
        <v>6.7845599999999999</v>
      </c>
      <c r="V1835">
        <f t="shared" si="1264"/>
        <v>0</v>
      </c>
      <c r="W1835">
        <f t="shared" si="1265"/>
        <v>0</v>
      </c>
      <c r="X1835">
        <f t="shared" si="1266"/>
        <v>1145.18</v>
      </c>
      <c r="Y1835">
        <f t="shared" si="1267"/>
        <v>629.85</v>
      </c>
      <c r="AA1835">
        <v>22950688</v>
      </c>
      <c r="AB1835">
        <f t="shared" si="1268"/>
        <v>76.44</v>
      </c>
      <c r="AC1835">
        <f t="shared" si="1269"/>
        <v>31.85</v>
      </c>
      <c r="AD1835">
        <f t="shared" si="1289"/>
        <v>2.4700000000000002</v>
      </c>
      <c r="AE1835">
        <f t="shared" si="1290"/>
        <v>0.48</v>
      </c>
      <c r="AF1835">
        <f t="shared" si="1291"/>
        <v>42.12</v>
      </c>
      <c r="AG1835">
        <f t="shared" si="1270"/>
        <v>0</v>
      </c>
      <c r="AH1835">
        <f t="shared" si="1292"/>
        <v>3.24</v>
      </c>
      <c r="AI1835">
        <f t="shared" si="1293"/>
        <v>0</v>
      </c>
      <c r="AJ1835">
        <f t="shared" si="1271"/>
        <v>0</v>
      </c>
      <c r="AK1835">
        <v>76.44</v>
      </c>
      <c r="AL1835">
        <v>31.85</v>
      </c>
      <c r="AM1835">
        <v>2.4700000000000002</v>
      </c>
      <c r="AN1835">
        <v>0.48</v>
      </c>
      <c r="AO1835">
        <v>42.12</v>
      </c>
      <c r="AP1835">
        <v>0</v>
      </c>
      <c r="AQ1835">
        <v>3.24</v>
      </c>
      <c r="AR1835">
        <v>0</v>
      </c>
      <c r="AS1835">
        <v>0</v>
      </c>
      <c r="AT1835">
        <v>80</v>
      </c>
      <c r="AU1835">
        <v>44</v>
      </c>
      <c r="AV1835">
        <v>1.0469999999999999</v>
      </c>
      <c r="AW1835">
        <v>1</v>
      </c>
      <c r="AZ1835">
        <v>1</v>
      </c>
      <c r="BA1835">
        <v>16.23</v>
      </c>
      <c r="BB1835">
        <v>7.69</v>
      </c>
      <c r="BC1835">
        <v>4.5599999999999996</v>
      </c>
      <c r="BD1835" t="s">
        <v>45</v>
      </c>
      <c r="BE1835" t="s">
        <v>45</v>
      </c>
      <c r="BF1835" t="s">
        <v>45</v>
      </c>
      <c r="BG1835" t="s">
        <v>45</v>
      </c>
      <c r="BH1835">
        <v>0</v>
      </c>
      <c r="BI1835">
        <v>2</v>
      </c>
      <c r="BJ1835" t="s">
        <v>970</v>
      </c>
      <c r="BM1835">
        <v>333</v>
      </c>
      <c r="BN1835">
        <v>0</v>
      </c>
      <c r="BO1835" t="s">
        <v>968</v>
      </c>
      <c r="BP1835">
        <v>1</v>
      </c>
      <c r="BQ1835">
        <v>40</v>
      </c>
      <c r="BS1835">
        <v>16.23</v>
      </c>
      <c r="BT1835">
        <v>1</v>
      </c>
      <c r="BU1835">
        <v>1</v>
      </c>
      <c r="BV1835">
        <v>1</v>
      </c>
      <c r="BW1835">
        <v>1</v>
      </c>
      <c r="BX1835">
        <v>1</v>
      </c>
      <c r="BY1835" t="s">
        <v>45</v>
      </c>
      <c r="BZ1835">
        <v>80</v>
      </c>
      <c r="CA1835">
        <v>44</v>
      </c>
      <c r="CF1835">
        <v>0</v>
      </c>
      <c r="CG1835">
        <v>0</v>
      </c>
      <c r="CM1835">
        <v>0</v>
      </c>
      <c r="CN1835" t="s">
        <v>45</v>
      </c>
      <c r="CO1835">
        <v>0</v>
      </c>
      <c r="CP1835">
        <f t="shared" si="1272"/>
        <v>1761.71</v>
      </c>
      <c r="CQ1835">
        <f t="shared" si="1273"/>
        <v>145.23599999999999</v>
      </c>
      <c r="CR1835">
        <f t="shared" si="1274"/>
        <v>19.887032100000003</v>
      </c>
      <c r="CS1835">
        <f t="shared" si="1275"/>
        <v>8.1565487999999995</v>
      </c>
      <c r="CT1835">
        <f t="shared" si="1276"/>
        <v>715.73715719999984</v>
      </c>
      <c r="CU1835">
        <f t="shared" si="1277"/>
        <v>0</v>
      </c>
      <c r="CV1835">
        <f t="shared" si="1278"/>
        <v>3.39228</v>
      </c>
      <c r="CW1835">
        <f t="shared" si="1279"/>
        <v>0</v>
      </c>
      <c r="CX1835">
        <f t="shared" si="1280"/>
        <v>0</v>
      </c>
      <c r="CY1835">
        <f t="shared" si="1281"/>
        <v>1145.1760000000002</v>
      </c>
      <c r="CZ1835">
        <f t="shared" si="1282"/>
        <v>629.84680000000003</v>
      </c>
      <c r="DC1835" t="s">
        <v>45</v>
      </c>
      <c r="DD1835" t="s">
        <v>45</v>
      </c>
      <c r="DE1835" t="s">
        <v>45</v>
      </c>
      <c r="DF1835" t="s">
        <v>45</v>
      </c>
      <c r="DG1835" t="s">
        <v>45</v>
      </c>
      <c r="DH1835" t="s">
        <v>45</v>
      </c>
      <c r="DI1835" t="s">
        <v>45</v>
      </c>
      <c r="DJ1835" t="s">
        <v>45</v>
      </c>
      <c r="DK1835" t="s">
        <v>45</v>
      </c>
      <c r="DL1835" t="s">
        <v>45</v>
      </c>
      <c r="DM1835" t="s">
        <v>45</v>
      </c>
      <c r="DN1835">
        <v>114</v>
      </c>
      <c r="DO1835">
        <v>67</v>
      </c>
      <c r="DP1835">
        <v>1.0469999999999999</v>
      </c>
      <c r="DQ1835">
        <v>1</v>
      </c>
      <c r="DU1835">
        <v>1010</v>
      </c>
      <c r="DV1835" t="s">
        <v>227</v>
      </c>
      <c r="DW1835" t="s">
        <v>227</v>
      </c>
      <c r="DX1835">
        <v>1</v>
      </c>
      <c r="EE1835">
        <v>21378048</v>
      </c>
      <c r="EF1835">
        <v>40</v>
      </c>
      <c r="EG1835" t="s">
        <v>495</v>
      </c>
      <c r="EH1835">
        <v>0</v>
      </c>
      <c r="EI1835" t="s">
        <v>45</v>
      </c>
      <c r="EJ1835">
        <v>2</v>
      </c>
      <c r="EK1835">
        <v>333</v>
      </c>
      <c r="EL1835" t="s">
        <v>496</v>
      </c>
      <c r="EM1835" t="s">
        <v>497</v>
      </c>
      <c r="EO1835" t="s">
        <v>45</v>
      </c>
      <c r="EQ1835">
        <v>0</v>
      </c>
      <c r="ER1835">
        <v>76.44</v>
      </c>
      <c r="ES1835">
        <v>31.85</v>
      </c>
      <c r="ET1835">
        <v>2.4700000000000002</v>
      </c>
      <c r="EU1835">
        <v>0.48</v>
      </c>
      <c r="EV1835">
        <v>42.12</v>
      </c>
      <c r="EW1835">
        <v>3.24</v>
      </c>
      <c r="EX1835">
        <v>0</v>
      </c>
      <c r="EY1835">
        <v>0</v>
      </c>
      <c r="EZ1835">
        <v>0</v>
      </c>
      <c r="FQ1835">
        <v>0</v>
      </c>
      <c r="FR1835">
        <f t="shared" si="1283"/>
        <v>0</v>
      </c>
      <c r="FS1835">
        <v>0</v>
      </c>
      <c r="FX1835">
        <v>80</v>
      </c>
      <c r="FY1835">
        <v>44</v>
      </c>
      <c r="GA1835" t="s">
        <v>45</v>
      </c>
      <c r="GG1835">
        <v>2</v>
      </c>
      <c r="GH1835">
        <v>1</v>
      </c>
      <c r="GI1835">
        <v>2</v>
      </c>
      <c r="GJ1835">
        <v>0</v>
      </c>
      <c r="GK1835">
        <f>ROUND(R1835*(R12)/100,2)</f>
        <v>27.24</v>
      </c>
      <c r="GL1835">
        <f t="shared" si="1284"/>
        <v>0</v>
      </c>
      <c r="GM1835">
        <f t="shared" si="1285"/>
        <v>3563.98</v>
      </c>
      <c r="GN1835">
        <f t="shared" si="1286"/>
        <v>0</v>
      </c>
      <c r="GO1835">
        <f t="shared" si="1287"/>
        <v>3563.98</v>
      </c>
      <c r="GP1835">
        <f t="shared" si="1288"/>
        <v>0</v>
      </c>
      <c r="GR1835">
        <v>0</v>
      </c>
    </row>
    <row r="1836" spans="1:200">
      <c r="A1836">
        <v>17</v>
      </c>
      <c r="B1836">
        <v>0</v>
      </c>
      <c r="E1836" t="s">
        <v>95</v>
      </c>
      <c r="F1836" t="s">
        <v>971</v>
      </c>
      <c r="G1836" t="s">
        <v>972</v>
      </c>
      <c r="H1836" t="s">
        <v>227</v>
      </c>
      <c r="I1836">
        <v>0</v>
      </c>
      <c r="J1836">
        <v>0</v>
      </c>
      <c r="O1836">
        <f t="shared" si="1257"/>
        <v>0</v>
      </c>
      <c r="P1836">
        <f t="shared" si="1258"/>
        <v>0</v>
      </c>
      <c r="Q1836">
        <f t="shared" si="1259"/>
        <v>0</v>
      </c>
      <c r="R1836">
        <f t="shared" si="1260"/>
        <v>0</v>
      </c>
      <c r="S1836">
        <f t="shared" si="1261"/>
        <v>0</v>
      </c>
      <c r="T1836">
        <f t="shared" si="1262"/>
        <v>0</v>
      </c>
      <c r="U1836">
        <f t="shared" si="1263"/>
        <v>0</v>
      </c>
      <c r="V1836">
        <f t="shared" si="1264"/>
        <v>0</v>
      </c>
      <c r="W1836">
        <f t="shared" si="1265"/>
        <v>0</v>
      </c>
      <c r="X1836">
        <f t="shared" si="1266"/>
        <v>0</v>
      </c>
      <c r="Y1836">
        <f t="shared" si="1267"/>
        <v>0</v>
      </c>
      <c r="AA1836">
        <v>22950688</v>
      </c>
      <c r="AB1836">
        <f t="shared" si="1268"/>
        <v>2818.63</v>
      </c>
      <c r="AC1836">
        <f t="shared" si="1269"/>
        <v>2818.63</v>
      </c>
      <c r="AD1836">
        <f t="shared" si="1289"/>
        <v>0</v>
      </c>
      <c r="AE1836">
        <f t="shared" si="1290"/>
        <v>0</v>
      </c>
      <c r="AF1836">
        <f t="shared" si="1291"/>
        <v>0</v>
      </c>
      <c r="AG1836">
        <f t="shared" si="1270"/>
        <v>0</v>
      </c>
      <c r="AH1836">
        <f t="shared" si="1292"/>
        <v>0</v>
      </c>
      <c r="AI1836">
        <f t="shared" si="1293"/>
        <v>0</v>
      </c>
      <c r="AJ1836">
        <f t="shared" si="1271"/>
        <v>0</v>
      </c>
      <c r="AK1836">
        <v>2818.63</v>
      </c>
      <c r="AL1836">
        <v>2818.63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1</v>
      </c>
      <c r="AW1836">
        <v>1</v>
      </c>
      <c r="AZ1836">
        <v>1</v>
      </c>
      <c r="BA1836">
        <v>1</v>
      </c>
      <c r="BB1836">
        <v>1</v>
      </c>
      <c r="BC1836">
        <v>2.06</v>
      </c>
      <c r="BD1836" t="s">
        <v>45</v>
      </c>
      <c r="BE1836" t="s">
        <v>45</v>
      </c>
      <c r="BF1836" t="s">
        <v>45</v>
      </c>
      <c r="BG1836" t="s">
        <v>45</v>
      </c>
      <c r="BH1836">
        <v>3</v>
      </c>
      <c r="BI1836">
        <v>2</v>
      </c>
      <c r="BJ1836" t="s">
        <v>973</v>
      </c>
      <c r="BM1836">
        <v>1618</v>
      </c>
      <c r="BN1836">
        <v>0</v>
      </c>
      <c r="BO1836" t="s">
        <v>971</v>
      </c>
      <c r="BP1836">
        <v>1</v>
      </c>
      <c r="BQ1836">
        <v>201</v>
      </c>
      <c r="BS1836">
        <v>1</v>
      </c>
      <c r="BT1836">
        <v>1</v>
      </c>
      <c r="BU1836">
        <v>1</v>
      </c>
      <c r="BV1836">
        <v>1</v>
      </c>
      <c r="BW1836">
        <v>1</v>
      </c>
      <c r="BX1836">
        <v>1</v>
      </c>
      <c r="BY1836" t="s">
        <v>45</v>
      </c>
      <c r="BZ1836">
        <v>0</v>
      </c>
      <c r="CA1836">
        <v>0</v>
      </c>
      <c r="CF1836">
        <v>0</v>
      </c>
      <c r="CG1836">
        <v>0</v>
      </c>
      <c r="CM1836">
        <v>0</v>
      </c>
      <c r="CN1836" t="s">
        <v>45</v>
      </c>
      <c r="CO1836">
        <v>0</v>
      </c>
      <c r="CP1836">
        <f t="shared" si="1272"/>
        <v>0</v>
      </c>
      <c r="CQ1836">
        <f t="shared" si="1273"/>
        <v>5806.3778000000002</v>
      </c>
      <c r="CR1836">
        <f t="shared" si="1274"/>
        <v>0</v>
      </c>
      <c r="CS1836">
        <f t="shared" si="1275"/>
        <v>0</v>
      </c>
      <c r="CT1836">
        <f t="shared" si="1276"/>
        <v>0</v>
      </c>
      <c r="CU1836">
        <f t="shared" si="1277"/>
        <v>0</v>
      </c>
      <c r="CV1836">
        <f t="shared" si="1278"/>
        <v>0</v>
      </c>
      <c r="CW1836">
        <f t="shared" si="1279"/>
        <v>0</v>
      </c>
      <c r="CX1836">
        <f t="shared" si="1280"/>
        <v>0</v>
      </c>
      <c r="CY1836">
        <f t="shared" si="1281"/>
        <v>0</v>
      </c>
      <c r="CZ1836">
        <f t="shared" si="1282"/>
        <v>0</v>
      </c>
      <c r="DC1836" t="s">
        <v>45</v>
      </c>
      <c r="DD1836" t="s">
        <v>45</v>
      </c>
      <c r="DE1836" t="s">
        <v>45</v>
      </c>
      <c r="DF1836" t="s">
        <v>45</v>
      </c>
      <c r="DG1836" t="s">
        <v>45</v>
      </c>
      <c r="DH1836" t="s">
        <v>45</v>
      </c>
      <c r="DI1836" t="s">
        <v>45</v>
      </c>
      <c r="DJ1836" t="s">
        <v>45</v>
      </c>
      <c r="DK1836" t="s">
        <v>45</v>
      </c>
      <c r="DL1836" t="s">
        <v>45</v>
      </c>
      <c r="DM1836" t="s">
        <v>45</v>
      </c>
      <c r="DN1836">
        <v>0</v>
      </c>
      <c r="DO1836">
        <v>0</v>
      </c>
      <c r="DP1836">
        <v>1</v>
      </c>
      <c r="DQ1836">
        <v>1</v>
      </c>
      <c r="DU1836">
        <v>1010</v>
      </c>
      <c r="DV1836" t="s">
        <v>227</v>
      </c>
      <c r="DW1836" t="s">
        <v>227</v>
      </c>
      <c r="DX1836">
        <v>1</v>
      </c>
      <c r="EE1836">
        <v>21379333</v>
      </c>
      <c r="EF1836">
        <v>201</v>
      </c>
      <c r="EG1836" t="s">
        <v>528</v>
      </c>
      <c r="EH1836">
        <v>0</v>
      </c>
      <c r="EI1836" t="s">
        <v>45</v>
      </c>
      <c r="EJ1836">
        <v>2</v>
      </c>
      <c r="EK1836">
        <v>1618</v>
      </c>
      <c r="EL1836" t="s">
        <v>529</v>
      </c>
      <c r="EM1836" t="s">
        <v>530</v>
      </c>
      <c r="EO1836" t="s">
        <v>45</v>
      </c>
      <c r="EQ1836">
        <v>0</v>
      </c>
      <c r="ER1836">
        <v>2818.63</v>
      </c>
      <c r="ES1836">
        <v>2818.63</v>
      </c>
      <c r="ET1836">
        <v>0</v>
      </c>
      <c r="EU1836">
        <v>0</v>
      </c>
      <c r="EV1836">
        <v>0</v>
      </c>
      <c r="EW1836">
        <v>0</v>
      </c>
      <c r="EX1836">
        <v>0</v>
      </c>
      <c r="EY1836">
        <v>0</v>
      </c>
      <c r="EZ1836">
        <v>0</v>
      </c>
      <c r="FQ1836">
        <v>0</v>
      </c>
      <c r="FR1836">
        <f t="shared" si="1283"/>
        <v>0</v>
      </c>
      <c r="FS1836">
        <v>0</v>
      </c>
      <c r="FX1836">
        <v>0</v>
      </c>
      <c r="FY1836">
        <v>0</v>
      </c>
      <c r="GA1836" t="s">
        <v>45</v>
      </c>
      <c r="GG1836">
        <v>2</v>
      </c>
      <c r="GH1836">
        <v>1</v>
      </c>
      <c r="GI1836">
        <v>2</v>
      </c>
      <c r="GJ1836">
        <v>0</v>
      </c>
      <c r="GK1836">
        <f>ROUND(R1836*(R12)/100,2)</f>
        <v>0</v>
      </c>
      <c r="GL1836">
        <f t="shared" si="1284"/>
        <v>0</v>
      </c>
      <c r="GM1836">
        <f t="shared" si="1285"/>
        <v>0</v>
      </c>
      <c r="GN1836">
        <f t="shared" si="1286"/>
        <v>0</v>
      </c>
      <c r="GO1836">
        <f t="shared" si="1287"/>
        <v>0</v>
      </c>
      <c r="GP1836">
        <f t="shared" si="1288"/>
        <v>0</v>
      </c>
      <c r="GR1836">
        <v>0</v>
      </c>
    </row>
    <row r="1837" spans="1:200">
      <c r="A1837">
        <v>17</v>
      </c>
      <c r="B1837">
        <v>0</v>
      </c>
      <c r="C1837">
        <f>ROW(SmtRes!A911)</f>
        <v>911</v>
      </c>
      <c r="D1837">
        <f>ROW(EtalonRes!A897)</f>
        <v>897</v>
      </c>
      <c r="E1837" t="s">
        <v>106</v>
      </c>
      <c r="F1837" t="s">
        <v>974</v>
      </c>
      <c r="G1837" t="s">
        <v>975</v>
      </c>
      <c r="H1837" t="s">
        <v>93</v>
      </c>
      <c r="I1837">
        <f>0.23*2+0.05</f>
        <v>0.51</v>
      </c>
      <c r="J1837">
        <v>0</v>
      </c>
      <c r="O1837">
        <f t="shared" si="1257"/>
        <v>6481.8</v>
      </c>
      <c r="P1837">
        <f t="shared" si="1258"/>
        <v>2135.48</v>
      </c>
      <c r="Q1837">
        <f t="shared" si="1259"/>
        <v>88.12</v>
      </c>
      <c r="R1837">
        <f t="shared" si="1260"/>
        <v>34.15</v>
      </c>
      <c r="S1837">
        <f t="shared" si="1261"/>
        <v>4258.2</v>
      </c>
      <c r="T1837">
        <f t="shared" si="1262"/>
        <v>0</v>
      </c>
      <c r="U1837">
        <f t="shared" si="1263"/>
        <v>21.7165599</v>
      </c>
      <c r="V1837">
        <f t="shared" si="1264"/>
        <v>0</v>
      </c>
      <c r="W1837">
        <f t="shared" si="1265"/>
        <v>0</v>
      </c>
      <c r="X1837">
        <f t="shared" si="1266"/>
        <v>3406.56</v>
      </c>
      <c r="Y1837">
        <f t="shared" si="1267"/>
        <v>1873.61</v>
      </c>
      <c r="AA1837">
        <v>22950688</v>
      </c>
      <c r="AB1837">
        <f t="shared" si="1268"/>
        <v>2365.41</v>
      </c>
      <c r="AC1837">
        <f t="shared" si="1269"/>
        <v>1844.59</v>
      </c>
      <c r="AD1837">
        <f t="shared" si="1289"/>
        <v>29.47</v>
      </c>
      <c r="AE1837">
        <f t="shared" si="1290"/>
        <v>3.94</v>
      </c>
      <c r="AF1837">
        <f t="shared" si="1291"/>
        <v>491.35</v>
      </c>
      <c r="AG1837">
        <f t="shared" si="1270"/>
        <v>0</v>
      </c>
      <c r="AH1837">
        <f t="shared" si="1292"/>
        <v>40.67</v>
      </c>
      <c r="AI1837">
        <f t="shared" si="1293"/>
        <v>0</v>
      </c>
      <c r="AJ1837">
        <f t="shared" si="1271"/>
        <v>0</v>
      </c>
      <c r="AK1837">
        <v>2365.41</v>
      </c>
      <c r="AL1837">
        <v>1844.59</v>
      </c>
      <c r="AM1837">
        <v>29.47</v>
      </c>
      <c r="AN1837">
        <v>3.94</v>
      </c>
      <c r="AO1837">
        <v>491.35</v>
      </c>
      <c r="AP1837">
        <v>0</v>
      </c>
      <c r="AQ1837">
        <v>40.67</v>
      </c>
      <c r="AR1837">
        <v>0</v>
      </c>
      <c r="AS1837">
        <v>0</v>
      </c>
      <c r="AT1837">
        <v>80</v>
      </c>
      <c r="AU1837">
        <v>44</v>
      </c>
      <c r="AV1837">
        <v>1.0469999999999999</v>
      </c>
      <c r="AW1837">
        <v>1</v>
      </c>
      <c r="AZ1837">
        <v>1</v>
      </c>
      <c r="BA1837">
        <v>16.23</v>
      </c>
      <c r="BB1837">
        <v>5.6</v>
      </c>
      <c r="BC1837">
        <v>2.27</v>
      </c>
      <c r="BD1837" t="s">
        <v>45</v>
      </c>
      <c r="BE1837" t="s">
        <v>45</v>
      </c>
      <c r="BF1837" t="s">
        <v>45</v>
      </c>
      <c r="BG1837" t="s">
        <v>45</v>
      </c>
      <c r="BH1837">
        <v>0</v>
      </c>
      <c r="BI1837">
        <v>2</v>
      </c>
      <c r="BJ1837" t="s">
        <v>976</v>
      </c>
      <c r="BM1837">
        <v>335</v>
      </c>
      <c r="BN1837">
        <v>0</v>
      </c>
      <c r="BO1837" t="s">
        <v>974</v>
      </c>
      <c r="BP1837">
        <v>1</v>
      </c>
      <c r="BQ1837">
        <v>40</v>
      </c>
      <c r="BS1837">
        <v>16.23</v>
      </c>
      <c r="BT1837">
        <v>1</v>
      </c>
      <c r="BU1837">
        <v>1</v>
      </c>
      <c r="BV1837">
        <v>1</v>
      </c>
      <c r="BW1837">
        <v>1</v>
      </c>
      <c r="BX1837">
        <v>1</v>
      </c>
      <c r="BY1837" t="s">
        <v>45</v>
      </c>
      <c r="BZ1837">
        <v>80</v>
      </c>
      <c r="CA1837">
        <v>44</v>
      </c>
      <c r="CF1837">
        <v>0</v>
      </c>
      <c r="CG1837">
        <v>0</v>
      </c>
      <c r="CM1837">
        <v>0</v>
      </c>
      <c r="CN1837" t="s">
        <v>45</v>
      </c>
      <c r="CO1837">
        <v>0</v>
      </c>
      <c r="CP1837">
        <f t="shared" si="1272"/>
        <v>6481.7999999999993</v>
      </c>
      <c r="CQ1837">
        <f t="shared" si="1273"/>
        <v>4187.2192999999997</v>
      </c>
      <c r="CR1837">
        <f t="shared" si="1274"/>
        <v>172.78850399999996</v>
      </c>
      <c r="CS1837">
        <f t="shared" si="1275"/>
        <v>66.951671399999995</v>
      </c>
      <c r="CT1837">
        <f t="shared" si="1276"/>
        <v>8349.4171934999995</v>
      </c>
      <c r="CU1837">
        <f t="shared" si="1277"/>
        <v>0</v>
      </c>
      <c r="CV1837">
        <f t="shared" si="1278"/>
        <v>42.581490000000002</v>
      </c>
      <c r="CW1837">
        <f t="shared" si="1279"/>
        <v>0</v>
      </c>
      <c r="CX1837">
        <f t="shared" si="1280"/>
        <v>0</v>
      </c>
      <c r="CY1837">
        <f t="shared" si="1281"/>
        <v>3406.56</v>
      </c>
      <c r="CZ1837">
        <f t="shared" si="1282"/>
        <v>1873.6079999999999</v>
      </c>
      <c r="DC1837" t="s">
        <v>45</v>
      </c>
      <c r="DD1837" t="s">
        <v>45</v>
      </c>
      <c r="DE1837" t="s">
        <v>45</v>
      </c>
      <c r="DF1837" t="s">
        <v>45</v>
      </c>
      <c r="DG1837" t="s">
        <v>45</v>
      </c>
      <c r="DH1837" t="s">
        <v>45</v>
      </c>
      <c r="DI1837" t="s">
        <v>45</v>
      </c>
      <c r="DJ1837" t="s">
        <v>45</v>
      </c>
      <c r="DK1837" t="s">
        <v>45</v>
      </c>
      <c r="DL1837" t="s">
        <v>45</v>
      </c>
      <c r="DM1837" t="s">
        <v>45</v>
      </c>
      <c r="DN1837">
        <v>114</v>
      </c>
      <c r="DO1837">
        <v>67</v>
      </c>
      <c r="DP1837">
        <v>1.0469999999999999</v>
      </c>
      <c r="DQ1837">
        <v>1</v>
      </c>
      <c r="DU1837">
        <v>1003</v>
      </c>
      <c r="DV1837" t="s">
        <v>93</v>
      </c>
      <c r="DW1837" t="s">
        <v>93</v>
      </c>
      <c r="DX1837">
        <v>100</v>
      </c>
      <c r="EE1837">
        <v>21378050</v>
      </c>
      <c r="EF1837">
        <v>40</v>
      </c>
      <c r="EG1837" t="s">
        <v>495</v>
      </c>
      <c r="EH1837">
        <v>0</v>
      </c>
      <c r="EI1837" t="s">
        <v>45</v>
      </c>
      <c r="EJ1837">
        <v>2</v>
      </c>
      <c r="EK1837">
        <v>335</v>
      </c>
      <c r="EL1837" t="s">
        <v>977</v>
      </c>
      <c r="EM1837" t="s">
        <v>978</v>
      </c>
      <c r="EO1837" t="s">
        <v>45</v>
      </c>
      <c r="EQ1837">
        <v>0</v>
      </c>
      <c r="ER1837">
        <v>2365.41</v>
      </c>
      <c r="ES1837">
        <v>1844.59</v>
      </c>
      <c r="ET1837">
        <v>29.47</v>
      </c>
      <c r="EU1837">
        <v>3.94</v>
      </c>
      <c r="EV1837">
        <v>491.35</v>
      </c>
      <c r="EW1837">
        <v>40.67</v>
      </c>
      <c r="EX1837">
        <v>0</v>
      </c>
      <c r="EY1837">
        <v>0</v>
      </c>
      <c r="EZ1837">
        <v>0</v>
      </c>
      <c r="FQ1837">
        <v>0</v>
      </c>
      <c r="FR1837">
        <f t="shared" si="1283"/>
        <v>0</v>
      </c>
      <c r="FS1837">
        <v>0</v>
      </c>
      <c r="FX1837">
        <v>80</v>
      </c>
      <c r="FY1837">
        <v>44</v>
      </c>
      <c r="GA1837" t="s">
        <v>45</v>
      </c>
      <c r="GG1837">
        <v>2</v>
      </c>
      <c r="GH1837">
        <v>1</v>
      </c>
      <c r="GI1837">
        <v>2</v>
      </c>
      <c r="GJ1837">
        <v>0</v>
      </c>
      <c r="GK1837">
        <f>ROUND(R1837*(R12)/100,2)</f>
        <v>57.03</v>
      </c>
      <c r="GL1837">
        <f t="shared" si="1284"/>
        <v>0</v>
      </c>
      <c r="GM1837">
        <f t="shared" si="1285"/>
        <v>11819.000000000002</v>
      </c>
      <c r="GN1837">
        <f t="shared" si="1286"/>
        <v>0</v>
      </c>
      <c r="GO1837">
        <f t="shared" si="1287"/>
        <v>11819</v>
      </c>
      <c r="GP1837">
        <f t="shared" si="1288"/>
        <v>0</v>
      </c>
      <c r="GR1837">
        <v>0</v>
      </c>
    </row>
    <row r="1838" spans="1:200">
      <c r="A1838">
        <v>18</v>
      </c>
      <c r="B1838">
        <v>0</v>
      </c>
      <c r="C1838">
        <v>905</v>
      </c>
      <c r="E1838" t="s">
        <v>303</v>
      </c>
      <c r="F1838" t="s">
        <v>979</v>
      </c>
      <c r="G1838" t="s">
        <v>980</v>
      </c>
      <c r="H1838" t="s">
        <v>270</v>
      </c>
      <c r="I1838">
        <f>I1837*J1838</f>
        <v>0</v>
      </c>
      <c r="J1838">
        <v>0</v>
      </c>
      <c r="O1838">
        <f t="shared" si="1257"/>
        <v>0</v>
      </c>
      <c r="P1838">
        <f t="shared" si="1258"/>
        <v>0</v>
      </c>
      <c r="Q1838">
        <f t="shared" si="1259"/>
        <v>0</v>
      </c>
      <c r="R1838">
        <f t="shared" si="1260"/>
        <v>0</v>
      </c>
      <c r="S1838">
        <f t="shared" si="1261"/>
        <v>0</v>
      </c>
      <c r="T1838">
        <f t="shared" si="1262"/>
        <v>0</v>
      </c>
      <c r="U1838">
        <f t="shared" si="1263"/>
        <v>0</v>
      </c>
      <c r="V1838">
        <f t="shared" si="1264"/>
        <v>0</v>
      </c>
      <c r="W1838">
        <f t="shared" si="1265"/>
        <v>0</v>
      </c>
      <c r="X1838">
        <f t="shared" si="1266"/>
        <v>0</v>
      </c>
      <c r="Y1838">
        <f t="shared" si="1267"/>
        <v>0</v>
      </c>
      <c r="AA1838">
        <v>22950688</v>
      </c>
      <c r="AB1838">
        <f t="shared" si="1268"/>
        <v>0</v>
      </c>
      <c r="AC1838">
        <f t="shared" si="1269"/>
        <v>0</v>
      </c>
      <c r="AD1838">
        <f t="shared" si="1289"/>
        <v>0</v>
      </c>
      <c r="AE1838">
        <f t="shared" si="1290"/>
        <v>0</v>
      </c>
      <c r="AF1838">
        <f t="shared" si="1291"/>
        <v>0</v>
      </c>
      <c r="AG1838">
        <f t="shared" si="1270"/>
        <v>0</v>
      </c>
      <c r="AH1838">
        <f t="shared" si="1292"/>
        <v>0</v>
      </c>
      <c r="AI1838">
        <f t="shared" si="1293"/>
        <v>0</v>
      </c>
      <c r="AJ1838">
        <f t="shared" si="1271"/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1.0469999999999999</v>
      </c>
      <c r="AW1838">
        <v>1</v>
      </c>
      <c r="AZ1838">
        <v>1</v>
      </c>
      <c r="BA1838">
        <v>1</v>
      </c>
      <c r="BB1838">
        <v>1</v>
      </c>
      <c r="BC1838">
        <v>1</v>
      </c>
      <c r="BD1838" t="s">
        <v>45</v>
      </c>
      <c r="BE1838" t="s">
        <v>45</v>
      </c>
      <c r="BF1838" t="s">
        <v>45</v>
      </c>
      <c r="BG1838" t="s">
        <v>45</v>
      </c>
      <c r="BH1838">
        <v>3</v>
      </c>
      <c r="BI1838">
        <v>2</v>
      </c>
      <c r="BJ1838" t="s">
        <v>45</v>
      </c>
      <c r="BM1838">
        <v>335</v>
      </c>
      <c r="BN1838">
        <v>0</v>
      </c>
      <c r="BO1838" t="s">
        <v>45</v>
      </c>
      <c r="BP1838">
        <v>0</v>
      </c>
      <c r="BQ1838">
        <v>40</v>
      </c>
      <c r="BS1838">
        <v>1</v>
      </c>
      <c r="BT1838">
        <v>1</v>
      </c>
      <c r="BU1838">
        <v>1</v>
      </c>
      <c r="BV1838">
        <v>1</v>
      </c>
      <c r="BW1838">
        <v>1</v>
      </c>
      <c r="BX1838">
        <v>1</v>
      </c>
      <c r="BY1838" t="s">
        <v>45</v>
      </c>
      <c r="BZ1838">
        <v>0</v>
      </c>
      <c r="CA1838">
        <v>0</v>
      </c>
      <c r="CF1838">
        <v>0</v>
      </c>
      <c r="CG1838">
        <v>0</v>
      </c>
      <c r="CM1838">
        <v>0</v>
      </c>
      <c r="CN1838" t="s">
        <v>45</v>
      </c>
      <c r="CO1838">
        <v>0</v>
      </c>
      <c r="CP1838">
        <f t="shared" si="1272"/>
        <v>0</v>
      </c>
      <c r="CQ1838">
        <f t="shared" si="1273"/>
        <v>0</v>
      </c>
      <c r="CR1838">
        <f t="shared" si="1274"/>
        <v>0</v>
      </c>
      <c r="CS1838">
        <f t="shared" si="1275"/>
        <v>0</v>
      </c>
      <c r="CT1838">
        <f t="shared" si="1276"/>
        <v>0</v>
      </c>
      <c r="CU1838">
        <f t="shared" si="1277"/>
        <v>0</v>
      </c>
      <c r="CV1838">
        <f t="shared" si="1278"/>
        <v>0</v>
      </c>
      <c r="CW1838">
        <f t="shared" si="1279"/>
        <v>0</v>
      </c>
      <c r="CX1838">
        <f t="shared" si="1280"/>
        <v>0</v>
      </c>
      <c r="CY1838">
        <f t="shared" si="1281"/>
        <v>0</v>
      </c>
      <c r="CZ1838">
        <f t="shared" si="1282"/>
        <v>0</v>
      </c>
      <c r="DC1838" t="s">
        <v>45</v>
      </c>
      <c r="DD1838" t="s">
        <v>45</v>
      </c>
      <c r="DE1838" t="s">
        <v>45</v>
      </c>
      <c r="DF1838" t="s">
        <v>45</v>
      </c>
      <c r="DG1838" t="s">
        <v>45</v>
      </c>
      <c r="DH1838" t="s">
        <v>45</v>
      </c>
      <c r="DI1838" t="s">
        <v>45</v>
      </c>
      <c r="DJ1838" t="s">
        <v>45</v>
      </c>
      <c r="DK1838" t="s">
        <v>45</v>
      </c>
      <c r="DL1838" t="s">
        <v>45</v>
      </c>
      <c r="DM1838" t="s">
        <v>45</v>
      </c>
      <c r="DN1838">
        <v>114</v>
      </c>
      <c r="DO1838">
        <v>67</v>
      </c>
      <c r="DP1838">
        <v>1.0469999999999999</v>
      </c>
      <c r="DQ1838">
        <v>1</v>
      </c>
      <c r="DU1838">
        <v>1003</v>
      </c>
      <c r="DV1838" t="s">
        <v>270</v>
      </c>
      <c r="DW1838" t="s">
        <v>270</v>
      </c>
      <c r="DX1838">
        <v>1</v>
      </c>
      <c r="EE1838">
        <v>21378050</v>
      </c>
      <c r="EF1838">
        <v>40</v>
      </c>
      <c r="EG1838" t="s">
        <v>495</v>
      </c>
      <c r="EH1838">
        <v>0</v>
      </c>
      <c r="EI1838" t="s">
        <v>45</v>
      </c>
      <c r="EJ1838">
        <v>2</v>
      </c>
      <c r="EK1838">
        <v>335</v>
      </c>
      <c r="EL1838" t="s">
        <v>977</v>
      </c>
      <c r="EM1838" t="s">
        <v>978</v>
      </c>
      <c r="EO1838" t="s">
        <v>45</v>
      </c>
      <c r="EQ1838">
        <v>0</v>
      </c>
      <c r="ER1838">
        <v>0</v>
      </c>
      <c r="ES1838">
        <v>0</v>
      </c>
      <c r="ET1838">
        <v>0</v>
      </c>
      <c r="EU1838">
        <v>0</v>
      </c>
      <c r="EV1838">
        <v>0</v>
      </c>
      <c r="EW1838">
        <v>0</v>
      </c>
      <c r="EX1838">
        <v>0</v>
      </c>
      <c r="EZ1838">
        <v>0</v>
      </c>
      <c r="FQ1838">
        <v>0</v>
      </c>
      <c r="FR1838">
        <f t="shared" si="1283"/>
        <v>0</v>
      </c>
      <c r="FS1838">
        <v>0</v>
      </c>
      <c r="FX1838">
        <v>0</v>
      </c>
      <c r="FY1838">
        <v>0</v>
      </c>
      <c r="GA1838" t="s">
        <v>45</v>
      </c>
      <c r="GG1838">
        <v>2</v>
      </c>
      <c r="GH1838">
        <v>0</v>
      </c>
      <c r="GI1838">
        <v>-2</v>
      </c>
      <c r="GJ1838">
        <v>0</v>
      </c>
      <c r="GK1838">
        <f>ROUND(R1838*(R12)/100,2)</f>
        <v>0</v>
      </c>
      <c r="GL1838">
        <f t="shared" si="1284"/>
        <v>0</v>
      </c>
      <c r="GM1838">
        <f t="shared" si="1285"/>
        <v>0</v>
      </c>
      <c r="GN1838">
        <f t="shared" si="1286"/>
        <v>0</v>
      </c>
      <c r="GO1838">
        <f t="shared" si="1287"/>
        <v>0</v>
      </c>
      <c r="GP1838">
        <f t="shared" si="1288"/>
        <v>0</v>
      </c>
      <c r="GR1838">
        <v>0</v>
      </c>
    </row>
    <row r="1839" spans="1:200">
      <c r="A1839">
        <v>18</v>
      </c>
      <c r="B1839">
        <v>0</v>
      </c>
      <c r="C1839">
        <v>906</v>
      </c>
      <c r="E1839" t="s">
        <v>307</v>
      </c>
      <c r="F1839" t="s">
        <v>979</v>
      </c>
      <c r="G1839" t="s">
        <v>981</v>
      </c>
      <c r="H1839" t="s">
        <v>270</v>
      </c>
      <c r="I1839">
        <f>I1837*J1839</f>
        <v>0</v>
      </c>
      <c r="J1839">
        <v>0</v>
      </c>
      <c r="O1839">
        <f t="shared" si="1257"/>
        <v>0</v>
      </c>
      <c r="P1839">
        <f t="shared" si="1258"/>
        <v>0</v>
      </c>
      <c r="Q1839">
        <f t="shared" si="1259"/>
        <v>0</v>
      </c>
      <c r="R1839">
        <f t="shared" si="1260"/>
        <v>0</v>
      </c>
      <c r="S1839">
        <f t="shared" si="1261"/>
        <v>0</v>
      </c>
      <c r="T1839">
        <f t="shared" si="1262"/>
        <v>0</v>
      </c>
      <c r="U1839">
        <f t="shared" si="1263"/>
        <v>0</v>
      </c>
      <c r="V1839">
        <f t="shared" si="1264"/>
        <v>0</v>
      </c>
      <c r="W1839">
        <f t="shared" si="1265"/>
        <v>0</v>
      </c>
      <c r="X1839">
        <f t="shared" si="1266"/>
        <v>0</v>
      </c>
      <c r="Y1839">
        <f t="shared" si="1267"/>
        <v>0</v>
      </c>
      <c r="AA1839">
        <v>22950688</v>
      </c>
      <c r="AB1839">
        <f t="shared" si="1268"/>
        <v>0</v>
      </c>
      <c r="AC1839">
        <f t="shared" si="1269"/>
        <v>0</v>
      </c>
      <c r="AD1839">
        <f t="shared" si="1289"/>
        <v>0</v>
      </c>
      <c r="AE1839">
        <f t="shared" si="1290"/>
        <v>0</v>
      </c>
      <c r="AF1839">
        <f t="shared" si="1291"/>
        <v>0</v>
      </c>
      <c r="AG1839">
        <f t="shared" si="1270"/>
        <v>0</v>
      </c>
      <c r="AH1839">
        <f t="shared" si="1292"/>
        <v>0</v>
      </c>
      <c r="AI1839">
        <f t="shared" si="1293"/>
        <v>0</v>
      </c>
      <c r="AJ1839">
        <f t="shared" si="1271"/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1.0469999999999999</v>
      </c>
      <c r="AW1839">
        <v>1</v>
      </c>
      <c r="AZ1839">
        <v>1</v>
      </c>
      <c r="BA1839">
        <v>1</v>
      </c>
      <c r="BB1839">
        <v>1</v>
      </c>
      <c r="BC1839">
        <v>1</v>
      </c>
      <c r="BD1839" t="s">
        <v>45</v>
      </c>
      <c r="BE1839" t="s">
        <v>45</v>
      </c>
      <c r="BF1839" t="s">
        <v>45</v>
      </c>
      <c r="BG1839" t="s">
        <v>45</v>
      </c>
      <c r="BH1839">
        <v>3</v>
      </c>
      <c r="BI1839">
        <v>2</v>
      </c>
      <c r="BJ1839" t="s">
        <v>45</v>
      </c>
      <c r="BM1839">
        <v>335</v>
      </c>
      <c r="BN1839">
        <v>0</v>
      </c>
      <c r="BO1839" t="s">
        <v>45</v>
      </c>
      <c r="BP1839">
        <v>0</v>
      </c>
      <c r="BQ1839">
        <v>40</v>
      </c>
      <c r="BS1839">
        <v>1</v>
      </c>
      <c r="BT1839">
        <v>1</v>
      </c>
      <c r="BU1839">
        <v>1</v>
      </c>
      <c r="BV1839">
        <v>1</v>
      </c>
      <c r="BW1839">
        <v>1</v>
      </c>
      <c r="BX1839">
        <v>1</v>
      </c>
      <c r="BY1839" t="s">
        <v>45</v>
      </c>
      <c r="BZ1839">
        <v>0</v>
      </c>
      <c r="CA1839">
        <v>0</v>
      </c>
      <c r="CF1839">
        <v>0</v>
      </c>
      <c r="CG1839">
        <v>0</v>
      </c>
      <c r="CM1839">
        <v>0</v>
      </c>
      <c r="CN1839" t="s">
        <v>45</v>
      </c>
      <c r="CO1839">
        <v>0</v>
      </c>
      <c r="CP1839">
        <f t="shared" si="1272"/>
        <v>0</v>
      </c>
      <c r="CQ1839">
        <f t="shared" si="1273"/>
        <v>0</v>
      </c>
      <c r="CR1839">
        <f t="shared" si="1274"/>
        <v>0</v>
      </c>
      <c r="CS1839">
        <f t="shared" si="1275"/>
        <v>0</v>
      </c>
      <c r="CT1839">
        <f t="shared" si="1276"/>
        <v>0</v>
      </c>
      <c r="CU1839">
        <f t="shared" si="1277"/>
        <v>0</v>
      </c>
      <c r="CV1839">
        <f t="shared" si="1278"/>
        <v>0</v>
      </c>
      <c r="CW1839">
        <f t="shared" si="1279"/>
        <v>0</v>
      </c>
      <c r="CX1839">
        <f t="shared" si="1280"/>
        <v>0</v>
      </c>
      <c r="CY1839">
        <f t="shared" si="1281"/>
        <v>0</v>
      </c>
      <c r="CZ1839">
        <f t="shared" si="1282"/>
        <v>0</v>
      </c>
      <c r="DC1839" t="s">
        <v>45</v>
      </c>
      <c r="DD1839" t="s">
        <v>45</v>
      </c>
      <c r="DE1839" t="s">
        <v>45</v>
      </c>
      <c r="DF1839" t="s">
        <v>45</v>
      </c>
      <c r="DG1839" t="s">
        <v>45</v>
      </c>
      <c r="DH1839" t="s">
        <v>45</v>
      </c>
      <c r="DI1839" t="s">
        <v>45</v>
      </c>
      <c r="DJ1839" t="s">
        <v>45</v>
      </c>
      <c r="DK1839" t="s">
        <v>45</v>
      </c>
      <c r="DL1839" t="s">
        <v>45</v>
      </c>
      <c r="DM1839" t="s">
        <v>45</v>
      </c>
      <c r="DN1839">
        <v>114</v>
      </c>
      <c r="DO1839">
        <v>67</v>
      </c>
      <c r="DP1839">
        <v>1.0469999999999999</v>
      </c>
      <c r="DQ1839">
        <v>1</v>
      </c>
      <c r="DU1839">
        <v>1003</v>
      </c>
      <c r="DV1839" t="s">
        <v>270</v>
      </c>
      <c r="DW1839" t="s">
        <v>270</v>
      </c>
      <c r="DX1839">
        <v>1</v>
      </c>
      <c r="EE1839">
        <v>21378050</v>
      </c>
      <c r="EF1839">
        <v>40</v>
      </c>
      <c r="EG1839" t="s">
        <v>495</v>
      </c>
      <c r="EH1839">
        <v>0</v>
      </c>
      <c r="EI1839" t="s">
        <v>45</v>
      </c>
      <c r="EJ1839">
        <v>2</v>
      </c>
      <c r="EK1839">
        <v>335</v>
      </c>
      <c r="EL1839" t="s">
        <v>977</v>
      </c>
      <c r="EM1839" t="s">
        <v>978</v>
      </c>
      <c r="EO1839" t="s">
        <v>45</v>
      </c>
      <c r="EQ1839">
        <v>0</v>
      </c>
      <c r="ER1839">
        <v>0</v>
      </c>
      <c r="ES1839">
        <v>0</v>
      </c>
      <c r="ET1839">
        <v>0</v>
      </c>
      <c r="EU1839">
        <v>0</v>
      </c>
      <c r="EV1839">
        <v>0</v>
      </c>
      <c r="EW1839">
        <v>0</v>
      </c>
      <c r="EX1839">
        <v>0</v>
      </c>
      <c r="EZ1839">
        <v>0</v>
      </c>
      <c r="FQ1839">
        <v>0</v>
      </c>
      <c r="FR1839">
        <f t="shared" si="1283"/>
        <v>0</v>
      </c>
      <c r="FS1839">
        <v>0</v>
      </c>
      <c r="FX1839">
        <v>0</v>
      </c>
      <c r="FY1839">
        <v>0</v>
      </c>
      <c r="GA1839" t="s">
        <v>45</v>
      </c>
      <c r="GG1839">
        <v>2</v>
      </c>
      <c r="GH1839">
        <v>0</v>
      </c>
      <c r="GI1839">
        <v>-2</v>
      </c>
      <c r="GJ1839">
        <v>0</v>
      </c>
      <c r="GK1839">
        <f>ROUND(R1839*(R12)/100,2)</f>
        <v>0</v>
      </c>
      <c r="GL1839">
        <f t="shared" si="1284"/>
        <v>0</v>
      </c>
      <c r="GM1839">
        <f t="shared" si="1285"/>
        <v>0</v>
      </c>
      <c r="GN1839">
        <f t="shared" si="1286"/>
        <v>0</v>
      </c>
      <c r="GO1839">
        <f t="shared" si="1287"/>
        <v>0</v>
      </c>
      <c r="GP1839">
        <f t="shared" si="1288"/>
        <v>0</v>
      </c>
      <c r="GR1839">
        <v>0</v>
      </c>
    </row>
    <row r="1840" spans="1:200">
      <c r="A1840">
        <v>18</v>
      </c>
      <c r="B1840">
        <v>0</v>
      </c>
      <c r="C1840">
        <v>907</v>
      </c>
      <c r="E1840" t="s">
        <v>311</v>
      </c>
      <c r="F1840" t="s">
        <v>979</v>
      </c>
      <c r="G1840" t="s">
        <v>982</v>
      </c>
      <c r="H1840" t="s">
        <v>227</v>
      </c>
      <c r="I1840">
        <f>I1837*J1840</f>
        <v>0</v>
      </c>
      <c r="J1840">
        <v>0</v>
      </c>
      <c r="O1840">
        <f t="shared" si="1257"/>
        <v>0</v>
      </c>
      <c r="P1840">
        <f t="shared" si="1258"/>
        <v>0</v>
      </c>
      <c r="Q1840">
        <f t="shared" si="1259"/>
        <v>0</v>
      </c>
      <c r="R1840">
        <f t="shared" si="1260"/>
        <v>0</v>
      </c>
      <c r="S1840">
        <f t="shared" si="1261"/>
        <v>0</v>
      </c>
      <c r="T1840">
        <f t="shared" si="1262"/>
        <v>0</v>
      </c>
      <c r="U1840">
        <f t="shared" si="1263"/>
        <v>0</v>
      </c>
      <c r="V1840">
        <f t="shared" si="1264"/>
        <v>0</v>
      </c>
      <c r="W1840">
        <f t="shared" si="1265"/>
        <v>0</v>
      </c>
      <c r="X1840">
        <f t="shared" si="1266"/>
        <v>0</v>
      </c>
      <c r="Y1840">
        <f t="shared" si="1267"/>
        <v>0</v>
      </c>
      <c r="AA1840">
        <v>22950688</v>
      </c>
      <c r="AB1840">
        <f t="shared" si="1268"/>
        <v>0</v>
      </c>
      <c r="AC1840">
        <f t="shared" si="1269"/>
        <v>0</v>
      </c>
      <c r="AD1840">
        <f t="shared" si="1289"/>
        <v>0</v>
      </c>
      <c r="AE1840">
        <f t="shared" si="1290"/>
        <v>0</v>
      </c>
      <c r="AF1840">
        <f t="shared" si="1291"/>
        <v>0</v>
      </c>
      <c r="AG1840">
        <f t="shared" si="1270"/>
        <v>0</v>
      </c>
      <c r="AH1840">
        <f t="shared" si="1292"/>
        <v>0</v>
      </c>
      <c r="AI1840">
        <f t="shared" si="1293"/>
        <v>0</v>
      </c>
      <c r="AJ1840">
        <f t="shared" si="1271"/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1.0469999999999999</v>
      </c>
      <c r="AW1840">
        <v>1</v>
      </c>
      <c r="AZ1840">
        <v>1</v>
      </c>
      <c r="BA1840">
        <v>1</v>
      </c>
      <c r="BB1840">
        <v>1</v>
      </c>
      <c r="BC1840">
        <v>1</v>
      </c>
      <c r="BD1840" t="s">
        <v>45</v>
      </c>
      <c r="BE1840" t="s">
        <v>45</v>
      </c>
      <c r="BF1840" t="s">
        <v>45</v>
      </c>
      <c r="BG1840" t="s">
        <v>45</v>
      </c>
      <c r="BH1840">
        <v>3</v>
      </c>
      <c r="BI1840">
        <v>2</v>
      </c>
      <c r="BJ1840" t="s">
        <v>45</v>
      </c>
      <c r="BM1840">
        <v>335</v>
      </c>
      <c r="BN1840">
        <v>0</v>
      </c>
      <c r="BO1840" t="s">
        <v>45</v>
      </c>
      <c r="BP1840">
        <v>0</v>
      </c>
      <c r="BQ1840">
        <v>40</v>
      </c>
      <c r="BS1840">
        <v>1</v>
      </c>
      <c r="BT1840">
        <v>1</v>
      </c>
      <c r="BU1840">
        <v>1</v>
      </c>
      <c r="BV1840">
        <v>1</v>
      </c>
      <c r="BW1840">
        <v>1</v>
      </c>
      <c r="BX1840">
        <v>1</v>
      </c>
      <c r="BY1840" t="s">
        <v>45</v>
      </c>
      <c r="BZ1840">
        <v>0</v>
      </c>
      <c r="CA1840">
        <v>0</v>
      </c>
      <c r="CF1840">
        <v>0</v>
      </c>
      <c r="CG1840">
        <v>0</v>
      </c>
      <c r="CM1840">
        <v>0</v>
      </c>
      <c r="CN1840" t="s">
        <v>45</v>
      </c>
      <c r="CO1840">
        <v>0</v>
      </c>
      <c r="CP1840">
        <f t="shared" si="1272"/>
        <v>0</v>
      </c>
      <c r="CQ1840">
        <f t="shared" si="1273"/>
        <v>0</v>
      </c>
      <c r="CR1840">
        <f t="shared" si="1274"/>
        <v>0</v>
      </c>
      <c r="CS1840">
        <f t="shared" si="1275"/>
        <v>0</v>
      </c>
      <c r="CT1840">
        <f t="shared" si="1276"/>
        <v>0</v>
      </c>
      <c r="CU1840">
        <f t="shared" si="1277"/>
        <v>0</v>
      </c>
      <c r="CV1840">
        <f t="shared" si="1278"/>
        <v>0</v>
      </c>
      <c r="CW1840">
        <f t="shared" si="1279"/>
        <v>0</v>
      </c>
      <c r="CX1840">
        <f t="shared" si="1280"/>
        <v>0</v>
      </c>
      <c r="CY1840">
        <f t="shared" si="1281"/>
        <v>0</v>
      </c>
      <c r="CZ1840">
        <f t="shared" si="1282"/>
        <v>0</v>
      </c>
      <c r="DC1840" t="s">
        <v>45</v>
      </c>
      <c r="DD1840" t="s">
        <v>45</v>
      </c>
      <c r="DE1840" t="s">
        <v>45</v>
      </c>
      <c r="DF1840" t="s">
        <v>45</v>
      </c>
      <c r="DG1840" t="s">
        <v>45</v>
      </c>
      <c r="DH1840" t="s">
        <v>45</v>
      </c>
      <c r="DI1840" t="s">
        <v>45</v>
      </c>
      <c r="DJ1840" t="s">
        <v>45</v>
      </c>
      <c r="DK1840" t="s">
        <v>45</v>
      </c>
      <c r="DL1840" t="s">
        <v>45</v>
      </c>
      <c r="DM1840" t="s">
        <v>45</v>
      </c>
      <c r="DN1840">
        <v>114</v>
      </c>
      <c r="DO1840">
        <v>67</v>
      </c>
      <c r="DP1840">
        <v>1.0469999999999999</v>
      </c>
      <c r="DQ1840">
        <v>1</v>
      </c>
      <c r="DU1840">
        <v>1010</v>
      </c>
      <c r="DV1840" t="s">
        <v>227</v>
      </c>
      <c r="DW1840" t="s">
        <v>227</v>
      </c>
      <c r="DX1840">
        <v>1</v>
      </c>
      <c r="EE1840">
        <v>21378050</v>
      </c>
      <c r="EF1840">
        <v>40</v>
      </c>
      <c r="EG1840" t="s">
        <v>495</v>
      </c>
      <c r="EH1840">
        <v>0</v>
      </c>
      <c r="EI1840" t="s">
        <v>45</v>
      </c>
      <c r="EJ1840">
        <v>2</v>
      </c>
      <c r="EK1840">
        <v>335</v>
      </c>
      <c r="EL1840" t="s">
        <v>977</v>
      </c>
      <c r="EM1840" t="s">
        <v>978</v>
      </c>
      <c r="EO1840" t="s">
        <v>45</v>
      </c>
      <c r="EQ1840">
        <v>0</v>
      </c>
      <c r="ER1840">
        <v>0</v>
      </c>
      <c r="ES1840">
        <v>0</v>
      </c>
      <c r="ET1840">
        <v>0</v>
      </c>
      <c r="EU1840">
        <v>0</v>
      </c>
      <c r="EV1840">
        <v>0</v>
      </c>
      <c r="EW1840">
        <v>0</v>
      </c>
      <c r="EX1840">
        <v>0</v>
      </c>
      <c r="EZ1840">
        <v>0</v>
      </c>
      <c r="FQ1840">
        <v>0</v>
      </c>
      <c r="FR1840">
        <f t="shared" si="1283"/>
        <v>0</v>
      </c>
      <c r="FS1840">
        <v>0</v>
      </c>
      <c r="FX1840">
        <v>0</v>
      </c>
      <c r="FY1840">
        <v>0</v>
      </c>
      <c r="GA1840" t="s">
        <v>45</v>
      </c>
      <c r="GG1840">
        <v>2</v>
      </c>
      <c r="GH1840">
        <v>0</v>
      </c>
      <c r="GI1840">
        <v>-2</v>
      </c>
      <c r="GJ1840">
        <v>0</v>
      </c>
      <c r="GK1840">
        <f>ROUND(R1840*(R12)/100,2)</f>
        <v>0</v>
      </c>
      <c r="GL1840">
        <f t="shared" si="1284"/>
        <v>0</v>
      </c>
      <c r="GM1840">
        <f t="shared" si="1285"/>
        <v>0</v>
      </c>
      <c r="GN1840">
        <f t="shared" si="1286"/>
        <v>0</v>
      </c>
      <c r="GO1840">
        <f t="shared" si="1287"/>
        <v>0</v>
      </c>
      <c r="GP1840">
        <f t="shared" si="1288"/>
        <v>0</v>
      </c>
      <c r="GR1840">
        <v>0</v>
      </c>
    </row>
    <row r="1841" spans="1:200">
      <c r="A1841">
        <v>18</v>
      </c>
      <c r="B1841">
        <v>0</v>
      </c>
      <c r="C1841">
        <v>908</v>
      </c>
      <c r="E1841" t="s">
        <v>312</v>
      </c>
      <c r="F1841" t="s">
        <v>979</v>
      </c>
      <c r="G1841" t="s">
        <v>983</v>
      </c>
      <c r="H1841" t="s">
        <v>227</v>
      </c>
      <c r="I1841">
        <f>I1837*J1841</f>
        <v>0</v>
      </c>
      <c r="J1841">
        <v>0</v>
      </c>
      <c r="O1841">
        <f t="shared" si="1257"/>
        <v>0</v>
      </c>
      <c r="P1841">
        <f t="shared" si="1258"/>
        <v>0</v>
      </c>
      <c r="Q1841">
        <f t="shared" si="1259"/>
        <v>0</v>
      </c>
      <c r="R1841">
        <f t="shared" si="1260"/>
        <v>0</v>
      </c>
      <c r="S1841">
        <f t="shared" si="1261"/>
        <v>0</v>
      </c>
      <c r="T1841">
        <f t="shared" si="1262"/>
        <v>0</v>
      </c>
      <c r="U1841">
        <f t="shared" si="1263"/>
        <v>0</v>
      </c>
      <c r="V1841">
        <f t="shared" si="1264"/>
        <v>0</v>
      </c>
      <c r="W1841">
        <f t="shared" si="1265"/>
        <v>0</v>
      </c>
      <c r="X1841">
        <f t="shared" si="1266"/>
        <v>0</v>
      </c>
      <c r="Y1841">
        <f t="shared" si="1267"/>
        <v>0</v>
      </c>
      <c r="AA1841">
        <v>22950688</v>
      </c>
      <c r="AB1841">
        <f t="shared" si="1268"/>
        <v>0</v>
      </c>
      <c r="AC1841">
        <f t="shared" si="1269"/>
        <v>0</v>
      </c>
      <c r="AD1841">
        <f t="shared" si="1289"/>
        <v>0</v>
      </c>
      <c r="AE1841">
        <f t="shared" si="1290"/>
        <v>0</v>
      </c>
      <c r="AF1841">
        <f t="shared" si="1291"/>
        <v>0</v>
      </c>
      <c r="AG1841">
        <f t="shared" si="1270"/>
        <v>0</v>
      </c>
      <c r="AH1841">
        <f t="shared" si="1292"/>
        <v>0</v>
      </c>
      <c r="AI1841">
        <f t="shared" si="1293"/>
        <v>0</v>
      </c>
      <c r="AJ1841">
        <f t="shared" si="1271"/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1.0469999999999999</v>
      </c>
      <c r="AW1841">
        <v>1</v>
      </c>
      <c r="AZ1841">
        <v>1</v>
      </c>
      <c r="BA1841">
        <v>1</v>
      </c>
      <c r="BB1841">
        <v>1</v>
      </c>
      <c r="BC1841">
        <v>1</v>
      </c>
      <c r="BD1841" t="s">
        <v>45</v>
      </c>
      <c r="BE1841" t="s">
        <v>45</v>
      </c>
      <c r="BF1841" t="s">
        <v>45</v>
      </c>
      <c r="BG1841" t="s">
        <v>45</v>
      </c>
      <c r="BH1841">
        <v>3</v>
      </c>
      <c r="BI1841">
        <v>2</v>
      </c>
      <c r="BJ1841" t="s">
        <v>45</v>
      </c>
      <c r="BM1841">
        <v>335</v>
      </c>
      <c r="BN1841">
        <v>0</v>
      </c>
      <c r="BO1841" t="s">
        <v>45</v>
      </c>
      <c r="BP1841">
        <v>0</v>
      </c>
      <c r="BQ1841">
        <v>40</v>
      </c>
      <c r="BS1841">
        <v>1</v>
      </c>
      <c r="BT1841">
        <v>1</v>
      </c>
      <c r="BU1841">
        <v>1</v>
      </c>
      <c r="BV1841">
        <v>1</v>
      </c>
      <c r="BW1841">
        <v>1</v>
      </c>
      <c r="BX1841">
        <v>1</v>
      </c>
      <c r="BY1841" t="s">
        <v>45</v>
      </c>
      <c r="BZ1841">
        <v>0</v>
      </c>
      <c r="CA1841">
        <v>0</v>
      </c>
      <c r="CF1841">
        <v>0</v>
      </c>
      <c r="CG1841">
        <v>0</v>
      </c>
      <c r="CM1841">
        <v>0</v>
      </c>
      <c r="CN1841" t="s">
        <v>45</v>
      </c>
      <c r="CO1841">
        <v>0</v>
      </c>
      <c r="CP1841">
        <f t="shared" si="1272"/>
        <v>0</v>
      </c>
      <c r="CQ1841">
        <f t="shared" si="1273"/>
        <v>0</v>
      </c>
      <c r="CR1841">
        <f t="shared" si="1274"/>
        <v>0</v>
      </c>
      <c r="CS1841">
        <f t="shared" si="1275"/>
        <v>0</v>
      </c>
      <c r="CT1841">
        <f t="shared" si="1276"/>
        <v>0</v>
      </c>
      <c r="CU1841">
        <f t="shared" si="1277"/>
        <v>0</v>
      </c>
      <c r="CV1841">
        <f t="shared" si="1278"/>
        <v>0</v>
      </c>
      <c r="CW1841">
        <f t="shared" si="1279"/>
        <v>0</v>
      </c>
      <c r="CX1841">
        <f t="shared" si="1280"/>
        <v>0</v>
      </c>
      <c r="CY1841">
        <f t="shared" si="1281"/>
        <v>0</v>
      </c>
      <c r="CZ1841">
        <f t="shared" si="1282"/>
        <v>0</v>
      </c>
      <c r="DC1841" t="s">
        <v>45</v>
      </c>
      <c r="DD1841" t="s">
        <v>45</v>
      </c>
      <c r="DE1841" t="s">
        <v>45</v>
      </c>
      <c r="DF1841" t="s">
        <v>45</v>
      </c>
      <c r="DG1841" t="s">
        <v>45</v>
      </c>
      <c r="DH1841" t="s">
        <v>45</v>
      </c>
      <c r="DI1841" t="s">
        <v>45</v>
      </c>
      <c r="DJ1841" t="s">
        <v>45</v>
      </c>
      <c r="DK1841" t="s">
        <v>45</v>
      </c>
      <c r="DL1841" t="s">
        <v>45</v>
      </c>
      <c r="DM1841" t="s">
        <v>45</v>
      </c>
      <c r="DN1841">
        <v>114</v>
      </c>
      <c r="DO1841">
        <v>67</v>
      </c>
      <c r="DP1841">
        <v>1.0469999999999999</v>
      </c>
      <c r="DQ1841">
        <v>1</v>
      </c>
      <c r="DU1841">
        <v>1010</v>
      </c>
      <c r="DV1841" t="s">
        <v>227</v>
      </c>
      <c r="DW1841" t="s">
        <v>227</v>
      </c>
      <c r="DX1841">
        <v>1</v>
      </c>
      <c r="EE1841">
        <v>21378050</v>
      </c>
      <c r="EF1841">
        <v>40</v>
      </c>
      <c r="EG1841" t="s">
        <v>495</v>
      </c>
      <c r="EH1841">
        <v>0</v>
      </c>
      <c r="EI1841" t="s">
        <v>45</v>
      </c>
      <c r="EJ1841">
        <v>2</v>
      </c>
      <c r="EK1841">
        <v>335</v>
      </c>
      <c r="EL1841" t="s">
        <v>977</v>
      </c>
      <c r="EM1841" t="s">
        <v>978</v>
      </c>
      <c r="EO1841" t="s">
        <v>45</v>
      </c>
      <c r="EQ1841">
        <v>0</v>
      </c>
      <c r="ER1841">
        <v>0</v>
      </c>
      <c r="ES1841">
        <v>0</v>
      </c>
      <c r="ET1841">
        <v>0</v>
      </c>
      <c r="EU1841">
        <v>0</v>
      </c>
      <c r="EV1841">
        <v>0</v>
      </c>
      <c r="EW1841">
        <v>0</v>
      </c>
      <c r="EX1841">
        <v>0</v>
      </c>
      <c r="EZ1841">
        <v>0</v>
      </c>
      <c r="FQ1841">
        <v>0</v>
      </c>
      <c r="FR1841">
        <f t="shared" si="1283"/>
        <v>0</v>
      </c>
      <c r="FS1841">
        <v>0</v>
      </c>
      <c r="FX1841">
        <v>0</v>
      </c>
      <c r="FY1841">
        <v>0</v>
      </c>
      <c r="GA1841" t="s">
        <v>45</v>
      </c>
      <c r="GG1841">
        <v>2</v>
      </c>
      <c r="GH1841">
        <v>0</v>
      </c>
      <c r="GI1841">
        <v>-2</v>
      </c>
      <c r="GJ1841">
        <v>0</v>
      </c>
      <c r="GK1841">
        <f>ROUND(R1841*(R12)/100,2)</f>
        <v>0</v>
      </c>
      <c r="GL1841">
        <f t="shared" si="1284"/>
        <v>0</v>
      </c>
      <c r="GM1841">
        <f t="shared" si="1285"/>
        <v>0</v>
      </c>
      <c r="GN1841">
        <f t="shared" si="1286"/>
        <v>0</v>
      </c>
      <c r="GO1841">
        <f t="shared" si="1287"/>
        <v>0</v>
      </c>
      <c r="GP1841">
        <f t="shared" si="1288"/>
        <v>0</v>
      </c>
      <c r="GR1841">
        <v>0</v>
      </c>
    </row>
    <row r="1842" spans="1:200">
      <c r="A1842">
        <v>18</v>
      </c>
      <c r="B1842">
        <v>0</v>
      </c>
      <c r="C1842">
        <v>909</v>
      </c>
      <c r="E1842" t="s">
        <v>984</v>
      </c>
      <c r="F1842" t="s">
        <v>979</v>
      </c>
      <c r="G1842" t="s">
        <v>985</v>
      </c>
      <c r="H1842" t="s">
        <v>227</v>
      </c>
      <c r="I1842">
        <f>I1837*J1842</f>
        <v>0</v>
      </c>
      <c r="J1842">
        <v>0</v>
      </c>
      <c r="O1842">
        <f t="shared" si="1257"/>
        <v>0</v>
      </c>
      <c r="P1842">
        <f t="shared" si="1258"/>
        <v>0</v>
      </c>
      <c r="Q1842">
        <f t="shared" si="1259"/>
        <v>0</v>
      </c>
      <c r="R1842">
        <f t="shared" si="1260"/>
        <v>0</v>
      </c>
      <c r="S1842">
        <f t="shared" si="1261"/>
        <v>0</v>
      </c>
      <c r="T1842">
        <f t="shared" si="1262"/>
        <v>0</v>
      </c>
      <c r="U1842">
        <f t="shared" si="1263"/>
        <v>0</v>
      </c>
      <c r="V1842">
        <f t="shared" si="1264"/>
        <v>0</v>
      </c>
      <c r="W1842">
        <f t="shared" si="1265"/>
        <v>0</v>
      </c>
      <c r="X1842">
        <f t="shared" si="1266"/>
        <v>0</v>
      </c>
      <c r="Y1842">
        <f t="shared" si="1267"/>
        <v>0</v>
      </c>
      <c r="AA1842">
        <v>22950688</v>
      </c>
      <c r="AB1842">
        <f t="shared" si="1268"/>
        <v>0</v>
      </c>
      <c r="AC1842">
        <f t="shared" si="1269"/>
        <v>0</v>
      </c>
      <c r="AD1842">
        <f t="shared" si="1289"/>
        <v>0</v>
      </c>
      <c r="AE1842">
        <f t="shared" si="1290"/>
        <v>0</v>
      </c>
      <c r="AF1842">
        <f t="shared" si="1291"/>
        <v>0</v>
      </c>
      <c r="AG1842">
        <f t="shared" si="1270"/>
        <v>0</v>
      </c>
      <c r="AH1842">
        <f t="shared" si="1292"/>
        <v>0</v>
      </c>
      <c r="AI1842">
        <f t="shared" si="1293"/>
        <v>0</v>
      </c>
      <c r="AJ1842">
        <f t="shared" si="1271"/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1.0469999999999999</v>
      </c>
      <c r="AW1842">
        <v>1</v>
      </c>
      <c r="AZ1842">
        <v>1</v>
      </c>
      <c r="BA1842">
        <v>1</v>
      </c>
      <c r="BB1842">
        <v>1</v>
      </c>
      <c r="BC1842">
        <v>1</v>
      </c>
      <c r="BD1842" t="s">
        <v>45</v>
      </c>
      <c r="BE1842" t="s">
        <v>45</v>
      </c>
      <c r="BF1842" t="s">
        <v>45</v>
      </c>
      <c r="BG1842" t="s">
        <v>45</v>
      </c>
      <c r="BH1842">
        <v>3</v>
      </c>
      <c r="BI1842">
        <v>2</v>
      </c>
      <c r="BJ1842" t="s">
        <v>45</v>
      </c>
      <c r="BM1842">
        <v>335</v>
      </c>
      <c r="BN1842">
        <v>0</v>
      </c>
      <c r="BO1842" t="s">
        <v>45</v>
      </c>
      <c r="BP1842">
        <v>0</v>
      </c>
      <c r="BQ1842">
        <v>40</v>
      </c>
      <c r="BS1842">
        <v>1</v>
      </c>
      <c r="BT1842">
        <v>1</v>
      </c>
      <c r="BU1842">
        <v>1</v>
      </c>
      <c r="BV1842">
        <v>1</v>
      </c>
      <c r="BW1842">
        <v>1</v>
      </c>
      <c r="BX1842">
        <v>1</v>
      </c>
      <c r="BY1842" t="s">
        <v>45</v>
      </c>
      <c r="BZ1842">
        <v>0</v>
      </c>
      <c r="CA1842">
        <v>0</v>
      </c>
      <c r="CF1842">
        <v>0</v>
      </c>
      <c r="CG1842">
        <v>0</v>
      </c>
      <c r="CM1842">
        <v>0</v>
      </c>
      <c r="CN1842" t="s">
        <v>45</v>
      </c>
      <c r="CO1842">
        <v>0</v>
      </c>
      <c r="CP1842">
        <f t="shared" si="1272"/>
        <v>0</v>
      </c>
      <c r="CQ1842">
        <f t="shared" si="1273"/>
        <v>0</v>
      </c>
      <c r="CR1842">
        <f t="shared" si="1274"/>
        <v>0</v>
      </c>
      <c r="CS1842">
        <f t="shared" si="1275"/>
        <v>0</v>
      </c>
      <c r="CT1842">
        <f t="shared" si="1276"/>
        <v>0</v>
      </c>
      <c r="CU1842">
        <f t="shared" si="1277"/>
        <v>0</v>
      </c>
      <c r="CV1842">
        <f t="shared" si="1278"/>
        <v>0</v>
      </c>
      <c r="CW1842">
        <f t="shared" si="1279"/>
        <v>0</v>
      </c>
      <c r="CX1842">
        <f t="shared" si="1280"/>
        <v>0</v>
      </c>
      <c r="CY1842">
        <f t="shared" si="1281"/>
        <v>0</v>
      </c>
      <c r="CZ1842">
        <f t="shared" si="1282"/>
        <v>0</v>
      </c>
      <c r="DC1842" t="s">
        <v>45</v>
      </c>
      <c r="DD1842" t="s">
        <v>45</v>
      </c>
      <c r="DE1842" t="s">
        <v>45</v>
      </c>
      <c r="DF1842" t="s">
        <v>45</v>
      </c>
      <c r="DG1842" t="s">
        <v>45</v>
      </c>
      <c r="DH1842" t="s">
        <v>45</v>
      </c>
      <c r="DI1842" t="s">
        <v>45</v>
      </c>
      <c r="DJ1842" t="s">
        <v>45</v>
      </c>
      <c r="DK1842" t="s">
        <v>45</v>
      </c>
      <c r="DL1842" t="s">
        <v>45</v>
      </c>
      <c r="DM1842" t="s">
        <v>45</v>
      </c>
      <c r="DN1842">
        <v>114</v>
      </c>
      <c r="DO1842">
        <v>67</v>
      </c>
      <c r="DP1842">
        <v>1.0469999999999999</v>
      </c>
      <c r="DQ1842">
        <v>1</v>
      </c>
      <c r="DU1842">
        <v>1010</v>
      </c>
      <c r="DV1842" t="s">
        <v>227</v>
      </c>
      <c r="DW1842" t="s">
        <v>227</v>
      </c>
      <c r="DX1842">
        <v>1</v>
      </c>
      <c r="EE1842">
        <v>21378050</v>
      </c>
      <c r="EF1842">
        <v>40</v>
      </c>
      <c r="EG1842" t="s">
        <v>495</v>
      </c>
      <c r="EH1842">
        <v>0</v>
      </c>
      <c r="EI1842" t="s">
        <v>45</v>
      </c>
      <c r="EJ1842">
        <v>2</v>
      </c>
      <c r="EK1842">
        <v>335</v>
      </c>
      <c r="EL1842" t="s">
        <v>977</v>
      </c>
      <c r="EM1842" t="s">
        <v>978</v>
      </c>
      <c r="EO1842" t="s">
        <v>45</v>
      </c>
      <c r="EQ1842">
        <v>0</v>
      </c>
      <c r="ER1842">
        <v>0</v>
      </c>
      <c r="ES1842">
        <v>0</v>
      </c>
      <c r="ET1842">
        <v>0</v>
      </c>
      <c r="EU1842">
        <v>0</v>
      </c>
      <c r="EV1842">
        <v>0</v>
      </c>
      <c r="EW1842">
        <v>0</v>
      </c>
      <c r="EX1842">
        <v>0</v>
      </c>
      <c r="EZ1842">
        <v>0</v>
      </c>
      <c r="FQ1842">
        <v>0</v>
      </c>
      <c r="FR1842">
        <f t="shared" si="1283"/>
        <v>0</v>
      </c>
      <c r="FS1842">
        <v>0</v>
      </c>
      <c r="FX1842">
        <v>0</v>
      </c>
      <c r="FY1842">
        <v>0</v>
      </c>
      <c r="GA1842" t="s">
        <v>45</v>
      </c>
      <c r="GG1842">
        <v>2</v>
      </c>
      <c r="GH1842">
        <v>0</v>
      </c>
      <c r="GI1842">
        <v>-2</v>
      </c>
      <c r="GJ1842">
        <v>0</v>
      </c>
      <c r="GK1842">
        <f>ROUND(R1842*(R12)/100,2)</f>
        <v>0</v>
      </c>
      <c r="GL1842">
        <f t="shared" si="1284"/>
        <v>0</v>
      </c>
      <c r="GM1842">
        <f t="shared" si="1285"/>
        <v>0</v>
      </c>
      <c r="GN1842">
        <f t="shared" si="1286"/>
        <v>0</v>
      </c>
      <c r="GO1842">
        <f t="shared" si="1287"/>
        <v>0</v>
      </c>
      <c r="GP1842">
        <f t="shared" si="1288"/>
        <v>0</v>
      </c>
      <c r="GR1842">
        <v>0</v>
      </c>
    </row>
    <row r="1843" spans="1:200">
      <c r="A1843">
        <v>18</v>
      </c>
      <c r="B1843">
        <v>0</v>
      </c>
      <c r="C1843">
        <v>910</v>
      </c>
      <c r="E1843" t="s">
        <v>986</v>
      </c>
      <c r="F1843" t="s">
        <v>979</v>
      </c>
      <c r="G1843" t="s">
        <v>987</v>
      </c>
      <c r="H1843" t="s">
        <v>227</v>
      </c>
      <c r="I1843">
        <f>I1837*J1843</f>
        <v>0</v>
      </c>
      <c r="J1843">
        <v>0</v>
      </c>
      <c r="O1843">
        <f t="shared" si="1257"/>
        <v>0</v>
      </c>
      <c r="P1843">
        <f t="shared" si="1258"/>
        <v>0</v>
      </c>
      <c r="Q1843">
        <f t="shared" si="1259"/>
        <v>0</v>
      </c>
      <c r="R1843">
        <f t="shared" si="1260"/>
        <v>0</v>
      </c>
      <c r="S1843">
        <f t="shared" si="1261"/>
        <v>0</v>
      </c>
      <c r="T1843">
        <f t="shared" si="1262"/>
        <v>0</v>
      </c>
      <c r="U1843">
        <f t="shared" si="1263"/>
        <v>0</v>
      </c>
      <c r="V1843">
        <f t="shared" si="1264"/>
        <v>0</v>
      </c>
      <c r="W1843">
        <f t="shared" si="1265"/>
        <v>0</v>
      </c>
      <c r="X1843">
        <f t="shared" si="1266"/>
        <v>0</v>
      </c>
      <c r="Y1843">
        <f t="shared" si="1267"/>
        <v>0</v>
      </c>
      <c r="AA1843">
        <v>22950688</v>
      </c>
      <c r="AB1843">
        <f t="shared" si="1268"/>
        <v>0</v>
      </c>
      <c r="AC1843">
        <f t="shared" si="1269"/>
        <v>0</v>
      </c>
      <c r="AD1843">
        <f t="shared" si="1289"/>
        <v>0</v>
      </c>
      <c r="AE1843">
        <f t="shared" si="1290"/>
        <v>0</v>
      </c>
      <c r="AF1843">
        <f t="shared" si="1291"/>
        <v>0</v>
      </c>
      <c r="AG1843">
        <f t="shared" si="1270"/>
        <v>0</v>
      </c>
      <c r="AH1843">
        <f t="shared" si="1292"/>
        <v>0</v>
      </c>
      <c r="AI1843">
        <f t="shared" si="1293"/>
        <v>0</v>
      </c>
      <c r="AJ1843">
        <f t="shared" si="1271"/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1.0469999999999999</v>
      </c>
      <c r="AW1843">
        <v>1</v>
      </c>
      <c r="AZ1843">
        <v>1</v>
      </c>
      <c r="BA1843">
        <v>1</v>
      </c>
      <c r="BB1843">
        <v>1</v>
      </c>
      <c r="BC1843">
        <v>1</v>
      </c>
      <c r="BD1843" t="s">
        <v>45</v>
      </c>
      <c r="BE1843" t="s">
        <v>45</v>
      </c>
      <c r="BF1843" t="s">
        <v>45</v>
      </c>
      <c r="BG1843" t="s">
        <v>45</v>
      </c>
      <c r="BH1843">
        <v>3</v>
      </c>
      <c r="BI1843">
        <v>2</v>
      </c>
      <c r="BJ1843" t="s">
        <v>45</v>
      </c>
      <c r="BM1843">
        <v>335</v>
      </c>
      <c r="BN1843">
        <v>0</v>
      </c>
      <c r="BO1843" t="s">
        <v>45</v>
      </c>
      <c r="BP1843">
        <v>0</v>
      </c>
      <c r="BQ1843">
        <v>40</v>
      </c>
      <c r="BS1843">
        <v>1</v>
      </c>
      <c r="BT1843">
        <v>1</v>
      </c>
      <c r="BU1843">
        <v>1</v>
      </c>
      <c r="BV1843">
        <v>1</v>
      </c>
      <c r="BW1843">
        <v>1</v>
      </c>
      <c r="BX1843">
        <v>1</v>
      </c>
      <c r="BY1843" t="s">
        <v>45</v>
      </c>
      <c r="BZ1843">
        <v>0</v>
      </c>
      <c r="CA1843">
        <v>0</v>
      </c>
      <c r="CF1843">
        <v>0</v>
      </c>
      <c r="CG1843">
        <v>0</v>
      </c>
      <c r="CM1843">
        <v>0</v>
      </c>
      <c r="CN1843" t="s">
        <v>45</v>
      </c>
      <c r="CO1843">
        <v>0</v>
      </c>
      <c r="CP1843">
        <f t="shared" si="1272"/>
        <v>0</v>
      </c>
      <c r="CQ1843">
        <f t="shared" si="1273"/>
        <v>0</v>
      </c>
      <c r="CR1843">
        <f t="shared" si="1274"/>
        <v>0</v>
      </c>
      <c r="CS1843">
        <f t="shared" si="1275"/>
        <v>0</v>
      </c>
      <c r="CT1843">
        <f t="shared" si="1276"/>
        <v>0</v>
      </c>
      <c r="CU1843">
        <f t="shared" si="1277"/>
        <v>0</v>
      </c>
      <c r="CV1843">
        <f t="shared" si="1278"/>
        <v>0</v>
      </c>
      <c r="CW1843">
        <f t="shared" si="1279"/>
        <v>0</v>
      </c>
      <c r="CX1843">
        <f t="shared" si="1280"/>
        <v>0</v>
      </c>
      <c r="CY1843">
        <f t="shared" si="1281"/>
        <v>0</v>
      </c>
      <c r="CZ1843">
        <f t="shared" si="1282"/>
        <v>0</v>
      </c>
      <c r="DC1843" t="s">
        <v>45</v>
      </c>
      <c r="DD1843" t="s">
        <v>45</v>
      </c>
      <c r="DE1843" t="s">
        <v>45</v>
      </c>
      <c r="DF1843" t="s">
        <v>45</v>
      </c>
      <c r="DG1843" t="s">
        <v>45</v>
      </c>
      <c r="DH1843" t="s">
        <v>45</v>
      </c>
      <c r="DI1843" t="s">
        <v>45</v>
      </c>
      <c r="DJ1843" t="s">
        <v>45</v>
      </c>
      <c r="DK1843" t="s">
        <v>45</v>
      </c>
      <c r="DL1843" t="s">
        <v>45</v>
      </c>
      <c r="DM1843" t="s">
        <v>45</v>
      </c>
      <c r="DN1843">
        <v>114</v>
      </c>
      <c r="DO1843">
        <v>67</v>
      </c>
      <c r="DP1843">
        <v>1.0469999999999999</v>
      </c>
      <c r="DQ1843">
        <v>1</v>
      </c>
      <c r="DU1843">
        <v>1010</v>
      </c>
      <c r="DV1843" t="s">
        <v>227</v>
      </c>
      <c r="DW1843" t="s">
        <v>227</v>
      </c>
      <c r="DX1843">
        <v>1</v>
      </c>
      <c r="EE1843">
        <v>21378050</v>
      </c>
      <c r="EF1843">
        <v>40</v>
      </c>
      <c r="EG1843" t="s">
        <v>495</v>
      </c>
      <c r="EH1843">
        <v>0</v>
      </c>
      <c r="EI1843" t="s">
        <v>45</v>
      </c>
      <c r="EJ1843">
        <v>2</v>
      </c>
      <c r="EK1843">
        <v>335</v>
      </c>
      <c r="EL1843" t="s">
        <v>977</v>
      </c>
      <c r="EM1843" t="s">
        <v>978</v>
      </c>
      <c r="EO1843" t="s">
        <v>45</v>
      </c>
      <c r="EQ1843">
        <v>0</v>
      </c>
      <c r="ER1843">
        <v>0</v>
      </c>
      <c r="ES1843">
        <v>0</v>
      </c>
      <c r="ET1843">
        <v>0</v>
      </c>
      <c r="EU1843">
        <v>0</v>
      </c>
      <c r="EV1843">
        <v>0</v>
      </c>
      <c r="EW1843">
        <v>0</v>
      </c>
      <c r="EX1843">
        <v>0</v>
      </c>
      <c r="EZ1843">
        <v>0</v>
      </c>
      <c r="FQ1843">
        <v>0</v>
      </c>
      <c r="FR1843">
        <f t="shared" si="1283"/>
        <v>0</v>
      </c>
      <c r="FS1843">
        <v>0</v>
      </c>
      <c r="FX1843">
        <v>0</v>
      </c>
      <c r="FY1843">
        <v>0</v>
      </c>
      <c r="GA1843" t="s">
        <v>45</v>
      </c>
      <c r="GG1843">
        <v>2</v>
      </c>
      <c r="GH1843">
        <v>0</v>
      </c>
      <c r="GI1843">
        <v>-2</v>
      </c>
      <c r="GJ1843">
        <v>0</v>
      </c>
      <c r="GK1843">
        <f>ROUND(R1843*(R12)/100,2)</f>
        <v>0</v>
      </c>
      <c r="GL1843">
        <f t="shared" si="1284"/>
        <v>0</v>
      </c>
      <c r="GM1843">
        <f t="shared" si="1285"/>
        <v>0</v>
      </c>
      <c r="GN1843">
        <f t="shared" si="1286"/>
        <v>0</v>
      </c>
      <c r="GO1843">
        <f t="shared" si="1287"/>
        <v>0</v>
      </c>
      <c r="GP1843">
        <f t="shared" si="1288"/>
        <v>0</v>
      </c>
      <c r="GR1843">
        <v>0</v>
      </c>
    </row>
    <row r="1844" spans="1:200">
      <c r="A1844">
        <v>18</v>
      </c>
      <c r="B1844">
        <v>0</v>
      </c>
      <c r="C1844">
        <v>911</v>
      </c>
      <c r="E1844" t="s">
        <v>988</v>
      </c>
      <c r="F1844" t="s">
        <v>979</v>
      </c>
      <c r="G1844" t="s">
        <v>989</v>
      </c>
      <c r="H1844" t="s">
        <v>227</v>
      </c>
      <c r="I1844">
        <f>I1837*J1844</f>
        <v>0</v>
      </c>
      <c r="J1844">
        <v>0</v>
      </c>
      <c r="O1844">
        <f t="shared" si="1257"/>
        <v>0</v>
      </c>
      <c r="P1844">
        <f t="shared" si="1258"/>
        <v>0</v>
      </c>
      <c r="Q1844">
        <f t="shared" si="1259"/>
        <v>0</v>
      </c>
      <c r="R1844">
        <f t="shared" si="1260"/>
        <v>0</v>
      </c>
      <c r="S1844">
        <f t="shared" si="1261"/>
        <v>0</v>
      </c>
      <c r="T1844">
        <f t="shared" si="1262"/>
        <v>0</v>
      </c>
      <c r="U1844">
        <f t="shared" si="1263"/>
        <v>0</v>
      </c>
      <c r="V1844">
        <f t="shared" si="1264"/>
        <v>0</v>
      </c>
      <c r="W1844">
        <f t="shared" si="1265"/>
        <v>0</v>
      </c>
      <c r="X1844">
        <f t="shared" si="1266"/>
        <v>0</v>
      </c>
      <c r="Y1844">
        <f t="shared" si="1267"/>
        <v>0</v>
      </c>
      <c r="AA1844">
        <v>22950688</v>
      </c>
      <c r="AB1844">
        <f t="shared" si="1268"/>
        <v>0</v>
      </c>
      <c r="AC1844">
        <f t="shared" si="1269"/>
        <v>0</v>
      </c>
      <c r="AD1844">
        <f t="shared" si="1289"/>
        <v>0</v>
      </c>
      <c r="AE1844">
        <f t="shared" si="1290"/>
        <v>0</v>
      </c>
      <c r="AF1844">
        <f t="shared" si="1291"/>
        <v>0</v>
      </c>
      <c r="AG1844">
        <f t="shared" si="1270"/>
        <v>0</v>
      </c>
      <c r="AH1844">
        <f t="shared" si="1292"/>
        <v>0</v>
      </c>
      <c r="AI1844">
        <f t="shared" si="1293"/>
        <v>0</v>
      </c>
      <c r="AJ1844">
        <f t="shared" si="1271"/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1.0469999999999999</v>
      </c>
      <c r="AW1844">
        <v>1</v>
      </c>
      <c r="AZ1844">
        <v>1</v>
      </c>
      <c r="BA1844">
        <v>1</v>
      </c>
      <c r="BB1844">
        <v>1</v>
      </c>
      <c r="BC1844">
        <v>1</v>
      </c>
      <c r="BD1844" t="s">
        <v>45</v>
      </c>
      <c r="BE1844" t="s">
        <v>45</v>
      </c>
      <c r="BF1844" t="s">
        <v>45</v>
      </c>
      <c r="BG1844" t="s">
        <v>45</v>
      </c>
      <c r="BH1844">
        <v>3</v>
      </c>
      <c r="BI1844">
        <v>2</v>
      </c>
      <c r="BJ1844" t="s">
        <v>45</v>
      </c>
      <c r="BM1844">
        <v>335</v>
      </c>
      <c r="BN1844">
        <v>0</v>
      </c>
      <c r="BO1844" t="s">
        <v>45</v>
      </c>
      <c r="BP1844">
        <v>0</v>
      </c>
      <c r="BQ1844">
        <v>40</v>
      </c>
      <c r="BS1844">
        <v>1</v>
      </c>
      <c r="BT1844">
        <v>1</v>
      </c>
      <c r="BU1844">
        <v>1</v>
      </c>
      <c r="BV1844">
        <v>1</v>
      </c>
      <c r="BW1844">
        <v>1</v>
      </c>
      <c r="BX1844">
        <v>1</v>
      </c>
      <c r="BY1844" t="s">
        <v>45</v>
      </c>
      <c r="BZ1844">
        <v>0</v>
      </c>
      <c r="CA1844">
        <v>0</v>
      </c>
      <c r="CF1844">
        <v>0</v>
      </c>
      <c r="CG1844">
        <v>0</v>
      </c>
      <c r="CM1844">
        <v>0</v>
      </c>
      <c r="CN1844" t="s">
        <v>45</v>
      </c>
      <c r="CO1844">
        <v>0</v>
      </c>
      <c r="CP1844">
        <f t="shared" si="1272"/>
        <v>0</v>
      </c>
      <c r="CQ1844">
        <f t="shared" si="1273"/>
        <v>0</v>
      </c>
      <c r="CR1844">
        <f t="shared" si="1274"/>
        <v>0</v>
      </c>
      <c r="CS1844">
        <f t="shared" si="1275"/>
        <v>0</v>
      </c>
      <c r="CT1844">
        <f t="shared" si="1276"/>
        <v>0</v>
      </c>
      <c r="CU1844">
        <f t="shared" si="1277"/>
        <v>0</v>
      </c>
      <c r="CV1844">
        <f t="shared" si="1278"/>
        <v>0</v>
      </c>
      <c r="CW1844">
        <f t="shared" si="1279"/>
        <v>0</v>
      </c>
      <c r="CX1844">
        <f t="shared" si="1280"/>
        <v>0</v>
      </c>
      <c r="CY1844">
        <f t="shared" si="1281"/>
        <v>0</v>
      </c>
      <c r="CZ1844">
        <f t="shared" si="1282"/>
        <v>0</v>
      </c>
      <c r="DC1844" t="s">
        <v>45</v>
      </c>
      <c r="DD1844" t="s">
        <v>45</v>
      </c>
      <c r="DE1844" t="s">
        <v>45</v>
      </c>
      <c r="DF1844" t="s">
        <v>45</v>
      </c>
      <c r="DG1844" t="s">
        <v>45</v>
      </c>
      <c r="DH1844" t="s">
        <v>45</v>
      </c>
      <c r="DI1844" t="s">
        <v>45</v>
      </c>
      <c r="DJ1844" t="s">
        <v>45</v>
      </c>
      <c r="DK1844" t="s">
        <v>45</v>
      </c>
      <c r="DL1844" t="s">
        <v>45</v>
      </c>
      <c r="DM1844" t="s">
        <v>45</v>
      </c>
      <c r="DN1844">
        <v>114</v>
      </c>
      <c r="DO1844">
        <v>67</v>
      </c>
      <c r="DP1844">
        <v>1.0469999999999999</v>
      </c>
      <c r="DQ1844">
        <v>1</v>
      </c>
      <c r="DU1844">
        <v>1010</v>
      </c>
      <c r="DV1844" t="s">
        <v>227</v>
      </c>
      <c r="DW1844" t="s">
        <v>227</v>
      </c>
      <c r="DX1844">
        <v>1</v>
      </c>
      <c r="EE1844">
        <v>21378050</v>
      </c>
      <c r="EF1844">
        <v>40</v>
      </c>
      <c r="EG1844" t="s">
        <v>495</v>
      </c>
      <c r="EH1844">
        <v>0</v>
      </c>
      <c r="EI1844" t="s">
        <v>45</v>
      </c>
      <c r="EJ1844">
        <v>2</v>
      </c>
      <c r="EK1844">
        <v>335</v>
      </c>
      <c r="EL1844" t="s">
        <v>977</v>
      </c>
      <c r="EM1844" t="s">
        <v>978</v>
      </c>
      <c r="EO1844" t="s">
        <v>45</v>
      </c>
      <c r="EQ1844">
        <v>0</v>
      </c>
      <c r="ER1844">
        <v>0</v>
      </c>
      <c r="ES1844">
        <v>0</v>
      </c>
      <c r="ET1844">
        <v>0</v>
      </c>
      <c r="EU1844">
        <v>0</v>
      </c>
      <c r="EV1844">
        <v>0</v>
      </c>
      <c r="EW1844">
        <v>0</v>
      </c>
      <c r="EX1844">
        <v>0</v>
      </c>
      <c r="EZ1844">
        <v>0</v>
      </c>
      <c r="FQ1844">
        <v>0</v>
      </c>
      <c r="FR1844">
        <f t="shared" si="1283"/>
        <v>0</v>
      </c>
      <c r="FS1844">
        <v>0</v>
      </c>
      <c r="FX1844">
        <v>0</v>
      </c>
      <c r="FY1844">
        <v>0</v>
      </c>
      <c r="GA1844" t="s">
        <v>45</v>
      </c>
      <c r="GG1844">
        <v>2</v>
      </c>
      <c r="GH1844">
        <v>0</v>
      </c>
      <c r="GI1844">
        <v>-2</v>
      </c>
      <c r="GJ1844">
        <v>0</v>
      </c>
      <c r="GK1844">
        <f>ROUND(R1844*(R12)/100,2)</f>
        <v>0</v>
      </c>
      <c r="GL1844">
        <f t="shared" si="1284"/>
        <v>0</v>
      </c>
      <c r="GM1844">
        <f t="shared" si="1285"/>
        <v>0</v>
      </c>
      <c r="GN1844">
        <f t="shared" si="1286"/>
        <v>0</v>
      </c>
      <c r="GO1844">
        <f t="shared" si="1287"/>
        <v>0</v>
      </c>
      <c r="GP1844">
        <f t="shared" si="1288"/>
        <v>0</v>
      </c>
      <c r="GR1844">
        <v>0</v>
      </c>
    </row>
    <row r="1846" spans="1:200">
      <c r="A1846" s="2">
        <v>51</v>
      </c>
      <c r="B1846" s="2">
        <f>B1827</f>
        <v>0</v>
      </c>
      <c r="C1846" s="2">
        <f>A1827</f>
        <v>5</v>
      </c>
      <c r="D1846" s="2">
        <f>ROW(A1827)</f>
        <v>1827</v>
      </c>
      <c r="E1846" s="2"/>
      <c r="F1846" s="2" t="str">
        <f>IF(F1827&lt;&gt;"",F1827,"")</f>
        <v>Новый подраздел</v>
      </c>
      <c r="G1846" s="2" t="str">
        <f>IF(G1827&lt;&gt;"",G1827,"")</f>
        <v>КОРИДОР ОБЩЕГО ПОЛЬЗОВАНИЯ</v>
      </c>
      <c r="H1846" s="2"/>
      <c r="I1846" s="2"/>
      <c r="J1846" s="2"/>
      <c r="K1846" s="2"/>
      <c r="L1846" s="2"/>
      <c r="M1846" s="2"/>
      <c r="N1846" s="2"/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>
        <f t="shared" ref="AO1846:AU1846" si="1294">ROUND(BB1846,2)</f>
        <v>0</v>
      </c>
      <c r="AP1846" s="2">
        <f t="shared" si="1294"/>
        <v>0</v>
      </c>
      <c r="AQ1846" s="2">
        <f t="shared" si="1294"/>
        <v>0</v>
      </c>
      <c r="AR1846" s="2">
        <f t="shared" si="1294"/>
        <v>0</v>
      </c>
      <c r="AS1846" s="2">
        <f t="shared" si="1294"/>
        <v>0</v>
      </c>
      <c r="AT1846" s="2">
        <f t="shared" si="1294"/>
        <v>0</v>
      </c>
      <c r="AU1846" s="2">
        <f t="shared" si="1294"/>
        <v>0</v>
      </c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>
        <v>0</v>
      </c>
    </row>
    <row r="1848" spans="1:200">
      <c r="A1848" s="4">
        <v>50</v>
      </c>
      <c r="B1848" s="4">
        <v>0</v>
      </c>
      <c r="C1848" s="4">
        <v>0</v>
      </c>
      <c r="D1848" s="4">
        <v>1</v>
      </c>
      <c r="E1848" s="4">
        <v>201</v>
      </c>
      <c r="F1848" s="4">
        <f>ROUND(Source!O1846,O1848)</f>
        <v>0</v>
      </c>
      <c r="G1848" s="4" t="s">
        <v>172</v>
      </c>
      <c r="H1848" s="4" t="s">
        <v>173</v>
      </c>
      <c r="I1848" s="4"/>
      <c r="J1848" s="4"/>
      <c r="K1848" s="4">
        <v>201</v>
      </c>
      <c r="L1848" s="4">
        <v>1</v>
      </c>
      <c r="M1848" s="4">
        <v>3</v>
      </c>
      <c r="N1848" s="4" t="s">
        <v>45</v>
      </c>
      <c r="O1848" s="4">
        <v>2</v>
      </c>
      <c r="P1848" s="4"/>
    </row>
    <row r="1849" spans="1:200">
      <c r="A1849" s="4">
        <v>50</v>
      </c>
      <c r="B1849" s="4">
        <v>0</v>
      </c>
      <c r="C1849" s="4">
        <v>0</v>
      </c>
      <c r="D1849" s="4">
        <v>1</v>
      </c>
      <c r="E1849" s="4">
        <v>202</v>
      </c>
      <c r="F1849" s="4">
        <f>ROUND(Source!P1846,O1849)</f>
        <v>0</v>
      </c>
      <c r="G1849" s="4" t="s">
        <v>174</v>
      </c>
      <c r="H1849" s="4" t="s">
        <v>175</v>
      </c>
      <c r="I1849" s="4"/>
      <c r="J1849" s="4"/>
      <c r="K1849" s="4">
        <v>202</v>
      </c>
      <c r="L1849" s="4">
        <v>2</v>
      </c>
      <c r="M1849" s="4">
        <v>3</v>
      </c>
      <c r="N1849" s="4" t="s">
        <v>45</v>
      </c>
      <c r="O1849" s="4">
        <v>2</v>
      </c>
      <c r="P1849" s="4"/>
    </row>
    <row r="1850" spans="1:200">
      <c r="A1850" s="4">
        <v>50</v>
      </c>
      <c r="B1850" s="4">
        <v>0</v>
      </c>
      <c r="C1850" s="4">
        <v>0</v>
      </c>
      <c r="D1850" s="4">
        <v>1</v>
      </c>
      <c r="E1850" s="4">
        <v>222</v>
      </c>
      <c r="F1850" s="4">
        <f>ROUND(Source!AO1846,O1850)</f>
        <v>0</v>
      </c>
      <c r="G1850" s="4" t="s">
        <v>176</v>
      </c>
      <c r="H1850" s="4" t="s">
        <v>177</v>
      </c>
      <c r="I1850" s="4"/>
      <c r="J1850" s="4"/>
      <c r="K1850" s="4">
        <v>222</v>
      </c>
      <c r="L1850" s="4">
        <v>3</v>
      </c>
      <c r="M1850" s="4">
        <v>3</v>
      </c>
      <c r="N1850" s="4" t="s">
        <v>45</v>
      </c>
      <c r="O1850" s="4">
        <v>2</v>
      </c>
      <c r="P1850" s="4"/>
    </row>
    <row r="1851" spans="1:200">
      <c r="A1851" s="4">
        <v>50</v>
      </c>
      <c r="B1851" s="4">
        <v>0</v>
      </c>
      <c r="C1851" s="4">
        <v>0</v>
      </c>
      <c r="D1851" s="4">
        <v>1</v>
      </c>
      <c r="E1851" s="4">
        <v>216</v>
      </c>
      <c r="F1851" s="4">
        <f>ROUND(Source!AP1846,O1851)</f>
        <v>0</v>
      </c>
      <c r="G1851" s="4" t="s">
        <v>178</v>
      </c>
      <c r="H1851" s="4" t="s">
        <v>179</v>
      </c>
      <c r="I1851" s="4"/>
      <c r="J1851" s="4"/>
      <c r="K1851" s="4">
        <v>216</v>
      </c>
      <c r="L1851" s="4">
        <v>4</v>
      </c>
      <c r="M1851" s="4">
        <v>3</v>
      </c>
      <c r="N1851" s="4" t="s">
        <v>45</v>
      </c>
      <c r="O1851" s="4">
        <v>2</v>
      </c>
      <c r="P1851" s="4"/>
    </row>
    <row r="1852" spans="1:200">
      <c r="A1852" s="4">
        <v>50</v>
      </c>
      <c r="B1852" s="4">
        <v>0</v>
      </c>
      <c r="C1852" s="4">
        <v>0</v>
      </c>
      <c r="D1852" s="4">
        <v>1</v>
      </c>
      <c r="E1852" s="4">
        <v>223</v>
      </c>
      <c r="F1852" s="4">
        <f>ROUND(Source!AQ1846,O1852)</f>
        <v>0</v>
      </c>
      <c r="G1852" s="4" t="s">
        <v>180</v>
      </c>
      <c r="H1852" s="4" t="s">
        <v>181</v>
      </c>
      <c r="I1852" s="4"/>
      <c r="J1852" s="4"/>
      <c r="K1852" s="4">
        <v>223</v>
      </c>
      <c r="L1852" s="4">
        <v>5</v>
      </c>
      <c r="M1852" s="4">
        <v>3</v>
      </c>
      <c r="N1852" s="4" t="s">
        <v>45</v>
      </c>
      <c r="O1852" s="4">
        <v>2</v>
      </c>
      <c r="P1852" s="4"/>
    </row>
    <row r="1853" spans="1:200">
      <c r="A1853" s="4">
        <v>50</v>
      </c>
      <c r="B1853" s="4">
        <v>0</v>
      </c>
      <c r="C1853" s="4">
        <v>0</v>
      </c>
      <c r="D1853" s="4">
        <v>1</v>
      </c>
      <c r="E1853" s="4">
        <v>203</v>
      </c>
      <c r="F1853" s="4">
        <f>ROUND(Source!Q1846,O1853)</f>
        <v>0</v>
      </c>
      <c r="G1853" s="4" t="s">
        <v>182</v>
      </c>
      <c r="H1853" s="4" t="s">
        <v>183</v>
      </c>
      <c r="I1853" s="4"/>
      <c r="J1853" s="4"/>
      <c r="K1853" s="4">
        <v>203</v>
      </c>
      <c r="L1853" s="4">
        <v>6</v>
      </c>
      <c r="M1853" s="4">
        <v>3</v>
      </c>
      <c r="N1853" s="4" t="s">
        <v>45</v>
      </c>
      <c r="O1853" s="4">
        <v>2</v>
      </c>
      <c r="P1853" s="4"/>
    </row>
    <row r="1854" spans="1:200">
      <c r="A1854" s="4">
        <v>50</v>
      </c>
      <c r="B1854" s="4">
        <v>0</v>
      </c>
      <c r="C1854" s="4">
        <v>0</v>
      </c>
      <c r="D1854" s="4">
        <v>1</v>
      </c>
      <c r="E1854" s="4">
        <v>204</v>
      </c>
      <c r="F1854" s="4">
        <f>ROUND(Source!R1846,O1854)</f>
        <v>0</v>
      </c>
      <c r="G1854" s="4" t="s">
        <v>184</v>
      </c>
      <c r="H1854" s="4" t="s">
        <v>185</v>
      </c>
      <c r="I1854" s="4"/>
      <c r="J1854" s="4"/>
      <c r="K1854" s="4">
        <v>204</v>
      </c>
      <c r="L1854" s="4">
        <v>7</v>
      </c>
      <c r="M1854" s="4">
        <v>3</v>
      </c>
      <c r="N1854" s="4" t="s">
        <v>45</v>
      </c>
      <c r="O1854" s="4">
        <v>2</v>
      </c>
      <c r="P1854" s="4"/>
    </row>
    <row r="1855" spans="1:200">
      <c r="A1855" s="4">
        <v>50</v>
      </c>
      <c r="B1855" s="4">
        <v>0</v>
      </c>
      <c r="C1855" s="4">
        <v>0</v>
      </c>
      <c r="D1855" s="4">
        <v>1</v>
      </c>
      <c r="E1855" s="4">
        <v>205</v>
      </c>
      <c r="F1855" s="4">
        <f>ROUND(Source!S1846,O1855)</f>
        <v>0</v>
      </c>
      <c r="G1855" s="4" t="s">
        <v>186</v>
      </c>
      <c r="H1855" s="4" t="s">
        <v>187</v>
      </c>
      <c r="I1855" s="4"/>
      <c r="J1855" s="4"/>
      <c r="K1855" s="4">
        <v>205</v>
      </c>
      <c r="L1855" s="4">
        <v>8</v>
      </c>
      <c r="M1855" s="4">
        <v>3</v>
      </c>
      <c r="N1855" s="4" t="s">
        <v>45</v>
      </c>
      <c r="O1855" s="4">
        <v>2</v>
      </c>
      <c r="P1855" s="4"/>
    </row>
    <row r="1856" spans="1:200">
      <c r="A1856" s="4">
        <v>50</v>
      </c>
      <c r="B1856" s="4">
        <v>0</v>
      </c>
      <c r="C1856" s="4">
        <v>0</v>
      </c>
      <c r="D1856" s="4">
        <v>1</v>
      </c>
      <c r="E1856" s="4">
        <v>214</v>
      </c>
      <c r="F1856" s="4">
        <f>ROUND(Source!AS1846,O1856)</f>
        <v>0</v>
      </c>
      <c r="G1856" s="4" t="s">
        <v>188</v>
      </c>
      <c r="H1856" s="4" t="s">
        <v>189</v>
      </c>
      <c r="I1856" s="4"/>
      <c r="J1856" s="4"/>
      <c r="K1856" s="4">
        <v>214</v>
      </c>
      <c r="L1856" s="4">
        <v>9</v>
      </c>
      <c r="M1856" s="4">
        <v>3</v>
      </c>
      <c r="N1856" s="4" t="s">
        <v>45</v>
      </c>
      <c r="O1856" s="4">
        <v>2</v>
      </c>
      <c r="P1856" s="4"/>
    </row>
    <row r="1857" spans="1:118">
      <c r="A1857" s="4">
        <v>50</v>
      </c>
      <c r="B1857" s="4">
        <v>0</v>
      </c>
      <c r="C1857" s="4">
        <v>0</v>
      </c>
      <c r="D1857" s="4">
        <v>1</v>
      </c>
      <c r="E1857" s="4">
        <v>215</v>
      </c>
      <c r="F1857" s="4">
        <f>ROUND(Source!AT1846,O1857)</f>
        <v>0</v>
      </c>
      <c r="G1857" s="4" t="s">
        <v>190</v>
      </c>
      <c r="H1857" s="4" t="s">
        <v>191</v>
      </c>
      <c r="I1857" s="4"/>
      <c r="J1857" s="4"/>
      <c r="K1857" s="4">
        <v>215</v>
      </c>
      <c r="L1857" s="4">
        <v>10</v>
      </c>
      <c r="M1857" s="4">
        <v>3</v>
      </c>
      <c r="N1857" s="4" t="s">
        <v>45</v>
      </c>
      <c r="O1857" s="4">
        <v>2</v>
      </c>
      <c r="P1857" s="4"/>
    </row>
    <row r="1858" spans="1:118">
      <c r="A1858" s="4">
        <v>50</v>
      </c>
      <c r="B1858" s="4">
        <v>0</v>
      </c>
      <c r="C1858" s="4">
        <v>0</v>
      </c>
      <c r="D1858" s="4">
        <v>1</v>
      </c>
      <c r="E1858" s="4">
        <v>217</v>
      </c>
      <c r="F1858" s="4">
        <f>ROUND(Source!AU1846,O1858)</f>
        <v>0</v>
      </c>
      <c r="G1858" s="4" t="s">
        <v>192</v>
      </c>
      <c r="H1858" s="4" t="s">
        <v>193</v>
      </c>
      <c r="I1858" s="4"/>
      <c r="J1858" s="4"/>
      <c r="K1858" s="4">
        <v>217</v>
      </c>
      <c r="L1858" s="4">
        <v>11</v>
      </c>
      <c r="M1858" s="4">
        <v>3</v>
      </c>
      <c r="N1858" s="4" t="s">
        <v>45</v>
      </c>
      <c r="O1858" s="4">
        <v>2</v>
      </c>
      <c r="P1858" s="4"/>
    </row>
    <row r="1859" spans="1:118">
      <c r="A1859" s="4">
        <v>50</v>
      </c>
      <c r="B1859" s="4">
        <v>0</v>
      </c>
      <c r="C1859" s="4">
        <v>0</v>
      </c>
      <c r="D1859" s="4">
        <v>1</v>
      </c>
      <c r="E1859" s="4">
        <v>206</v>
      </c>
      <c r="F1859" s="4">
        <f>ROUND(Source!T1846,O1859)</f>
        <v>0</v>
      </c>
      <c r="G1859" s="4" t="s">
        <v>194</v>
      </c>
      <c r="H1859" s="4" t="s">
        <v>195</v>
      </c>
      <c r="I1859" s="4"/>
      <c r="J1859" s="4"/>
      <c r="K1859" s="4">
        <v>206</v>
      </c>
      <c r="L1859" s="4">
        <v>12</v>
      </c>
      <c r="M1859" s="4">
        <v>3</v>
      </c>
      <c r="N1859" s="4" t="s">
        <v>45</v>
      </c>
      <c r="O1859" s="4">
        <v>2</v>
      </c>
      <c r="P1859" s="4"/>
    </row>
    <row r="1860" spans="1:118">
      <c r="A1860" s="4">
        <v>50</v>
      </c>
      <c r="B1860" s="4">
        <v>0</v>
      </c>
      <c r="C1860" s="4">
        <v>0</v>
      </c>
      <c r="D1860" s="4">
        <v>1</v>
      </c>
      <c r="E1860" s="4">
        <v>207</v>
      </c>
      <c r="F1860" s="4">
        <f>Source!U1846</f>
        <v>0</v>
      </c>
      <c r="G1860" s="4" t="s">
        <v>196</v>
      </c>
      <c r="H1860" s="4" t="s">
        <v>197</v>
      </c>
      <c r="I1860" s="4"/>
      <c r="J1860" s="4"/>
      <c r="K1860" s="4">
        <v>207</v>
      </c>
      <c r="L1860" s="4">
        <v>13</v>
      </c>
      <c r="M1860" s="4">
        <v>3</v>
      </c>
      <c r="N1860" s="4" t="s">
        <v>45</v>
      </c>
      <c r="O1860" s="4">
        <v>-1</v>
      </c>
      <c r="P1860" s="4"/>
    </row>
    <row r="1861" spans="1:118">
      <c r="A1861" s="4">
        <v>50</v>
      </c>
      <c r="B1861" s="4">
        <v>0</v>
      </c>
      <c r="C1861" s="4">
        <v>0</v>
      </c>
      <c r="D1861" s="4">
        <v>1</v>
      </c>
      <c r="E1861" s="4">
        <v>208</v>
      </c>
      <c r="F1861" s="4">
        <f>Source!V1846</f>
        <v>0</v>
      </c>
      <c r="G1861" s="4" t="s">
        <v>198</v>
      </c>
      <c r="H1861" s="4" t="s">
        <v>199</v>
      </c>
      <c r="I1861" s="4"/>
      <c r="J1861" s="4"/>
      <c r="K1861" s="4">
        <v>208</v>
      </c>
      <c r="L1861" s="4">
        <v>14</v>
      </c>
      <c r="M1861" s="4">
        <v>3</v>
      </c>
      <c r="N1861" s="4" t="s">
        <v>45</v>
      </c>
      <c r="O1861" s="4">
        <v>-1</v>
      </c>
      <c r="P1861" s="4"/>
    </row>
    <row r="1862" spans="1:118">
      <c r="A1862" s="4">
        <v>50</v>
      </c>
      <c r="B1862" s="4">
        <v>0</v>
      </c>
      <c r="C1862" s="4">
        <v>0</v>
      </c>
      <c r="D1862" s="4">
        <v>1</v>
      </c>
      <c r="E1862" s="4">
        <v>209</v>
      </c>
      <c r="F1862" s="4">
        <f>ROUND(Source!W1846,O1862)</f>
        <v>0</v>
      </c>
      <c r="G1862" s="4" t="s">
        <v>200</v>
      </c>
      <c r="H1862" s="4" t="s">
        <v>201</v>
      </c>
      <c r="I1862" s="4"/>
      <c r="J1862" s="4"/>
      <c r="K1862" s="4">
        <v>209</v>
      </c>
      <c r="L1862" s="4">
        <v>15</v>
      </c>
      <c r="M1862" s="4">
        <v>3</v>
      </c>
      <c r="N1862" s="4" t="s">
        <v>45</v>
      </c>
      <c r="O1862" s="4">
        <v>2</v>
      </c>
      <c r="P1862" s="4"/>
    </row>
    <row r="1863" spans="1:118">
      <c r="A1863" s="4">
        <v>50</v>
      </c>
      <c r="B1863" s="4">
        <v>0</v>
      </c>
      <c r="C1863" s="4">
        <v>0</v>
      </c>
      <c r="D1863" s="4">
        <v>1</v>
      </c>
      <c r="E1863" s="4">
        <v>210</v>
      </c>
      <c r="F1863" s="4">
        <f>ROUND(Source!X1846,O1863)</f>
        <v>0</v>
      </c>
      <c r="G1863" s="4" t="s">
        <v>202</v>
      </c>
      <c r="H1863" s="4" t="s">
        <v>203</v>
      </c>
      <c r="I1863" s="4"/>
      <c r="J1863" s="4"/>
      <c r="K1863" s="4">
        <v>210</v>
      </c>
      <c r="L1863" s="4">
        <v>16</v>
      </c>
      <c r="M1863" s="4">
        <v>3</v>
      </c>
      <c r="N1863" s="4" t="s">
        <v>45</v>
      </c>
      <c r="O1863" s="4">
        <v>2</v>
      </c>
      <c r="P1863" s="4"/>
    </row>
    <row r="1864" spans="1:118">
      <c r="A1864" s="4">
        <v>50</v>
      </c>
      <c r="B1864" s="4">
        <v>0</v>
      </c>
      <c r="C1864" s="4">
        <v>0</v>
      </c>
      <c r="D1864" s="4">
        <v>1</v>
      </c>
      <c r="E1864" s="4">
        <v>211</v>
      </c>
      <c r="F1864" s="4">
        <f>ROUND(Source!Y1846,O1864)</f>
        <v>0</v>
      </c>
      <c r="G1864" s="4" t="s">
        <v>204</v>
      </c>
      <c r="H1864" s="4" t="s">
        <v>205</v>
      </c>
      <c r="I1864" s="4"/>
      <c r="J1864" s="4"/>
      <c r="K1864" s="4">
        <v>211</v>
      </c>
      <c r="L1864" s="4">
        <v>17</v>
      </c>
      <c r="M1864" s="4">
        <v>3</v>
      </c>
      <c r="N1864" s="4" t="s">
        <v>45</v>
      </c>
      <c r="O1864" s="4">
        <v>2</v>
      </c>
      <c r="P1864" s="4"/>
    </row>
    <row r="1865" spans="1:118">
      <c r="A1865" s="4">
        <v>50</v>
      </c>
      <c r="B1865" s="4">
        <v>0</v>
      </c>
      <c r="C1865" s="4">
        <v>0</v>
      </c>
      <c r="D1865" s="4">
        <v>1</v>
      </c>
      <c r="E1865" s="4">
        <v>224</v>
      </c>
      <c r="F1865" s="4">
        <f>ROUND(Source!AR1846,O1865)</f>
        <v>0</v>
      </c>
      <c r="G1865" s="4" t="s">
        <v>206</v>
      </c>
      <c r="H1865" s="4" t="s">
        <v>207</v>
      </c>
      <c r="I1865" s="4"/>
      <c r="J1865" s="4"/>
      <c r="K1865" s="4">
        <v>224</v>
      </c>
      <c r="L1865" s="4">
        <v>18</v>
      </c>
      <c r="M1865" s="4">
        <v>3</v>
      </c>
      <c r="N1865" s="4" t="s">
        <v>45</v>
      </c>
      <c r="O1865" s="4">
        <v>2</v>
      </c>
      <c r="P1865" s="4"/>
    </row>
    <row r="1867" spans="1:118">
      <c r="A1867" s="1">
        <v>5</v>
      </c>
      <c r="B1867" s="1">
        <v>0</v>
      </c>
      <c r="C1867" s="1"/>
      <c r="D1867" s="1">
        <f>ROW(A1871)</f>
        <v>1871</v>
      </c>
      <c r="E1867" s="1"/>
      <c r="F1867" s="1" t="s">
        <v>564</v>
      </c>
      <c r="G1867" s="1" t="s">
        <v>838</v>
      </c>
      <c r="H1867" s="1" t="s">
        <v>45</v>
      </c>
      <c r="I1867" s="1">
        <v>0</v>
      </c>
      <c r="J1867" s="1"/>
      <c r="K1867" s="1">
        <v>0</v>
      </c>
      <c r="L1867" s="1"/>
      <c r="M1867" s="1"/>
      <c r="N1867" s="1"/>
      <c r="O1867" s="1"/>
      <c r="P1867" s="1"/>
      <c r="Q1867" s="1"/>
      <c r="R1867" s="1"/>
      <c r="S1867" s="1"/>
      <c r="T1867" s="1"/>
      <c r="U1867" s="1" t="s">
        <v>45</v>
      </c>
      <c r="V1867" s="1">
        <v>0</v>
      </c>
      <c r="W1867" s="1"/>
      <c r="X1867" s="1"/>
      <c r="Y1867" s="1"/>
      <c r="Z1867" s="1"/>
      <c r="AA1867" s="1"/>
      <c r="AB1867" s="1" t="s">
        <v>45</v>
      </c>
      <c r="AC1867" s="1" t="s">
        <v>45</v>
      </c>
      <c r="AD1867" s="1" t="s">
        <v>45</v>
      </c>
      <c r="AE1867" s="1" t="s">
        <v>45</v>
      </c>
      <c r="AF1867" s="1" t="s">
        <v>45</v>
      </c>
      <c r="AG1867" s="1" t="s">
        <v>45</v>
      </c>
      <c r="AH1867" s="1"/>
      <c r="AI1867" s="1"/>
      <c r="AJ1867" s="1"/>
      <c r="AK1867" s="1"/>
      <c r="AL1867" s="1"/>
      <c r="AM1867" s="1"/>
      <c r="AN1867" s="1"/>
      <c r="AO1867" s="1"/>
      <c r="AP1867" s="1" t="s">
        <v>45</v>
      </c>
      <c r="AQ1867" s="1" t="s">
        <v>45</v>
      </c>
      <c r="AR1867" s="1" t="s">
        <v>45</v>
      </c>
      <c r="AS1867" s="1"/>
      <c r="AT1867" s="1"/>
      <c r="AU1867" s="1"/>
      <c r="AV1867" s="1"/>
      <c r="AW1867" s="1"/>
      <c r="AX1867" s="1"/>
      <c r="AY1867" s="1"/>
      <c r="AZ1867" s="1" t="s">
        <v>45</v>
      </c>
      <c r="BA1867" s="1"/>
      <c r="BB1867" s="1" t="s">
        <v>45</v>
      </c>
      <c r="BC1867" s="1" t="s">
        <v>45</v>
      </c>
      <c r="BD1867" s="1" t="s">
        <v>45</v>
      </c>
      <c r="BE1867" s="1" t="s">
        <v>45</v>
      </c>
      <c r="BF1867" s="1" t="s">
        <v>45</v>
      </c>
      <c r="BG1867" s="1" t="s">
        <v>45</v>
      </c>
      <c r="BH1867" s="1" t="s">
        <v>45</v>
      </c>
      <c r="BI1867" s="1" t="s">
        <v>45</v>
      </c>
      <c r="BJ1867" s="1" t="s">
        <v>45</v>
      </c>
      <c r="BK1867" s="1" t="s">
        <v>45</v>
      </c>
      <c r="BL1867" s="1" t="s">
        <v>45</v>
      </c>
      <c r="BM1867" s="1" t="s">
        <v>45</v>
      </c>
      <c r="BN1867" s="1" t="s">
        <v>45</v>
      </c>
      <c r="BO1867" s="1" t="s">
        <v>45</v>
      </c>
      <c r="BP1867" s="1" t="s">
        <v>45</v>
      </c>
      <c r="BQ1867" s="1"/>
      <c r="BR1867" s="1"/>
      <c r="BS1867" s="1"/>
      <c r="BT1867" s="1"/>
      <c r="BU1867" s="1"/>
      <c r="BV1867" s="1"/>
      <c r="BW1867" s="1"/>
      <c r="BX1867" s="1">
        <v>0</v>
      </c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>
        <v>0</v>
      </c>
    </row>
    <row r="1869" spans="1:118">
      <c r="A1869" s="2">
        <v>52</v>
      </c>
      <c r="B1869" s="2">
        <f t="shared" ref="B1869:G1869" si="1295">B1871</f>
        <v>0</v>
      </c>
      <c r="C1869" s="2">
        <f t="shared" si="1295"/>
        <v>5</v>
      </c>
      <c r="D1869" s="2">
        <f t="shared" si="1295"/>
        <v>1867</v>
      </c>
      <c r="E1869" s="2">
        <f t="shared" si="1295"/>
        <v>0</v>
      </c>
      <c r="F1869" s="2" t="str">
        <f t="shared" si="1295"/>
        <v>Новый подраздел</v>
      </c>
      <c r="G1869" s="2" t="str">
        <f t="shared" si="1295"/>
        <v>КОМНАТЫ</v>
      </c>
      <c r="H1869" s="2"/>
      <c r="I1869" s="2"/>
      <c r="J1869" s="2"/>
      <c r="K1869" s="2"/>
      <c r="L1869" s="2"/>
      <c r="M1869" s="2"/>
      <c r="N1869" s="2"/>
      <c r="O1869" s="2">
        <f t="shared" ref="O1869:AT1869" si="1296">O1871</f>
        <v>0</v>
      </c>
      <c r="P1869" s="2">
        <f t="shared" si="1296"/>
        <v>0</v>
      </c>
      <c r="Q1869" s="2">
        <f t="shared" si="1296"/>
        <v>0</v>
      </c>
      <c r="R1869" s="2">
        <f t="shared" si="1296"/>
        <v>0</v>
      </c>
      <c r="S1869" s="2">
        <f t="shared" si="1296"/>
        <v>0</v>
      </c>
      <c r="T1869" s="2">
        <f t="shared" si="1296"/>
        <v>0</v>
      </c>
      <c r="U1869" s="2">
        <f t="shared" si="1296"/>
        <v>0</v>
      </c>
      <c r="V1869" s="2">
        <f t="shared" si="1296"/>
        <v>0</v>
      </c>
      <c r="W1869" s="2">
        <f t="shared" si="1296"/>
        <v>0</v>
      </c>
      <c r="X1869" s="2">
        <f t="shared" si="1296"/>
        <v>0</v>
      </c>
      <c r="Y1869" s="2">
        <f t="shared" si="1296"/>
        <v>0</v>
      </c>
      <c r="Z1869" s="2">
        <f t="shared" si="1296"/>
        <v>0</v>
      </c>
      <c r="AA1869" s="2">
        <f t="shared" si="1296"/>
        <v>0</v>
      </c>
      <c r="AB1869" s="2">
        <f t="shared" si="1296"/>
        <v>0</v>
      </c>
      <c r="AC1869" s="2">
        <f t="shared" si="1296"/>
        <v>0</v>
      </c>
      <c r="AD1869" s="2">
        <f t="shared" si="1296"/>
        <v>0</v>
      </c>
      <c r="AE1869" s="2">
        <f t="shared" si="1296"/>
        <v>0</v>
      </c>
      <c r="AF1869" s="2">
        <f t="shared" si="1296"/>
        <v>0</v>
      </c>
      <c r="AG1869" s="2">
        <f t="shared" si="1296"/>
        <v>0</v>
      </c>
      <c r="AH1869" s="2">
        <f t="shared" si="1296"/>
        <v>0</v>
      </c>
      <c r="AI1869" s="2">
        <f t="shared" si="1296"/>
        <v>0</v>
      </c>
      <c r="AJ1869" s="2">
        <f t="shared" si="1296"/>
        <v>0</v>
      </c>
      <c r="AK1869" s="2">
        <f t="shared" si="1296"/>
        <v>0</v>
      </c>
      <c r="AL1869" s="2">
        <f t="shared" si="1296"/>
        <v>0</v>
      </c>
      <c r="AM1869" s="2">
        <f t="shared" si="1296"/>
        <v>0</v>
      </c>
      <c r="AN1869" s="2">
        <f t="shared" si="1296"/>
        <v>0</v>
      </c>
      <c r="AO1869" s="2">
        <f t="shared" si="1296"/>
        <v>0</v>
      </c>
      <c r="AP1869" s="2">
        <f t="shared" si="1296"/>
        <v>0</v>
      </c>
      <c r="AQ1869" s="2">
        <f t="shared" si="1296"/>
        <v>0</v>
      </c>
      <c r="AR1869" s="2">
        <f t="shared" si="1296"/>
        <v>0</v>
      </c>
      <c r="AS1869" s="2">
        <f t="shared" si="1296"/>
        <v>0</v>
      </c>
      <c r="AT1869" s="2">
        <f t="shared" si="1296"/>
        <v>0</v>
      </c>
      <c r="AU1869" s="2">
        <f t="shared" ref="AU1869:BZ1869" si="1297">AU1871</f>
        <v>0</v>
      </c>
      <c r="AV1869" s="2">
        <f t="shared" si="1297"/>
        <v>0</v>
      </c>
      <c r="AW1869" s="2">
        <f t="shared" si="1297"/>
        <v>0</v>
      </c>
      <c r="AX1869" s="2">
        <f t="shared" si="1297"/>
        <v>0</v>
      </c>
      <c r="AY1869" s="2">
        <f t="shared" si="1297"/>
        <v>0</v>
      </c>
      <c r="AZ1869" s="2">
        <f t="shared" si="1297"/>
        <v>0</v>
      </c>
      <c r="BA1869" s="2">
        <f t="shared" si="1297"/>
        <v>0</v>
      </c>
      <c r="BB1869" s="2">
        <f t="shared" si="1297"/>
        <v>0</v>
      </c>
      <c r="BC1869" s="2">
        <f t="shared" si="1297"/>
        <v>0</v>
      </c>
      <c r="BD1869" s="2">
        <f t="shared" si="1297"/>
        <v>0</v>
      </c>
      <c r="BE1869" s="2">
        <f t="shared" si="1297"/>
        <v>0</v>
      </c>
      <c r="BF1869" s="2">
        <f t="shared" si="1297"/>
        <v>0</v>
      </c>
      <c r="BG1869" s="2">
        <f t="shared" si="1297"/>
        <v>0</v>
      </c>
      <c r="BH1869" s="2">
        <f t="shared" si="1297"/>
        <v>0</v>
      </c>
      <c r="BI1869" s="2">
        <f t="shared" si="1297"/>
        <v>0</v>
      </c>
      <c r="BJ1869" s="2">
        <f t="shared" si="1297"/>
        <v>0</v>
      </c>
      <c r="BK1869" s="2">
        <f t="shared" si="1297"/>
        <v>0</v>
      </c>
      <c r="BL1869" s="2">
        <f t="shared" si="1297"/>
        <v>0</v>
      </c>
      <c r="BM1869" s="2">
        <f t="shared" si="1297"/>
        <v>0</v>
      </c>
      <c r="BN1869" s="2">
        <f t="shared" si="1297"/>
        <v>0</v>
      </c>
      <c r="BO1869" s="3">
        <f t="shared" si="1297"/>
        <v>0</v>
      </c>
      <c r="BP1869" s="3">
        <f t="shared" si="1297"/>
        <v>0</v>
      </c>
      <c r="BQ1869" s="3">
        <f t="shared" si="1297"/>
        <v>0</v>
      </c>
      <c r="BR1869" s="3">
        <f t="shared" si="1297"/>
        <v>0</v>
      </c>
      <c r="BS1869" s="3">
        <f t="shared" si="1297"/>
        <v>0</v>
      </c>
      <c r="BT1869" s="3">
        <f t="shared" si="1297"/>
        <v>0</v>
      </c>
      <c r="BU1869" s="3">
        <f t="shared" si="1297"/>
        <v>0</v>
      </c>
      <c r="BV1869" s="3">
        <f t="shared" si="1297"/>
        <v>0</v>
      </c>
      <c r="BW1869" s="3">
        <f t="shared" si="1297"/>
        <v>0</v>
      </c>
      <c r="BX1869" s="3">
        <f t="shared" si="1297"/>
        <v>0</v>
      </c>
      <c r="BY1869" s="3">
        <f t="shared" si="1297"/>
        <v>0</v>
      </c>
      <c r="BZ1869" s="3">
        <f t="shared" si="1297"/>
        <v>0</v>
      </c>
      <c r="CA1869" s="3">
        <f t="shared" ref="CA1869:DF1869" si="1298">CA1871</f>
        <v>0</v>
      </c>
      <c r="CB1869" s="3">
        <f t="shared" si="1298"/>
        <v>0</v>
      </c>
      <c r="CC1869" s="3">
        <f t="shared" si="1298"/>
        <v>0</v>
      </c>
      <c r="CD1869" s="3">
        <f t="shared" si="1298"/>
        <v>0</v>
      </c>
      <c r="CE1869" s="3">
        <f t="shared" si="1298"/>
        <v>0</v>
      </c>
      <c r="CF1869" s="3">
        <f t="shared" si="1298"/>
        <v>0</v>
      </c>
      <c r="CG1869" s="3">
        <f t="shared" si="1298"/>
        <v>0</v>
      </c>
      <c r="CH1869" s="3">
        <f t="shared" si="1298"/>
        <v>0</v>
      </c>
      <c r="CI1869" s="3">
        <f t="shared" si="1298"/>
        <v>0</v>
      </c>
      <c r="CJ1869" s="3">
        <f t="shared" si="1298"/>
        <v>0</v>
      </c>
      <c r="CK1869" s="3">
        <f t="shared" si="1298"/>
        <v>0</v>
      </c>
      <c r="CL1869" s="3">
        <f t="shared" si="1298"/>
        <v>0</v>
      </c>
      <c r="CM1869" s="3">
        <f t="shared" si="1298"/>
        <v>0</v>
      </c>
      <c r="CN1869" s="3">
        <f t="shared" si="1298"/>
        <v>0</v>
      </c>
      <c r="CO1869" s="3">
        <f t="shared" si="1298"/>
        <v>0</v>
      </c>
      <c r="CP1869" s="3">
        <f t="shared" si="1298"/>
        <v>0</v>
      </c>
      <c r="CQ1869" s="3">
        <f t="shared" si="1298"/>
        <v>0</v>
      </c>
      <c r="CR1869" s="3">
        <f t="shared" si="1298"/>
        <v>0</v>
      </c>
      <c r="CS1869" s="3">
        <f t="shared" si="1298"/>
        <v>0</v>
      </c>
      <c r="CT1869" s="3">
        <f t="shared" si="1298"/>
        <v>0</v>
      </c>
      <c r="CU1869" s="3">
        <f t="shared" si="1298"/>
        <v>0</v>
      </c>
      <c r="CV1869" s="3">
        <f t="shared" si="1298"/>
        <v>0</v>
      </c>
      <c r="CW1869" s="3">
        <f t="shared" si="1298"/>
        <v>0</v>
      </c>
      <c r="CX1869" s="3">
        <f t="shared" si="1298"/>
        <v>0</v>
      </c>
      <c r="CY1869" s="3">
        <f t="shared" si="1298"/>
        <v>0</v>
      </c>
      <c r="CZ1869" s="3">
        <f t="shared" si="1298"/>
        <v>0</v>
      </c>
      <c r="DA1869" s="3">
        <f t="shared" si="1298"/>
        <v>0</v>
      </c>
      <c r="DB1869" s="3">
        <f t="shared" si="1298"/>
        <v>0</v>
      </c>
      <c r="DC1869" s="3">
        <f t="shared" si="1298"/>
        <v>0</v>
      </c>
      <c r="DD1869" s="3">
        <f t="shared" si="1298"/>
        <v>0</v>
      </c>
      <c r="DE1869" s="3">
        <f t="shared" si="1298"/>
        <v>0</v>
      </c>
      <c r="DF1869" s="3">
        <f t="shared" si="1298"/>
        <v>0</v>
      </c>
      <c r="DG1869" s="3">
        <f t="shared" ref="DG1869:DN1869" si="1299">DG1871</f>
        <v>0</v>
      </c>
      <c r="DH1869" s="3">
        <f t="shared" si="1299"/>
        <v>0</v>
      </c>
      <c r="DI1869" s="3">
        <f t="shared" si="1299"/>
        <v>0</v>
      </c>
      <c r="DJ1869" s="3">
        <f t="shared" si="1299"/>
        <v>0</v>
      </c>
      <c r="DK1869" s="3">
        <f t="shared" si="1299"/>
        <v>0</v>
      </c>
      <c r="DL1869" s="3">
        <f t="shared" si="1299"/>
        <v>0</v>
      </c>
      <c r="DM1869" s="3">
        <f t="shared" si="1299"/>
        <v>0</v>
      </c>
      <c r="DN1869" s="3">
        <f t="shared" si="1299"/>
        <v>0</v>
      </c>
    </row>
    <row r="1871" spans="1:118">
      <c r="A1871" s="2">
        <v>51</v>
      </c>
      <c r="B1871" s="2">
        <f>B1867</f>
        <v>0</v>
      </c>
      <c r="C1871" s="2">
        <f>A1867</f>
        <v>5</v>
      </c>
      <c r="D1871" s="2">
        <f>ROW(A1867)</f>
        <v>1867</v>
      </c>
      <c r="E1871" s="2"/>
      <c r="F1871" s="2" t="str">
        <f>IF(F1867&lt;&gt;"",F1867,"")</f>
        <v>Новый подраздел</v>
      </c>
      <c r="G1871" s="2" t="str">
        <f>IF(G1867&lt;&gt;"",G1867,"")</f>
        <v>КОМНАТЫ</v>
      </c>
      <c r="H1871" s="2"/>
      <c r="I1871" s="2"/>
      <c r="J1871" s="2"/>
      <c r="K1871" s="2"/>
      <c r="L1871" s="2"/>
      <c r="M1871" s="2"/>
      <c r="N1871" s="2"/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>
        <f t="shared" ref="AO1871:AU1871" si="1300">ROUND(BB1871,2)</f>
        <v>0</v>
      </c>
      <c r="AP1871" s="2">
        <f t="shared" si="1300"/>
        <v>0</v>
      </c>
      <c r="AQ1871" s="2">
        <f t="shared" si="1300"/>
        <v>0</v>
      </c>
      <c r="AR1871" s="2">
        <f t="shared" si="1300"/>
        <v>0</v>
      </c>
      <c r="AS1871" s="2">
        <f t="shared" si="1300"/>
        <v>0</v>
      </c>
      <c r="AT1871" s="2">
        <f t="shared" si="1300"/>
        <v>0</v>
      </c>
      <c r="AU1871" s="2">
        <f t="shared" si="1300"/>
        <v>0</v>
      </c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>
        <v>0</v>
      </c>
    </row>
    <row r="1873" spans="1:16">
      <c r="A1873" s="4">
        <v>50</v>
      </c>
      <c r="B1873" s="4">
        <v>0</v>
      </c>
      <c r="C1873" s="4">
        <v>0</v>
      </c>
      <c r="D1873" s="4">
        <v>1</v>
      </c>
      <c r="E1873" s="4">
        <v>201</v>
      </c>
      <c r="F1873" s="4">
        <f>ROUND(Source!O1871,O1873)</f>
        <v>0</v>
      </c>
      <c r="G1873" s="4" t="s">
        <v>172</v>
      </c>
      <c r="H1873" s="4" t="s">
        <v>173</v>
      </c>
      <c r="I1873" s="4"/>
      <c r="J1873" s="4"/>
      <c r="K1873" s="4">
        <v>201</v>
      </c>
      <c r="L1873" s="4">
        <v>1</v>
      </c>
      <c r="M1873" s="4">
        <v>3</v>
      </c>
      <c r="N1873" s="4" t="s">
        <v>45</v>
      </c>
      <c r="O1873" s="4">
        <v>2</v>
      </c>
      <c r="P1873" s="4"/>
    </row>
    <row r="1874" spans="1:16">
      <c r="A1874" s="4">
        <v>50</v>
      </c>
      <c r="B1874" s="4">
        <v>0</v>
      </c>
      <c r="C1874" s="4">
        <v>0</v>
      </c>
      <c r="D1874" s="4">
        <v>1</v>
      </c>
      <c r="E1874" s="4">
        <v>202</v>
      </c>
      <c r="F1874" s="4">
        <f>ROUND(Source!P1871,O1874)</f>
        <v>0</v>
      </c>
      <c r="G1874" s="4" t="s">
        <v>174</v>
      </c>
      <c r="H1874" s="4" t="s">
        <v>175</v>
      </c>
      <c r="I1874" s="4"/>
      <c r="J1874" s="4"/>
      <c r="K1874" s="4">
        <v>202</v>
      </c>
      <c r="L1874" s="4">
        <v>2</v>
      </c>
      <c r="M1874" s="4">
        <v>3</v>
      </c>
      <c r="N1874" s="4" t="s">
        <v>45</v>
      </c>
      <c r="O1874" s="4">
        <v>2</v>
      </c>
      <c r="P1874" s="4"/>
    </row>
    <row r="1875" spans="1:16">
      <c r="A1875" s="4">
        <v>50</v>
      </c>
      <c r="B1875" s="4">
        <v>0</v>
      </c>
      <c r="C1875" s="4">
        <v>0</v>
      </c>
      <c r="D1875" s="4">
        <v>1</v>
      </c>
      <c r="E1875" s="4">
        <v>222</v>
      </c>
      <c r="F1875" s="4">
        <f>ROUND(Source!AO1871,O1875)</f>
        <v>0</v>
      </c>
      <c r="G1875" s="4" t="s">
        <v>176</v>
      </c>
      <c r="H1875" s="4" t="s">
        <v>177</v>
      </c>
      <c r="I1875" s="4"/>
      <c r="J1875" s="4"/>
      <c r="K1875" s="4">
        <v>222</v>
      </c>
      <c r="L1875" s="4">
        <v>3</v>
      </c>
      <c r="M1875" s="4">
        <v>3</v>
      </c>
      <c r="N1875" s="4" t="s">
        <v>45</v>
      </c>
      <c r="O1875" s="4">
        <v>2</v>
      </c>
      <c r="P1875" s="4"/>
    </row>
    <row r="1876" spans="1:16">
      <c r="A1876" s="4">
        <v>50</v>
      </c>
      <c r="B1876" s="4">
        <v>0</v>
      </c>
      <c r="C1876" s="4">
        <v>0</v>
      </c>
      <c r="D1876" s="4">
        <v>1</v>
      </c>
      <c r="E1876" s="4">
        <v>216</v>
      </c>
      <c r="F1876" s="4">
        <f>ROUND(Source!AP1871,O1876)</f>
        <v>0</v>
      </c>
      <c r="G1876" s="4" t="s">
        <v>178</v>
      </c>
      <c r="H1876" s="4" t="s">
        <v>179</v>
      </c>
      <c r="I1876" s="4"/>
      <c r="J1876" s="4"/>
      <c r="K1876" s="4">
        <v>216</v>
      </c>
      <c r="L1876" s="4">
        <v>4</v>
      </c>
      <c r="M1876" s="4">
        <v>3</v>
      </c>
      <c r="N1876" s="4" t="s">
        <v>45</v>
      </c>
      <c r="O1876" s="4">
        <v>2</v>
      </c>
      <c r="P1876" s="4"/>
    </row>
    <row r="1877" spans="1:16">
      <c r="A1877" s="4">
        <v>50</v>
      </c>
      <c r="B1877" s="4">
        <v>0</v>
      </c>
      <c r="C1877" s="4">
        <v>0</v>
      </c>
      <c r="D1877" s="4">
        <v>1</v>
      </c>
      <c r="E1877" s="4">
        <v>223</v>
      </c>
      <c r="F1877" s="4">
        <f>ROUND(Source!AQ1871,O1877)</f>
        <v>0</v>
      </c>
      <c r="G1877" s="4" t="s">
        <v>180</v>
      </c>
      <c r="H1877" s="4" t="s">
        <v>181</v>
      </c>
      <c r="I1877" s="4"/>
      <c r="J1877" s="4"/>
      <c r="K1877" s="4">
        <v>223</v>
      </c>
      <c r="L1877" s="4">
        <v>5</v>
      </c>
      <c r="M1877" s="4">
        <v>3</v>
      </c>
      <c r="N1877" s="4" t="s">
        <v>45</v>
      </c>
      <c r="O1877" s="4">
        <v>2</v>
      </c>
      <c r="P1877" s="4"/>
    </row>
    <row r="1878" spans="1:16">
      <c r="A1878" s="4">
        <v>50</v>
      </c>
      <c r="B1878" s="4">
        <v>0</v>
      </c>
      <c r="C1878" s="4">
        <v>0</v>
      </c>
      <c r="D1878" s="4">
        <v>1</v>
      </c>
      <c r="E1878" s="4">
        <v>203</v>
      </c>
      <c r="F1878" s="4">
        <f>ROUND(Source!Q1871,O1878)</f>
        <v>0</v>
      </c>
      <c r="G1878" s="4" t="s">
        <v>182</v>
      </c>
      <c r="H1878" s="4" t="s">
        <v>183</v>
      </c>
      <c r="I1878" s="4"/>
      <c r="J1878" s="4"/>
      <c r="K1878" s="4">
        <v>203</v>
      </c>
      <c r="L1878" s="4">
        <v>6</v>
      </c>
      <c r="M1878" s="4">
        <v>3</v>
      </c>
      <c r="N1878" s="4" t="s">
        <v>45</v>
      </c>
      <c r="O1878" s="4">
        <v>2</v>
      </c>
      <c r="P1878" s="4"/>
    </row>
    <row r="1879" spans="1:16">
      <c r="A1879" s="4">
        <v>50</v>
      </c>
      <c r="B1879" s="4">
        <v>0</v>
      </c>
      <c r="C1879" s="4">
        <v>0</v>
      </c>
      <c r="D1879" s="4">
        <v>1</v>
      </c>
      <c r="E1879" s="4">
        <v>204</v>
      </c>
      <c r="F1879" s="4">
        <f>ROUND(Source!R1871,O1879)</f>
        <v>0</v>
      </c>
      <c r="G1879" s="4" t="s">
        <v>184</v>
      </c>
      <c r="H1879" s="4" t="s">
        <v>185</v>
      </c>
      <c r="I1879" s="4"/>
      <c r="J1879" s="4"/>
      <c r="K1879" s="4">
        <v>204</v>
      </c>
      <c r="L1879" s="4">
        <v>7</v>
      </c>
      <c r="M1879" s="4">
        <v>3</v>
      </c>
      <c r="N1879" s="4" t="s">
        <v>45</v>
      </c>
      <c r="O1879" s="4">
        <v>2</v>
      </c>
      <c r="P1879" s="4"/>
    </row>
    <row r="1880" spans="1:16">
      <c r="A1880" s="4">
        <v>50</v>
      </c>
      <c r="B1880" s="4">
        <v>0</v>
      </c>
      <c r="C1880" s="4">
        <v>0</v>
      </c>
      <c r="D1880" s="4">
        <v>1</v>
      </c>
      <c r="E1880" s="4">
        <v>205</v>
      </c>
      <c r="F1880" s="4">
        <f>ROUND(Source!S1871,O1880)</f>
        <v>0</v>
      </c>
      <c r="G1880" s="4" t="s">
        <v>186</v>
      </c>
      <c r="H1880" s="4" t="s">
        <v>187</v>
      </c>
      <c r="I1880" s="4"/>
      <c r="J1880" s="4"/>
      <c r="K1880" s="4">
        <v>205</v>
      </c>
      <c r="L1880" s="4">
        <v>8</v>
      </c>
      <c r="M1880" s="4">
        <v>3</v>
      </c>
      <c r="N1880" s="4" t="s">
        <v>45</v>
      </c>
      <c r="O1880" s="4">
        <v>2</v>
      </c>
      <c r="P1880" s="4"/>
    </row>
    <row r="1881" spans="1:16">
      <c r="A1881" s="4">
        <v>50</v>
      </c>
      <c r="B1881" s="4">
        <v>0</v>
      </c>
      <c r="C1881" s="4">
        <v>0</v>
      </c>
      <c r="D1881" s="4">
        <v>1</v>
      </c>
      <c r="E1881" s="4">
        <v>214</v>
      </c>
      <c r="F1881" s="4">
        <f>ROUND(Source!AS1871,O1881)</f>
        <v>0</v>
      </c>
      <c r="G1881" s="4" t="s">
        <v>188</v>
      </c>
      <c r="H1881" s="4" t="s">
        <v>189</v>
      </c>
      <c r="I1881" s="4"/>
      <c r="J1881" s="4"/>
      <c r="K1881" s="4">
        <v>214</v>
      </c>
      <c r="L1881" s="4">
        <v>9</v>
      </c>
      <c r="M1881" s="4">
        <v>3</v>
      </c>
      <c r="N1881" s="4" t="s">
        <v>45</v>
      </c>
      <c r="O1881" s="4">
        <v>2</v>
      </c>
      <c r="P1881" s="4"/>
    </row>
    <row r="1882" spans="1:16">
      <c r="A1882" s="4">
        <v>50</v>
      </c>
      <c r="B1882" s="4">
        <v>0</v>
      </c>
      <c r="C1882" s="4">
        <v>0</v>
      </c>
      <c r="D1882" s="4">
        <v>1</v>
      </c>
      <c r="E1882" s="4">
        <v>215</v>
      </c>
      <c r="F1882" s="4">
        <f>ROUND(Source!AT1871,O1882)</f>
        <v>0</v>
      </c>
      <c r="G1882" s="4" t="s">
        <v>190</v>
      </c>
      <c r="H1882" s="4" t="s">
        <v>191</v>
      </c>
      <c r="I1882" s="4"/>
      <c r="J1882" s="4"/>
      <c r="K1882" s="4">
        <v>215</v>
      </c>
      <c r="L1882" s="4">
        <v>10</v>
      </c>
      <c r="M1882" s="4">
        <v>3</v>
      </c>
      <c r="N1882" s="4" t="s">
        <v>45</v>
      </c>
      <c r="O1882" s="4">
        <v>2</v>
      </c>
      <c r="P1882" s="4"/>
    </row>
    <row r="1883" spans="1:16">
      <c r="A1883" s="4">
        <v>50</v>
      </c>
      <c r="B1883" s="4">
        <v>0</v>
      </c>
      <c r="C1883" s="4">
        <v>0</v>
      </c>
      <c r="D1883" s="4">
        <v>1</v>
      </c>
      <c r="E1883" s="4">
        <v>217</v>
      </c>
      <c r="F1883" s="4">
        <f>ROUND(Source!AU1871,O1883)</f>
        <v>0</v>
      </c>
      <c r="G1883" s="4" t="s">
        <v>192</v>
      </c>
      <c r="H1883" s="4" t="s">
        <v>193</v>
      </c>
      <c r="I1883" s="4"/>
      <c r="J1883" s="4"/>
      <c r="K1883" s="4">
        <v>217</v>
      </c>
      <c r="L1883" s="4">
        <v>11</v>
      </c>
      <c r="M1883" s="4">
        <v>3</v>
      </c>
      <c r="N1883" s="4" t="s">
        <v>45</v>
      </c>
      <c r="O1883" s="4">
        <v>2</v>
      </c>
      <c r="P1883" s="4"/>
    </row>
    <row r="1884" spans="1:16">
      <c r="A1884" s="4">
        <v>50</v>
      </c>
      <c r="B1884" s="4">
        <v>0</v>
      </c>
      <c r="C1884" s="4">
        <v>0</v>
      </c>
      <c r="D1884" s="4">
        <v>1</v>
      </c>
      <c r="E1884" s="4">
        <v>206</v>
      </c>
      <c r="F1884" s="4">
        <f>ROUND(Source!T1871,O1884)</f>
        <v>0</v>
      </c>
      <c r="G1884" s="4" t="s">
        <v>194</v>
      </c>
      <c r="H1884" s="4" t="s">
        <v>195</v>
      </c>
      <c r="I1884" s="4"/>
      <c r="J1884" s="4"/>
      <c r="K1884" s="4">
        <v>206</v>
      </c>
      <c r="L1884" s="4">
        <v>12</v>
      </c>
      <c r="M1884" s="4">
        <v>3</v>
      </c>
      <c r="N1884" s="4" t="s">
        <v>45</v>
      </c>
      <c r="O1884" s="4">
        <v>2</v>
      </c>
      <c r="P1884" s="4"/>
    </row>
    <row r="1885" spans="1:16">
      <c r="A1885" s="4">
        <v>50</v>
      </c>
      <c r="B1885" s="4">
        <v>0</v>
      </c>
      <c r="C1885" s="4">
        <v>0</v>
      </c>
      <c r="D1885" s="4">
        <v>1</v>
      </c>
      <c r="E1885" s="4">
        <v>207</v>
      </c>
      <c r="F1885" s="4">
        <f>Source!U1871</f>
        <v>0</v>
      </c>
      <c r="G1885" s="4" t="s">
        <v>196</v>
      </c>
      <c r="H1885" s="4" t="s">
        <v>197</v>
      </c>
      <c r="I1885" s="4"/>
      <c r="J1885" s="4"/>
      <c r="K1885" s="4">
        <v>207</v>
      </c>
      <c r="L1885" s="4">
        <v>13</v>
      </c>
      <c r="M1885" s="4">
        <v>3</v>
      </c>
      <c r="N1885" s="4" t="s">
        <v>45</v>
      </c>
      <c r="O1885" s="4">
        <v>-1</v>
      </c>
      <c r="P1885" s="4"/>
    </row>
    <row r="1886" spans="1:16">
      <c r="A1886" s="4">
        <v>50</v>
      </c>
      <c r="B1886" s="4">
        <v>0</v>
      </c>
      <c r="C1886" s="4">
        <v>0</v>
      </c>
      <c r="D1886" s="4">
        <v>1</v>
      </c>
      <c r="E1886" s="4">
        <v>208</v>
      </c>
      <c r="F1886" s="4">
        <f>Source!V1871</f>
        <v>0</v>
      </c>
      <c r="G1886" s="4" t="s">
        <v>198</v>
      </c>
      <c r="H1886" s="4" t="s">
        <v>199</v>
      </c>
      <c r="I1886" s="4"/>
      <c r="J1886" s="4"/>
      <c r="K1886" s="4">
        <v>208</v>
      </c>
      <c r="L1886" s="4">
        <v>14</v>
      </c>
      <c r="M1886" s="4">
        <v>3</v>
      </c>
      <c r="N1886" s="4" t="s">
        <v>45</v>
      </c>
      <c r="O1886" s="4">
        <v>-1</v>
      </c>
      <c r="P1886" s="4"/>
    </row>
    <row r="1887" spans="1:16">
      <c r="A1887" s="4">
        <v>50</v>
      </c>
      <c r="B1887" s="4">
        <v>0</v>
      </c>
      <c r="C1887" s="4">
        <v>0</v>
      </c>
      <c r="D1887" s="4">
        <v>1</v>
      </c>
      <c r="E1887" s="4">
        <v>209</v>
      </c>
      <c r="F1887" s="4">
        <f>ROUND(Source!W1871,O1887)</f>
        <v>0</v>
      </c>
      <c r="G1887" s="4" t="s">
        <v>200</v>
      </c>
      <c r="H1887" s="4" t="s">
        <v>201</v>
      </c>
      <c r="I1887" s="4"/>
      <c r="J1887" s="4"/>
      <c r="K1887" s="4">
        <v>209</v>
      </c>
      <c r="L1887" s="4">
        <v>15</v>
      </c>
      <c r="M1887" s="4">
        <v>3</v>
      </c>
      <c r="N1887" s="4" t="s">
        <v>45</v>
      </c>
      <c r="O1887" s="4">
        <v>2</v>
      </c>
      <c r="P1887" s="4"/>
    </row>
    <row r="1888" spans="1:16">
      <c r="A1888" s="4">
        <v>50</v>
      </c>
      <c r="B1888" s="4">
        <v>0</v>
      </c>
      <c r="C1888" s="4">
        <v>0</v>
      </c>
      <c r="D1888" s="4">
        <v>1</v>
      </c>
      <c r="E1888" s="4">
        <v>210</v>
      </c>
      <c r="F1888" s="4">
        <f>ROUND(Source!X1871,O1888)</f>
        <v>0</v>
      </c>
      <c r="G1888" s="4" t="s">
        <v>202</v>
      </c>
      <c r="H1888" s="4" t="s">
        <v>203</v>
      </c>
      <c r="I1888" s="4"/>
      <c r="J1888" s="4"/>
      <c r="K1888" s="4">
        <v>210</v>
      </c>
      <c r="L1888" s="4">
        <v>16</v>
      </c>
      <c r="M1888" s="4">
        <v>3</v>
      </c>
      <c r="N1888" s="4" t="s">
        <v>45</v>
      </c>
      <c r="O1888" s="4">
        <v>2</v>
      </c>
      <c r="P1888" s="4"/>
    </row>
    <row r="1889" spans="1:118">
      <c r="A1889" s="4">
        <v>50</v>
      </c>
      <c r="B1889" s="4">
        <v>0</v>
      </c>
      <c r="C1889" s="4">
        <v>0</v>
      </c>
      <c r="D1889" s="4">
        <v>1</v>
      </c>
      <c r="E1889" s="4">
        <v>211</v>
      </c>
      <c r="F1889" s="4">
        <f>ROUND(Source!Y1871,O1889)</f>
        <v>0</v>
      </c>
      <c r="G1889" s="4" t="s">
        <v>204</v>
      </c>
      <c r="H1889" s="4" t="s">
        <v>205</v>
      </c>
      <c r="I1889" s="4"/>
      <c r="J1889" s="4"/>
      <c r="K1889" s="4">
        <v>211</v>
      </c>
      <c r="L1889" s="4">
        <v>17</v>
      </c>
      <c r="M1889" s="4">
        <v>3</v>
      </c>
      <c r="N1889" s="4" t="s">
        <v>45</v>
      </c>
      <c r="O1889" s="4">
        <v>2</v>
      </c>
      <c r="P1889" s="4"/>
    </row>
    <row r="1890" spans="1:118">
      <c r="A1890" s="4">
        <v>50</v>
      </c>
      <c r="B1890" s="4">
        <v>0</v>
      </c>
      <c r="C1890" s="4">
        <v>0</v>
      </c>
      <c r="D1890" s="4">
        <v>1</v>
      </c>
      <c r="E1890" s="4">
        <v>224</v>
      </c>
      <c r="F1890" s="4">
        <f>ROUND(Source!AR1871,O1890)</f>
        <v>0</v>
      </c>
      <c r="G1890" s="4" t="s">
        <v>206</v>
      </c>
      <c r="H1890" s="4" t="s">
        <v>207</v>
      </c>
      <c r="I1890" s="4"/>
      <c r="J1890" s="4"/>
      <c r="K1890" s="4">
        <v>224</v>
      </c>
      <c r="L1890" s="4">
        <v>18</v>
      </c>
      <c r="M1890" s="4">
        <v>3</v>
      </c>
      <c r="N1890" s="4" t="s">
        <v>45</v>
      </c>
      <c r="O1890" s="4">
        <v>2</v>
      </c>
      <c r="P1890" s="4"/>
    </row>
    <row r="1892" spans="1:118">
      <c r="A1892" s="1">
        <v>5</v>
      </c>
      <c r="B1892" s="1">
        <v>0</v>
      </c>
      <c r="C1892" s="1"/>
      <c r="D1892" s="1">
        <f>ROW(A1896)</f>
        <v>1896</v>
      </c>
      <c r="E1892" s="1"/>
      <c r="F1892" s="1" t="s">
        <v>564</v>
      </c>
      <c r="G1892" s="1" t="s">
        <v>839</v>
      </c>
      <c r="H1892" s="1" t="s">
        <v>45</v>
      </c>
      <c r="I1892" s="1">
        <v>0</v>
      </c>
      <c r="J1892" s="1"/>
      <c r="K1892" s="1">
        <v>0</v>
      </c>
      <c r="L1892" s="1"/>
      <c r="M1892" s="1"/>
      <c r="N1892" s="1"/>
      <c r="O1892" s="1"/>
      <c r="P1892" s="1"/>
      <c r="Q1892" s="1"/>
      <c r="R1892" s="1"/>
      <c r="S1892" s="1"/>
      <c r="T1892" s="1"/>
      <c r="U1892" s="1" t="s">
        <v>45</v>
      </c>
      <c r="V1892" s="1">
        <v>0</v>
      </c>
      <c r="W1892" s="1"/>
      <c r="X1892" s="1"/>
      <c r="Y1892" s="1"/>
      <c r="Z1892" s="1"/>
      <c r="AA1892" s="1"/>
      <c r="AB1892" s="1" t="s">
        <v>45</v>
      </c>
      <c r="AC1892" s="1" t="s">
        <v>45</v>
      </c>
      <c r="AD1892" s="1" t="s">
        <v>45</v>
      </c>
      <c r="AE1892" s="1" t="s">
        <v>45</v>
      </c>
      <c r="AF1892" s="1" t="s">
        <v>45</v>
      </c>
      <c r="AG1892" s="1" t="s">
        <v>45</v>
      </c>
      <c r="AH1892" s="1"/>
      <c r="AI1892" s="1"/>
      <c r="AJ1892" s="1"/>
      <c r="AK1892" s="1"/>
      <c r="AL1892" s="1"/>
      <c r="AM1892" s="1"/>
      <c r="AN1892" s="1"/>
      <c r="AO1892" s="1"/>
      <c r="AP1892" s="1" t="s">
        <v>45</v>
      </c>
      <c r="AQ1892" s="1" t="s">
        <v>45</v>
      </c>
      <c r="AR1892" s="1" t="s">
        <v>45</v>
      </c>
      <c r="AS1892" s="1"/>
      <c r="AT1892" s="1"/>
      <c r="AU1892" s="1"/>
      <c r="AV1892" s="1"/>
      <c r="AW1892" s="1"/>
      <c r="AX1892" s="1"/>
      <c r="AY1892" s="1"/>
      <c r="AZ1892" s="1" t="s">
        <v>45</v>
      </c>
      <c r="BA1892" s="1"/>
      <c r="BB1892" s="1" t="s">
        <v>45</v>
      </c>
      <c r="BC1892" s="1" t="s">
        <v>45</v>
      </c>
      <c r="BD1892" s="1" t="s">
        <v>45</v>
      </c>
      <c r="BE1892" s="1" t="s">
        <v>45</v>
      </c>
      <c r="BF1892" s="1" t="s">
        <v>45</v>
      </c>
      <c r="BG1892" s="1" t="s">
        <v>45</v>
      </c>
      <c r="BH1892" s="1" t="s">
        <v>45</v>
      </c>
      <c r="BI1892" s="1" t="s">
        <v>45</v>
      </c>
      <c r="BJ1892" s="1" t="s">
        <v>45</v>
      </c>
      <c r="BK1892" s="1" t="s">
        <v>45</v>
      </c>
      <c r="BL1892" s="1" t="s">
        <v>45</v>
      </c>
      <c r="BM1892" s="1" t="s">
        <v>45</v>
      </c>
      <c r="BN1892" s="1" t="s">
        <v>45</v>
      </c>
      <c r="BO1892" s="1" t="s">
        <v>45</v>
      </c>
      <c r="BP1892" s="1" t="s">
        <v>45</v>
      </c>
      <c r="BQ1892" s="1"/>
      <c r="BR1892" s="1"/>
      <c r="BS1892" s="1"/>
      <c r="BT1892" s="1"/>
      <c r="BU1892" s="1"/>
      <c r="BV1892" s="1"/>
      <c r="BW1892" s="1"/>
      <c r="BX1892" s="1">
        <v>0</v>
      </c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>
        <v>0</v>
      </c>
    </row>
    <row r="1894" spans="1:118">
      <c r="A1894" s="2">
        <v>52</v>
      </c>
      <c r="B1894" s="2">
        <f t="shared" ref="B1894:G1894" si="1301">B1896</f>
        <v>0</v>
      </c>
      <c r="C1894" s="2">
        <f t="shared" si="1301"/>
        <v>5</v>
      </c>
      <c r="D1894" s="2">
        <f t="shared" si="1301"/>
        <v>1892</v>
      </c>
      <c r="E1894" s="2">
        <f t="shared" si="1301"/>
        <v>0</v>
      </c>
      <c r="F1894" s="2" t="str">
        <f t="shared" si="1301"/>
        <v>Новый подраздел</v>
      </c>
      <c r="G1894" s="2" t="str">
        <f t="shared" si="1301"/>
        <v>САНУЗЕЛ</v>
      </c>
      <c r="H1894" s="2"/>
      <c r="I1894" s="2"/>
      <c r="J1894" s="2"/>
      <c r="K1894" s="2"/>
      <c r="L1894" s="2"/>
      <c r="M1894" s="2"/>
      <c r="N1894" s="2"/>
      <c r="O1894" s="2">
        <f t="shared" ref="O1894:AT1894" si="1302">O1896</f>
        <v>0</v>
      </c>
      <c r="P1894" s="2">
        <f t="shared" si="1302"/>
        <v>0</v>
      </c>
      <c r="Q1894" s="2">
        <f t="shared" si="1302"/>
        <v>0</v>
      </c>
      <c r="R1894" s="2">
        <f t="shared" si="1302"/>
        <v>0</v>
      </c>
      <c r="S1894" s="2">
        <f t="shared" si="1302"/>
        <v>0</v>
      </c>
      <c r="T1894" s="2">
        <f t="shared" si="1302"/>
        <v>0</v>
      </c>
      <c r="U1894" s="2">
        <f t="shared" si="1302"/>
        <v>0</v>
      </c>
      <c r="V1894" s="2">
        <f t="shared" si="1302"/>
        <v>0</v>
      </c>
      <c r="W1894" s="2">
        <f t="shared" si="1302"/>
        <v>0</v>
      </c>
      <c r="X1894" s="2">
        <f t="shared" si="1302"/>
        <v>0</v>
      </c>
      <c r="Y1894" s="2">
        <f t="shared" si="1302"/>
        <v>0</v>
      </c>
      <c r="Z1894" s="2">
        <f t="shared" si="1302"/>
        <v>0</v>
      </c>
      <c r="AA1894" s="2">
        <f t="shared" si="1302"/>
        <v>0</v>
      </c>
      <c r="AB1894" s="2">
        <f t="shared" si="1302"/>
        <v>0</v>
      </c>
      <c r="AC1894" s="2">
        <f t="shared" si="1302"/>
        <v>0</v>
      </c>
      <c r="AD1894" s="2">
        <f t="shared" si="1302"/>
        <v>0</v>
      </c>
      <c r="AE1894" s="2">
        <f t="shared" si="1302"/>
        <v>0</v>
      </c>
      <c r="AF1894" s="2">
        <f t="shared" si="1302"/>
        <v>0</v>
      </c>
      <c r="AG1894" s="2">
        <f t="shared" si="1302"/>
        <v>0</v>
      </c>
      <c r="AH1894" s="2">
        <f t="shared" si="1302"/>
        <v>0</v>
      </c>
      <c r="AI1894" s="2">
        <f t="shared" si="1302"/>
        <v>0</v>
      </c>
      <c r="AJ1894" s="2">
        <f t="shared" si="1302"/>
        <v>0</v>
      </c>
      <c r="AK1894" s="2">
        <f t="shared" si="1302"/>
        <v>0</v>
      </c>
      <c r="AL1894" s="2">
        <f t="shared" si="1302"/>
        <v>0</v>
      </c>
      <c r="AM1894" s="2">
        <f t="shared" si="1302"/>
        <v>0</v>
      </c>
      <c r="AN1894" s="2">
        <f t="shared" si="1302"/>
        <v>0</v>
      </c>
      <c r="AO1894" s="2">
        <f t="shared" si="1302"/>
        <v>0</v>
      </c>
      <c r="AP1894" s="2">
        <f t="shared" si="1302"/>
        <v>0</v>
      </c>
      <c r="AQ1894" s="2">
        <f t="shared" si="1302"/>
        <v>0</v>
      </c>
      <c r="AR1894" s="2">
        <f t="shared" si="1302"/>
        <v>0</v>
      </c>
      <c r="AS1894" s="2">
        <f t="shared" si="1302"/>
        <v>0</v>
      </c>
      <c r="AT1894" s="2">
        <f t="shared" si="1302"/>
        <v>0</v>
      </c>
      <c r="AU1894" s="2">
        <f t="shared" ref="AU1894:BZ1894" si="1303">AU1896</f>
        <v>0</v>
      </c>
      <c r="AV1894" s="2">
        <f t="shared" si="1303"/>
        <v>0</v>
      </c>
      <c r="AW1894" s="2">
        <f t="shared" si="1303"/>
        <v>0</v>
      </c>
      <c r="AX1894" s="2">
        <f t="shared" si="1303"/>
        <v>0</v>
      </c>
      <c r="AY1894" s="2">
        <f t="shared" si="1303"/>
        <v>0</v>
      </c>
      <c r="AZ1894" s="2">
        <f t="shared" si="1303"/>
        <v>0</v>
      </c>
      <c r="BA1894" s="2">
        <f t="shared" si="1303"/>
        <v>0</v>
      </c>
      <c r="BB1894" s="2">
        <f t="shared" si="1303"/>
        <v>0</v>
      </c>
      <c r="BC1894" s="2">
        <f t="shared" si="1303"/>
        <v>0</v>
      </c>
      <c r="BD1894" s="2">
        <f t="shared" si="1303"/>
        <v>0</v>
      </c>
      <c r="BE1894" s="2">
        <f t="shared" si="1303"/>
        <v>0</v>
      </c>
      <c r="BF1894" s="2">
        <f t="shared" si="1303"/>
        <v>0</v>
      </c>
      <c r="BG1894" s="2">
        <f t="shared" si="1303"/>
        <v>0</v>
      </c>
      <c r="BH1894" s="2">
        <f t="shared" si="1303"/>
        <v>0</v>
      </c>
      <c r="BI1894" s="2">
        <f t="shared" si="1303"/>
        <v>0</v>
      </c>
      <c r="BJ1894" s="2">
        <f t="shared" si="1303"/>
        <v>0</v>
      </c>
      <c r="BK1894" s="2">
        <f t="shared" si="1303"/>
        <v>0</v>
      </c>
      <c r="BL1894" s="2">
        <f t="shared" si="1303"/>
        <v>0</v>
      </c>
      <c r="BM1894" s="2">
        <f t="shared" si="1303"/>
        <v>0</v>
      </c>
      <c r="BN1894" s="2">
        <f t="shared" si="1303"/>
        <v>0</v>
      </c>
      <c r="BO1894" s="3">
        <f t="shared" si="1303"/>
        <v>0</v>
      </c>
      <c r="BP1894" s="3">
        <f t="shared" si="1303"/>
        <v>0</v>
      </c>
      <c r="BQ1894" s="3">
        <f t="shared" si="1303"/>
        <v>0</v>
      </c>
      <c r="BR1894" s="3">
        <f t="shared" si="1303"/>
        <v>0</v>
      </c>
      <c r="BS1894" s="3">
        <f t="shared" si="1303"/>
        <v>0</v>
      </c>
      <c r="BT1894" s="3">
        <f t="shared" si="1303"/>
        <v>0</v>
      </c>
      <c r="BU1894" s="3">
        <f t="shared" si="1303"/>
        <v>0</v>
      </c>
      <c r="BV1894" s="3">
        <f t="shared" si="1303"/>
        <v>0</v>
      </c>
      <c r="BW1894" s="3">
        <f t="shared" si="1303"/>
        <v>0</v>
      </c>
      <c r="BX1894" s="3">
        <f t="shared" si="1303"/>
        <v>0</v>
      </c>
      <c r="BY1894" s="3">
        <f t="shared" si="1303"/>
        <v>0</v>
      </c>
      <c r="BZ1894" s="3">
        <f t="shared" si="1303"/>
        <v>0</v>
      </c>
      <c r="CA1894" s="3">
        <f t="shared" ref="CA1894:DF1894" si="1304">CA1896</f>
        <v>0</v>
      </c>
      <c r="CB1894" s="3">
        <f t="shared" si="1304"/>
        <v>0</v>
      </c>
      <c r="CC1894" s="3">
        <f t="shared" si="1304"/>
        <v>0</v>
      </c>
      <c r="CD1894" s="3">
        <f t="shared" si="1304"/>
        <v>0</v>
      </c>
      <c r="CE1894" s="3">
        <f t="shared" si="1304"/>
        <v>0</v>
      </c>
      <c r="CF1894" s="3">
        <f t="shared" si="1304"/>
        <v>0</v>
      </c>
      <c r="CG1894" s="3">
        <f t="shared" si="1304"/>
        <v>0</v>
      </c>
      <c r="CH1894" s="3">
        <f t="shared" si="1304"/>
        <v>0</v>
      </c>
      <c r="CI1894" s="3">
        <f t="shared" si="1304"/>
        <v>0</v>
      </c>
      <c r="CJ1894" s="3">
        <f t="shared" si="1304"/>
        <v>0</v>
      </c>
      <c r="CK1894" s="3">
        <f t="shared" si="1304"/>
        <v>0</v>
      </c>
      <c r="CL1894" s="3">
        <f t="shared" si="1304"/>
        <v>0</v>
      </c>
      <c r="CM1894" s="3">
        <f t="shared" si="1304"/>
        <v>0</v>
      </c>
      <c r="CN1894" s="3">
        <f t="shared" si="1304"/>
        <v>0</v>
      </c>
      <c r="CO1894" s="3">
        <f t="shared" si="1304"/>
        <v>0</v>
      </c>
      <c r="CP1894" s="3">
        <f t="shared" si="1304"/>
        <v>0</v>
      </c>
      <c r="CQ1894" s="3">
        <f t="shared" si="1304"/>
        <v>0</v>
      </c>
      <c r="CR1894" s="3">
        <f t="shared" si="1304"/>
        <v>0</v>
      </c>
      <c r="CS1894" s="3">
        <f t="shared" si="1304"/>
        <v>0</v>
      </c>
      <c r="CT1894" s="3">
        <f t="shared" si="1304"/>
        <v>0</v>
      </c>
      <c r="CU1894" s="3">
        <f t="shared" si="1304"/>
        <v>0</v>
      </c>
      <c r="CV1894" s="3">
        <f t="shared" si="1304"/>
        <v>0</v>
      </c>
      <c r="CW1894" s="3">
        <f t="shared" si="1304"/>
        <v>0</v>
      </c>
      <c r="CX1894" s="3">
        <f t="shared" si="1304"/>
        <v>0</v>
      </c>
      <c r="CY1894" s="3">
        <f t="shared" si="1304"/>
        <v>0</v>
      </c>
      <c r="CZ1894" s="3">
        <f t="shared" si="1304"/>
        <v>0</v>
      </c>
      <c r="DA1894" s="3">
        <f t="shared" si="1304"/>
        <v>0</v>
      </c>
      <c r="DB1894" s="3">
        <f t="shared" si="1304"/>
        <v>0</v>
      </c>
      <c r="DC1894" s="3">
        <f t="shared" si="1304"/>
        <v>0</v>
      </c>
      <c r="DD1894" s="3">
        <f t="shared" si="1304"/>
        <v>0</v>
      </c>
      <c r="DE1894" s="3">
        <f t="shared" si="1304"/>
        <v>0</v>
      </c>
      <c r="DF1894" s="3">
        <f t="shared" si="1304"/>
        <v>0</v>
      </c>
      <c r="DG1894" s="3">
        <f t="shared" ref="DG1894:DN1894" si="1305">DG1896</f>
        <v>0</v>
      </c>
      <c r="DH1894" s="3">
        <f t="shared" si="1305"/>
        <v>0</v>
      </c>
      <c r="DI1894" s="3">
        <f t="shared" si="1305"/>
        <v>0</v>
      </c>
      <c r="DJ1894" s="3">
        <f t="shared" si="1305"/>
        <v>0</v>
      </c>
      <c r="DK1894" s="3">
        <f t="shared" si="1305"/>
        <v>0</v>
      </c>
      <c r="DL1894" s="3">
        <f t="shared" si="1305"/>
        <v>0</v>
      </c>
      <c r="DM1894" s="3">
        <f t="shared" si="1305"/>
        <v>0</v>
      </c>
      <c r="DN1894" s="3">
        <f t="shared" si="1305"/>
        <v>0</v>
      </c>
    </row>
    <row r="1896" spans="1:118">
      <c r="A1896" s="2">
        <v>51</v>
      </c>
      <c r="B1896" s="2">
        <f>B1892</f>
        <v>0</v>
      </c>
      <c r="C1896" s="2">
        <f>A1892</f>
        <v>5</v>
      </c>
      <c r="D1896" s="2">
        <f>ROW(A1892)</f>
        <v>1892</v>
      </c>
      <c r="E1896" s="2"/>
      <c r="F1896" s="2" t="str">
        <f>IF(F1892&lt;&gt;"",F1892,"")</f>
        <v>Новый подраздел</v>
      </c>
      <c r="G1896" s="2" t="str">
        <f>IF(G1892&lt;&gt;"",G1892,"")</f>
        <v>САНУЗЕЛ</v>
      </c>
      <c r="H1896" s="2"/>
      <c r="I1896" s="2"/>
      <c r="J1896" s="2"/>
      <c r="K1896" s="2"/>
      <c r="L1896" s="2"/>
      <c r="M1896" s="2"/>
      <c r="N1896" s="2"/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>
        <f t="shared" ref="AO1896:AU1896" si="1306">ROUND(BB1896,2)</f>
        <v>0</v>
      </c>
      <c r="AP1896" s="2">
        <f t="shared" si="1306"/>
        <v>0</v>
      </c>
      <c r="AQ1896" s="2">
        <f t="shared" si="1306"/>
        <v>0</v>
      </c>
      <c r="AR1896" s="2">
        <f t="shared" si="1306"/>
        <v>0</v>
      </c>
      <c r="AS1896" s="2">
        <f t="shared" si="1306"/>
        <v>0</v>
      </c>
      <c r="AT1896" s="2">
        <f t="shared" si="1306"/>
        <v>0</v>
      </c>
      <c r="AU1896" s="2">
        <f t="shared" si="1306"/>
        <v>0</v>
      </c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>
        <v>0</v>
      </c>
    </row>
    <row r="1898" spans="1:118">
      <c r="A1898" s="4">
        <v>50</v>
      </c>
      <c r="B1898" s="4">
        <v>0</v>
      </c>
      <c r="C1898" s="4">
        <v>0</v>
      </c>
      <c r="D1898" s="4">
        <v>1</v>
      </c>
      <c r="E1898" s="4">
        <v>201</v>
      </c>
      <c r="F1898" s="4">
        <f>ROUND(Source!O1896,O1898)</f>
        <v>0</v>
      </c>
      <c r="G1898" s="4" t="s">
        <v>172</v>
      </c>
      <c r="H1898" s="4" t="s">
        <v>173</v>
      </c>
      <c r="I1898" s="4"/>
      <c r="J1898" s="4"/>
      <c r="K1898" s="4">
        <v>201</v>
      </c>
      <c r="L1898" s="4">
        <v>1</v>
      </c>
      <c r="M1898" s="4">
        <v>3</v>
      </c>
      <c r="N1898" s="4" t="s">
        <v>45</v>
      </c>
      <c r="O1898" s="4">
        <v>2</v>
      </c>
      <c r="P1898" s="4"/>
    </row>
    <row r="1899" spans="1:118">
      <c r="A1899" s="4">
        <v>50</v>
      </c>
      <c r="B1899" s="4">
        <v>0</v>
      </c>
      <c r="C1899" s="4">
        <v>0</v>
      </c>
      <c r="D1899" s="4">
        <v>1</v>
      </c>
      <c r="E1899" s="4">
        <v>202</v>
      </c>
      <c r="F1899" s="4">
        <f>ROUND(Source!P1896,O1899)</f>
        <v>0</v>
      </c>
      <c r="G1899" s="4" t="s">
        <v>174</v>
      </c>
      <c r="H1899" s="4" t="s">
        <v>175</v>
      </c>
      <c r="I1899" s="4"/>
      <c r="J1899" s="4"/>
      <c r="K1899" s="4">
        <v>202</v>
      </c>
      <c r="L1899" s="4">
        <v>2</v>
      </c>
      <c r="M1899" s="4">
        <v>3</v>
      </c>
      <c r="N1899" s="4" t="s">
        <v>45</v>
      </c>
      <c r="O1899" s="4">
        <v>2</v>
      </c>
      <c r="P1899" s="4"/>
    </row>
    <row r="1900" spans="1:118">
      <c r="A1900" s="4">
        <v>50</v>
      </c>
      <c r="B1900" s="4">
        <v>0</v>
      </c>
      <c r="C1900" s="4">
        <v>0</v>
      </c>
      <c r="D1900" s="4">
        <v>1</v>
      </c>
      <c r="E1900" s="4">
        <v>222</v>
      </c>
      <c r="F1900" s="4">
        <f>ROUND(Source!AO1896,O1900)</f>
        <v>0</v>
      </c>
      <c r="G1900" s="4" t="s">
        <v>176</v>
      </c>
      <c r="H1900" s="4" t="s">
        <v>177</v>
      </c>
      <c r="I1900" s="4"/>
      <c r="J1900" s="4"/>
      <c r="K1900" s="4">
        <v>222</v>
      </c>
      <c r="L1900" s="4">
        <v>3</v>
      </c>
      <c r="M1900" s="4">
        <v>3</v>
      </c>
      <c r="N1900" s="4" t="s">
        <v>45</v>
      </c>
      <c r="O1900" s="4">
        <v>2</v>
      </c>
      <c r="P1900" s="4"/>
    </row>
    <row r="1901" spans="1:118">
      <c r="A1901" s="4">
        <v>50</v>
      </c>
      <c r="B1901" s="4">
        <v>0</v>
      </c>
      <c r="C1901" s="4">
        <v>0</v>
      </c>
      <c r="D1901" s="4">
        <v>1</v>
      </c>
      <c r="E1901" s="4">
        <v>216</v>
      </c>
      <c r="F1901" s="4">
        <f>ROUND(Source!AP1896,O1901)</f>
        <v>0</v>
      </c>
      <c r="G1901" s="4" t="s">
        <v>178</v>
      </c>
      <c r="H1901" s="4" t="s">
        <v>179</v>
      </c>
      <c r="I1901" s="4"/>
      <c r="J1901" s="4"/>
      <c r="K1901" s="4">
        <v>216</v>
      </c>
      <c r="L1901" s="4">
        <v>4</v>
      </c>
      <c r="M1901" s="4">
        <v>3</v>
      </c>
      <c r="N1901" s="4" t="s">
        <v>45</v>
      </c>
      <c r="O1901" s="4">
        <v>2</v>
      </c>
      <c r="P1901" s="4"/>
    </row>
    <row r="1902" spans="1:118">
      <c r="A1902" s="4">
        <v>50</v>
      </c>
      <c r="B1902" s="4">
        <v>0</v>
      </c>
      <c r="C1902" s="4">
        <v>0</v>
      </c>
      <c r="D1902" s="4">
        <v>1</v>
      </c>
      <c r="E1902" s="4">
        <v>223</v>
      </c>
      <c r="F1902" s="4">
        <f>ROUND(Source!AQ1896,O1902)</f>
        <v>0</v>
      </c>
      <c r="G1902" s="4" t="s">
        <v>180</v>
      </c>
      <c r="H1902" s="4" t="s">
        <v>181</v>
      </c>
      <c r="I1902" s="4"/>
      <c r="J1902" s="4"/>
      <c r="K1902" s="4">
        <v>223</v>
      </c>
      <c r="L1902" s="4">
        <v>5</v>
      </c>
      <c r="M1902" s="4">
        <v>3</v>
      </c>
      <c r="N1902" s="4" t="s">
        <v>45</v>
      </c>
      <c r="O1902" s="4">
        <v>2</v>
      </c>
      <c r="P1902" s="4"/>
    </row>
    <row r="1903" spans="1:118">
      <c r="A1903" s="4">
        <v>50</v>
      </c>
      <c r="B1903" s="4">
        <v>0</v>
      </c>
      <c r="C1903" s="4">
        <v>0</v>
      </c>
      <c r="D1903" s="4">
        <v>1</v>
      </c>
      <c r="E1903" s="4">
        <v>203</v>
      </c>
      <c r="F1903" s="4">
        <f>ROUND(Source!Q1896,O1903)</f>
        <v>0</v>
      </c>
      <c r="G1903" s="4" t="s">
        <v>182</v>
      </c>
      <c r="H1903" s="4" t="s">
        <v>183</v>
      </c>
      <c r="I1903" s="4"/>
      <c r="J1903" s="4"/>
      <c r="K1903" s="4">
        <v>203</v>
      </c>
      <c r="L1903" s="4">
        <v>6</v>
      </c>
      <c r="M1903" s="4">
        <v>3</v>
      </c>
      <c r="N1903" s="4" t="s">
        <v>45</v>
      </c>
      <c r="O1903" s="4">
        <v>2</v>
      </c>
      <c r="P1903" s="4"/>
    </row>
    <row r="1904" spans="1:118">
      <c r="A1904" s="4">
        <v>50</v>
      </c>
      <c r="B1904" s="4">
        <v>0</v>
      </c>
      <c r="C1904" s="4">
        <v>0</v>
      </c>
      <c r="D1904" s="4">
        <v>1</v>
      </c>
      <c r="E1904" s="4">
        <v>204</v>
      </c>
      <c r="F1904" s="4">
        <f>ROUND(Source!R1896,O1904)</f>
        <v>0</v>
      </c>
      <c r="G1904" s="4" t="s">
        <v>184</v>
      </c>
      <c r="H1904" s="4" t="s">
        <v>185</v>
      </c>
      <c r="I1904" s="4"/>
      <c r="J1904" s="4"/>
      <c r="K1904" s="4">
        <v>204</v>
      </c>
      <c r="L1904" s="4">
        <v>7</v>
      </c>
      <c r="M1904" s="4">
        <v>3</v>
      </c>
      <c r="N1904" s="4" t="s">
        <v>45</v>
      </c>
      <c r="O1904" s="4">
        <v>2</v>
      </c>
      <c r="P1904" s="4"/>
    </row>
    <row r="1905" spans="1:118">
      <c r="A1905" s="4">
        <v>50</v>
      </c>
      <c r="B1905" s="4">
        <v>0</v>
      </c>
      <c r="C1905" s="4">
        <v>0</v>
      </c>
      <c r="D1905" s="4">
        <v>1</v>
      </c>
      <c r="E1905" s="4">
        <v>205</v>
      </c>
      <c r="F1905" s="4">
        <f>ROUND(Source!S1896,O1905)</f>
        <v>0</v>
      </c>
      <c r="G1905" s="4" t="s">
        <v>186</v>
      </c>
      <c r="H1905" s="4" t="s">
        <v>187</v>
      </c>
      <c r="I1905" s="4"/>
      <c r="J1905" s="4"/>
      <c r="K1905" s="4">
        <v>205</v>
      </c>
      <c r="L1905" s="4">
        <v>8</v>
      </c>
      <c r="M1905" s="4">
        <v>3</v>
      </c>
      <c r="N1905" s="4" t="s">
        <v>45</v>
      </c>
      <c r="O1905" s="4">
        <v>2</v>
      </c>
      <c r="P1905" s="4"/>
    </row>
    <row r="1906" spans="1:118">
      <c r="A1906" s="4">
        <v>50</v>
      </c>
      <c r="B1906" s="4">
        <v>0</v>
      </c>
      <c r="C1906" s="4">
        <v>0</v>
      </c>
      <c r="D1906" s="4">
        <v>1</v>
      </c>
      <c r="E1906" s="4">
        <v>214</v>
      </c>
      <c r="F1906" s="4">
        <f>ROUND(Source!AS1896,O1906)</f>
        <v>0</v>
      </c>
      <c r="G1906" s="4" t="s">
        <v>188</v>
      </c>
      <c r="H1906" s="4" t="s">
        <v>189</v>
      </c>
      <c r="I1906" s="4"/>
      <c r="J1906" s="4"/>
      <c r="K1906" s="4">
        <v>214</v>
      </c>
      <c r="L1906" s="4">
        <v>9</v>
      </c>
      <c r="M1906" s="4">
        <v>3</v>
      </c>
      <c r="N1906" s="4" t="s">
        <v>45</v>
      </c>
      <c r="O1906" s="4">
        <v>2</v>
      </c>
      <c r="P1906" s="4"/>
    </row>
    <row r="1907" spans="1:118">
      <c r="A1907" s="4">
        <v>50</v>
      </c>
      <c r="B1907" s="4">
        <v>0</v>
      </c>
      <c r="C1907" s="4">
        <v>0</v>
      </c>
      <c r="D1907" s="4">
        <v>1</v>
      </c>
      <c r="E1907" s="4">
        <v>215</v>
      </c>
      <c r="F1907" s="4">
        <f>ROUND(Source!AT1896,O1907)</f>
        <v>0</v>
      </c>
      <c r="G1907" s="4" t="s">
        <v>190</v>
      </c>
      <c r="H1907" s="4" t="s">
        <v>191</v>
      </c>
      <c r="I1907" s="4"/>
      <c r="J1907" s="4"/>
      <c r="K1907" s="4">
        <v>215</v>
      </c>
      <c r="L1907" s="4">
        <v>10</v>
      </c>
      <c r="M1907" s="4">
        <v>3</v>
      </c>
      <c r="N1907" s="4" t="s">
        <v>45</v>
      </c>
      <c r="O1907" s="4">
        <v>2</v>
      </c>
      <c r="P1907" s="4"/>
    </row>
    <row r="1908" spans="1:118">
      <c r="A1908" s="4">
        <v>50</v>
      </c>
      <c r="B1908" s="4">
        <v>0</v>
      </c>
      <c r="C1908" s="4">
        <v>0</v>
      </c>
      <c r="D1908" s="4">
        <v>1</v>
      </c>
      <c r="E1908" s="4">
        <v>217</v>
      </c>
      <c r="F1908" s="4">
        <f>ROUND(Source!AU1896,O1908)</f>
        <v>0</v>
      </c>
      <c r="G1908" s="4" t="s">
        <v>192</v>
      </c>
      <c r="H1908" s="4" t="s">
        <v>193</v>
      </c>
      <c r="I1908" s="4"/>
      <c r="J1908" s="4"/>
      <c r="K1908" s="4">
        <v>217</v>
      </c>
      <c r="L1908" s="4">
        <v>11</v>
      </c>
      <c r="M1908" s="4">
        <v>3</v>
      </c>
      <c r="N1908" s="4" t="s">
        <v>45</v>
      </c>
      <c r="O1908" s="4">
        <v>2</v>
      </c>
      <c r="P1908" s="4"/>
    </row>
    <row r="1909" spans="1:118">
      <c r="A1909" s="4">
        <v>50</v>
      </c>
      <c r="B1909" s="4">
        <v>0</v>
      </c>
      <c r="C1909" s="4">
        <v>0</v>
      </c>
      <c r="D1909" s="4">
        <v>1</v>
      </c>
      <c r="E1909" s="4">
        <v>206</v>
      </c>
      <c r="F1909" s="4">
        <f>ROUND(Source!T1896,O1909)</f>
        <v>0</v>
      </c>
      <c r="G1909" s="4" t="s">
        <v>194</v>
      </c>
      <c r="H1909" s="4" t="s">
        <v>195</v>
      </c>
      <c r="I1909" s="4"/>
      <c r="J1909" s="4"/>
      <c r="K1909" s="4">
        <v>206</v>
      </c>
      <c r="L1909" s="4">
        <v>12</v>
      </c>
      <c r="M1909" s="4">
        <v>3</v>
      </c>
      <c r="N1909" s="4" t="s">
        <v>45</v>
      </c>
      <c r="O1909" s="4">
        <v>2</v>
      </c>
      <c r="P1909" s="4"/>
    </row>
    <row r="1910" spans="1:118">
      <c r="A1910" s="4">
        <v>50</v>
      </c>
      <c r="B1910" s="4">
        <v>0</v>
      </c>
      <c r="C1910" s="4">
        <v>0</v>
      </c>
      <c r="D1910" s="4">
        <v>1</v>
      </c>
      <c r="E1910" s="4">
        <v>207</v>
      </c>
      <c r="F1910" s="4">
        <f>Source!U1896</f>
        <v>0</v>
      </c>
      <c r="G1910" s="4" t="s">
        <v>196</v>
      </c>
      <c r="H1910" s="4" t="s">
        <v>197</v>
      </c>
      <c r="I1910" s="4"/>
      <c r="J1910" s="4"/>
      <c r="K1910" s="4">
        <v>207</v>
      </c>
      <c r="L1910" s="4">
        <v>13</v>
      </c>
      <c r="M1910" s="4">
        <v>3</v>
      </c>
      <c r="N1910" s="4" t="s">
        <v>45</v>
      </c>
      <c r="O1910" s="4">
        <v>-1</v>
      </c>
      <c r="P1910" s="4"/>
    </row>
    <row r="1911" spans="1:118">
      <c r="A1911" s="4">
        <v>50</v>
      </c>
      <c r="B1911" s="4">
        <v>0</v>
      </c>
      <c r="C1911" s="4">
        <v>0</v>
      </c>
      <c r="D1911" s="4">
        <v>1</v>
      </c>
      <c r="E1911" s="4">
        <v>208</v>
      </c>
      <c r="F1911" s="4">
        <f>Source!V1896</f>
        <v>0</v>
      </c>
      <c r="G1911" s="4" t="s">
        <v>198</v>
      </c>
      <c r="H1911" s="4" t="s">
        <v>199</v>
      </c>
      <c r="I1911" s="4"/>
      <c r="J1911" s="4"/>
      <c r="K1911" s="4">
        <v>208</v>
      </c>
      <c r="L1911" s="4">
        <v>14</v>
      </c>
      <c r="M1911" s="4">
        <v>3</v>
      </c>
      <c r="N1911" s="4" t="s">
        <v>45</v>
      </c>
      <c r="O1911" s="4">
        <v>-1</v>
      </c>
      <c r="P1911" s="4"/>
    </row>
    <row r="1912" spans="1:118">
      <c r="A1912" s="4">
        <v>50</v>
      </c>
      <c r="B1912" s="4">
        <v>0</v>
      </c>
      <c r="C1912" s="4">
        <v>0</v>
      </c>
      <c r="D1912" s="4">
        <v>1</v>
      </c>
      <c r="E1912" s="4">
        <v>209</v>
      </c>
      <c r="F1912" s="4">
        <f>ROUND(Source!W1896,O1912)</f>
        <v>0</v>
      </c>
      <c r="G1912" s="4" t="s">
        <v>200</v>
      </c>
      <c r="H1912" s="4" t="s">
        <v>201</v>
      </c>
      <c r="I1912" s="4"/>
      <c r="J1912" s="4"/>
      <c r="K1912" s="4">
        <v>209</v>
      </c>
      <c r="L1912" s="4">
        <v>15</v>
      </c>
      <c r="M1912" s="4">
        <v>3</v>
      </c>
      <c r="N1912" s="4" t="s">
        <v>45</v>
      </c>
      <c r="O1912" s="4">
        <v>2</v>
      </c>
      <c r="P1912" s="4"/>
    </row>
    <row r="1913" spans="1:118">
      <c r="A1913" s="4">
        <v>50</v>
      </c>
      <c r="B1913" s="4">
        <v>0</v>
      </c>
      <c r="C1913" s="4">
        <v>0</v>
      </c>
      <c r="D1913" s="4">
        <v>1</v>
      </c>
      <c r="E1913" s="4">
        <v>210</v>
      </c>
      <c r="F1913" s="4">
        <f>ROUND(Source!X1896,O1913)</f>
        <v>0</v>
      </c>
      <c r="G1913" s="4" t="s">
        <v>202</v>
      </c>
      <c r="H1913" s="4" t="s">
        <v>203</v>
      </c>
      <c r="I1913" s="4"/>
      <c r="J1913" s="4"/>
      <c r="K1913" s="4">
        <v>210</v>
      </c>
      <c r="L1913" s="4">
        <v>16</v>
      </c>
      <c r="M1913" s="4">
        <v>3</v>
      </c>
      <c r="N1913" s="4" t="s">
        <v>45</v>
      </c>
      <c r="O1913" s="4">
        <v>2</v>
      </c>
      <c r="P1913" s="4"/>
    </row>
    <row r="1914" spans="1:118">
      <c r="A1914" s="4">
        <v>50</v>
      </c>
      <c r="B1914" s="4">
        <v>0</v>
      </c>
      <c r="C1914" s="4">
        <v>0</v>
      </c>
      <c r="D1914" s="4">
        <v>1</v>
      </c>
      <c r="E1914" s="4">
        <v>211</v>
      </c>
      <c r="F1914" s="4">
        <f>ROUND(Source!Y1896,O1914)</f>
        <v>0</v>
      </c>
      <c r="G1914" s="4" t="s">
        <v>204</v>
      </c>
      <c r="H1914" s="4" t="s">
        <v>205</v>
      </c>
      <c r="I1914" s="4"/>
      <c r="J1914" s="4"/>
      <c r="K1914" s="4">
        <v>211</v>
      </c>
      <c r="L1914" s="4">
        <v>17</v>
      </c>
      <c r="M1914" s="4">
        <v>3</v>
      </c>
      <c r="N1914" s="4" t="s">
        <v>45</v>
      </c>
      <c r="O1914" s="4">
        <v>2</v>
      </c>
      <c r="P1914" s="4"/>
    </row>
    <row r="1915" spans="1:118">
      <c r="A1915" s="4">
        <v>50</v>
      </c>
      <c r="B1915" s="4">
        <v>0</v>
      </c>
      <c r="C1915" s="4">
        <v>0</v>
      </c>
      <c r="D1915" s="4">
        <v>1</v>
      </c>
      <c r="E1915" s="4">
        <v>224</v>
      </c>
      <c r="F1915" s="4">
        <f>ROUND(Source!AR1896,O1915)</f>
        <v>0</v>
      </c>
      <c r="G1915" s="4" t="s">
        <v>206</v>
      </c>
      <c r="H1915" s="4" t="s">
        <v>207</v>
      </c>
      <c r="I1915" s="4"/>
      <c r="J1915" s="4"/>
      <c r="K1915" s="4">
        <v>224</v>
      </c>
      <c r="L1915" s="4">
        <v>18</v>
      </c>
      <c r="M1915" s="4">
        <v>3</v>
      </c>
      <c r="N1915" s="4" t="s">
        <v>45</v>
      </c>
      <c r="O1915" s="4">
        <v>2</v>
      </c>
      <c r="P1915" s="4"/>
    </row>
    <row r="1917" spans="1:118">
      <c r="A1917" s="1">
        <v>5</v>
      </c>
      <c r="B1917" s="1">
        <v>0</v>
      </c>
      <c r="C1917" s="1"/>
      <c r="D1917" s="1">
        <f>ROW(A1921)</f>
        <v>1921</v>
      </c>
      <c r="E1917" s="1"/>
      <c r="F1917" s="1" t="s">
        <v>564</v>
      </c>
      <c r="G1917" s="1" t="s">
        <v>856</v>
      </c>
      <c r="H1917" s="1" t="s">
        <v>45</v>
      </c>
      <c r="I1917" s="1">
        <v>0</v>
      </c>
      <c r="J1917" s="1"/>
      <c r="K1917" s="1">
        <v>0</v>
      </c>
      <c r="L1917" s="1"/>
      <c r="M1917" s="1"/>
      <c r="N1917" s="1"/>
      <c r="O1917" s="1"/>
      <c r="P1917" s="1"/>
      <c r="Q1917" s="1"/>
      <c r="R1917" s="1"/>
      <c r="S1917" s="1"/>
      <c r="T1917" s="1"/>
      <c r="U1917" s="1" t="s">
        <v>45</v>
      </c>
      <c r="V1917" s="1">
        <v>0</v>
      </c>
      <c r="W1917" s="1"/>
      <c r="X1917" s="1"/>
      <c r="Y1917" s="1"/>
      <c r="Z1917" s="1"/>
      <c r="AA1917" s="1"/>
      <c r="AB1917" s="1" t="s">
        <v>45</v>
      </c>
      <c r="AC1917" s="1" t="s">
        <v>45</v>
      </c>
      <c r="AD1917" s="1" t="s">
        <v>45</v>
      </c>
      <c r="AE1917" s="1" t="s">
        <v>45</v>
      </c>
      <c r="AF1917" s="1" t="s">
        <v>45</v>
      </c>
      <c r="AG1917" s="1" t="s">
        <v>45</v>
      </c>
      <c r="AH1917" s="1"/>
      <c r="AI1917" s="1"/>
      <c r="AJ1917" s="1"/>
      <c r="AK1917" s="1"/>
      <c r="AL1917" s="1"/>
      <c r="AM1917" s="1"/>
      <c r="AN1917" s="1"/>
      <c r="AO1917" s="1"/>
      <c r="AP1917" s="1" t="s">
        <v>45</v>
      </c>
      <c r="AQ1917" s="1" t="s">
        <v>45</v>
      </c>
      <c r="AR1917" s="1" t="s">
        <v>45</v>
      </c>
      <c r="AS1917" s="1"/>
      <c r="AT1917" s="1"/>
      <c r="AU1917" s="1"/>
      <c r="AV1917" s="1"/>
      <c r="AW1917" s="1"/>
      <c r="AX1917" s="1"/>
      <c r="AY1917" s="1"/>
      <c r="AZ1917" s="1" t="s">
        <v>45</v>
      </c>
      <c r="BA1917" s="1"/>
      <c r="BB1917" s="1" t="s">
        <v>45</v>
      </c>
      <c r="BC1917" s="1" t="s">
        <v>45</v>
      </c>
      <c r="BD1917" s="1" t="s">
        <v>45</v>
      </c>
      <c r="BE1917" s="1" t="s">
        <v>45</v>
      </c>
      <c r="BF1917" s="1" t="s">
        <v>45</v>
      </c>
      <c r="BG1917" s="1" t="s">
        <v>45</v>
      </c>
      <c r="BH1917" s="1" t="s">
        <v>45</v>
      </c>
      <c r="BI1917" s="1" t="s">
        <v>45</v>
      </c>
      <c r="BJ1917" s="1" t="s">
        <v>45</v>
      </c>
      <c r="BK1917" s="1" t="s">
        <v>45</v>
      </c>
      <c r="BL1917" s="1" t="s">
        <v>45</v>
      </c>
      <c r="BM1917" s="1" t="s">
        <v>45</v>
      </c>
      <c r="BN1917" s="1" t="s">
        <v>45</v>
      </c>
      <c r="BO1917" s="1" t="s">
        <v>45</v>
      </c>
      <c r="BP1917" s="1" t="s">
        <v>45</v>
      </c>
      <c r="BQ1917" s="1"/>
      <c r="BR1917" s="1"/>
      <c r="BS1917" s="1"/>
      <c r="BT1917" s="1"/>
      <c r="BU1917" s="1"/>
      <c r="BV1917" s="1"/>
      <c r="BW1917" s="1"/>
      <c r="BX1917" s="1">
        <v>0</v>
      </c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>
        <v>0</v>
      </c>
    </row>
    <row r="1919" spans="1:118">
      <c r="A1919" s="2">
        <v>52</v>
      </c>
      <c r="B1919" s="2">
        <f t="shared" ref="B1919:G1919" si="1307">B1921</f>
        <v>0</v>
      </c>
      <c r="C1919" s="2">
        <f t="shared" si="1307"/>
        <v>5</v>
      </c>
      <c r="D1919" s="2">
        <f t="shared" si="1307"/>
        <v>1917</v>
      </c>
      <c r="E1919" s="2">
        <f t="shared" si="1307"/>
        <v>0</v>
      </c>
      <c r="F1919" s="2" t="str">
        <f t="shared" si="1307"/>
        <v>Новый подраздел</v>
      </c>
      <c r="G1919" s="2" t="str">
        <f t="shared" si="1307"/>
        <v>САНУЗЕЛ (служебный)</v>
      </c>
      <c r="H1919" s="2"/>
      <c r="I1919" s="2"/>
      <c r="J1919" s="2"/>
      <c r="K1919" s="2"/>
      <c r="L1919" s="2"/>
      <c r="M1919" s="2"/>
      <c r="N1919" s="2"/>
      <c r="O1919" s="2">
        <f t="shared" ref="O1919:AT1919" si="1308">O1921</f>
        <v>0</v>
      </c>
      <c r="P1919" s="2">
        <f t="shared" si="1308"/>
        <v>0</v>
      </c>
      <c r="Q1919" s="2">
        <f t="shared" si="1308"/>
        <v>0</v>
      </c>
      <c r="R1919" s="2">
        <f t="shared" si="1308"/>
        <v>0</v>
      </c>
      <c r="S1919" s="2">
        <f t="shared" si="1308"/>
        <v>0</v>
      </c>
      <c r="T1919" s="2">
        <f t="shared" si="1308"/>
        <v>0</v>
      </c>
      <c r="U1919" s="2">
        <f t="shared" si="1308"/>
        <v>0</v>
      </c>
      <c r="V1919" s="2">
        <f t="shared" si="1308"/>
        <v>0</v>
      </c>
      <c r="W1919" s="2">
        <f t="shared" si="1308"/>
        <v>0</v>
      </c>
      <c r="X1919" s="2">
        <f t="shared" si="1308"/>
        <v>0</v>
      </c>
      <c r="Y1919" s="2">
        <f t="shared" si="1308"/>
        <v>0</v>
      </c>
      <c r="Z1919" s="2">
        <f t="shared" si="1308"/>
        <v>0</v>
      </c>
      <c r="AA1919" s="2">
        <f t="shared" si="1308"/>
        <v>0</v>
      </c>
      <c r="AB1919" s="2">
        <f t="shared" si="1308"/>
        <v>0</v>
      </c>
      <c r="AC1919" s="2">
        <f t="shared" si="1308"/>
        <v>0</v>
      </c>
      <c r="AD1919" s="2">
        <f t="shared" si="1308"/>
        <v>0</v>
      </c>
      <c r="AE1919" s="2">
        <f t="shared" si="1308"/>
        <v>0</v>
      </c>
      <c r="AF1919" s="2">
        <f t="shared" si="1308"/>
        <v>0</v>
      </c>
      <c r="AG1919" s="2">
        <f t="shared" si="1308"/>
        <v>0</v>
      </c>
      <c r="AH1919" s="2">
        <f t="shared" si="1308"/>
        <v>0</v>
      </c>
      <c r="AI1919" s="2">
        <f t="shared" si="1308"/>
        <v>0</v>
      </c>
      <c r="AJ1919" s="2">
        <f t="shared" si="1308"/>
        <v>0</v>
      </c>
      <c r="AK1919" s="2">
        <f t="shared" si="1308"/>
        <v>0</v>
      </c>
      <c r="AL1919" s="2">
        <f t="shared" si="1308"/>
        <v>0</v>
      </c>
      <c r="AM1919" s="2">
        <f t="shared" si="1308"/>
        <v>0</v>
      </c>
      <c r="AN1919" s="2">
        <f t="shared" si="1308"/>
        <v>0</v>
      </c>
      <c r="AO1919" s="2">
        <f t="shared" si="1308"/>
        <v>0</v>
      </c>
      <c r="AP1919" s="2">
        <f t="shared" si="1308"/>
        <v>0</v>
      </c>
      <c r="AQ1919" s="2">
        <f t="shared" si="1308"/>
        <v>0</v>
      </c>
      <c r="AR1919" s="2">
        <f t="shared" si="1308"/>
        <v>0</v>
      </c>
      <c r="AS1919" s="2">
        <f t="shared" si="1308"/>
        <v>0</v>
      </c>
      <c r="AT1919" s="2">
        <f t="shared" si="1308"/>
        <v>0</v>
      </c>
      <c r="AU1919" s="2">
        <f t="shared" ref="AU1919:BZ1919" si="1309">AU1921</f>
        <v>0</v>
      </c>
      <c r="AV1919" s="2">
        <f t="shared" si="1309"/>
        <v>0</v>
      </c>
      <c r="AW1919" s="2">
        <f t="shared" si="1309"/>
        <v>0</v>
      </c>
      <c r="AX1919" s="2">
        <f t="shared" si="1309"/>
        <v>0</v>
      </c>
      <c r="AY1919" s="2">
        <f t="shared" si="1309"/>
        <v>0</v>
      </c>
      <c r="AZ1919" s="2">
        <f t="shared" si="1309"/>
        <v>0</v>
      </c>
      <c r="BA1919" s="2">
        <f t="shared" si="1309"/>
        <v>0</v>
      </c>
      <c r="BB1919" s="2">
        <f t="shared" si="1309"/>
        <v>0</v>
      </c>
      <c r="BC1919" s="2">
        <f t="shared" si="1309"/>
        <v>0</v>
      </c>
      <c r="BD1919" s="2">
        <f t="shared" si="1309"/>
        <v>0</v>
      </c>
      <c r="BE1919" s="2">
        <f t="shared" si="1309"/>
        <v>0</v>
      </c>
      <c r="BF1919" s="2">
        <f t="shared" si="1309"/>
        <v>0</v>
      </c>
      <c r="BG1919" s="2">
        <f t="shared" si="1309"/>
        <v>0</v>
      </c>
      <c r="BH1919" s="2">
        <f t="shared" si="1309"/>
        <v>0</v>
      </c>
      <c r="BI1919" s="2">
        <f t="shared" si="1309"/>
        <v>0</v>
      </c>
      <c r="BJ1919" s="2">
        <f t="shared" si="1309"/>
        <v>0</v>
      </c>
      <c r="BK1919" s="2">
        <f t="shared" si="1309"/>
        <v>0</v>
      </c>
      <c r="BL1919" s="2">
        <f t="shared" si="1309"/>
        <v>0</v>
      </c>
      <c r="BM1919" s="2">
        <f t="shared" si="1309"/>
        <v>0</v>
      </c>
      <c r="BN1919" s="2">
        <f t="shared" si="1309"/>
        <v>0</v>
      </c>
      <c r="BO1919" s="3">
        <f t="shared" si="1309"/>
        <v>0</v>
      </c>
      <c r="BP1919" s="3">
        <f t="shared" si="1309"/>
        <v>0</v>
      </c>
      <c r="BQ1919" s="3">
        <f t="shared" si="1309"/>
        <v>0</v>
      </c>
      <c r="BR1919" s="3">
        <f t="shared" si="1309"/>
        <v>0</v>
      </c>
      <c r="BS1919" s="3">
        <f t="shared" si="1309"/>
        <v>0</v>
      </c>
      <c r="BT1919" s="3">
        <f t="shared" si="1309"/>
        <v>0</v>
      </c>
      <c r="BU1919" s="3">
        <f t="shared" si="1309"/>
        <v>0</v>
      </c>
      <c r="BV1919" s="3">
        <f t="shared" si="1309"/>
        <v>0</v>
      </c>
      <c r="BW1919" s="3">
        <f t="shared" si="1309"/>
        <v>0</v>
      </c>
      <c r="BX1919" s="3">
        <f t="shared" si="1309"/>
        <v>0</v>
      </c>
      <c r="BY1919" s="3">
        <f t="shared" si="1309"/>
        <v>0</v>
      </c>
      <c r="BZ1919" s="3">
        <f t="shared" si="1309"/>
        <v>0</v>
      </c>
      <c r="CA1919" s="3">
        <f t="shared" ref="CA1919:DF1919" si="1310">CA1921</f>
        <v>0</v>
      </c>
      <c r="CB1919" s="3">
        <f t="shared" si="1310"/>
        <v>0</v>
      </c>
      <c r="CC1919" s="3">
        <f t="shared" si="1310"/>
        <v>0</v>
      </c>
      <c r="CD1919" s="3">
        <f t="shared" si="1310"/>
        <v>0</v>
      </c>
      <c r="CE1919" s="3">
        <f t="shared" si="1310"/>
        <v>0</v>
      </c>
      <c r="CF1919" s="3">
        <f t="shared" si="1310"/>
        <v>0</v>
      </c>
      <c r="CG1919" s="3">
        <f t="shared" si="1310"/>
        <v>0</v>
      </c>
      <c r="CH1919" s="3">
        <f t="shared" si="1310"/>
        <v>0</v>
      </c>
      <c r="CI1919" s="3">
        <f t="shared" si="1310"/>
        <v>0</v>
      </c>
      <c r="CJ1919" s="3">
        <f t="shared" si="1310"/>
        <v>0</v>
      </c>
      <c r="CK1919" s="3">
        <f t="shared" si="1310"/>
        <v>0</v>
      </c>
      <c r="CL1919" s="3">
        <f t="shared" si="1310"/>
        <v>0</v>
      </c>
      <c r="CM1919" s="3">
        <f t="shared" si="1310"/>
        <v>0</v>
      </c>
      <c r="CN1919" s="3">
        <f t="shared" si="1310"/>
        <v>0</v>
      </c>
      <c r="CO1919" s="3">
        <f t="shared" si="1310"/>
        <v>0</v>
      </c>
      <c r="CP1919" s="3">
        <f t="shared" si="1310"/>
        <v>0</v>
      </c>
      <c r="CQ1919" s="3">
        <f t="shared" si="1310"/>
        <v>0</v>
      </c>
      <c r="CR1919" s="3">
        <f t="shared" si="1310"/>
        <v>0</v>
      </c>
      <c r="CS1919" s="3">
        <f t="shared" si="1310"/>
        <v>0</v>
      </c>
      <c r="CT1919" s="3">
        <f t="shared" si="1310"/>
        <v>0</v>
      </c>
      <c r="CU1919" s="3">
        <f t="shared" si="1310"/>
        <v>0</v>
      </c>
      <c r="CV1919" s="3">
        <f t="shared" si="1310"/>
        <v>0</v>
      </c>
      <c r="CW1919" s="3">
        <f t="shared" si="1310"/>
        <v>0</v>
      </c>
      <c r="CX1919" s="3">
        <f t="shared" si="1310"/>
        <v>0</v>
      </c>
      <c r="CY1919" s="3">
        <f t="shared" si="1310"/>
        <v>0</v>
      </c>
      <c r="CZ1919" s="3">
        <f t="shared" si="1310"/>
        <v>0</v>
      </c>
      <c r="DA1919" s="3">
        <f t="shared" si="1310"/>
        <v>0</v>
      </c>
      <c r="DB1919" s="3">
        <f t="shared" si="1310"/>
        <v>0</v>
      </c>
      <c r="DC1919" s="3">
        <f t="shared" si="1310"/>
        <v>0</v>
      </c>
      <c r="DD1919" s="3">
        <f t="shared" si="1310"/>
        <v>0</v>
      </c>
      <c r="DE1919" s="3">
        <f t="shared" si="1310"/>
        <v>0</v>
      </c>
      <c r="DF1919" s="3">
        <f t="shared" si="1310"/>
        <v>0</v>
      </c>
      <c r="DG1919" s="3">
        <f t="shared" ref="DG1919:DN1919" si="1311">DG1921</f>
        <v>0</v>
      </c>
      <c r="DH1919" s="3">
        <f t="shared" si="1311"/>
        <v>0</v>
      </c>
      <c r="DI1919" s="3">
        <f t="shared" si="1311"/>
        <v>0</v>
      </c>
      <c r="DJ1919" s="3">
        <f t="shared" si="1311"/>
        <v>0</v>
      </c>
      <c r="DK1919" s="3">
        <f t="shared" si="1311"/>
        <v>0</v>
      </c>
      <c r="DL1919" s="3">
        <f t="shared" si="1311"/>
        <v>0</v>
      </c>
      <c r="DM1919" s="3">
        <f t="shared" si="1311"/>
        <v>0</v>
      </c>
      <c r="DN1919" s="3">
        <f t="shared" si="1311"/>
        <v>0</v>
      </c>
    </row>
    <row r="1921" spans="1:118">
      <c r="A1921" s="2">
        <v>51</v>
      </c>
      <c r="B1921" s="2">
        <f>B1917</f>
        <v>0</v>
      </c>
      <c r="C1921" s="2">
        <f>A1917</f>
        <v>5</v>
      </c>
      <c r="D1921" s="2">
        <f>ROW(A1917)</f>
        <v>1917</v>
      </c>
      <c r="E1921" s="2"/>
      <c r="F1921" s="2" t="str">
        <f>IF(F1917&lt;&gt;"",F1917,"")</f>
        <v>Новый подраздел</v>
      </c>
      <c r="G1921" s="2" t="str">
        <f>IF(G1917&lt;&gt;"",G1917,"")</f>
        <v>САНУЗЕЛ (служебный)</v>
      </c>
      <c r="H1921" s="2"/>
      <c r="I1921" s="2"/>
      <c r="J1921" s="2"/>
      <c r="K1921" s="2"/>
      <c r="L1921" s="2"/>
      <c r="M1921" s="2"/>
      <c r="N1921" s="2"/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>
        <f t="shared" ref="AO1921:AU1921" si="1312">ROUND(BB1921,2)</f>
        <v>0</v>
      </c>
      <c r="AP1921" s="2">
        <f t="shared" si="1312"/>
        <v>0</v>
      </c>
      <c r="AQ1921" s="2">
        <f t="shared" si="1312"/>
        <v>0</v>
      </c>
      <c r="AR1921" s="2">
        <f t="shared" si="1312"/>
        <v>0</v>
      </c>
      <c r="AS1921" s="2">
        <f t="shared" si="1312"/>
        <v>0</v>
      </c>
      <c r="AT1921" s="2">
        <f t="shared" si="1312"/>
        <v>0</v>
      </c>
      <c r="AU1921" s="2">
        <f t="shared" si="1312"/>
        <v>0</v>
      </c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>
        <v>0</v>
      </c>
    </row>
    <row r="1923" spans="1:118">
      <c r="A1923" s="4">
        <v>50</v>
      </c>
      <c r="B1923" s="4">
        <v>0</v>
      </c>
      <c r="C1923" s="4">
        <v>0</v>
      </c>
      <c r="D1923" s="4">
        <v>1</v>
      </c>
      <c r="E1923" s="4">
        <v>201</v>
      </c>
      <c r="F1923" s="4">
        <f>ROUND(Source!O1921,O1923)</f>
        <v>0</v>
      </c>
      <c r="G1923" s="4" t="s">
        <v>172</v>
      </c>
      <c r="H1923" s="4" t="s">
        <v>173</v>
      </c>
      <c r="I1923" s="4"/>
      <c r="J1923" s="4"/>
      <c r="K1923" s="4">
        <v>201</v>
      </c>
      <c r="L1923" s="4">
        <v>1</v>
      </c>
      <c r="M1923" s="4">
        <v>3</v>
      </c>
      <c r="N1923" s="4" t="s">
        <v>45</v>
      </c>
      <c r="O1923" s="4">
        <v>2</v>
      </c>
      <c r="P1923" s="4"/>
    </row>
    <row r="1924" spans="1:118">
      <c r="A1924" s="4">
        <v>50</v>
      </c>
      <c r="B1924" s="4">
        <v>0</v>
      </c>
      <c r="C1924" s="4">
        <v>0</v>
      </c>
      <c r="D1924" s="4">
        <v>1</v>
      </c>
      <c r="E1924" s="4">
        <v>202</v>
      </c>
      <c r="F1924" s="4">
        <f>ROUND(Source!P1921,O1924)</f>
        <v>0</v>
      </c>
      <c r="G1924" s="4" t="s">
        <v>174</v>
      </c>
      <c r="H1924" s="4" t="s">
        <v>175</v>
      </c>
      <c r="I1924" s="4"/>
      <c r="J1924" s="4"/>
      <c r="K1924" s="4">
        <v>202</v>
      </c>
      <c r="L1924" s="4">
        <v>2</v>
      </c>
      <c r="M1924" s="4">
        <v>3</v>
      </c>
      <c r="N1924" s="4" t="s">
        <v>45</v>
      </c>
      <c r="O1924" s="4">
        <v>2</v>
      </c>
      <c r="P1924" s="4"/>
    </row>
    <row r="1925" spans="1:118">
      <c r="A1925" s="4">
        <v>50</v>
      </c>
      <c r="B1925" s="4">
        <v>0</v>
      </c>
      <c r="C1925" s="4">
        <v>0</v>
      </c>
      <c r="D1925" s="4">
        <v>1</v>
      </c>
      <c r="E1925" s="4">
        <v>222</v>
      </c>
      <c r="F1925" s="4">
        <f>ROUND(Source!AO1921,O1925)</f>
        <v>0</v>
      </c>
      <c r="G1925" s="4" t="s">
        <v>176</v>
      </c>
      <c r="H1925" s="4" t="s">
        <v>177</v>
      </c>
      <c r="I1925" s="4"/>
      <c r="J1925" s="4"/>
      <c r="K1925" s="4">
        <v>222</v>
      </c>
      <c r="L1925" s="4">
        <v>3</v>
      </c>
      <c r="M1925" s="4">
        <v>3</v>
      </c>
      <c r="N1925" s="4" t="s">
        <v>45</v>
      </c>
      <c r="O1925" s="4">
        <v>2</v>
      </c>
      <c r="P1925" s="4"/>
    </row>
    <row r="1926" spans="1:118">
      <c r="A1926" s="4">
        <v>50</v>
      </c>
      <c r="B1926" s="4">
        <v>0</v>
      </c>
      <c r="C1926" s="4">
        <v>0</v>
      </c>
      <c r="D1926" s="4">
        <v>1</v>
      </c>
      <c r="E1926" s="4">
        <v>216</v>
      </c>
      <c r="F1926" s="4">
        <f>ROUND(Source!AP1921,O1926)</f>
        <v>0</v>
      </c>
      <c r="G1926" s="4" t="s">
        <v>178</v>
      </c>
      <c r="H1926" s="4" t="s">
        <v>179</v>
      </c>
      <c r="I1926" s="4"/>
      <c r="J1926" s="4"/>
      <c r="K1926" s="4">
        <v>216</v>
      </c>
      <c r="L1926" s="4">
        <v>4</v>
      </c>
      <c r="M1926" s="4">
        <v>3</v>
      </c>
      <c r="N1926" s="4" t="s">
        <v>45</v>
      </c>
      <c r="O1926" s="4">
        <v>2</v>
      </c>
      <c r="P1926" s="4"/>
    </row>
    <row r="1927" spans="1:118">
      <c r="A1927" s="4">
        <v>50</v>
      </c>
      <c r="B1927" s="4">
        <v>0</v>
      </c>
      <c r="C1927" s="4">
        <v>0</v>
      </c>
      <c r="D1927" s="4">
        <v>1</v>
      </c>
      <c r="E1927" s="4">
        <v>223</v>
      </c>
      <c r="F1927" s="4">
        <f>ROUND(Source!AQ1921,O1927)</f>
        <v>0</v>
      </c>
      <c r="G1927" s="4" t="s">
        <v>180</v>
      </c>
      <c r="H1927" s="4" t="s">
        <v>181</v>
      </c>
      <c r="I1927" s="4"/>
      <c r="J1927" s="4"/>
      <c r="K1927" s="4">
        <v>223</v>
      </c>
      <c r="L1927" s="4">
        <v>5</v>
      </c>
      <c r="M1927" s="4">
        <v>3</v>
      </c>
      <c r="N1927" s="4" t="s">
        <v>45</v>
      </c>
      <c r="O1927" s="4">
        <v>2</v>
      </c>
      <c r="P1927" s="4"/>
    </row>
    <row r="1928" spans="1:118">
      <c r="A1928" s="4">
        <v>50</v>
      </c>
      <c r="B1928" s="4">
        <v>0</v>
      </c>
      <c r="C1928" s="4">
        <v>0</v>
      </c>
      <c r="D1928" s="4">
        <v>1</v>
      </c>
      <c r="E1928" s="4">
        <v>203</v>
      </c>
      <c r="F1928" s="4">
        <f>ROUND(Source!Q1921,O1928)</f>
        <v>0</v>
      </c>
      <c r="G1928" s="4" t="s">
        <v>182</v>
      </c>
      <c r="H1928" s="4" t="s">
        <v>183</v>
      </c>
      <c r="I1928" s="4"/>
      <c r="J1928" s="4"/>
      <c r="K1928" s="4">
        <v>203</v>
      </c>
      <c r="L1928" s="4">
        <v>6</v>
      </c>
      <c r="M1928" s="4">
        <v>3</v>
      </c>
      <c r="N1928" s="4" t="s">
        <v>45</v>
      </c>
      <c r="O1928" s="4">
        <v>2</v>
      </c>
      <c r="P1928" s="4"/>
    </row>
    <row r="1929" spans="1:118">
      <c r="A1929" s="4">
        <v>50</v>
      </c>
      <c r="B1929" s="4">
        <v>0</v>
      </c>
      <c r="C1929" s="4">
        <v>0</v>
      </c>
      <c r="D1929" s="4">
        <v>1</v>
      </c>
      <c r="E1929" s="4">
        <v>204</v>
      </c>
      <c r="F1929" s="4">
        <f>ROUND(Source!R1921,O1929)</f>
        <v>0</v>
      </c>
      <c r="G1929" s="4" t="s">
        <v>184</v>
      </c>
      <c r="H1929" s="4" t="s">
        <v>185</v>
      </c>
      <c r="I1929" s="4"/>
      <c r="J1929" s="4"/>
      <c r="K1929" s="4">
        <v>204</v>
      </c>
      <c r="L1929" s="4">
        <v>7</v>
      </c>
      <c r="M1929" s="4">
        <v>3</v>
      </c>
      <c r="N1929" s="4" t="s">
        <v>45</v>
      </c>
      <c r="O1929" s="4">
        <v>2</v>
      </c>
      <c r="P1929" s="4"/>
    </row>
    <row r="1930" spans="1:118">
      <c r="A1930" s="4">
        <v>50</v>
      </c>
      <c r="B1930" s="4">
        <v>0</v>
      </c>
      <c r="C1930" s="4">
        <v>0</v>
      </c>
      <c r="D1930" s="4">
        <v>1</v>
      </c>
      <c r="E1930" s="4">
        <v>205</v>
      </c>
      <c r="F1930" s="4">
        <f>ROUND(Source!S1921,O1930)</f>
        <v>0</v>
      </c>
      <c r="G1930" s="4" t="s">
        <v>186</v>
      </c>
      <c r="H1930" s="4" t="s">
        <v>187</v>
      </c>
      <c r="I1930" s="4"/>
      <c r="J1930" s="4"/>
      <c r="K1930" s="4">
        <v>205</v>
      </c>
      <c r="L1930" s="4">
        <v>8</v>
      </c>
      <c r="M1930" s="4">
        <v>3</v>
      </c>
      <c r="N1930" s="4" t="s">
        <v>45</v>
      </c>
      <c r="O1930" s="4">
        <v>2</v>
      </c>
      <c r="P1930" s="4"/>
    </row>
    <row r="1931" spans="1:118">
      <c r="A1931" s="4">
        <v>50</v>
      </c>
      <c r="B1931" s="4">
        <v>0</v>
      </c>
      <c r="C1931" s="4">
        <v>0</v>
      </c>
      <c r="D1931" s="4">
        <v>1</v>
      </c>
      <c r="E1931" s="4">
        <v>214</v>
      </c>
      <c r="F1931" s="4">
        <f>ROUND(Source!AS1921,O1931)</f>
        <v>0</v>
      </c>
      <c r="G1931" s="4" t="s">
        <v>188</v>
      </c>
      <c r="H1931" s="4" t="s">
        <v>189</v>
      </c>
      <c r="I1931" s="4"/>
      <c r="J1931" s="4"/>
      <c r="K1931" s="4">
        <v>214</v>
      </c>
      <c r="L1931" s="4">
        <v>9</v>
      </c>
      <c r="M1931" s="4">
        <v>3</v>
      </c>
      <c r="N1931" s="4" t="s">
        <v>45</v>
      </c>
      <c r="O1931" s="4">
        <v>2</v>
      </c>
      <c r="P1931" s="4"/>
    </row>
    <row r="1932" spans="1:118">
      <c r="A1932" s="4">
        <v>50</v>
      </c>
      <c r="B1932" s="4">
        <v>0</v>
      </c>
      <c r="C1932" s="4">
        <v>0</v>
      </c>
      <c r="D1932" s="4">
        <v>1</v>
      </c>
      <c r="E1932" s="4">
        <v>215</v>
      </c>
      <c r="F1932" s="4">
        <f>ROUND(Source!AT1921,O1932)</f>
        <v>0</v>
      </c>
      <c r="G1932" s="4" t="s">
        <v>190</v>
      </c>
      <c r="H1932" s="4" t="s">
        <v>191</v>
      </c>
      <c r="I1932" s="4"/>
      <c r="J1932" s="4"/>
      <c r="K1932" s="4">
        <v>215</v>
      </c>
      <c r="L1932" s="4">
        <v>10</v>
      </c>
      <c r="M1932" s="4">
        <v>3</v>
      </c>
      <c r="N1932" s="4" t="s">
        <v>45</v>
      </c>
      <c r="O1932" s="4">
        <v>2</v>
      </c>
      <c r="P1932" s="4"/>
    </row>
    <row r="1933" spans="1:118">
      <c r="A1933" s="4">
        <v>50</v>
      </c>
      <c r="B1933" s="4">
        <v>0</v>
      </c>
      <c r="C1933" s="4">
        <v>0</v>
      </c>
      <c r="D1933" s="4">
        <v>1</v>
      </c>
      <c r="E1933" s="4">
        <v>217</v>
      </c>
      <c r="F1933" s="4">
        <f>ROUND(Source!AU1921,O1933)</f>
        <v>0</v>
      </c>
      <c r="G1933" s="4" t="s">
        <v>192</v>
      </c>
      <c r="H1933" s="4" t="s">
        <v>193</v>
      </c>
      <c r="I1933" s="4"/>
      <c r="J1933" s="4"/>
      <c r="K1933" s="4">
        <v>217</v>
      </c>
      <c r="L1933" s="4">
        <v>11</v>
      </c>
      <c r="M1933" s="4">
        <v>3</v>
      </c>
      <c r="N1933" s="4" t="s">
        <v>45</v>
      </c>
      <c r="O1933" s="4">
        <v>2</v>
      </c>
      <c r="P1933" s="4"/>
    </row>
    <row r="1934" spans="1:118">
      <c r="A1934" s="4">
        <v>50</v>
      </c>
      <c r="B1934" s="4">
        <v>0</v>
      </c>
      <c r="C1934" s="4">
        <v>0</v>
      </c>
      <c r="D1934" s="4">
        <v>1</v>
      </c>
      <c r="E1934" s="4">
        <v>206</v>
      </c>
      <c r="F1934" s="4">
        <f>ROUND(Source!T1921,O1934)</f>
        <v>0</v>
      </c>
      <c r="G1934" s="4" t="s">
        <v>194</v>
      </c>
      <c r="H1934" s="4" t="s">
        <v>195</v>
      </c>
      <c r="I1934" s="4"/>
      <c r="J1934" s="4"/>
      <c r="K1934" s="4">
        <v>206</v>
      </c>
      <c r="L1934" s="4">
        <v>12</v>
      </c>
      <c r="M1934" s="4">
        <v>3</v>
      </c>
      <c r="N1934" s="4" t="s">
        <v>45</v>
      </c>
      <c r="O1934" s="4">
        <v>2</v>
      </c>
      <c r="P1934" s="4"/>
    </row>
    <row r="1935" spans="1:118">
      <c r="A1935" s="4">
        <v>50</v>
      </c>
      <c r="B1935" s="4">
        <v>0</v>
      </c>
      <c r="C1935" s="4">
        <v>0</v>
      </c>
      <c r="D1935" s="4">
        <v>1</v>
      </c>
      <c r="E1935" s="4">
        <v>207</v>
      </c>
      <c r="F1935" s="4">
        <f>Source!U1921</f>
        <v>0</v>
      </c>
      <c r="G1935" s="4" t="s">
        <v>196</v>
      </c>
      <c r="H1935" s="4" t="s">
        <v>197</v>
      </c>
      <c r="I1935" s="4"/>
      <c r="J1935" s="4"/>
      <c r="K1935" s="4">
        <v>207</v>
      </c>
      <c r="L1935" s="4">
        <v>13</v>
      </c>
      <c r="M1935" s="4">
        <v>3</v>
      </c>
      <c r="N1935" s="4" t="s">
        <v>45</v>
      </c>
      <c r="O1935" s="4">
        <v>-1</v>
      </c>
      <c r="P1935" s="4"/>
    </row>
    <row r="1936" spans="1:118">
      <c r="A1936" s="4">
        <v>50</v>
      </c>
      <c r="B1936" s="4">
        <v>0</v>
      </c>
      <c r="C1936" s="4">
        <v>0</v>
      </c>
      <c r="D1936" s="4">
        <v>1</v>
      </c>
      <c r="E1936" s="4">
        <v>208</v>
      </c>
      <c r="F1936" s="4">
        <f>Source!V1921</f>
        <v>0</v>
      </c>
      <c r="G1936" s="4" t="s">
        <v>198</v>
      </c>
      <c r="H1936" s="4" t="s">
        <v>199</v>
      </c>
      <c r="I1936" s="4"/>
      <c r="J1936" s="4"/>
      <c r="K1936" s="4">
        <v>208</v>
      </c>
      <c r="L1936" s="4">
        <v>14</v>
      </c>
      <c r="M1936" s="4">
        <v>3</v>
      </c>
      <c r="N1936" s="4" t="s">
        <v>45</v>
      </c>
      <c r="O1936" s="4">
        <v>-1</v>
      </c>
      <c r="P1936" s="4"/>
    </row>
    <row r="1937" spans="1:118">
      <c r="A1937" s="4">
        <v>50</v>
      </c>
      <c r="B1937" s="4">
        <v>0</v>
      </c>
      <c r="C1937" s="4">
        <v>0</v>
      </c>
      <c r="D1937" s="4">
        <v>1</v>
      </c>
      <c r="E1937" s="4">
        <v>209</v>
      </c>
      <c r="F1937" s="4">
        <f>ROUND(Source!W1921,O1937)</f>
        <v>0</v>
      </c>
      <c r="G1937" s="4" t="s">
        <v>200</v>
      </c>
      <c r="H1937" s="4" t="s">
        <v>201</v>
      </c>
      <c r="I1937" s="4"/>
      <c r="J1937" s="4"/>
      <c r="K1937" s="4">
        <v>209</v>
      </c>
      <c r="L1937" s="4">
        <v>15</v>
      </c>
      <c r="M1937" s="4">
        <v>3</v>
      </c>
      <c r="N1937" s="4" t="s">
        <v>45</v>
      </c>
      <c r="O1937" s="4">
        <v>2</v>
      </c>
      <c r="P1937" s="4"/>
    </row>
    <row r="1938" spans="1:118">
      <c r="A1938" s="4">
        <v>50</v>
      </c>
      <c r="B1938" s="4">
        <v>0</v>
      </c>
      <c r="C1938" s="4">
        <v>0</v>
      </c>
      <c r="D1938" s="4">
        <v>1</v>
      </c>
      <c r="E1938" s="4">
        <v>210</v>
      </c>
      <c r="F1938" s="4">
        <f>ROUND(Source!X1921,O1938)</f>
        <v>0</v>
      </c>
      <c r="G1938" s="4" t="s">
        <v>202</v>
      </c>
      <c r="H1938" s="4" t="s">
        <v>203</v>
      </c>
      <c r="I1938" s="4"/>
      <c r="J1938" s="4"/>
      <c r="K1938" s="4">
        <v>210</v>
      </c>
      <c r="L1938" s="4">
        <v>16</v>
      </c>
      <c r="M1938" s="4">
        <v>3</v>
      </c>
      <c r="N1938" s="4" t="s">
        <v>45</v>
      </c>
      <c r="O1938" s="4">
        <v>2</v>
      </c>
      <c r="P1938" s="4"/>
    </row>
    <row r="1939" spans="1:118">
      <c r="A1939" s="4">
        <v>50</v>
      </c>
      <c r="B1939" s="4">
        <v>0</v>
      </c>
      <c r="C1939" s="4">
        <v>0</v>
      </c>
      <c r="D1939" s="4">
        <v>1</v>
      </c>
      <c r="E1939" s="4">
        <v>211</v>
      </c>
      <c r="F1939" s="4">
        <f>ROUND(Source!Y1921,O1939)</f>
        <v>0</v>
      </c>
      <c r="G1939" s="4" t="s">
        <v>204</v>
      </c>
      <c r="H1939" s="4" t="s">
        <v>205</v>
      </c>
      <c r="I1939" s="4"/>
      <c r="J1939" s="4"/>
      <c r="K1939" s="4">
        <v>211</v>
      </c>
      <c r="L1939" s="4">
        <v>17</v>
      </c>
      <c r="M1939" s="4">
        <v>3</v>
      </c>
      <c r="N1939" s="4" t="s">
        <v>45</v>
      </c>
      <c r="O1939" s="4">
        <v>2</v>
      </c>
      <c r="P1939" s="4"/>
    </row>
    <row r="1940" spans="1:118">
      <c r="A1940" s="4">
        <v>50</v>
      </c>
      <c r="B1940" s="4">
        <v>0</v>
      </c>
      <c r="C1940" s="4">
        <v>0</v>
      </c>
      <c r="D1940" s="4">
        <v>1</v>
      </c>
      <c r="E1940" s="4">
        <v>224</v>
      </c>
      <c r="F1940" s="4">
        <f>ROUND(Source!AR1921,O1940)</f>
        <v>0</v>
      </c>
      <c r="G1940" s="4" t="s">
        <v>206</v>
      </c>
      <c r="H1940" s="4" t="s">
        <v>207</v>
      </c>
      <c r="I1940" s="4"/>
      <c r="J1940" s="4"/>
      <c r="K1940" s="4">
        <v>224</v>
      </c>
      <c r="L1940" s="4">
        <v>18</v>
      </c>
      <c r="M1940" s="4">
        <v>3</v>
      </c>
      <c r="N1940" s="4" t="s">
        <v>45</v>
      </c>
      <c r="O1940" s="4">
        <v>2</v>
      </c>
      <c r="P1940" s="4"/>
    </row>
    <row r="1942" spans="1:118">
      <c r="A1942" s="1">
        <v>5</v>
      </c>
      <c r="B1942" s="1">
        <v>0</v>
      </c>
      <c r="C1942" s="1"/>
      <c r="D1942" s="1">
        <f>ROW(A1946)</f>
        <v>1946</v>
      </c>
      <c r="E1942" s="1"/>
      <c r="F1942" s="1" t="s">
        <v>564</v>
      </c>
      <c r="G1942" s="1" t="s">
        <v>857</v>
      </c>
      <c r="H1942" s="1" t="s">
        <v>45</v>
      </c>
      <c r="I1942" s="1">
        <v>0</v>
      </c>
      <c r="J1942" s="1"/>
      <c r="K1942" s="1">
        <v>0</v>
      </c>
      <c r="L1942" s="1"/>
      <c r="M1942" s="1"/>
      <c r="N1942" s="1"/>
      <c r="O1942" s="1"/>
      <c r="P1942" s="1"/>
      <c r="Q1942" s="1"/>
      <c r="R1942" s="1"/>
      <c r="S1942" s="1"/>
      <c r="T1942" s="1"/>
      <c r="U1942" s="1" t="s">
        <v>45</v>
      </c>
      <c r="V1942" s="1">
        <v>0</v>
      </c>
      <c r="W1942" s="1"/>
      <c r="X1942" s="1"/>
      <c r="Y1942" s="1"/>
      <c r="Z1942" s="1"/>
      <c r="AA1942" s="1"/>
      <c r="AB1942" s="1" t="s">
        <v>45</v>
      </c>
      <c r="AC1942" s="1" t="s">
        <v>45</v>
      </c>
      <c r="AD1942" s="1" t="s">
        <v>45</v>
      </c>
      <c r="AE1942" s="1" t="s">
        <v>45</v>
      </c>
      <c r="AF1942" s="1" t="s">
        <v>45</v>
      </c>
      <c r="AG1942" s="1" t="s">
        <v>45</v>
      </c>
      <c r="AH1942" s="1"/>
      <c r="AI1942" s="1"/>
      <c r="AJ1942" s="1"/>
      <c r="AK1942" s="1"/>
      <c r="AL1942" s="1"/>
      <c r="AM1942" s="1"/>
      <c r="AN1942" s="1"/>
      <c r="AO1942" s="1"/>
      <c r="AP1942" s="1" t="s">
        <v>45</v>
      </c>
      <c r="AQ1942" s="1" t="s">
        <v>45</v>
      </c>
      <c r="AR1942" s="1" t="s">
        <v>45</v>
      </c>
      <c r="AS1942" s="1"/>
      <c r="AT1942" s="1"/>
      <c r="AU1942" s="1"/>
      <c r="AV1942" s="1"/>
      <c r="AW1942" s="1"/>
      <c r="AX1942" s="1"/>
      <c r="AY1942" s="1"/>
      <c r="AZ1942" s="1" t="s">
        <v>45</v>
      </c>
      <c r="BA1942" s="1"/>
      <c r="BB1942" s="1" t="s">
        <v>45</v>
      </c>
      <c r="BC1942" s="1" t="s">
        <v>45</v>
      </c>
      <c r="BD1942" s="1" t="s">
        <v>45</v>
      </c>
      <c r="BE1942" s="1" t="s">
        <v>45</v>
      </c>
      <c r="BF1942" s="1" t="s">
        <v>45</v>
      </c>
      <c r="BG1942" s="1" t="s">
        <v>45</v>
      </c>
      <c r="BH1942" s="1" t="s">
        <v>45</v>
      </c>
      <c r="BI1942" s="1" t="s">
        <v>45</v>
      </c>
      <c r="BJ1942" s="1" t="s">
        <v>45</v>
      </c>
      <c r="BK1942" s="1" t="s">
        <v>45</v>
      </c>
      <c r="BL1942" s="1" t="s">
        <v>45</v>
      </c>
      <c r="BM1942" s="1" t="s">
        <v>45</v>
      </c>
      <c r="BN1942" s="1" t="s">
        <v>45</v>
      </c>
      <c r="BO1942" s="1" t="s">
        <v>45</v>
      </c>
      <c r="BP1942" s="1" t="s">
        <v>45</v>
      </c>
      <c r="BQ1942" s="1"/>
      <c r="BR1942" s="1"/>
      <c r="BS1942" s="1"/>
      <c r="BT1942" s="1"/>
      <c r="BU1942" s="1"/>
      <c r="BV1942" s="1"/>
      <c r="BW1942" s="1"/>
      <c r="BX1942" s="1">
        <v>0</v>
      </c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>
        <v>0</v>
      </c>
    </row>
    <row r="1944" spans="1:118">
      <c r="A1944" s="2">
        <v>52</v>
      </c>
      <c r="B1944" s="2">
        <f t="shared" ref="B1944:G1944" si="1313">B1946</f>
        <v>0</v>
      </c>
      <c r="C1944" s="2">
        <f t="shared" si="1313"/>
        <v>5</v>
      </c>
      <c r="D1944" s="2">
        <f t="shared" si="1313"/>
        <v>1942</v>
      </c>
      <c r="E1944" s="2">
        <f t="shared" si="1313"/>
        <v>0</v>
      </c>
      <c r="F1944" s="2" t="str">
        <f t="shared" si="1313"/>
        <v>Новый подраздел</v>
      </c>
      <c r="G1944" s="2" t="str">
        <f t="shared" si="1313"/>
        <v>ТАМБУР (вход в комнату)</v>
      </c>
      <c r="H1944" s="2"/>
      <c r="I1944" s="2"/>
      <c r="J1944" s="2"/>
      <c r="K1944" s="2"/>
      <c r="L1944" s="2"/>
      <c r="M1944" s="2"/>
      <c r="N1944" s="2"/>
      <c r="O1944" s="2">
        <f t="shared" ref="O1944:AT1944" si="1314">O1946</f>
        <v>0</v>
      </c>
      <c r="P1944" s="2">
        <f t="shared" si="1314"/>
        <v>0</v>
      </c>
      <c r="Q1944" s="2">
        <f t="shared" si="1314"/>
        <v>0</v>
      </c>
      <c r="R1944" s="2">
        <f t="shared" si="1314"/>
        <v>0</v>
      </c>
      <c r="S1944" s="2">
        <f t="shared" si="1314"/>
        <v>0</v>
      </c>
      <c r="T1944" s="2">
        <f t="shared" si="1314"/>
        <v>0</v>
      </c>
      <c r="U1944" s="2">
        <f t="shared" si="1314"/>
        <v>0</v>
      </c>
      <c r="V1944" s="2">
        <f t="shared" si="1314"/>
        <v>0</v>
      </c>
      <c r="W1944" s="2">
        <f t="shared" si="1314"/>
        <v>0</v>
      </c>
      <c r="X1944" s="2">
        <f t="shared" si="1314"/>
        <v>0</v>
      </c>
      <c r="Y1944" s="2">
        <f t="shared" si="1314"/>
        <v>0</v>
      </c>
      <c r="Z1944" s="2">
        <f t="shared" si="1314"/>
        <v>0</v>
      </c>
      <c r="AA1944" s="2">
        <f t="shared" si="1314"/>
        <v>0</v>
      </c>
      <c r="AB1944" s="2">
        <f t="shared" si="1314"/>
        <v>0</v>
      </c>
      <c r="AC1944" s="2">
        <f t="shared" si="1314"/>
        <v>0</v>
      </c>
      <c r="AD1944" s="2">
        <f t="shared" si="1314"/>
        <v>0</v>
      </c>
      <c r="AE1944" s="2">
        <f t="shared" si="1314"/>
        <v>0</v>
      </c>
      <c r="AF1944" s="2">
        <f t="shared" si="1314"/>
        <v>0</v>
      </c>
      <c r="AG1944" s="2">
        <f t="shared" si="1314"/>
        <v>0</v>
      </c>
      <c r="AH1944" s="2">
        <f t="shared" si="1314"/>
        <v>0</v>
      </c>
      <c r="AI1944" s="2">
        <f t="shared" si="1314"/>
        <v>0</v>
      </c>
      <c r="AJ1944" s="2">
        <f t="shared" si="1314"/>
        <v>0</v>
      </c>
      <c r="AK1944" s="2">
        <f t="shared" si="1314"/>
        <v>0</v>
      </c>
      <c r="AL1944" s="2">
        <f t="shared" si="1314"/>
        <v>0</v>
      </c>
      <c r="AM1944" s="2">
        <f t="shared" si="1314"/>
        <v>0</v>
      </c>
      <c r="AN1944" s="2">
        <f t="shared" si="1314"/>
        <v>0</v>
      </c>
      <c r="AO1944" s="2">
        <f t="shared" si="1314"/>
        <v>0</v>
      </c>
      <c r="AP1944" s="2">
        <f t="shared" si="1314"/>
        <v>0</v>
      </c>
      <c r="AQ1944" s="2">
        <f t="shared" si="1314"/>
        <v>0</v>
      </c>
      <c r="AR1944" s="2">
        <f t="shared" si="1314"/>
        <v>0</v>
      </c>
      <c r="AS1944" s="2">
        <f t="shared" si="1314"/>
        <v>0</v>
      </c>
      <c r="AT1944" s="2">
        <f t="shared" si="1314"/>
        <v>0</v>
      </c>
      <c r="AU1944" s="2">
        <f t="shared" ref="AU1944:BZ1944" si="1315">AU1946</f>
        <v>0</v>
      </c>
      <c r="AV1944" s="2">
        <f t="shared" si="1315"/>
        <v>0</v>
      </c>
      <c r="AW1944" s="2">
        <f t="shared" si="1315"/>
        <v>0</v>
      </c>
      <c r="AX1944" s="2">
        <f t="shared" si="1315"/>
        <v>0</v>
      </c>
      <c r="AY1944" s="2">
        <f t="shared" si="1315"/>
        <v>0</v>
      </c>
      <c r="AZ1944" s="2">
        <f t="shared" si="1315"/>
        <v>0</v>
      </c>
      <c r="BA1944" s="2">
        <f t="shared" si="1315"/>
        <v>0</v>
      </c>
      <c r="BB1944" s="2">
        <f t="shared" si="1315"/>
        <v>0</v>
      </c>
      <c r="BC1944" s="2">
        <f t="shared" si="1315"/>
        <v>0</v>
      </c>
      <c r="BD1944" s="2">
        <f t="shared" si="1315"/>
        <v>0</v>
      </c>
      <c r="BE1944" s="2">
        <f t="shared" si="1315"/>
        <v>0</v>
      </c>
      <c r="BF1944" s="2">
        <f t="shared" si="1315"/>
        <v>0</v>
      </c>
      <c r="BG1944" s="2">
        <f t="shared" si="1315"/>
        <v>0</v>
      </c>
      <c r="BH1944" s="2">
        <f t="shared" si="1315"/>
        <v>0</v>
      </c>
      <c r="BI1944" s="2">
        <f t="shared" si="1315"/>
        <v>0</v>
      </c>
      <c r="BJ1944" s="2">
        <f t="shared" si="1315"/>
        <v>0</v>
      </c>
      <c r="BK1944" s="2">
        <f t="shared" si="1315"/>
        <v>0</v>
      </c>
      <c r="BL1944" s="2">
        <f t="shared" si="1315"/>
        <v>0</v>
      </c>
      <c r="BM1944" s="2">
        <f t="shared" si="1315"/>
        <v>0</v>
      </c>
      <c r="BN1944" s="2">
        <f t="shared" si="1315"/>
        <v>0</v>
      </c>
      <c r="BO1944" s="3">
        <f t="shared" si="1315"/>
        <v>0</v>
      </c>
      <c r="BP1944" s="3">
        <f t="shared" si="1315"/>
        <v>0</v>
      </c>
      <c r="BQ1944" s="3">
        <f t="shared" si="1315"/>
        <v>0</v>
      </c>
      <c r="BR1944" s="3">
        <f t="shared" si="1315"/>
        <v>0</v>
      </c>
      <c r="BS1944" s="3">
        <f t="shared" si="1315"/>
        <v>0</v>
      </c>
      <c r="BT1944" s="3">
        <f t="shared" si="1315"/>
        <v>0</v>
      </c>
      <c r="BU1944" s="3">
        <f t="shared" si="1315"/>
        <v>0</v>
      </c>
      <c r="BV1944" s="3">
        <f t="shared" si="1315"/>
        <v>0</v>
      </c>
      <c r="BW1944" s="3">
        <f t="shared" si="1315"/>
        <v>0</v>
      </c>
      <c r="BX1944" s="3">
        <f t="shared" si="1315"/>
        <v>0</v>
      </c>
      <c r="BY1944" s="3">
        <f t="shared" si="1315"/>
        <v>0</v>
      </c>
      <c r="BZ1944" s="3">
        <f t="shared" si="1315"/>
        <v>0</v>
      </c>
      <c r="CA1944" s="3">
        <f t="shared" ref="CA1944:DF1944" si="1316">CA1946</f>
        <v>0</v>
      </c>
      <c r="CB1944" s="3">
        <f t="shared" si="1316"/>
        <v>0</v>
      </c>
      <c r="CC1944" s="3">
        <f t="shared" si="1316"/>
        <v>0</v>
      </c>
      <c r="CD1944" s="3">
        <f t="shared" si="1316"/>
        <v>0</v>
      </c>
      <c r="CE1944" s="3">
        <f t="shared" si="1316"/>
        <v>0</v>
      </c>
      <c r="CF1944" s="3">
        <f t="shared" si="1316"/>
        <v>0</v>
      </c>
      <c r="CG1944" s="3">
        <f t="shared" si="1316"/>
        <v>0</v>
      </c>
      <c r="CH1944" s="3">
        <f t="shared" si="1316"/>
        <v>0</v>
      </c>
      <c r="CI1944" s="3">
        <f t="shared" si="1316"/>
        <v>0</v>
      </c>
      <c r="CJ1944" s="3">
        <f t="shared" si="1316"/>
        <v>0</v>
      </c>
      <c r="CK1944" s="3">
        <f t="shared" si="1316"/>
        <v>0</v>
      </c>
      <c r="CL1944" s="3">
        <f t="shared" si="1316"/>
        <v>0</v>
      </c>
      <c r="CM1944" s="3">
        <f t="shared" si="1316"/>
        <v>0</v>
      </c>
      <c r="CN1944" s="3">
        <f t="shared" si="1316"/>
        <v>0</v>
      </c>
      <c r="CO1944" s="3">
        <f t="shared" si="1316"/>
        <v>0</v>
      </c>
      <c r="CP1944" s="3">
        <f t="shared" si="1316"/>
        <v>0</v>
      </c>
      <c r="CQ1944" s="3">
        <f t="shared" si="1316"/>
        <v>0</v>
      </c>
      <c r="CR1944" s="3">
        <f t="shared" si="1316"/>
        <v>0</v>
      </c>
      <c r="CS1944" s="3">
        <f t="shared" si="1316"/>
        <v>0</v>
      </c>
      <c r="CT1944" s="3">
        <f t="shared" si="1316"/>
        <v>0</v>
      </c>
      <c r="CU1944" s="3">
        <f t="shared" si="1316"/>
        <v>0</v>
      </c>
      <c r="CV1944" s="3">
        <f t="shared" si="1316"/>
        <v>0</v>
      </c>
      <c r="CW1944" s="3">
        <f t="shared" si="1316"/>
        <v>0</v>
      </c>
      <c r="CX1944" s="3">
        <f t="shared" si="1316"/>
        <v>0</v>
      </c>
      <c r="CY1944" s="3">
        <f t="shared" si="1316"/>
        <v>0</v>
      </c>
      <c r="CZ1944" s="3">
        <f t="shared" si="1316"/>
        <v>0</v>
      </c>
      <c r="DA1944" s="3">
        <f t="shared" si="1316"/>
        <v>0</v>
      </c>
      <c r="DB1944" s="3">
        <f t="shared" si="1316"/>
        <v>0</v>
      </c>
      <c r="DC1944" s="3">
        <f t="shared" si="1316"/>
        <v>0</v>
      </c>
      <c r="DD1944" s="3">
        <f t="shared" si="1316"/>
        <v>0</v>
      </c>
      <c r="DE1944" s="3">
        <f t="shared" si="1316"/>
        <v>0</v>
      </c>
      <c r="DF1944" s="3">
        <f t="shared" si="1316"/>
        <v>0</v>
      </c>
      <c r="DG1944" s="3">
        <f t="shared" ref="DG1944:DN1944" si="1317">DG1946</f>
        <v>0</v>
      </c>
      <c r="DH1944" s="3">
        <f t="shared" si="1317"/>
        <v>0</v>
      </c>
      <c r="DI1944" s="3">
        <f t="shared" si="1317"/>
        <v>0</v>
      </c>
      <c r="DJ1944" s="3">
        <f t="shared" si="1317"/>
        <v>0</v>
      </c>
      <c r="DK1944" s="3">
        <f t="shared" si="1317"/>
        <v>0</v>
      </c>
      <c r="DL1944" s="3">
        <f t="shared" si="1317"/>
        <v>0</v>
      </c>
      <c r="DM1944" s="3">
        <f t="shared" si="1317"/>
        <v>0</v>
      </c>
      <c r="DN1944" s="3">
        <f t="shared" si="1317"/>
        <v>0</v>
      </c>
    </row>
    <row r="1946" spans="1:118">
      <c r="A1946" s="2">
        <v>51</v>
      </c>
      <c r="B1946" s="2">
        <f>B1942</f>
        <v>0</v>
      </c>
      <c r="C1946" s="2">
        <f>A1942</f>
        <v>5</v>
      </c>
      <c r="D1946" s="2">
        <f>ROW(A1942)</f>
        <v>1942</v>
      </c>
      <c r="E1946" s="2"/>
      <c r="F1946" s="2" t="str">
        <f>IF(F1942&lt;&gt;"",F1942,"")</f>
        <v>Новый подраздел</v>
      </c>
      <c r="G1946" s="2" t="str">
        <f>IF(G1942&lt;&gt;"",G1942,"")</f>
        <v>ТАМБУР (вход в комнату)</v>
      </c>
      <c r="H1946" s="2"/>
      <c r="I1946" s="2"/>
      <c r="J1946" s="2"/>
      <c r="K1946" s="2"/>
      <c r="L1946" s="2"/>
      <c r="M1946" s="2"/>
      <c r="N1946" s="2"/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>
        <f t="shared" ref="AO1946:AU1946" si="1318">ROUND(BB1946,2)</f>
        <v>0</v>
      </c>
      <c r="AP1946" s="2">
        <f t="shared" si="1318"/>
        <v>0</v>
      </c>
      <c r="AQ1946" s="2">
        <f t="shared" si="1318"/>
        <v>0</v>
      </c>
      <c r="AR1946" s="2">
        <f t="shared" si="1318"/>
        <v>0</v>
      </c>
      <c r="AS1946" s="2">
        <f t="shared" si="1318"/>
        <v>0</v>
      </c>
      <c r="AT1946" s="2">
        <f t="shared" si="1318"/>
        <v>0</v>
      </c>
      <c r="AU1946" s="2">
        <f t="shared" si="1318"/>
        <v>0</v>
      </c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>
        <v>0</v>
      </c>
    </row>
    <row r="1948" spans="1:118">
      <c r="A1948" s="4">
        <v>50</v>
      </c>
      <c r="B1948" s="4">
        <v>0</v>
      </c>
      <c r="C1948" s="4">
        <v>0</v>
      </c>
      <c r="D1948" s="4">
        <v>1</v>
      </c>
      <c r="E1948" s="4">
        <v>201</v>
      </c>
      <c r="F1948" s="4">
        <f>ROUND(Source!O1946,O1948)</f>
        <v>0</v>
      </c>
      <c r="G1948" s="4" t="s">
        <v>172</v>
      </c>
      <c r="H1948" s="4" t="s">
        <v>173</v>
      </c>
      <c r="I1948" s="4"/>
      <c r="J1948" s="4"/>
      <c r="K1948" s="4">
        <v>201</v>
      </c>
      <c r="L1948" s="4">
        <v>1</v>
      </c>
      <c r="M1948" s="4">
        <v>3</v>
      </c>
      <c r="N1948" s="4" t="s">
        <v>45</v>
      </c>
      <c r="O1948" s="4">
        <v>2</v>
      </c>
      <c r="P1948" s="4"/>
    </row>
    <row r="1949" spans="1:118">
      <c r="A1949" s="4">
        <v>50</v>
      </c>
      <c r="B1949" s="4">
        <v>0</v>
      </c>
      <c r="C1949" s="4">
        <v>0</v>
      </c>
      <c r="D1949" s="4">
        <v>1</v>
      </c>
      <c r="E1949" s="4">
        <v>202</v>
      </c>
      <c r="F1949" s="4">
        <f>ROUND(Source!P1946,O1949)</f>
        <v>0</v>
      </c>
      <c r="G1949" s="4" t="s">
        <v>174</v>
      </c>
      <c r="H1949" s="4" t="s">
        <v>175</v>
      </c>
      <c r="I1949" s="4"/>
      <c r="J1949" s="4"/>
      <c r="K1949" s="4">
        <v>202</v>
      </c>
      <c r="L1949" s="4">
        <v>2</v>
      </c>
      <c r="M1949" s="4">
        <v>3</v>
      </c>
      <c r="N1949" s="4" t="s">
        <v>45</v>
      </c>
      <c r="O1949" s="4">
        <v>2</v>
      </c>
      <c r="P1949" s="4"/>
    </row>
    <row r="1950" spans="1:118">
      <c r="A1950" s="4">
        <v>50</v>
      </c>
      <c r="B1950" s="4">
        <v>0</v>
      </c>
      <c r="C1950" s="4">
        <v>0</v>
      </c>
      <c r="D1950" s="4">
        <v>1</v>
      </c>
      <c r="E1950" s="4">
        <v>222</v>
      </c>
      <c r="F1950" s="4">
        <f>ROUND(Source!AO1946,O1950)</f>
        <v>0</v>
      </c>
      <c r="G1950" s="4" t="s">
        <v>176</v>
      </c>
      <c r="H1950" s="4" t="s">
        <v>177</v>
      </c>
      <c r="I1950" s="4"/>
      <c r="J1950" s="4"/>
      <c r="K1950" s="4">
        <v>222</v>
      </c>
      <c r="L1950" s="4">
        <v>3</v>
      </c>
      <c r="M1950" s="4">
        <v>3</v>
      </c>
      <c r="N1950" s="4" t="s">
        <v>45</v>
      </c>
      <c r="O1950" s="4">
        <v>2</v>
      </c>
      <c r="P1950" s="4"/>
    </row>
    <row r="1951" spans="1:118">
      <c r="A1951" s="4">
        <v>50</v>
      </c>
      <c r="B1951" s="4">
        <v>0</v>
      </c>
      <c r="C1951" s="4">
        <v>0</v>
      </c>
      <c r="D1951" s="4">
        <v>1</v>
      </c>
      <c r="E1951" s="4">
        <v>216</v>
      </c>
      <c r="F1951" s="4">
        <f>ROUND(Source!AP1946,O1951)</f>
        <v>0</v>
      </c>
      <c r="G1951" s="4" t="s">
        <v>178</v>
      </c>
      <c r="H1951" s="4" t="s">
        <v>179</v>
      </c>
      <c r="I1951" s="4"/>
      <c r="J1951" s="4"/>
      <c r="K1951" s="4">
        <v>216</v>
      </c>
      <c r="L1951" s="4">
        <v>4</v>
      </c>
      <c r="M1951" s="4">
        <v>3</v>
      </c>
      <c r="N1951" s="4" t="s">
        <v>45</v>
      </c>
      <c r="O1951" s="4">
        <v>2</v>
      </c>
      <c r="P1951" s="4"/>
    </row>
    <row r="1952" spans="1:118">
      <c r="A1952" s="4">
        <v>50</v>
      </c>
      <c r="B1952" s="4">
        <v>0</v>
      </c>
      <c r="C1952" s="4">
        <v>0</v>
      </c>
      <c r="D1952" s="4">
        <v>1</v>
      </c>
      <c r="E1952" s="4">
        <v>223</v>
      </c>
      <c r="F1952" s="4">
        <f>ROUND(Source!AQ1946,O1952)</f>
        <v>0</v>
      </c>
      <c r="G1952" s="4" t="s">
        <v>180</v>
      </c>
      <c r="H1952" s="4" t="s">
        <v>181</v>
      </c>
      <c r="I1952" s="4"/>
      <c r="J1952" s="4"/>
      <c r="K1952" s="4">
        <v>223</v>
      </c>
      <c r="L1952" s="4">
        <v>5</v>
      </c>
      <c r="M1952" s="4">
        <v>3</v>
      </c>
      <c r="N1952" s="4" t="s">
        <v>45</v>
      </c>
      <c r="O1952" s="4">
        <v>2</v>
      </c>
      <c r="P1952" s="4"/>
    </row>
    <row r="1953" spans="1:88">
      <c r="A1953" s="4">
        <v>50</v>
      </c>
      <c r="B1953" s="4">
        <v>0</v>
      </c>
      <c r="C1953" s="4">
        <v>0</v>
      </c>
      <c r="D1953" s="4">
        <v>1</v>
      </c>
      <c r="E1953" s="4">
        <v>203</v>
      </c>
      <c r="F1953" s="4">
        <f>ROUND(Source!Q1946,O1953)</f>
        <v>0</v>
      </c>
      <c r="G1953" s="4" t="s">
        <v>182</v>
      </c>
      <c r="H1953" s="4" t="s">
        <v>183</v>
      </c>
      <c r="I1953" s="4"/>
      <c r="J1953" s="4"/>
      <c r="K1953" s="4">
        <v>203</v>
      </c>
      <c r="L1953" s="4">
        <v>6</v>
      </c>
      <c r="M1953" s="4">
        <v>3</v>
      </c>
      <c r="N1953" s="4" t="s">
        <v>45</v>
      </c>
      <c r="O1953" s="4">
        <v>2</v>
      </c>
      <c r="P1953" s="4"/>
    </row>
    <row r="1954" spans="1:88">
      <c r="A1954" s="4">
        <v>50</v>
      </c>
      <c r="B1954" s="4">
        <v>0</v>
      </c>
      <c r="C1954" s="4">
        <v>0</v>
      </c>
      <c r="D1954" s="4">
        <v>1</v>
      </c>
      <c r="E1954" s="4">
        <v>204</v>
      </c>
      <c r="F1954" s="4">
        <f>ROUND(Source!R1946,O1954)</f>
        <v>0</v>
      </c>
      <c r="G1954" s="4" t="s">
        <v>184</v>
      </c>
      <c r="H1954" s="4" t="s">
        <v>185</v>
      </c>
      <c r="I1954" s="4"/>
      <c r="J1954" s="4"/>
      <c r="K1954" s="4">
        <v>204</v>
      </c>
      <c r="L1954" s="4">
        <v>7</v>
      </c>
      <c r="M1954" s="4">
        <v>3</v>
      </c>
      <c r="N1954" s="4" t="s">
        <v>45</v>
      </c>
      <c r="O1954" s="4">
        <v>2</v>
      </c>
      <c r="P1954" s="4"/>
    </row>
    <row r="1955" spans="1:88">
      <c r="A1955" s="4">
        <v>50</v>
      </c>
      <c r="B1955" s="4">
        <v>0</v>
      </c>
      <c r="C1955" s="4">
        <v>0</v>
      </c>
      <c r="D1955" s="4">
        <v>1</v>
      </c>
      <c r="E1955" s="4">
        <v>205</v>
      </c>
      <c r="F1955" s="4">
        <f>ROUND(Source!S1946,O1955)</f>
        <v>0</v>
      </c>
      <c r="G1955" s="4" t="s">
        <v>186</v>
      </c>
      <c r="H1955" s="4" t="s">
        <v>187</v>
      </c>
      <c r="I1955" s="4"/>
      <c r="J1955" s="4"/>
      <c r="K1955" s="4">
        <v>205</v>
      </c>
      <c r="L1955" s="4">
        <v>8</v>
      </c>
      <c r="M1955" s="4">
        <v>3</v>
      </c>
      <c r="N1955" s="4" t="s">
        <v>45</v>
      </c>
      <c r="O1955" s="4">
        <v>2</v>
      </c>
      <c r="P1955" s="4"/>
    </row>
    <row r="1956" spans="1:88">
      <c r="A1956" s="4">
        <v>50</v>
      </c>
      <c r="B1956" s="4">
        <v>0</v>
      </c>
      <c r="C1956" s="4">
        <v>0</v>
      </c>
      <c r="D1956" s="4">
        <v>1</v>
      </c>
      <c r="E1956" s="4">
        <v>214</v>
      </c>
      <c r="F1956" s="4">
        <f>ROUND(Source!AS1946,O1956)</f>
        <v>0</v>
      </c>
      <c r="G1956" s="4" t="s">
        <v>188</v>
      </c>
      <c r="H1956" s="4" t="s">
        <v>189</v>
      </c>
      <c r="I1956" s="4"/>
      <c r="J1956" s="4"/>
      <c r="K1956" s="4">
        <v>214</v>
      </c>
      <c r="L1956" s="4">
        <v>9</v>
      </c>
      <c r="M1956" s="4">
        <v>3</v>
      </c>
      <c r="N1956" s="4" t="s">
        <v>45</v>
      </c>
      <c r="O1956" s="4">
        <v>2</v>
      </c>
      <c r="P1956" s="4"/>
    </row>
    <row r="1957" spans="1:88">
      <c r="A1957" s="4">
        <v>50</v>
      </c>
      <c r="B1957" s="4">
        <v>0</v>
      </c>
      <c r="C1957" s="4">
        <v>0</v>
      </c>
      <c r="D1957" s="4">
        <v>1</v>
      </c>
      <c r="E1957" s="4">
        <v>215</v>
      </c>
      <c r="F1957" s="4">
        <f>ROUND(Source!AT1946,O1957)</f>
        <v>0</v>
      </c>
      <c r="G1957" s="4" t="s">
        <v>190</v>
      </c>
      <c r="H1957" s="4" t="s">
        <v>191</v>
      </c>
      <c r="I1957" s="4"/>
      <c r="J1957" s="4"/>
      <c r="K1957" s="4">
        <v>215</v>
      </c>
      <c r="L1957" s="4">
        <v>10</v>
      </c>
      <c r="M1957" s="4">
        <v>3</v>
      </c>
      <c r="N1957" s="4" t="s">
        <v>45</v>
      </c>
      <c r="O1957" s="4">
        <v>2</v>
      </c>
      <c r="P1957" s="4"/>
    </row>
    <row r="1958" spans="1:88">
      <c r="A1958" s="4">
        <v>50</v>
      </c>
      <c r="B1958" s="4">
        <v>0</v>
      </c>
      <c r="C1958" s="4">
        <v>0</v>
      </c>
      <c r="D1958" s="4">
        <v>1</v>
      </c>
      <c r="E1958" s="4">
        <v>217</v>
      </c>
      <c r="F1958" s="4">
        <f>ROUND(Source!AU1946,O1958)</f>
        <v>0</v>
      </c>
      <c r="G1958" s="4" t="s">
        <v>192</v>
      </c>
      <c r="H1958" s="4" t="s">
        <v>193</v>
      </c>
      <c r="I1958" s="4"/>
      <c r="J1958" s="4"/>
      <c r="K1958" s="4">
        <v>217</v>
      </c>
      <c r="L1958" s="4">
        <v>11</v>
      </c>
      <c r="M1958" s="4">
        <v>3</v>
      </c>
      <c r="N1958" s="4" t="s">
        <v>45</v>
      </c>
      <c r="O1958" s="4">
        <v>2</v>
      </c>
      <c r="P1958" s="4"/>
    </row>
    <row r="1959" spans="1:88">
      <c r="A1959" s="4">
        <v>50</v>
      </c>
      <c r="B1959" s="4">
        <v>0</v>
      </c>
      <c r="C1959" s="4">
        <v>0</v>
      </c>
      <c r="D1959" s="4">
        <v>1</v>
      </c>
      <c r="E1959" s="4">
        <v>206</v>
      </c>
      <c r="F1959" s="4">
        <f>ROUND(Source!T1946,O1959)</f>
        <v>0</v>
      </c>
      <c r="G1959" s="4" t="s">
        <v>194</v>
      </c>
      <c r="H1959" s="4" t="s">
        <v>195</v>
      </c>
      <c r="I1959" s="4"/>
      <c r="J1959" s="4"/>
      <c r="K1959" s="4">
        <v>206</v>
      </c>
      <c r="L1959" s="4">
        <v>12</v>
      </c>
      <c r="M1959" s="4">
        <v>3</v>
      </c>
      <c r="N1959" s="4" t="s">
        <v>45</v>
      </c>
      <c r="O1959" s="4">
        <v>2</v>
      </c>
      <c r="P1959" s="4"/>
    </row>
    <row r="1960" spans="1:88">
      <c r="A1960" s="4">
        <v>50</v>
      </c>
      <c r="B1960" s="4">
        <v>0</v>
      </c>
      <c r="C1960" s="4">
        <v>0</v>
      </c>
      <c r="D1960" s="4">
        <v>1</v>
      </c>
      <c r="E1960" s="4">
        <v>207</v>
      </c>
      <c r="F1960" s="4">
        <f>Source!U1946</f>
        <v>0</v>
      </c>
      <c r="G1960" s="4" t="s">
        <v>196</v>
      </c>
      <c r="H1960" s="4" t="s">
        <v>197</v>
      </c>
      <c r="I1960" s="4"/>
      <c r="J1960" s="4"/>
      <c r="K1960" s="4">
        <v>207</v>
      </c>
      <c r="L1960" s="4">
        <v>13</v>
      </c>
      <c r="M1960" s="4">
        <v>3</v>
      </c>
      <c r="N1960" s="4" t="s">
        <v>45</v>
      </c>
      <c r="O1960" s="4">
        <v>-1</v>
      </c>
      <c r="P1960" s="4"/>
    </row>
    <row r="1961" spans="1:88">
      <c r="A1961" s="4">
        <v>50</v>
      </c>
      <c r="B1961" s="4">
        <v>0</v>
      </c>
      <c r="C1961" s="4">
        <v>0</v>
      </c>
      <c r="D1961" s="4">
        <v>1</v>
      </c>
      <c r="E1961" s="4">
        <v>208</v>
      </c>
      <c r="F1961" s="4">
        <f>Source!V1946</f>
        <v>0</v>
      </c>
      <c r="G1961" s="4" t="s">
        <v>198</v>
      </c>
      <c r="H1961" s="4" t="s">
        <v>199</v>
      </c>
      <c r="I1961" s="4"/>
      <c r="J1961" s="4"/>
      <c r="K1961" s="4">
        <v>208</v>
      </c>
      <c r="L1961" s="4">
        <v>14</v>
      </c>
      <c r="M1961" s="4">
        <v>3</v>
      </c>
      <c r="N1961" s="4" t="s">
        <v>45</v>
      </c>
      <c r="O1961" s="4">
        <v>-1</v>
      </c>
      <c r="P1961" s="4"/>
    </row>
    <row r="1962" spans="1:88">
      <c r="A1962" s="4">
        <v>50</v>
      </c>
      <c r="B1962" s="4">
        <v>0</v>
      </c>
      <c r="C1962" s="4">
        <v>0</v>
      </c>
      <c r="D1962" s="4">
        <v>1</v>
      </c>
      <c r="E1962" s="4">
        <v>209</v>
      </c>
      <c r="F1962" s="4">
        <f>ROUND(Source!W1946,O1962)</f>
        <v>0</v>
      </c>
      <c r="G1962" s="4" t="s">
        <v>200</v>
      </c>
      <c r="H1962" s="4" t="s">
        <v>201</v>
      </c>
      <c r="I1962" s="4"/>
      <c r="J1962" s="4"/>
      <c r="K1962" s="4">
        <v>209</v>
      </c>
      <c r="L1962" s="4">
        <v>15</v>
      </c>
      <c r="M1962" s="4">
        <v>3</v>
      </c>
      <c r="N1962" s="4" t="s">
        <v>45</v>
      </c>
      <c r="O1962" s="4">
        <v>2</v>
      </c>
      <c r="P1962" s="4"/>
    </row>
    <row r="1963" spans="1:88">
      <c r="A1963" s="4">
        <v>50</v>
      </c>
      <c r="B1963" s="4">
        <v>0</v>
      </c>
      <c r="C1963" s="4">
        <v>0</v>
      </c>
      <c r="D1963" s="4">
        <v>1</v>
      </c>
      <c r="E1963" s="4">
        <v>210</v>
      </c>
      <c r="F1963" s="4">
        <f>ROUND(Source!X1946,O1963)</f>
        <v>0</v>
      </c>
      <c r="G1963" s="4" t="s">
        <v>202</v>
      </c>
      <c r="H1963" s="4" t="s">
        <v>203</v>
      </c>
      <c r="I1963" s="4"/>
      <c r="J1963" s="4"/>
      <c r="K1963" s="4">
        <v>210</v>
      </c>
      <c r="L1963" s="4">
        <v>16</v>
      </c>
      <c r="M1963" s="4">
        <v>3</v>
      </c>
      <c r="N1963" s="4" t="s">
        <v>45</v>
      </c>
      <c r="O1963" s="4">
        <v>2</v>
      </c>
      <c r="P1963" s="4"/>
    </row>
    <row r="1964" spans="1:88">
      <c r="A1964" s="4">
        <v>50</v>
      </c>
      <c r="B1964" s="4">
        <v>0</v>
      </c>
      <c r="C1964" s="4">
        <v>0</v>
      </c>
      <c r="D1964" s="4">
        <v>1</v>
      </c>
      <c r="E1964" s="4">
        <v>211</v>
      </c>
      <c r="F1964" s="4">
        <f>ROUND(Source!Y1946,O1964)</f>
        <v>0</v>
      </c>
      <c r="G1964" s="4" t="s">
        <v>204</v>
      </c>
      <c r="H1964" s="4" t="s">
        <v>205</v>
      </c>
      <c r="I1964" s="4"/>
      <c r="J1964" s="4"/>
      <c r="K1964" s="4">
        <v>211</v>
      </c>
      <c r="L1964" s="4">
        <v>17</v>
      </c>
      <c r="M1964" s="4">
        <v>3</v>
      </c>
      <c r="N1964" s="4" t="s">
        <v>45</v>
      </c>
      <c r="O1964" s="4">
        <v>2</v>
      </c>
      <c r="P1964" s="4"/>
    </row>
    <row r="1965" spans="1:88">
      <c r="A1965" s="4">
        <v>50</v>
      </c>
      <c r="B1965" s="4">
        <v>0</v>
      </c>
      <c r="C1965" s="4">
        <v>0</v>
      </c>
      <c r="D1965" s="4">
        <v>1</v>
      </c>
      <c r="E1965" s="4">
        <v>224</v>
      </c>
      <c r="F1965" s="4">
        <f>ROUND(Source!AR1946,O1965)</f>
        <v>0</v>
      </c>
      <c r="G1965" s="4" t="s">
        <v>206</v>
      </c>
      <c r="H1965" s="4" t="s">
        <v>207</v>
      </c>
      <c r="I1965" s="4"/>
      <c r="J1965" s="4"/>
      <c r="K1965" s="4">
        <v>224</v>
      </c>
      <c r="L1965" s="4">
        <v>18</v>
      </c>
      <c r="M1965" s="4">
        <v>3</v>
      </c>
      <c r="N1965" s="4" t="s">
        <v>45</v>
      </c>
      <c r="O1965" s="4">
        <v>2</v>
      </c>
      <c r="P1965" s="4"/>
    </row>
    <row r="1967" spans="1:88">
      <c r="A1967" s="1">
        <v>5</v>
      </c>
      <c r="B1967" s="1">
        <v>0</v>
      </c>
      <c r="C1967" s="1"/>
      <c r="D1967" s="1">
        <f>ROW(A1971)</f>
        <v>1971</v>
      </c>
      <c r="E1967" s="1"/>
      <c r="F1967" s="1" t="s">
        <v>564</v>
      </c>
      <c r="G1967" s="1" t="s">
        <v>858</v>
      </c>
      <c r="H1967" s="1" t="s">
        <v>45</v>
      </c>
      <c r="I1967" s="1">
        <v>0</v>
      </c>
      <c r="J1967" s="1"/>
      <c r="K1967" s="1">
        <v>0</v>
      </c>
      <c r="L1967" s="1"/>
      <c r="M1967" s="1"/>
      <c r="N1967" s="1"/>
      <c r="O1967" s="1"/>
      <c r="P1967" s="1"/>
      <c r="Q1967" s="1"/>
      <c r="R1967" s="1"/>
      <c r="S1967" s="1"/>
      <c r="T1967" s="1"/>
      <c r="U1967" s="1" t="s">
        <v>45</v>
      </c>
      <c r="V1967" s="1">
        <v>0</v>
      </c>
      <c r="W1967" s="1"/>
      <c r="X1967" s="1"/>
      <c r="Y1967" s="1"/>
      <c r="Z1967" s="1"/>
      <c r="AA1967" s="1"/>
      <c r="AB1967" s="1" t="s">
        <v>45</v>
      </c>
      <c r="AC1967" s="1" t="s">
        <v>45</v>
      </c>
      <c r="AD1967" s="1" t="s">
        <v>45</v>
      </c>
      <c r="AE1967" s="1" t="s">
        <v>45</v>
      </c>
      <c r="AF1967" s="1" t="s">
        <v>45</v>
      </c>
      <c r="AG1967" s="1" t="s">
        <v>45</v>
      </c>
      <c r="AH1967" s="1"/>
      <c r="AI1967" s="1"/>
      <c r="AJ1967" s="1"/>
      <c r="AK1967" s="1"/>
      <c r="AL1967" s="1"/>
      <c r="AM1967" s="1"/>
      <c r="AN1967" s="1"/>
      <c r="AO1967" s="1"/>
      <c r="AP1967" s="1" t="s">
        <v>45</v>
      </c>
      <c r="AQ1967" s="1" t="s">
        <v>45</v>
      </c>
      <c r="AR1967" s="1" t="s">
        <v>45</v>
      </c>
      <c r="AS1967" s="1"/>
      <c r="AT1967" s="1"/>
      <c r="AU1967" s="1"/>
      <c r="AV1967" s="1"/>
      <c r="AW1967" s="1"/>
      <c r="AX1967" s="1"/>
      <c r="AY1967" s="1"/>
      <c r="AZ1967" s="1" t="s">
        <v>45</v>
      </c>
      <c r="BA1967" s="1"/>
      <c r="BB1967" s="1" t="s">
        <v>45</v>
      </c>
      <c r="BC1967" s="1" t="s">
        <v>45</v>
      </c>
      <c r="BD1967" s="1" t="s">
        <v>45</v>
      </c>
      <c r="BE1967" s="1" t="s">
        <v>45</v>
      </c>
      <c r="BF1967" s="1" t="s">
        <v>45</v>
      </c>
      <c r="BG1967" s="1" t="s">
        <v>45</v>
      </c>
      <c r="BH1967" s="1" t="s">
        <v>45</v>
      </c>
      <c r="BI1967" s="1" t="s">
        <v>45</v>
      </c>
      <c r="BJ1967" s="1" t="s">
        <v>45</v>
      </c>
      <c r="BK1967" s="1" t="s">
        <v>45</v>
      </c>
      <c r="BL1967" s="1" t="s">
        <v>45</v>
      </c>
      <c r="BM1967" s="1" t="s">
        <v>45</v>
      </c>
      <c r="BN1967" s="1" t="s">
        <v>45</v>
      </c>
      <c r="BO1967" s="1" t="s">
        <v>45</v>
      </c>
      <c r="BP1967" s="1" t="s">
        <v>45</v>
      </c>
      <c r="BQ1967" s="1"/>
      <c r="BR1967" s="1"/>
      <c r="BS1967" s="1"/>
      <c r="BT1967" s="1"/>
      <c r="BU1967" s="1"/>
      <c r="BV1967" s="1"/>
      <c r="BW1967" s="1"/>
      <c r="BX1967" s="1">
        <v>0</v>
      </c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>
        <v>0</v>
      </c>
    </row>
    <row r="1969" spans="1:118">
      <c r="A1969" s="2">
        <v>52</v>
      </c>
      <c r="B1969" s="2">
        <f t="shared" ref="B1969:G1969" si="1319">B1971</f>
        <v>0</v>
      </c>
      <c r="C1969" s="2">
        <f t="shared" si="1319"/>
        <v>5</v>
      </c>
      <c r="D1969" s="2">
        <f t="shared" si="1319"/>
        <v>1967</v>
      </c>
      <c r="E1969" s="2">
        <f t="shared" si="1319"/>
        <v>0</v>
      </c>
      <c r="F1969" s="2" t="str">
        <f t="shared" si="1319"/>
        <v>Новый подраздел</v>
      </c>
      <c r="G1969" s="2" t="str">
        <f t="shared" si="1319"/>
        <v>КУХНЯ</v>
      </c>
      <c r="H1969" s="2"/>
      <c r="I1969" s="2"/>
      <c r="J1969" s="2"/>
      <c r="K1969" s="2"/>
      <c r="L1969" s="2"/>
      <c r="M1969" s="2"/>
      <c r="N1969" s="2"/>
      <c r="O1969" s="2">
        <f t="shared" ref="O1969:AT1969" si="1320">O1971</f>
        <v>0</v>
      </c>
      <c r="P1969" s="2">
        <f t="shared" si="1320"/>
        <v>0</v>
      </c>
      <c r="Q1969" s="2">
        <f t="shared" si="1320"/>
        <v>0</v>
      </c>
      <c r="R1969" s="2">
        <f t="shared" si="1320"/>
        <v>0</v>
      </c>
      <c r="S1969" s="2">
        <f t="shared" si="1320"/>
        <v>0</v>
      </c>
      <c r="T1969" s="2">
        <f t="shared" si="1320"/>
        <v>0</v>
      </c>
      <c r="U1969" s="2">
        <f t="shared" si="1320"/>
        <v>0</v>
      </c>
      <c r="V1969" s="2">
        <f t="shared" si="1320"/>
        <v>0</v>
      </c>
      <c r="W1969" s="2">
        <f t="shared" si="1320"/>
        <v>0</v>
      </c>
      <c r="X1969" s="2">
        <f t="shared" si="1320"/>
        <v>0</v>
      </c>
      <c r="Y1969" s="2">
        <f t="shared" si="1320"/>
        <v>0</v>
      </c>
      <c r="Z1969" s="2">
        <f t="shared" si="1320"/>
        <v>0</v>
      </c>
      <c r="AA1969" s="2">
        <f t="shared" si="1320"/>
        <v>0</v>
      </c>
      <c r="AB1969" s="2">
        <f t="shared" si="1320"/>
        <v>0</v>
      </c>
      <c r="AC1969" s="2">
        <f t="shared" si="1320"/>
        <v>0</v>
      </c>
      <c r="AD1969" s="2">
        <f t="shared" si="1320"/>
        <v>0</v>
      </c>
      <c r="AE1969" s="2">
        <f t="shared" si="1320"/>
        <v>0</v>
      </c>
      <c r="AF1969" s="2">
        <f t="shared" si="1320"/>
        <v>0</v>
      </c>
      <c r="AG1969" s="2">
        <f t="shared" si="1320"/>
        <v>0</v>
      </c>
      <c r="AH1969" s="2">
        <f t="shared" si="1320"/>
        <v>0</v>
      </c>
      <c r="AI1969" s="2">
        <f t="shared" si="1320"/>
        <v>0</v>
      </c>
      <c r="AJ1969" s="2">
        <f t="shared" si="1320"/>
        <v>0</v>
      </c>
      <c r="AK1969" s="2">
        <f t="shared" si="1320"/>
        <v>0</v>
      </c>
      <c r="AL1969" s="2">
        <f t="shared" si="1320"/>
        <v>0</v>
      </c>
      <c r="AM1969" s="2">
        <f t="shared" si="1320"/>
        <v>0</v>
      </c>
      <c r="AN1969" s="2">
        <f t="shared" si="1320"/>
        <v>0</v>
      </c>
      <c r="AO1969" s="2">
        <f t="shared" si="1320"/>
        <v>0</v>
      </c>
      <c r="AP1969" s="2">
        <f t="shared" si="1320"/>
        <v>0</v>
      </c>
      <c r="AQ1969" s="2">
        <f t="shared" si="1320"/>
        <v>0</v>
      </c>
      <c r="AR1969" s="2">
        <f t="shared" si="1320"/>
        <v>0</v>
      </c>
      <c r="AS1969" s="2">
        <f t="shared" si="1320"/>
        <v>0</v>
      </c>
      <c r="AT1969" s="2">
        <f t="shared" si="1320"/>
        <v>0</v>
      </c>
      <c r="AU1969" s="2">
        <f t="shared" ref="AU1969:BZ1969" si="1321">AU1971</f>
        <v>0</v>
      </c>
      <c r="AV1969" s="2">
        <f t="shared" si="1321"/>
        <v>0</v>
      </c>
      <c r="AW1969" s="2">
        <f t="shared" si="1321"/>
        <v>0</v>
      </c>
      <c r="AX1969" s="2">
        <f t="shared" si="1321"/>
        <v>0</v>
      </c>
      <c r="AY1969" s="2">
        <f t="shared" si="1321"/>
        <v>0</v>
      </c>
      <c r="AZ1969" s="2">
        <f t="shared" si="1321"/>
        <v>0</v>
      </c>
      <c r="BA1969" s="2">
        <f t="shared" si="1321"/>
        <v>0</v>
      </c>
      <c r="BB1969" s="2">
        <f t="shared" si="1321"/>
        <v>0</v>
      </c>
      <c r="BC1969" s="2">
        <f t="shared" si="1321"/>
        <v>0</v>
      </c>
      <c r="BD1969" s="2">
        <f t="shared" si="1321"/>
        <v>0</v>
      </c>
      <c r="BE1969" s="2">
        <f t="shared" si="1321"/>
        <v>0</v>
      </c>
      <c r="BF1969" s="2">
        <f t="shared" si="1321"/>
        <v>0</v>
      </c>
      <c r="BG1969" s="2">
        <f t="shared" si="1321"/>
        <v>0</v>
      </c>
      <c r="BH1969" s="2">
        <f t="shared" si="1321"/>
        <v>0</v>
      </c>
      <c r="BI1969" s="2">
        <f t="shared" si="1321"/>
        <v>0</v>
      </c>
      <c r="BJ1969" s="2">
        <f t="shared" si="1321"/>
        <v>0</v>
      </c>
      <c r="BK1969" s="2">
        <f t="shared" si="1321"/>
        <v>0</v>
      </c>
      <c r="BL1969" s="2">
        <f t="shared" si="1321"/>
        <v>0</v>
      </c>
      <c r="BM1969" s="2">
        <f t="shared" si="1321"/>
        <v>0</v>
      </c>
      <c r="BN1969" s="2">
        <f t="shared" si="1321"/>
        <v>0</v>
      </c>
      <c r="BO1969" s="3">
        <f t="shared" si="1321"/>
        <v>0</v>
      </c>
      <c r="BP1969" s="3">
        <f t="shared" si="1321"/>
        <v>0</v>
      </c>
      <c r="BQ1969" s="3">
        <f t="shared" si="1321"/>
        <v>0</v>
      </c>
      <c r="BR1969" s="3">
        <f t="shared" si="1321"/>
        <v>0</v>
      </c>
      <c r="BS1969" s="3">
        <f t="shared" si="1321"/>
        <v>0</v>
      </c>
      <c r="BT1969" s="3">
        <f t="shared" si="1321"/>
        <v>0</v>
      </c>
      <c r="BU1969" s="3">
        <f t="shared" si="1321"/>
        <v>0</v>
      </c>
      <c r="BV1969" s="3">
        <f t="shared" si="1321"/>
        <v>0</v>
      </c>
      <c r="BW1969" s="3">
        <f t="shared" si="1321"/>
        <v>0</v>
      </c>
      <c r="BX1969" s="3">
        <f t="shared" si="1321"/>
        <v>0</v>
      </c>
      <c r="BY1969" s="3">
        <f t="shared" si="1321"/>
        <v>0</v>
      </c>
      <c r="BZ1969" s="3">
        <f t="shared" si="1321"/>
        <v>0</v>
      </c>
      <c r="CA1969" s="3">
        <f t="shared" ref="CA1969:DF1969" si="1322">CA1971</f>
        <v>0</v>
      </c>
      <c r="CB1969" s="3">
        <f t="shared" si="1322"/>
        <v>0</v>
      </c>
      <c r="CC1969" s="3">
        <f t="shared" si="1322"/>
        <v>0</v>
      </c>
      <c r="CD1969" s="3">
        <f t="shared" si="1322"/>
        <v>0</v>
      </c>
      <c r="CE1969" s="3">
        <f t="shared" si="1322"/>
        <v>0</v>
      </c>
      <c r="CF1969" s="3">
        <f t="shared" si="1322"/>
        <v>0</v>
      </c>
      <c r="CG1969" s="3">
        <f t="shared" si="1322"/>
        <v>0</v>
      </c>
      <c r="CH1969" s="3">
        <f t="shared" si="1322"/>
        <v>0</v>
      </c>
      <c r="CI1969" s="3">
        <f t="shared" si="1322"/>
        <v>0</v>
      </c>
      <c r="CJ1969" s="3">
        <f t="shared" si="1322"/>
        <v>0</v>
      </c>
      <c r="CK1969" s="3">
        <f t="shared" si="1322"/>
        <v>0</v>
      </c>
      <c r="CL1969" s="3">
        <f t="shared" si="1322"/>
        <v>0</v>
      </c>
      <c r="CM1969" s="3">
        <f t="shared" si="1322"/>
        <v>0</v>
      </c>
      <c r="CN1969" s="3">
        <f t="shared" si="1322"/>
        <v>0</v>
      </c>
      <c r="CO1969" s="3">
        <f t="shared" si="1322"/>
        <v>0</v>
      </c>
      <c r="CP1969" s="3">
        <f t="shared" si="1322"/>
        <v>0</v>
      </c>
      <c r="CQ1969" s="3">
        <f t="shared" si="1322"/>
        <v>0</v>
      </c>
      <c r="CR1969" s="3">
        <f t="shared" si="1322"/>
        <v>0</v>
      </c>
      <c r="CS1969" s="3">
        <f t="shared" si="1322"/>
        <v>0</v>
      </c>
      <c r="CT1969" s="3">
        <f t="shared" si="1322"/>
        <v>0</v>
      </c>
      <c r="CU1969" s="3">
        <f t="shared" si="1322"/>
        <v>0</v>
      </c>
      <c r="CV1969" s="3">
        <f t="shared" si="1322"/>
        <v>0</v>
      </c>
      <c r="CW1969" s="3">
        <f t="shared" si="1322"/>
        <v>0</v>
      </c>
      <c r="CX1969" s="3">
        <f t="shared" si="1322"/>
        <v>0</v>
      </c>
      <c r="CY1969" s="3">
        <f t="shared" si="1322"/>
        <v>0</v>
      </c>
      <c r="CZ1969" s="3">
        <f t="shared" si="1322"/>
        <v>0</v>
      </c>
      <c r="DA1969" s="3">
        <f t="shared" si="1322"/>
        <v>0</v>
      </c>
      <c r="DB1969" s="3">
        <f t="shared" si="1322"/>
        <v>0</v>
      </c>
      <c r="DC1969" s="3">
        <f t="shared" si="1322"/>
        <v>0</v>
      </c>
      <c r="DD1969" s="3">
        <f t="shared" si="1322"/>
        <v>0</v>
      </c>
      <c r="DE1969" s="3">
        <f t="shared" si="1322"/>
        <v>0</v>
      </c>
      <c r="DF1969" s="3">
        <f t="shared" si="1322"/>
        <v>0</v>
      </c>
      <c r="DG1969" s="3">
        <f t="shared" ref="DG1969:DN1969" si="1323">DG1971</f>
        <v>0</v>
      </c>
      <c r="DH1969" s="3">
        <f t="shared" si="1323"/>
        <v>0</v>
      </c>
      <c r="DI1969" s="3">
        <f t="shared" si="1323"/>
        <v>0</v>
      </c>
      <c r="DJ1969" s="3">
        <f t="shared" si="1323"/>
        <v>0</v>
      </c>
      <c r="DK1969" s="3">
        <f t="shared" si="1323"/>
        <v>0</v>
      </c>
      <c r="DL1969" s="3">
        <f t="shared" si="1323"/>
        <v>0</v>
      </c>
      <c r="DM1969" s="3">
        <f t="shared" si="1323"/>
        <v>0</v>
      </c>
      <c r="DN1969" s="3">
        <f t="shared" si="1323"/>
        <v>0</v>
      </c>
    </row>
    <row r="1971" spans="1:118">
      <c r="A1971" s="2">
        <v>51</v>
      </c>
      <c r="B1971" s="2">
        <f>B1967</f>
        <v>0</v>
      </c>
      <c r="C1971" s="2">
        <f>A1967</f>
        <v>5</v>
      </c>
      <c r="D1971" s="2">
        <f>ROW(A1967)</f>
        <v>1967</v>
      </c>
      <c r="E1971" s="2"/>
      <c r="F1971" s="2" t="str">
        <f>IF(F1967&lt;&gt;"",F1967,"")</f>
        <v>Новый подраздел</v>
      </c>
      <c r="G1971" s="2" t="str">
        <f>IF(G1967&lt;&gt;"",G1967,"")</f>
        <v>КУХНЯ</v>
      </c>
      <c r="H1971" s="2"/>
      <c r="I1971" s="2"/>
      <c r="J1971" s="2"/>
      <c r="K1971" s="2"/>
      <c r="L1971" s="2"/>
      <c r="M1971" s="2"/>
      <c r="N1971" s="2"/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>
        <f t="shared" ref="AO1971:AU1971" si="1324">ROUND(BB1971,2)</f>
        <v>0</v>
      </c>
      <c r="AP1971" s="2">
        <f t="shared" si="1324"/>
        <v>0</v>
      </c>
      <c r="AQ1971" s="2">
        <f t="shared" si="1324"/>
        <v>0</v>
      </c>
      <c r="AR1971" s="2">
        <f t="shared" si="1324"/>
        <v>0</v>
      </c>
      <c r="AS1971" s="2">
        <f t="shared" si="1324"/>
        <v>0</v>
      </c>
      <c r="AT1971" s="2">
        <f t="shared" si="1324"/>
        <v>0</v>
      </c>
      <c r="AU1971" s="2">
        <f t="shared" si="1324"/>
        <v>0</v>
      </c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>
        <v>0</v>
      </c>
    </row>
    <row r="1973" spans="1:118">
      <c r="A1973" s="4">
        <v>50</v>
      </c>
      <c r="B1973" s="4">
        <v>0</v>
      </c>
      <c r="C1973" s="4">
        <v>0</v>
      </c>
      <c r="D1973" s="4">
        <v>1</v>
      </c>
      <c r="E1973" s="4">
        <v>201</v>
      </c>
      <c r="F1973" s="4">
        <f>ROUND(Source!O1971,O1973)</f>
        <v>0</v>
      </c>
      <c r="G1973" s="4" t="s">
        <v>172</v>
      </c>
      <c r="H1973" s="4" t="s">
        <v>173</v>
      </c>
      <c r="I1973" s="4"/>
      <c r="J1973" s="4"/>
      <c r="K1973" s="4">
        <v>201</v>
      </c>
      <c r="L1973" s="4">
        <v>1</v>
      </c>
      <c r="M1973" s="4">
        <v>3</v>
      </c>
      <c r="N1973" s="4" t="s">
        <v>45</v>
      </c>
      <c r="O1973" s="4">
        <v>2</v>
      </c>
      <c r="P1973" s="4"/>
    </row>
    <row r="1974" spans="1:118">
      <c r="A1974" s="4">
        <v>50</v>
      </c>
      <c r="B1974" s="4">
        <v>0</v>
      </c>
      <c r="C1974" s="4">
        <v>0</v>
      </c>
      <c r="D1974" s="4">
        <v>1</v>
      </c>
      <c r="E1974" s="4">
        <v>202</v>
      </c>
      <c r="F1974" s="4">
        <f>ROUND(Source!P1971,O1974)</f>
        <v>0</v>
      </c>
      <c r="G1974" s="4" t="s">
        <v>174</v>
      </c>
      <c r="H1974" s="4" t="s">
        <v>175</v>
      </c>
      <c r="I1974" s="4"/>
      <c r="J1974" s="4"/>
      <c r="K1974" s="4">
        <v>202</v>
      </c>
      <c r="L1974" s="4">
        <v>2</v>
      </c>
      <c r="M1974" s="4">
        <v>3</v>
      </c>
      <c r="N1974" s="4" t="s">
        <v>45</v>
      </c>
      <c r="O1974" s="4">
        <v>2</v>
      </c>
      <c r="P1974" s="4"/>
    </row>
    <row r="1975" spans="1:118">
      <c r="A1975" s="4">
        <v>50</v>
      </c>
      <c r="B1975" s="4">
        <v>0</v>
      </c>
      <c r="C1975" s="4">
        <v>0</v>
      </c>
      <c r="D1975" s="4">
        <v>1</v>
      </c>
      <c r="E1975" s="4">
        <v>222</v>
      </c>
      <c r="F1975" s="4">
        <f>ROUND(Source!AO1971,O1975)</f>
        <v>0</v>
      </c>
      <c r="G1975" s="4" t="s">
        <v>176</v>
      </c>
      <c r="H1975" s="4" t="s">
        <v>177</v>
      </c>
      <c r="I1975" s="4"/>
      <c r="J1975" s="4"/>
      <c r="K1975" s="4">
        <v>222</v>
      </c>
      <c r="L1975" s="4">
        <v>3</v>
      </c>
      <c r="M1975" s="4">
        <v>3</v>
      </c>
      <c r="N1975" s="4" t="s">
        <v>45</v>
      </c>
      <c r="O1975" s="4">
        <v>2</v>
      </c>
      <c r="P1975" s="4"/>
    </row>
    <row r="1976" spans="1:118">
      <c r="A1976" s="4">
        <v>50</v>
      </c>
      <c r="B1976" s="4">
        <v>0</v>
      </c>
      <c r="C1976" s="4">
        <v>0</v>
      </c>
      <c r="D1976" s="4">
        <v>1</v>
      </c>
      <c r="E1976" s="4">
        <v>216</v>
      </c>
      <c r="F1976" s="4">
        <f>ROUND(Source!AP1971,O1976)</f>
        <v>0</v>
      </c>
      <c r="G1976" s="4" t="s">
        <v>178</v>
      </c>
      <c r="H1976" s="4" t="s">
        <v>179</v>
      </c>
      <c r="I1976" s="4"/>
      <c r="J1976" s="4"/>
      <c r="K1976" s="4">
        <v>216</v>
      </c>
      <c r="L1976" s="4">
        <v>4</v>
      </c>
      <c r="M1976" s="4">
        <v>3</v>
      </c>
      <c r="N1976" s="4" t="s">
        <v>45</v>
      </c>
      <c r="O1976" s="4">
        <v>2</v>
      </c>
      <c r="P1976" s="4"/>
    </row>
    <row r="1977" spans="1:118">
      <c r="A1977" s="4">
        <v>50</v>
      </c>
      <c r="B1977" s="4">
        <v>0</v>
      </c>
      <c r="C1977" s="4">
        <v>0</v>
      </c>
      <c r="D1977" s="4">
        <v>1</v>
      </c>
      <c r="E1977" s="4">
        <v>223</v>
      </c>
      <c r="F1977" s="4">
        <f>ROUND(Source!AQ1971,O1977)</f>
        <v>0</v>
      </c>
      <c r="G1977" s="4" t="s">
        <v>180</v>
      </c>
      <c r="H1977" s="4" t="s">
        <v>181</v>
      </c>
      <c r="I1977" s="4"/>
      <c r="J1977" s="4"/>
      <c r="K1977" s="4">
        <v>223</v>
      </c>
      <c r="L1977" s="4">
        <v>5</v>
      </c>
      <c r="M1977" s="4">
        <v>3</v>
      </c>
      <c r="N1977" s="4" t="s">
        <v>45</v>
      </c>
      <c r="O1977" s="4">
        <v>2</v>
      </c>
      <c r="P1977" s="4"/>
    </row>
    <row r="1978" spans="1:118">
      <c r="A1978" s="4">
        <v>50</v>
      </c>
      <c r="B1978" s="4">
        <v>0</v>
      </c>
      <c r="C1978" s="4">
        <v>0</v>
      </c>
      <c r="D1978" s="4">
        <v>1</v>
      </c>
      <c r="E1978" s="4">
        <v>203</v>
      </c>
      <c r="F1978" s="4">
        <f>ROUND(Source!Q1971,O1978)</f>
        <v>0</v>
      </c>
      <c r="G1978" s="4" t="s">
        <v>182</v>
      </c>
      <c r="H1978" s="4" t="s">
        <v>183</v>
      </c>
      <c r="I1978" s="4"/>
      <c r="J1978" s="4"/>
      <c r="K1978" s="4">
        <v>203</v>
      </c>
      <c r="L1978" s="4">
        <v>6</v>
      </c>
      <c r="M1978" s="4">
        <v>3</v>
      </c>
      <c r="N1978" s="4" t="s">
        <v>45</v>
      </c>
      <c r="O1978" s="4">
        <v>2</v>
      </c>
      <c r="P1978" s="4"/>
    </row>
    <row r="1979" spans="1:118">
      <c r="A1979" s="4">
        <v>50</v>
      </c>
      <c r="B1979" s="4">
        <v>0</v>
      </c>
      <c r="C1979" s="4">
        <v>0</v>
      </c>
      <c r="D1979" s="4">
        <v>1</v>
      </c>
      <c r="E1979" s="4">
        <v>204</v>
      </c>
      <c r="F1979" s="4">
        <f>ROUND(Source!R1971,O1979)</f>
        <v>0</v>
      </c>
      <c r="G1979" s="4" t="s">
        <v>184</v>
      </c>
      <c r="H1979" s="4" t="s">
        <v>185</v>
      </c>
      <c r="I1979" s="4"/>
      <c r="J1979" s="4"/>
      <c r="K1979" s="4">
        <v>204</v>
      </c>
      <c r="L1979" s="4">
        <v>7</v>
      </c>
      <c r="M1979" s="4">
        <v>3</v>
      </c>
      <c r="N1979" s="4" t="s">
        <v>45</v>
      </c>
      <c r="O1979" s="4">
        <v>2</v>
      </c>
      <c r="P1979" s="4"/>
    </row>
    <row r="1980" spans="1:118">
      <c r="A1980" s="4">
        <v>50</v>
      </c>
      <c r="B1980" s="4">
        <v>0</v>
      </c>
      <c r="C1980" s="4">
        <v>0</v>
      </c>
      <c r="D1980" s="4">
        <v>1</v>
      </c>
      <c r="E1980" s="4">
        <v>205</v>
      </c>
      <c r="F1980" s="4">
        <f>ROUND(Source!S1971,O1980)</f>
        <v>0</v>
      </c>
      <c r="G1980" s="4" t="s">
        <v>186</v>
      </c>
      <c r="H1980" s="4" t="s">
        <v>187</v>
      </c>
      <c r="I1980" s="4"/>
      <c r="J1980" s="4"/>
      <c r="K1980" s="4">
        <v>205</v>
      </c>
      <c r="L1980" s="4">
        <v>8</v>
      </c>
      <c r="M1980" s="4">
        <v>3</v>
      </c>
      <c r="N1980" s="4" t="s">
        <v>45</v>
      </c>
      <c r="O1980" s="4">
        <v>2</v>
      </c>
      <c r="P1980" s="4"/>
    </row>
    <row r="1981" spans="1:118">
      <c r="A1981" s="4">
        <v>50</v>
      </c>
      <c r="B1981" s="4">
        <v>0</v>
      </c>
      <c r="C1981" s="4">
        <v>0</v>
      </c>
      <c r="D1981" s="4">
        <v>1</v>
      </c>
      <c r="E1981" s="4">
        <v>214</v>
      </c>
      <c r="F1981" s="4">
        <f>ROUND(Source!AS1971,O1981)</f>
        <v>0</v>
      </c>
      <c r="G1981" s="4" t="s">
        <v>188</v>
      </c>
      <c r="H1981" s="4" t="s">
        <v>189</v>
      </c>
      <c r="I1981" s="4"/>
      <c r="J1981" s="4"/>
      <c r="K1981" s="4">
        <v>214</v>
      </c>
      <c r="L1981" s="4">
        <v>9</v>
      </c>
      <c r="M1981" s="4">
        <v>3</v>
      </c>
      <c r="N1981" s="4" t="s">
        <v>45</v>
      </c>
      <c r="O1981" s="4">
        <v>2</v>
      </c>
      <c r="P1981" s="4"/>
    </row>
    <row r="1982" spans="1:118">
      <c r="A1982" s="4">
        <v>50</v>
      </c>
      <c r="B1982" s="4">
        <v>0</v>
      </c>
      <c r="C1982" s="4">
        <v>0</v>
      </c>
      <c r="D1982" s="4">
        <v>1</v>
      </c>
      <c r="E1982" s="4">
        <v>215</v>
      </c>
      <c r="F1982" s="4">
        <f>ROUND(Source!AT1971,O1982)</f>
        <v>0</v>
      </c>
      <c r="G1982" s="4" t="s">
        <v>190</v>
      </c>
      <c r="H1982" s="4" t="s">
        <v>191</v>
      </c>
      <c r="I1982" s="4"/>
      <c r="J1982" s="4"/>
      <c r="K1982" s="4">
        <v>215</v>
      </c>
      <c r="L1982" s="4">
        <v>10</v>
      </c>
      <c r="M1982" s="4">
        <v>3</v>
      </c>
      <c r="N1982" s="4" t="s">
        <v>45</v>
      </c>
      <c r="O1982" s="4">
        <v>2</v>
      </c>
      <c r="P1982" s="4"/>
    </row>
    <row r="1983" spans="1:118">
      <c r="A1983" s="4">
        <v>50</v>
      </c>
      <c r="B1983" s="4">
        <v>0</v>
      </c>
      <c r="C1983" s="4">
        <v>0</v>
      </c>
      <c r="D1983" s="4">
        <v>1</v>
      </c>
      <c r="E1983" s="4">
        <v>217</v>
      </c>
      <c r="F1983" s="4">
        <f>ROUND(Source!AU1971,O1983)</f>
        <v>0</v>
      </c>
      <c r="G1983" s="4" t="s">
        <v>192</v>
      </c>
      <c r="H1983" s="4" t="s">
        <v>193</v>
      </c>
      <c r="I1983" s="4"/>
      <c r="J1983" s="4"/>
      <c r="K1983" s="4">
        <v>217</v>
      </c>
      <c r="L1983" s="4">
        <v>11</v>
      </c>
      <c r="M1983" s="4">
        <v>3</v>
      </c>
      <c r="N1983" s="4" t="s">
        <v>45</v>
      </c>
      <c r="O1983" s="4">
        <v>2</v>
      </c>
      <c r="P1983" s="4"/>
    </row>
    <row r="1984" spans="1:118">
      <c r="A1984" s="4">
        <v>50</v>
      </c>
      <c r="B1984" s="4">
        <v>0</v>
      </c>
      <c r="C1984" s="4">
        <v>0</v>
      </c>
      <c r="D1984" s="4">
        <v>1</v>
      </c>
      <c r="E1984" s="4">
        <v>206</v>
      </c>
      <c r="F1984" s="4">
        <f>ROUND(Source!T1971,O1984)</f>
        <v>0</v>
      </c>
      <c r="G1984" s="4" t="s">
        <v>194</v>
      </c>
      <c r="H1984" s="4" t="s">
        <v>195</v>
      </c>
      <c r="I1984" s="4"/>
      <c r="J1984" s="4"/>
      <c r="K1984" s="4">
        <v>206</v>
      </c>
      <c r="L1984" s="4">
        <v>12</v>
      </c>
      <c r="M1984" s="4">
        <v>3</v>
      </c>
      <c r="N1984" s="4" t="s">
        <v>45</v>
      </c>
      <c r="O1984" s="4">
        <v>2</v>
      </c>
      <c r="P1984" s="4"/>
    </row>
    <row r="1985" spans="1:118">
      <c r="A1985" s="4">
        <v>50</v>
      </c>
      <c r="B1985" s="4">
        <v>0</v>
      </c>
      <c r="C1985" s="4">
        <v>0</v>
      </c>
      <c r="D1985" s="4">
        <v>1</v>
      </c>
      <c r="E1985" s="4">
        <v>207</v>
      </c>
      <c r="F1985" s="4">
        <f>Source!U1971</f>
        <v>0</v>
      </c>
      <c r="G1985" s="4" t="s">
        <v>196</v>
      </c>
      <c r="H1985" s="4" t="s">
        <v>197</v>
      </c>
      <c r="I1985" s="4"/>
      <c r="J1985" s="4"/>
      <c r="K1985" s="4">
        <v>207</v>
      </c>
      <c r="L1985" s="4">
        <v>13</v>
      </c>
      <c r="M1985" s="4">
        <v>3</v>
      </c>
      <c r="N1985" s="4" t="s">
        <v>45</v>
      </c>
      <c r="O1985" s="4">
        <v>-1</v>
      </c>
      <c r="P1985" s="4"/>
    </row>
    <row r="1986" spans="1:118">
      <c r="A1986" s="4">
        <v>50</v>
      </c>
      <c r="B1986" s="4">
        <v>0</v>
      </c>
      <c r="C1986" s="4">
        <v>0</v>
      </c>
      <c r="D1986" s="4">
        <v>1</v>
      </c>
      <c r="E1986" s="4">
        <v>208</v>
      </c>
      <c r="F1986" s="4">
        <f>Source!V1971</f>
        <v>0</v>
      </c>
      <c r="G1986" s="4" t="s">
        <v>198</v>
      </c>
      <c r="H1986" s="4" t="s">
        <v>199</v>
      </c>
      <c r="I1986" s="4"/>
      <c r="J1986" s="4"/>
      <c r="K1986" s="4">
        <v>208</v>
      </c>
      <c r="L1986" s="4">
        <v>14</v>
      </c>
      <c r="M1986" s="4">
        <v>3</v>
      </c>
      <c r="N1986" s="4" t="s">
        <v>45</v>
      </c>
      <c r="O1986" s="4">
        <v>-1</v>
      </c>
      <c r="P1986" s="4"/>
    </row>
    <row r="1987" spans="1:118">
      <c r="A1987" s="4">
        <v>50</v>
      </c>
      <c r="B1987" s="4">
        <v>0</v>
      </c>
      <c r="C1987" s="4">
        <v>0</v>
      </c>
      <c r="D1987" s="4">
        <v>1</v>
      </c>
      <c r="E1987" s="4">
        <v>209</v>
      </c>
      <c r="F1987" s="4">
        <f>ROUND(Source!W1971,O1987)</f>
        <v>0</v>
      </c>
      <c r="G1987" s="4" t="s">
        <v>200</v>
      </c>
      <c r="H1987" s="4" t="s">
        <v>201</v>
      </c>
      <c r="I1987" s="4"/>
      <c r="J1987" s="4"/>
      <c r="K1987" s="4">
        <v>209</v>
      </c>
      <c r="L1987" s="4">
        <v>15</v>
      </c>
      <c r="M1987" s="4">
        <v>3</v>
      </c>
      <c r="N1987" s="4" t="s">
        <v>45</v>
      </c>
      <c r="O1987" s="4">
        <v>2</v>
      </c>
      <c r="P1987" s="4"/>
    </row>
    <row r="1988" spans="1:118">
      <c r="A1988" s="4">
        <v>50</v>
      </c>
      <c r="B1988" s="4">
        <v>0</v>
      </c>
      <c r="C1988" s="4">
        <v>0</v>
      </c>
      <c r="D1988" s="4">
        <v>1</v>
      </c>
      <c r="E1988" s="4">
        <v>210</v>
      </c>
      <c r="F1988" s="4">
        <f>ROUND(Source!X1971,O1988)</f>
        <v>0</v>
      </c>
      <c r="G1988" s="4" t="s">
        <v>202</v>
      </c>
      <c r="H1988" s="4" t="s">
        <v>203</v>
      </c>
      <c r="I1988" s="4"/>
      <c r="J1988" s="4"/>
      <c r="K1988" s="4">
        <v>210</v>
      </c>
      <c r="L1988" s="4">
        <v>16</v>
      </c>
      <c r="M1988" s="4">
        <v>3</v>
      </c>
      <c r="N1988" s="4" t="s">
        <v>45</v>
      </c>
      <c r="O1988" s="4">
        <v>2</v>
      </c>
      <c r="P1988" s="4"/>
    </row>
    <row r="1989" spans="1:118">
      <c r="A1989" s="4">
        <v>50</v>
      </c>
      <c r="B1989" s="4">
        <v>0</v>
      </c>
      <c r="C1989" s="4">
        <v>0</v>
      </c>
      <c r="D1989" s="4">
        <v>1</v>
      </c>
      <c r="E1989" s="4">
        <v>211</v>
      </c>
      <c r="F1989" s="4">
        <f>ROUND(Source!Y1971,O1989)</f>
        <v>0</v>
      </c>
      <c r="G1989" s="4" t="s">
        <v>204</v>
      </c>
      <c r="H1989" s="4" t="s">
        <v>205</v>
      </c>
      <c r="I1989" s="4"/>
      <c r="J1989" s="4"/>
      <c r="K1989" s="4">
        <v>211</v>
      </c>
      <c r="L1989" s="4">
        <v>17</v>
      </c>
      <c r="M1989" s="4">
        <v>3</v>
      </c>
      <c r="N1989" s="4" t="s">
        <v>45</v>
      </c>
      <c r="O1989" s="4">
        <v>2</v>
      </c>
      <c r="P1989" s="4"/>
    </row>
    <row r="1990" spans="1:118">
      <c r="A1990" s="4">
        <v>50</v>
      </c>
      <c r="B1990" s="4">
        <v>0</v>
      </c>
      <c r="C1990" s="4">
        <v>0</v>
      </c>
      <c r="D1990" s="4">
        <v>1</v>
      </c>
      <c r="E1990" s="4">
        <v>224</v>
      </c>
      <c r="F1990" s="4">
        <f>ROUND(Source!AR1971,O1990)</f>
        <v>0</v>
      </c>
      <c r="G1990" s="4" t="s">
        <v>206</v>
      </c>
      <c r="H1990" s="4" t="s">
        <v>207</v>
      </c>
      <c r="I1990" s="4"/>
      <c r="J1990" s="4"/>
      <c r="K1990" s="4">
        <v>224</v>
      </c>
      <c r="L1990" s="4">
        <v>18</v>
      </c>
      <c r="M1990" s="4">
        <v>3</v>
      </c>
      <c r="N1990" s="4" t="s">
        <v>45</v>
      </c>
      <c r="O1990" s="4">
        <v>2</v>
      </c>
      <c r="P1990" s="4"/>
    </row>
    <row r="1992" spans="1:118">
      <c r="A1992" s="1">
        <v>5</v>
      </c>
      <c r="B1992" s="1">
        <v>0</v>
      </c>
      <c r="C1992" s="1"/>
      <c r="D1992" s="1">
        <f>ROW(A1996)</f>
        <v>1996</v>
      </c>
      <c r="E1992" s="1"/>
      <c r="F1992" s="1" t="s">
        <v>564</v>
      </c>
      <c r="G1992" s="1" t="s">
        <v>859</v>
      </c>
      <c r="H1992" s="1" t="s">
        <v>45</v>
      </c>
      <c r="I1992" s="1">
        <v>0</v>
      </c>
      <c r="J1992" s="1"/>
      <c r="K1992" s="1">
        <v>0</v>
      </c>
      <c r="L1992" s="1"/>
      <c r="M1992" s="1"/>
      <c r="N1992" s="1"/>
      <c r="O1992" s="1"/>
      <c r="P1992" s="1"/>
      <c r="Q1992" s="1"/>
      <c r="R1992" s="1"/>
      <c r="S1992" s="1"/>
      <c r="T1992" s="1"/>
      <c r="U1992" s="1" t="s">
        <v>45</v>
      </c>
      <c r="V1992" s="1">
        <v>0</v>
      </c>
      <c r="W1992" s="1"/>
      <c r="X1992" s="1"/>
      <c r="Y1992" s="1"/>
      <c r="Z1992" s="1"/>
      <c r="AA1992" s="1"/>
      <c r="AB1992" s="1" t="s">
        <v>45</v>
      </c>
      <c r="AC1992" s="1" t="s">
        <v>45</v>
      </c>
      <c r="AD1992" s="1" t="s">
        <v>45</v>
      </c>
      <c r="AE1992" s="1" t="s">
        <v>45</v>
      </c>
      <c r="AF1992" s="1" t="s">
        <v>45</v>
      </c>
      <c r="AG1992" s="1" t="s">
        <v>45</v>
      </c>
      <c r="AH1992" s="1"/>
      <c r="AI1992" s="1"/>
      <c r="AJ1992" s="1"/>
      <c r="AK1992" s="1"/>
      <c r="AL1992" s="1"/>
      <c r="AM1992" s="1"/>
      <c r="AN1992" s="1"/>
      <c r="AO1992" s="1"/>
      <c r="AP1992" s="1" t="s">
        <v>45</v>
      </c>
      <c r="AQ1992" s="1" t="s">
        <v>45</v>
      </c>
      <c r="AR1992" s="1" t="s">
        <v>45</v>
      </c>
      <c r="AS1992" s="1"/>
      <c r="AT1992" s="1"/>
      <c r="AU1992" s="1"/>
      <c r="AV1992" s="1"/>
      <c r="AW1992" s="1"/>
      <c r="AX1992" s="1"/>
      <c r="AY1992" s="1"/>
      <c r="AZ1992" s="1" t="s">
        <v>45</v>
      </c>
      <c r="BA1992" s="1"/>
      <c r="BB1992" s="1" t="s">
        <v>45</v>
      </c>
      <c r="BC1992" s="1" t="s">
        <v>45</v>
      </c>
      <c r="BD1992" s="1" t="s">
        <v>45</v>
      </c>
      <c r="BE1992" s="1" t="s">
        <v>45</v>
      </c>
      <c r="BF1992" s="1" t="s">
        <v>45</v>
      </c>
      <c r="BG1992" s="1" t="s">
        <v>45</v>
      </c>
      <c r="BH1992" s="1" t="s">
        <v>45</v>
      </c>
      <c r="BI1992" s="1" t="s">
        <v>45</v>
      </c>
      <c r="BJ1992" s="1" t="s">
        <v>45</v>
      </c>
      <c r="BK1992" s="1" t="s">
        <v>45</v>
      </c>
      <c r="BL1992" s="1" t="s">
        <v>45</v>
      </c>
      <c r="BM1992" s="1" t="s">
        <v>45</v>
      </c>
      <c r="BN1992" s="1" t="s">
        <v>45</v>
      </c>
      <c r="BO1992" s="1" t="s">
        <v>45</v>
      </c>
      <c r="BP1992" s="1" t="s">
        <v>45</v>
      </c>
      <c r="BQ1992" s="1"/>
      <c r="BR1992" s="1"/>
      <c r="BS1992" s="1"/>
      <c r="BT1992" s="1"/>
      <c r="BU1992" s="1"/>
      <c r="BV1992" s="1"/>
      <c r="BW1992" s="1"/>
      <c r="BX1992" s="1">
        <v>0</v>
      </c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>
        <v>0</v>
      </c>
    </row>
    <row r="1994" spans="1:118">
      <c r="A1994" s="2">
        <v>52</v>
      </c>
      <c r="B1994" s="2">
        <f t="shared" ref="B1994:G1994" si="1325">B1996</f>
        <v>0</v>
      </c>
      <c r="C1994" s="2">
        <f t="shared" si="1325"/>
        <v>5</v>
      </c>
      <c r="D1994" s="2">
        <f t="shared" si="1325"/>
        <v>1992</v>
      </c>
      <c r="E1994" s="2">
        <f t="shared" si="1325"/>
        <v>0</v>
      </c>
      <c r="F1994" s="2" t="str">
        <f t="shared" si="1325"/>
        <v>Новый подраздел</v>
      </c>
      <c r="G1994" s="2" t="str">
        <f t="shared" si="1325"/>
        <v>ДУШЕВАЯ</v>
      </c>
      <c r="H1994" s="2"/>
      <c r="I1994" s="2"/>
      <c r="J1994" s="2"/>
      <c r="K1994" s="2"/>
      <c r="L1994" s="2"/>
      <c r="M1994" s="2"/>
      <c r="N1994" s="2"/>
      <c r="O1994" s="2">
        <f t="shared" ref="O1994:AT1994" si="1326">O1996</f>
        <v>0</v>
      </c>
      <c r="P1994" s="2">
        <f t="shared" si="1326"/>
        <v>0</v>
      </c>
      <c r="Q1994" s="2">
        <f t="shared" si="1326"/>
        <v>0</v>
      </c>
      <c r="R1994" s="2">
        <f t="shared" si="1326"/>
        <v>0</v>
      </c>
      <c r="S1994" s="2">
        <f t="shared" si="1326"/>
        <v>0</v>
      </c>
      <c r="T1994" s="2">
        <f t="shared" si="1326"/>
        <v>0</v>
      </c>
      <c r="U1994" s="2">
        <f t="shared" si="1326"/>
        <v>0</v>
      </c>
      <c r="V1994" s="2">
        <f t="shared" si="1326"/>
        <v>0</v>
      </c>
      <c r="W1994" s="2">
        <f t="shared" si="1326"/>
        <v>0</v>
      </c>
      <c r="X1994" s="2">
        <f t="shared" si="1326"/>
        <v>0</v>
      </c>
      <c r="Y1994" s="2">
        <f t="shared" si="1326"/>
        <v>0</v>
      </c>
      <c r="Z1994" s="2">
        <f t="shared" si="1326"/>
        <v>0</v>
      </c>
      <c r="AA1994" s="2">
        <f t="shared" si="1326"/>
        <v>0</v>
      </c>
      <c r="AB1994" s="2">
        <f t="shared" si="1326"/>
        <v>0</v>
      </c>
      <c r="AC1994" s="2">
        <f t="shared" si="1326"/>
        <v>0</v>
      </c>
      <c r="AD1994" s="2">
        <f t="shared" si="1326"/>
        <v>0</v>
      </c>
      <c r="AE1994" s="2">
        <f t="shared" si="1326"/>
        <v>0</v>
      </c>
      <c r="AF1994" s="2">
        <f t="shared" si="1326"/>
        <v>0</v>
      </c>
      <c r="AG1994" s="2">
        <f t="shared" si="1326"/>
        <v>0</v>
      </c>
      <c r="AH1994" s="2">
        <f t="shared" si="1326"/>
        <v>0</v>
      </c>
      <c r="AI1994" s="2">
        <f t="shared" si="1326"/>
        <v>0</v>
      </c>
      <c r="AJ1994" s="2">
        <f t="shared" si="1326"/>
        <v>0</v>
      </c>
      <c r="AK1994" s="2">
        <f t="shared" si="1326"/>
        <v>0</v>
      </c>
      <c r="AL1994" s="2">
        <f t="shared" si="1326"/>
        <v>0</v>
      </c>
      <c r="AM1994" s="2">
        <f t="shared" si="1326"/>
        <v>0</v>
      </c>
      <c r="AN1994" s="2">
        <f t="shared" si="1326"/>
        <v>0</v>
      </c>
      <c r="AO1994" s="2">
        <f t="shared" si="1326"/>
        <v>0</v>
      </c>
      <c r="AP1994" s="2">
        <f t="shared" si="1326"/>
        <v>0</v>
      </c>
      <c r="AQ1994" s="2">
        <f t="shared" si="1326"/>
        <v>0</v>
      </c>
      <c r="AR1994" s="2">
        <f t="shared" si="1326"/>
        <v>0</v>
      </c>
      <c r="AS1994" s="2">
        <f t="shared" si="1326"/>
        <v>0</v>
      </c>
      <c r="AT1994" s="2">
        <f t="shared" si="1326"/>
        <v>0</v>
      </c>
      <c r="AU1994" s="2">
        <f t="shared" ref="AU1994:BZ1994" si="1327">AU1996</f>
        <v>0</v>
      </c>
      <c r="AV1994" s="2">
        <f t="shared" si="1327"/>
        <v>0</v>
      </c>
      <c r="AW1994" s="2">
        <f t="shared" si="1327"/>
        <v>0</v>
      </c>
      <c r="AX1994" s="2">
        <f t="shared" si="1327"/>
        <v>0</v>
      </c>
      <c r="AY1994" s="2">
        <f t="shared" si="1327"/>
        <v>0</v>
      </c>
      <c r="AZ1994" s="2">
        <f t="shared" si="1327"/>
        <v>0</v>
      </c>
      <c r="BA1994" s="2">
        <f t="shared" si="1327"/>
        <v>0</v>
      </c>
      <c r="BB1994" s="2">
        <f t="shared" si="1327"/>
        <v>0</v>
      </c>
      <c r="BC1994" s="2">
        <f t="shared" si="1327"/>
        <v>0</v>
      </c>
      <c r="BD1994" s="2">
        <f t="shared" si="1327"/>
        <v>0</v>
      </c>
      <c r="BE1994" s="2">
        <f t="shared" si="1327"/>
        <v>0</v>
      </c>
      <c r="BF1994" s="2">
        <f t="shared" si="1327"/>
        <v>0</v>
      </c>
      <c r="BG1994" s="2">
        <f t="shared" si="1327"/>
        <v>0</v>
      </c>
      <c r="BH1994" s="2">
        <f t="shared" si="1327"/>
        <v>0</v>
      </c>
      <c r="BI1994" s="2">
        <f t="shared" si="1327"/>
        <v>0</v>
      </c>
      <c r="BJ1994" s="2">
        <f t="shared" si="1327"/>
        <v>0</v>
      </c>
      <c r="BK1994" s="2">
        <f t="shared" si="1327"/>
        <v>0</v>
      </c>
      <c r="BL1994" s="2">
        <f t="shared" si="1327"/>
        <v>0</v>
      </c>
      <c r="BM1994" s="2">
        <f t="shared" si="1327"/>
        <v>0</v>
      </c>
      <c r="BN1994" s="2">
        <f t="shared" si="1327"/>
        <v>0</v>
      </c>
      <c r="BO1994" s="3">
        <f t="shared" si="1327"/>
        <v>0</v>
      </c>
      <c r="BP1994" s="3">
        <f t="shared" si="1327"/>
        <v>0</v>
      </c>
      <c r="BQ1994" s="3">
        <f t="shared" si="1327"/>
        <v>0</v>
      </c>
      <c r="BR1994" s="3">
        <f t="shared" si="1327"/>
        <v>0</v>
      </c>
      <c r="BS1994" s="3">
        <f t="shared" si="1327"/>
        <v>0</v>
      </c>
      <c r="BT1994" s="3">
        <f t="shared" si="1327"/>
        <v>0</v>
      </c>
      <c r="BU1994" s="3">
        <f t="shared" si="1327"/>
        <v>0</v>
      </c>
      <c r="BV1994" s="3">
        <f t="shared" si="1327"/>
        <v>0</v>
      </c>
      <c r="BW1994" s="3">
        <f t="shared" si="1327"/>
        <v>0</v>
      </c>
      <c r="BX1994" s="3">
        <f t="shared" si="1327"/>
        <v>0</v>
      </c>
      <c r="BY1994" s="3">
        <f t="shared" si="1327"/>
        <v>0</v>
      </c>
      <c r="BZ1994" s="3">
        <f t="shared" si="1327"/>
        <v>0</v>
      </c>
      <c r="CA1994" s="3">
        <f t="shared" ref="CA1994:DF1994" si="1328">CA1996</f>
        <v>0</v>
      </c>
      <c r="CB1994" s="3">
        <f t="shared" si="1328"/>
        <v>0</v>
      </c>
      <c r="CC1994" s="3">
        <f t="shared" si="1328"/>
        <v>0</v>
      </c>
      <c r="CD1994" s="3">
        <f t="shared" si="1328"/>
        <v>0</v>
      </c>
      <c r="CE1994" s="3">
        <f t="shared" si="1328"/>
        <v>0</v>
      </c>
      <c r="CF1994" s="3">
        <f t="shared" si="1328"/>
        <v>0</v>
      </c>
      <c r="CG1994" s="3">
        <f t="shared" si="1328"/>
        <v>0</v>
      </c>
      <c r="CH1994" s="3">
        <f t="shared" si="1328"/>
        <v>0</v>
      </c>
      <c r="CI1994" s="3">
        <f t="shared" si="1328"/>
        <v>0</v>
      </c>
      <c r="CJ1994" s="3">
        <f t="shared" si="1328"/>
        <v>0</v>
      </c>
      <c r="CK1994" s="3">
        <f t="shared" si="1328"/>
        <v>0</v>
      </c>
      <c r="CL1994" s="3">
        <f t="shared" si="1328"/>
        <v>0</v>
      </c>
      <c r="CM1994" s="3">
        <f t="shared" si="1328"/>
        <v>0</v>
      </c>
      <c r="CN1994" s="3">
        <f t="shared" si="1328"/>
        <v>0</v>
      </c>
      <c r="CO1994" s="3">
        <f t="shared" si="1328"/>
        <v>0</v>
      </c>
      <c r="CP1994" s="3">
        <f t="shared" si="1328"/>
        <v>0</v>
      </c>
      <c r="CQ1994" s="3">
        <f t="shared" si="1328"/>
        <v>0</v>
      </c>
      <c r="CR1994" s="3">
        <f t="shared" si="1328"/>
        <v>0</v>
      </c>
      <c r="CS1994" s="3">
        <f t="shared" si="1328"/>
        <v>0</v>
      </c>
      <c r="CT1994" s="3">
        <f t="shared" si="1328"/>
        <v>0</v>
      </c>
      <c r="CU1994" s="3">
        <f t="shared" si="1328"/>
        <v>0</v>
      </c>
      <c r="CV1994" s="3">
        <f t="shared" si="1328"/>
        <v>0</v>
      </c>
      <c r="CW1994" s="3">
        <f t="shared" si="1328"/>
        <v>0</v>
      </c>
      <c r="CX1994" s="3">
        <f t="shared" si="1328"/>
        <v>0</v>
      </c>
      <c r="CY1994" s="3">
        <f t="shared" si="1328"/>
        <v>0</v>
      </c>
      <c r="CZ1994" s="3">
        <f t="shared" si="1328"/>
        <v>0</v>
      </c>
      <c r="DA1994" s="3">
        <f t="shared" si="1328"/>
        <v>0</v>
      </c>
      <c r="DB1994" s="3">
        <f t="shared" si="1328"/>
        <v>0</v>
      </c>
      <c r="DC1994" s="3">
        <f t="shared" si="1328"/>
        <v>0</v>
      </c>
      <c r="DD1994" s="3">
        <f t="shared" si="1328"/>
        <v>0</v>
      </c>
      <c r="DE1994" s="3">
        <f t="shared" si="1328"/>
        <v>0</v>
      </c>
      <c r="DF1994" s="3">
        <f t="shared" si="1328"/>
        <v>0</v>
      </c>
      <c r="DG1994" s="3">
        <f t="shared" ref="DG1994:DN1994" si="1329">DG1996</f>
        <v>0</v>
      </c>
      <c r="DH1994" s="3">
        <f t="shared" si="1329"/>
        <v>0</v>
      </c>
      <c r="DI1994" s="3">
        <f t="shared" si="1329"/>
        <v>0</v>
      </c>
      <c r="DJ1994" s="3">
        <f t="shared" si="1329"/>
        <v>0</v>
      </c>
      <c r="DK1994" s="3">
        <f t="shared" si="1329"/>
        <v>0</v>
      </c>
      <c r="DL1994" s="3">
        <f t="shared" si="1329"/>
        <v>0</v>
      </c>
      <c r="DM1994" s="3">
        <f t="shared" si="1329"/>
        <v>0</v>
      </c>
      <c r="DN1994" s="3">
        <f t="shared" si="1329"/>
        <v>0</v>
      </c>
    </row>
    <row r="1996" spans="1:118">
      <c r="A1996" s="2">
        <v>51</v>
      </c>
      <c r="B1996" s="2">
        <f>B1992</f>
        <v>0</v>
      </c>
      <c r="C1996" s="2">
        <f>A1992</f>
        <v>5</v>
      </c>
      <c r="D1996" s="2">
        <f>ROW(A1992)</f>
        <v>1992</v>
      </c>
      <c r="E1996" s="2"/>
      <c r="F1996" s="2" t="str">
        <f>IF(F1992&lt;&gt;"",F1992,"")</f>
        <v>Новый подраздел</v>
      </c>
      <c r="G1996" s="2" t="str">
        <f>IF(G1992&lt;&gt;"",G1992,"")</f>
        <v>ДУШЕВАЯ</v>
      </c>
      <c r="H1996" s="2"/>
      <c r="I1996" s="2"/>
      <c r="J1996" s="2"/>
      <c r="K1996" s="2"/>
      <c r="L1996" s="2"/>
      <c r="M1996" s="2"/>
      <c r="N1996" s="2"/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>
        <f t="shared" ref="AO1996:AU1996" si="1330">ROUND(BB1996,2)</f>
        <v>0</v>
      </c>
      <c r="AP1996" s="2">
        <f t="shared" si="1330"/>
        <v>0</v>
      </c>
      <c r="AQ1996" s="2">
        <f t="shared" si="1330"/>
        <v>0</v>
      </c>
      <c r="AR1996" s="2">
        <f t="shared" si="1330"/>
        <v>0</v>
      </c>
      <c r="AS1996" s="2">
        <f t="shared" si="1330"/>
        <v>0</v>
      </c>
      <c r="AT1996" s="2">
        <f t="shared" si="1330"/>
        <v>0</v>
      </c>
      <c r="AU1996" s="2">
        <f t="shared" si="1330"/>
        <v>0</v>
      </c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>
        <v>0</v>
      </c>
    </row>
    <row r="1998" spans="1:118">
      <c r="A1998" s="4">
        <v>50</v>
      </c>
      <c r="B1998" s="4">
        <v>0</v>
      </c>
      <c r="C1998" s="4">
        <v>0</v>
      </c>
      <c r="D1998" s="4">
        <v>1</v>
      </c>
      <c r="E1998" s="4">
        <v>201</v>
      </c>
      <c r="F1998" s="4">
        <f>ROUND(Source!O1996,O1998)</f>
        <v>0</v>
      </c>
      <c r="G1998" s="4" t="s">
        <v>172</v>
      </c>
      <c r="H1998" s="4" t="s">
        <v>173</v>
      </c>
      <c r="I1998" s="4"/>
      <c r="J1998" s="4"/>
      <c r="K1998" s="4">
        <v>201</v>
      </c>
      <c r="L1998" s="4">
        <v>1</v>
      </c>
      <c r="M1998" s="4">
        <v>3</v>
      </c>
      <c r="N1998" s="4" t="s">
        <v>45</v>
      </c>
      <c r="O1998" s="4">
        <v>2</v>
      </c>
      <c r="P1998" s="4"/>
    </row>
    <row r="1999" spans="1:118">
      <c r="A1999" s="4">
        <v>50</v>
      </c>
      <c r="B1999" s="4">
        <v>0</v>
      </c>
      <c r="C1999" s="4">
        <v>0</v>
      </c>
      <c r="D1999" s="4">
        <v>1</v>
      </c>
      <c r="E1999" s="4">
        <v>202</v>
      </c>
      <c r="F1999" s="4">
        <f>ROUND(Source!P1996,O1999)</f>
        <v>0</v>
      </c>
      <c r="G1999" s="4" t="s">
        <v>174</v>
      </c>
      <c r="H1999" s="4" t="s">
        <v>175</v>
      </c>
      <c r="I1999" s="4"/>
      <c r="J1999" s="4"/>
      <c r="K1999" s="4">
        <v>202</v>
      </c>
      <c r="L1999" s="4">
        <v>2</v>
      </c>
      <c r="M1999" s="4">
        <v>3</v>
      </c>
      <c r="N1999" s="4" t="s">
        <v>45</v>
      </c>
      <c r="O1999" s="4">
        <v>2</v>
      </c>
      <c r="P1999" s="4"/>
    </row>
    <row r="2000" spans="1:118">
      <c r="A2000" s="4">
        <v>50</v>
      </c>
      <c r="B2000" s="4">
        <v>0</v>
      </c>
      <c r="C2000" s="4">
        <v>0</v>
      </c>
      <c r="D2000" s="4">
        <v>1</v>
      </c>
      <c r="E2000" s="4">
        <v>222</v>
      </c>
      <c r="F2000" s="4">
        <f>ROUND(Source!AO1996,O2000)</f>
        <v>0</v>
      </c>
      <c r="G2000" s="4" t="s">
        <v>176</v>
      </c>
      <c r="H2000" s="4" t="s">
        <v>177</v>
      </c>
      <c r="I2000" s="4"/>
      <c r="J2000" s="4"/>
      <c r="K2000" s="4">
        <v>222</v>
      </c>
      <c r="L2000" s="4">
        <v>3</v>
      </c>
      <c r="M2000" s="4">
        <v>3</v>
      </c>
      <c r="N2000" s="4" t="s">
        <v>45</v>
      </c>
      <c r="O2000" s="4">
        <v>2</v>
      </c>
      <c r="P2000" s="4"/>
    </row>
    <row r="2001" spans="1:16">
      <c r="A2001" s="4">
        <v>50</v>
      </c>
      <c r="B2001" s="4">
        <v>0</v>
      </c>
      <c r="C2001" s="4">
        <v>0</v>
      </c>
      <c r="D2001" s="4">
        <v>1</v>
      </c>
      <c r="E2001" s="4">
        <v>216</v>
      </c>
      <c r="F2001" s="4">
        <f>ROUND(Source!AP1996,O2001)</f>
        <v>0</v>
      </c>
      <c r="G2001" s="4" t="s">
        <v>178</v>
      </c>
      <c r="H2001" s="4" t="s">
        <v>179</v>
      </c>
      <c r="I2001" s="4"/>
      <c r="J2001" s="4"/>
      <c r="K2001" s="4">
        <v>216</v>
      </c>
      <c r="L2001" s="4">
        <v>4</v>
      </c>
      <c r="M2001" s="4">
        <v>3</v>
      </c>
      <c r="N2001" s="4" t="s">
        <v>45</v>
      </c>
      <c r="O2001" s="4">
        <v>2</v>
      </c>
      <c r="P2001" s="4"/>
    </row>
    <row r="2002" spans="1:16">
      <c r="A2002" s="4">
        <v>50</v>
      </c>
      <c r="B2002" s="4">
        <v>0</v>
      </c>
      <c r="C2002" s="4">
        <v>0</v>
      </c>
      <c r="D2002" s="4">
        <v>1</v>
      </c>
      <c r="E2002" s="4">
        <v>223</v>
      </c>
      <c r="F2002" s="4">
        <f>ROUND(Source!AQ1996,O2002)</f>
        <v>0</v>
      </c>
      <c r="G2002" s="4" t="s">
        <v>180</v>
      </c>
      <c r="H2002" s="4" t="s">
        <v>181</v>
      </c>
      <c r="I2002" s="4"/>
      <c r="J2002" s="4"/>
      <c r="K2002" s="4">
        <v>223</v>
      </c>
      <c r="L2002" s="4">
        <v>5</v>
      </c>
      <c r="M2002" s="4">
        <v>3</v>
      </c>
      <c r="N2002" s="4" t="s">
        <v>45</v>
      </c>
      <c r="O2002" s="4">
        <v>2</v>
      </c>
      <c r="P2002" s="4"/>
    </row>
    <row r="2003" spans="1:16">
      <c r="A2003" s="4">
        <v>50</v>
      </c>
      <c r="B2003" s="4">
        <v>0</v>
      </c>
      <c r="C2003" s="4">
        <v>0</v>
      </c>
      <c r="D2003" s="4">
        <v>1</v>
      </c>
      <c r="E2003" s="4">
        <v>203</v>
      </c>
      <c r="F2003" s="4">
        <f>ROUND(Source!Q1996,O2003)</f>
        <v>0</v>
      </c>
      <c r="G2003" s="4" t="s">
        <v>182</v>
      </c>
      <c r="H2003" s="4" t="s">
        <v>183</v>
      </c>
      <c r="I2003" s="4"/>
      <c r="J2003" s="4"/>
      <c r="K2003" s="4">
        <v>203</v>
      </c>
      <c r="L2003" s="4">
        <v>6</v>
      </c>
      <c r="M2003" s="4">
        <v>3</v>
      </c>
      <c r="N2003" s="4" t="s">
        <v>45</v>
      </c>
      <c r="O2003" s="4">
        <v>2</v>
      </c>
      <c r="P2003" s="4"/>
    </row>
    <row r="2004" spans="1:16">
      <c r="A2004" s="4">
        <v>50</v>
      </c>
      <c r="B2004" s="4">
        <v>0</v>
      </c>
      <c r="C2004" s="4">
        <v>0</v>
      </c>
      <c r="D2004" s="4">
        <v>1</v>
      </c>
      <c r="E2004" s="4">
        <v>204</v>
      </c>
      <c r="F2004" s="4">
        <f>ROUND(Source!R1996,O2004)</f>
        <v>0</v>
      </c>
      <c r="G2004" s="4" t="s">
        <v>184</v>
      </c>
      <c r="H2004" s="4" t="s">
        <v>185</v>
      </c>
      <c r="I2004" s="4"/>
      <c r="J2004" s="4"/>
      <c r="K2004" s="4">
        <v>204</v>
      </c>
      <c r="L2004" s="4">
        <v>7</v>
      </c>
      <c r="M2004" s="4">
        <v>3</v>
      </c>
      <c r="N2004" s="4" t="s">
        <v>45</v>
      </c>
      <c r="O2004" s="4">
        <v>2</v>
      </c>
      <c r="P2004" s="4"/>
    </row>
    <row r="2005" spans="1:16">
      <c r="A2005" s="4">
        <v>50</v>
      </c>
      <c r="B2005" s="4">
        <v>0</v>
      </c>
      <c r="C2005" s="4">
        <v>0</v>
      </c>
      <c r="D2005" s="4">
        <v>1</v>
      </c>
      <c r="E2005" s="4">
        <v>205</v>
      </c>
      <c r="F2005" s="4">
        <f>ROUND(Source!S1996,O2005)</f>
        <v>0</v>
      </c>
      <c r="G2005" s="4" t="s">
        <v>186</v>
      </c>
      <c r="H2005" s="4" t="s">
        <v>187</v>
      </c>
      <c r="I2005" s="4"/>
      <c r="J2005" s="4"/>
      <c r="K2005" s="4">
        <v>205</v>
      </c>
      <c r="L2005" s="4">
        <v>8</v>
      </c>
      <c r="M2005" s="4">
        <v>3</v>
      </c>
      <c r="N2005" s="4" t="s">
        <v>45</v>
      </c>
      <c r="O2005" s="4">
        <v>2</v>
      </c>
      <c r="P2005" s="4"/>
    </row>
    <row r="2006" spans="1:16">
      <c r="A2006" s="4">
        <v>50</v>
      </c>
      <c r="B2006" s="4">
        <v>0</v>
      </c>
      <c r="C2006" s="4">
        <v>0</v>
      </c>
      <c r="D2006" s="4">
        <v>1</v>
      </c>
      <c r="E2006" s="4">
        <v>214</v>
      </c>
      <c r="F2006" s="4">
        <f>ROUND(Source!AS1996,O2006)</f>
        <v>0</v>
      </c>
      <c r="G2006" s="4" t="s">
        <v>188</v>
      </c>
      <c r="H2006" s="4" t="s">
        <v>189</v>
      </c>
      <c r="I2006" s="4"/>
      <c r="J2006" s="4"/>
      <c r="K2006" s="4">
        <v>214</v>
      </c>
      <c r="L2006" s="4">
        <v>9</v>
      </c>
      <c r="M2006" s="4">
        <v>3</v>
      </c>
      <c r="N2006" s="4" t="s">
        <v>45</v>
      </c>
      <c r="O2006" s="4">
        <v>2</v>
      </c>
      <c r="P2006" s="4"/>
    </row>
    <row r="2007" spans="1:16">
      <c r="A2007" s="4">
        <v>50</v>
      </c>
      <c r="B2007" s="4">
        <v>0</v>
      </c>
      <c r="C2007" s="4">
        <v>0</v>
      </c>
      <c r="D2007" s="4">
        <v>1</v>
      </c>
      <c r="E2007" s="4">
        <v>215</v>
      </c>
      <c r="F2007" s="4">
        <f>ROUND(Source!AT1996,O2007)</f>
        <v>0</v>
      </c>
      <c r="G2007" s="4" t="s">
        <v>190</v>
      </c>
      <c r="H2007" s="4" t="s">
        <v>191</v>
      </c>
      <c r="I2007" s="4"/>
      <c r="J2007" s="4"/>
      <c r="K2007" s="4">
        <v>215</v>
      </c>
      <c r="L2007" s="4">
        <v>10</v>
      </c>
      <c r="M2007" s="4">
        <v>3</v>
      </c>
      <c r="N2007" s="4" t="s">
        <v>45</v>
      </c>
      <c r="O2007" s="4">
        <v>2</v>
      </c>
      <c r="P2007" s="4"/>
    </row>
    <row r="2008" spans="1:16">
      <c r="A2008" s="4">
        <v>50</v>
      </c>
      <c r="B2008" s="4">
        <v>0</v>
      </c>
      <c r="C2008" s="4">
        <v>0</v>
      </c>
      <c r="D2008" s="4">
        <v>1</v>
      </c>
      <c r="E2008" s="4">
        <v>217</v>
      </c>
      <c r="F2008" s="4">
        <f>ROUND(Source!AU1996,O2008)</f>
        <v>0</v>
      </c>
      <c r="G2008" s="4" t="s">
        <v>192</v>
      </c>
      <c r="H2008" s="4" t="s">
        <v>193</v>
      </c>
      <c r="I2008" s="4"/>
      <c r="J2008" s="4"/>
      <c r="K2008" s="4">
        <v>217</v>
      </c>
      <c r="L2008" s="4">
        <v>11</v>
      </c>
      <c r="M2008" s="4">
        <v>3</v>
      </c>
      <c r="N2008" s="4" t="s">
        <v>45</v>
      </c>
      <c r="O2008" s="4">
        <v>2</v>
      </c>
      <c r="P2008" s="4"/>
    </row>
    <row r="2009" spans="1:16">
      <c r="A2009" s="4">
        <v>50</v>
      </c>
      <c r="B2009" s="4">
        <v>0</v>
      </c>
      <c r="C2009" s="4">
        <v>0</v>
      </c>
      <c r="D2009" s="4">
        <v>1</v>
      </c>
      <c r="E2009" s="4">
        <v>206</v>
      </c>
      <c r="F2009" s="4">
        <f>ROUND(Source!T1996,O2009)</f>
        <v>0</v>
      </c>
      <c r="G2009" s="4" t="s">
        <v>194</v>
      </c>
      <c r="H2009" s="4" t="s">
        <v>195</v>
      </c>
      <c r="I2009" s="4"/>
      <c r="J2009" s="4"/>
      <c r="K2009" s="4">
        <v>206</v>
      </c>
      <c r="L2009" s="4">
        <v>12</v>
      </c>
      <c r="M2009" s="4">
        <v>3</v>
      </c>
      <c r="N2009" s="4" t="s">
        <v>45</v>
      </c>
      <c r="O2009" s="4">
        <v>2</v>
      </c>
      <c r="P2009" s="4"/>
    </row>
    <row r="2010" spans="1:16">
      <c r="A2010" s="4">
        <v>50</v>
      </c>
      <c r="B2010" s="4">
        <v>0</v>
      </c>
      <c r="C2010" s="4">
        <v>0</v>
      </c>
      <c r="D2010" s="4">
        <v>1</v>
      </c>
      <c r="E2010" s="4">
        <v>207</v>
      </c>
      <c r="F2010" s="4">
        <f>Source!U1996</f>
        <v>0</v>
      </c>
      <c r="G2010" s="4" t="s">
        <v>196</v>
      </c>
      <c r="H2010" s="4" t="s">
        <v>197</v>
      </c>
      <c r="I2010" s="4"/>
      <c r="J2010" s="4"/>
      <c r="K2010" s="4">
        <v>207</v>
      </c>
      <c r="L2010" s="4">
        <v>13</v>
      </c>
      <c r="M2010" s="4">
        <v>3</v>
      </c>
      <c r="N2010" s="4" t="s">
        <v>45</v>
      </c>
      <c r="O2010" s="4">
        <v>-1</v>
      </c>
      <c r="P2010" s="4"/>
    </row>
    <row r="2011" spans="1:16">
      <c r="A2011" s="4">
        <v>50</v>
      </c>
      <c r="B2011" s="4">
        <v>0</v>
      </c>
      <c r="C2011" s="4">
        <v>0</v>
      </c>
      <c r="D2011" s="4">
        <v>1</v>
      </c>
      <c r="E2011" s="4">
        <v>208</v>
      </c>
      <c r="F2011" s="4">
        <f>Source!V1996</f>
        <v>0</v>
      </c>
      <c r="G2011" s="4" t="s">
        <v>198</v>
      </c>
      <c r="H2011" s="4" t="s">
        <v>199</v>
      </c>
      <c r="I2011" s="4"/>
      <c r="J2011" s="4"/>
      <c r="K2011" s="4">
        <v>208</v>
      </c>
      <c r="L2011" s="4">
        <v>14</v>
      </c>
      <c r="M2011" s="4">
        <v>3</v>
      </c>
      <c r="N2011" s="4" t="s">
        <v>45</v>
      </c>
      <c r="O2011" s="4">
        <v>-1</v>
      </c>
      <c r="P2011" s="4"/>
    </row>
    <row r="2012" spans="1:16">
      <c r="A2012" s="4">
        <v>50</v>
      </c>
      <c r="B2012" s="4">
        <v>0</v>
      </c>
      <c r="C2012" s="4">
        <v>0</v>
      </c>
      <c r="D2012" s="4">
        <v>1</v>
      </c>
      <c r="E2012" s="4">
        <v>209</v>
      </c>
      <c r="F2012" s="4">
        <f>ROUND(Source!W1996,O2012)</f>
        <v>0</v>
      </c>
      <c r="G2012" s="4" t="s">
        <v>200</v>
      </c>
      <c r="H2012" s="4" t="s">
        <v>201</v>
      </c>
      <c r="I2012" s="4"/>
      <c r="J2012" s="4"/>
      <c r="K2012" s="4">
        <v>209</v>
      </c>
      <c r="L2012" s="4">
        <v>15</v>
      </c>
      <c r="M2012" s="4">
        <v>3</v>
      </c>
      <c r="N2012" s="4" t="s">
        <v>45</v>
      </c>
      <c r="O2012" s="4">
        <v>2</v>
      </c>
      <c r="P2012" s="4"/>
    </row>
    <row r="2013" spans="1:16">
      <c r="A2013" s="4">
        <v>50</v>
      </c>
      <c r="B2013" s="4">
        <v>0</v>
      </c>
      <c r="C2013" s="4">
        <v>0</v>
      </c>
      <c r="D2013" s="4">
        <v>1</v>
      </c>
      <c r="E2013" s="4">
        <v>210</v>
      </c>
      <c r="F2013" s="4">
        <f>ROUND(Source!X1996,O2013)</f>
        <v>0</v>
      </c>
      <c r="G2013" s="4" t="s">
        <v>202</v>
      </c>
      <c r="H2013" s="4" t="s">
        <v>203</v>
      </c>
      <c r="I2013" s="4"/>
      <c r="J2013" s="4"/>
      <c r="K2013" s="4">
        <v>210</v>
      </c>
      <c r="L2013" s="4">
        <v>16</v>
      </c>
      <c r="M2013" s="4">
        <v>3</v>
      </c>
      <c r="N2013" s="4" t="s">
        <v>45</v>
      </c>
      <c r="O2013" s="4">
        <v>2</v>
      </c>
      <c r="P2013" s="4"/>
    </row>
    <row r="2014" spans="1:16">
      <c r="A2014" s="4">
        <v>50</v>
      </c>
      <c r="B2014" s="4">
        <v>0</v>
      </c>
      <c r="C2014" s="4">
        <v>0</v>
      </c>
      <c r="D2014" s="4">
        <v>1</v>
      </c>
      <c r="E2014" s="4">
        <v>211</v>
      </c>
      <c r="F2014" s="4">
        <f>ROUND(Source!Y1996,O2014)</f>
        <v>0</v>
      </c>
      <c r="G2014" s="4" t="s">
        <v>204</v>
      </c>
      <c r="H2014" s="4" t="s">
        <v>205</v>
      </c>
      <c r="I2014" s="4"/>
      <c r="J2014" s="4"/>
      <c r="K2014" s="4">
        <v>211</v>
      </c>
      <c r="L2014" s="4">
        <v>17</v>
      </c>
      <c r="M2014" s="4">
        <v>3</v>
      </c>
      <c r="N2014" s="4" t="s">
        <v>45</v>
      </c>
      <c r="O2014" s="4">
        <v>2</v>
      </c>
      <c r="P2014" s="4"/>
    </row>
    <row r="2015" spans="1:16">
      <c r="A2015" s="4">
        <v>50</v>
      </c>
      <c r="B2015" s="4">
        <v>0</v>
      </c>
      <c r="C2015" s="4">
        <v>0</v>
      </c>
      <c r="D2015" s="4">
        <v>1</v>
      </c>
      <c r="E2015" s="4">
        <v>224</v>
      </c>
      <c r="F2015" s="4">
        <f>ROUND(Source!AR1996,O2015)</f>
        <v>0</v>
      </c>
      <c r="G2015" s="4" t="s">
        <v>206</v>
      </c>
      <c r="H2015" s="4" t="s">
        <v>207</v>
      </c>
      <c r="I2015" s="4"/>
      <c r="J2015" s="4"/>
      <c r="K2015" s="4">
        <v>224</v>
      </c>
      <c r="L2015" s="4">
        <v>18</v>
      </c>
      <c r="M2015" s="4">
        <v>3</v>
      </c>
      <c r="N2015" s="4" t="s">
        <v>45</v>
      </c>
      <c r="O2015" s="4">
        <v>2</v>
      </c>
      <c r="P2015" s="4"/>
    </row>
    <row r="2017" spans="1:118">
      <c r="A2017" s="2">
        <v>51</v>
      </c>
      <c r="B2017" s="2">
        <f>B1823</f>
        <v>0</v>
      </c>
      <c r="C2017" s="2">
        <f>A1823</f>
        <v>4</v>
      </c>
      <c r="D2017" s="2">
        <f>ROW(A1823)</f>
        <v>1823</v>
      </c>
      <c r="E2017" s="2"/>
      <c r="F2017" s="2" t="str">
        <f>IF(F1823&lt;&gt;"",F1823,"")</f>
        <v>Новый раздел</v>
      </c>
      <c r="G2017" s="2" t="str">
        <f>IF(G1823&lt;&gt;"",G1823,"")</f>
        <v>ЭЛЕКТРИКА</v>
      </c>
      <c r="H2017" s="2"/>
      <c r="I2017" s="2"/>
      <c r="J2017" s="2"/>
      <c r="K2017" s="2"/>
      <c r="L2017" s="2"/>
      <c r="M2017" s="2"/>
      <c r="N2017" s="2"/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>
        <f t="shared" ref="AO2017:AU2017" si="1331">ROUND(AO1846+AO1871+AO1896+AO1921+AO1946+AO1971+AO1996+BB2017,2)</f>
        <v>0</v>
      </c>
      <c r="AP2017" s="2">
        <f t="shared" si="1331"/>
        <v>0</v>
      </c>
      <c r="AQ2017" s="2">
        <f t="shared" si="1331"/>
        <v>0</v>
      </c>
      <c r="AR2017" s="2">
        <f t="shared" si="1331"/>
        <v>0</v>
      </c>
      <c r="AS2017" s="2">
        <f t="shared" si="1331"/>
        <v>0</v>
      </c>
      <c r="AT2017" s="2">
        <f t="shared" si="1331"/>
        <v>0</v>
      </c>
      <c r="AU2017" s="2">
        <f t="shared" si="1331"/>
        <v>0</v>
      </c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>
        <v>0</v>
      </c>
    </row>
    <row r="2019" spans="1:118">
      <c r="A2019" s="4">
        <v>50</v>
      </c>
      <c r="B2019" s="4">
        <v>0</v>
      </c>
      <c r="C2019" s="4">
        <v>0</v>
      </c>
      <c r="D2019" s="4">
        <v>1</v>
      </c>
      <c r="E2019" s="4">
        <v>201</v>
      </c>
      <c r="F2019" s="4">
        <f>ROUND(Source!O2017,O2019)</f>
        <v>0</v>
      </c>
      <c r="G2019" s="4" t="s">
        <v>172</v>
      </c>
      <c r="H2019" s="4" t="s">
        <v>173</v>
      </c>
      <c r="I2019" s="4"/>
      <c r="J2019" s="4"/>
      <c r="K2019" s="4">
        <v>201</v>
      </c>
      <c r="L2019" s="4">
        <v>1</v>
      </c>
      <c r="M2019" s="4">
        <v>3</v>
      </c>
      <c r="N2019" s="4" t="s">
        <v>45</v>
      </c>
      <c r="O2019" s="4">
        <v>2</v>
      </c>
      <c r="P2019" s="4"/>
    </row>
    <row r="2020" spans="1:118">
      <c r="A2020" s="4">
        <v>50</v>
      </c>
      <c r="B2020" s="4">
        <v>0</v>
      </c>
      <c r="C2020" s="4">
        <v>0</v>
      </c>
      <c r="D2020" s="4">
        <v>1</v>
      </c>
      <c r="E2020" s="4">
        <v>202</v>
      </c>
      <c r="F2020" s="4">
        <f>ROUND(Source!P2017,O2020)</f>
        <v>0</v>
      </c>
      <c r="G2020" s="4" t="s">
        <v>174</v>
      </c>
      <c r="H2020" s="4" t="s">
        <v>175</v>
      </c>
      <c r="I2020" s="4"/>
      <c r="J2020" s="4"/>
      <c r="K2020" s="4">
        <v>202</v>
      </c>
      <c r="L2020" s="4">
        <v>2</v>
      </c>
      <c r="M2020" s="4">
        <v>3</v>
      </c>
      <c r="N2020" s="4" t="s">
        <v>45</v>
      </c>
      <c r="O2020" s="4">
        <v>2</v>
      </c>
      <c r="P2020" s="4"/>
    </row>
    <row r="2021" spans="1:118">
      <c r="A2021" s="4">
        <v>50</v>
      </c>
      <c r="B2021" s="4">
        <v>0</v>
      </c>
      <c r="C2021" s="4">
        <v>0</v>
      </c>
      <c r="D2021" s="4">
        <v>1</v>
      </c>
      <c r="E2021" s="4">
        <v>222</v>
      </c>
      <c r="F2021" s="4">
        <f>ROUND(Source!AO2017,O2021)</f>
        <v>0</v>
      </c>
      <c r="G2021" s="4" t="s">
        <v>176</v>
      </c>
      <c r="H2021" s="4" t="s">
        <v>177</v>
      </c>
      <c r="I2021" s="4"/>
      <c r="J2021" s="4"/>
      <c r="K2021" s="4">
        <v>222</v>
      </c>
      <c r="L2021" s="4">
        <v>3</v>
      </c>
      <c r="M2021" s="4">
        <v>3</v>
      </c>
      <c r="N2021" s="4" t="s">
        <v>45</v>
      </c>
      <c r="O2021" s="4">
        <v>2</v>
      </c>
      <c r="P2021" s="4"/>
    </row>
    <row r="2022" spans="1:118">
      <c r="A2022" s="4">
        <v>50</v>
      </c>
      <c r="B2022" s="4">
        <v>0</v>
      </c>
      <c r="C2022" s="4">
        <v>0</v>
      </c>
      <c r="D2022" s="4">
        <v>1</v>
      </c>
      <c r="E2022" s="4">
        <v>216</v>
      </c>
      <c r="F2022" s="4">
        <f>ROUND(Source!AP2017,O2022)</f>
        <v>0</v>
      </c>
      <c r="G2022" s="4" t="s">
        <v>178</v>
      </c>
      <c r="H2022" s="4" t="s">
        <v>179</v>
      </c>
      <c r="I2022" s="4"/>
      <c r="J2022" s="4"/>
      <c r="K2022" s="4">
        <v>216</v>
      </c>
      <c r="L2022" s="4">
        <v>4</v>
      </c>
      <c r="M2022" s="4">
        <v>3</v>
      </c>
      <c r="N2022" s="4" t="s">
        <v>45</v>
      </c>
      <c r="O2022" s="4">
        <v>2</v>
      </c>
      <c r="P2022" s="4"/>
    </row>
    <row r="2023" spans="1:118">
      <c r="A2023" s="4">
        <v>50</v>
      </c>
      <c r="B2023" s="4">
        <v>0</v>
      </c>
      <c r="C2023" s="4">
        <v>0</v>
      </c>
      <c r="D2023" s="4">
        <v>1</v>
      </c>
      <c r="E2023" s="4">
        <v>223</v>
      </c>
      <c r="F2023" s="4">
        <f>ROUND(Source!AQ2017,O2023)</f>
        <v>0</v>
      </c>
      <c r="G2023" s="4" t="s">
        <v>180</v>
      </c>
      <c r="H2023" s="4" t="s">
        <v>181</v>
      </c>
      <c r="I2023" s="4"/>
      <c r="J2023" s="4"/>
      <c r="K2023" s="4">
        <v>223</v>
      </c>
      <c r="L2023" s="4">
        <v>5</v>
      </c>
      <c r="M2023" s="4">
        <v>3</v>
      </c>
      <c r="N2023" s="4" t="s">
        <v>45</v>
      </c>
      <c r="O2023" s="4">
        <v>2</v>
      </c>
      <c r="P2023" s="4"/>
    </row>
    <row r="2024" spans="1:118">
      <c r="A2024" s="4">
        <v>50</v>
      </c>
      <c r="B2024" s="4">
        <v>0</v>
      </c>
      <c r="C2024" s="4">
        <v>0</v>
      </c>
      <c r="D2024" s="4">
        <v>1</v>
      </c>
      <c r="E2024" s="4">
        <v>203</v>
      </c>
      <c r="F2024" s="4">
        <f>ROUND(Source!Q2017,O2024)</f>
        <v>0</v>
      </c>
      <c r="G2024" s="4" t="s">
        <v>182</v>
      </c>
      <c r="H2024" s="4" t="s">
        <v>183</v>
      </c>
      <c r="I2024" s="4"/>
      <c r="J2024" s="4"/>
      <c r="K2024" s="4">
        <v>203</v>
      </c>
      <c r="L2024" s="4">
        <v>6</v>
      </c>
      <c r="M2024" s="4">
        <v>3</v>
      </c>
      <c r="N2024" s="4" t="s">
        <v>45</v>
      </c>
      <c r="O2024" s="4">
        <v>2</v>
      </c>
      <c r="P2024" s="4"/>
    </row>
    <row r="2025" spans="1:118">
      <c r="A2025" s="4">
        <v>50</v>
      </c>
      <c r="B2025" s="4">
        <v>0</v>
      </c>
      <c r="C2025" s="4">
        <v>0</v>
      </c>
      <c r="D2025" s="4">
        <v>1</v>
      </c>
      <c r="E2025" s="4">
        <v>204</v>
      </c>
      <c r="F2025" s="4">
        <f>ROUND(Source!R2017,O2025)</f>
        <v>0</v>
      </c>
      <c r="G2025" s="4" t="s">
        <v>184</v>
      </c>
      <c r="H2025" s="4" t="s">
        <v>185</v>
      </c>
      <c r="I2025" s="4"/>
      <c r="J2025" s="4"/>
      <c r="K2025" s="4">
        <v>204</v>
      </c>
      <c r="L2025" s="4">
        <v>7</v>
      </c>
      <c r="M2025" s="4">
        <v>3</v>
      </c>
      <c r="N2025" s="4" t="s">
        <v>45</v>
      </c>
      <c r="O2025" s="4">
        <v>2</v>
      </c>
      <c r="P2025" s="4"/>
    </row>
    <row r="2026" spans="1:118">
      <c r="A2026" s="4">
        <v>50</v>
      </c>
      <c r="B2026" s="4">
        <v>0</v>
      </c>
      <c r="C2026" s="4">
        <v>0</v>
      </c>
      <c r="D2026" s="4">
        <v>1</v>
      </c>
      <c r="E2026" s="4">
        <v>205</v>
      </c>
      <c r="F2026" s="4">
        <f>ROUND(Source!S2017,O2026)</f>
        <v>0</v>
      </c>
      <c r="G2026" s="4" t="s">
        <v>186</v>
      </c>
      <c r="H2026" s="4" t="s">
        <v>187</v>
      </c>
      <c r="I2026" s="4"/>
      <c r="J2026" s="4"/>
      <c r="K2026" s="4">
        <v>205</v>
      </c>
      <c r="L2026" s="4">
        <v>8</v>
      </c>
      <c r="M2026" s="4">
        <v>3</v>
      </c>
      <c r="N2026" s="4" t="s">
        <v>45</v>
      </c>
      <c r="O2026" s="4">
        <v>2</v>
      </c>
      <c r="P2026" s="4"/>
    </row>
    <row r="2027" spans="1:118">
      <c r="A2027" s="4">
        <v>50</v>
      </c>
      <c r="B2027" s="4">
        <v>0</v>
      </c>
      <c r="C2027" s="4">
        <v>0</v>
      </c>
      <c r="D2027" s="4">
        <v>1</v>
      </c>
      <c r="E2027" s="4">
        <v>214</v>
      </c>
      <c r="F2027" s="4">
        <f>ROUND(Source!AS2017,O2027)</f>
        <v>0</v>
      </c>
      <c r="G2027" s="4" t="s">
        <v>188</v>
      </c>
      <c r="H2027" s="4" t="s">
        <v>189</v>
      </c>
      <c r="I2027" s="4"/>
      <c r="J2027" s="4"/>
      <c r="K2027" s="4">
        <v>214</v>
      </c>
      <c r="L2027" s="4">
        <v>9</v>
      </c>
      <c r="M2027" s="4">
        <v>3</v>
      </c>
      <c r="N2027" s="4" t="s">
        <v>45</v>
      </c>
      <c r="O2027" s="4">
        <v>2</v>
      </c>
      <c r="P2027" s="4"/>
    </row>
    <row r="2028" spans="1:118">
      <c r="A2028" s="4">
        <v>50</v>
      </c>
      <c r="B2028" s="4">
        <v>0</v>
      </c>
      <c r="C2028" s="4">
        <v>0</v>
      </c>
      <c r="D2028" s="4">
        <v>1</v>
      </c>
      <c r="E2028" s="4">
        <v>215</v>
      </c>
      <c r="F2028" s="4">
        <f>ROUND(Source!AT2017,O2028)</f>
        <v>0</v>
      </c>
      <c r="G2028" s="4" t="s">
        <v>190</v>
      </c>
      <c r="H2028" s="4" t="s">
        <v>191</v>
      </c>
      <c r="I2028" s="4"/>
      <c r="J2028" s="4"/>
      <c r="K2028" s="4">
        <v>215</v>
      </c>
      <c r="L2028" s="4">
        <v>10</v>
      </c>
      <c r="M2028" s="4">
        <v>3</v>
      </c>
      <c r="N2028" s="4" t="s">
        <v>45</v>
      </c>
      <c r="O2028" s="4">
        <v>2</v>
      </c>
      <c r="P2028" s="4"/>
    </row>
    <row r="2029" spans="1:118">
      <c r="A2029" s="4">
        <v>50</v>
      </c>
      <c r="B2029" s="4">
        <v>0</v>
      </c>
      <c r="C2029" s="4">
        <v>0</v>
      </c>
      <c r="D2029" s="4">
        <v>1</v>
      </c>
      <c r="E2029" s="4">
        <v>217</v>
      </c>
      <c r="F2029" s="4">
        <f>ROUND(Source!AU2017,O2029)</f>
        <v>0</v>
      </c>
      <c r="G2029" s="4" t="s">
        <v>192</v>
      </c>
      <c r="H2029" s="4" t="s">
        <v>193</v>
      </c>
      <c r="I2029" s="4"/>
      <c r="J2029" s="4"/>
      <c r="K2029" s="4">
        <v>217</v>
      </c>
      <c r="L2029" s="4">
        <v>11</v>
      </c>
      <c r="M2029" s="4">
        <v>3</v>
      </c>
      <c r="N2029" s="4" t="s">
        <v>45</v>
      </c>
      <c r="O2029" s="4">
        <v>2</v>
      </c>
      <c r="P2029" s="4"/>
    </row>
    <row r="2030" spans="1:118">
      <c r="A2030" s="4">
        <v>50</v>
      </c>
      <c r="B2030" s="4">
        <v>0</v>
      </c>
      <c r="C2030" s="4">
        <v>0</v>
      </c>
      <c r="D2030" s="4">
        <v>1</v>
      </c>
      <c r="E2030" s="4">
        <v>206</v>
      </c>
      <c r="F2030" s="4">
        <f>ROUND(Source!T2017,O2030)</f>
        <v>0</v>
      </c>
      <c r="G2030" s="4" t="s">
        <v>194</v>
      </c>
      <c r="H2030" s="4" t="s">
        <v>195</v>
      </c>
      <c r="I2030" s="4"/>
      <c r="J2030" s="4"/>
      <c r="K2030" s="4">
        <v>206</v>
      </c>
      <c r="L2030" s="4">
        <v>12</v>
      </c>
      <c r="M2030" s="4">
        <v>3</v>
      </c>
      <c r="N2030" s="4" t="s">
        <v>45</v>
      </c>
      <c r="O2030" s="4">
        <v>2</v>
      </c>
      <c r="P2030" s="4"/>
    </row>
    <row r="2031" spans="1:118">
      <c r="A2031" s="4">
        <v>50</v>
      </c>
      <c r="B2031" s="4">
        <v>0</v>
      </c>
      <c r="C2031" s="4">
        <v>0</v>
      </c>
      <c r="D2031" s="4">
        <v>1</v>
      </c>
      <c r="E2031" s="4">
        <v>207</v>
      </c>
      <c r="F2031" s="4">
        <f>Source!U2017</f>
        <v>0</v>
      </c>
      <c r="G2031" s="4" t="s">
        <v>196</v>
      </c>
      <c r="H2031" s="4" t="s">
        <v>197</v>
      </c>
      <c r="I2031" s="4"/>
      <c r="J2031" s="4"/>
      <c r="K2031" s="4">
        <v>207</v>
      </c>
      <c r="L2031" s="4">
        <v>13</v>
      </c>
      <c r="M2031" s="4">
        <v>3</v>
      </c>
      <c r="N2031" s="4" t="s">
        <v>45</v>
      </c>
      <c r="O2031" s="4">
        <v>-1</v>
      </c>
      <c r="P2031" s="4"/>
    </row>
    <row r="2032" spans="1:118">
      <c r="A2032" s="4">
        <v>50</v>
      </c>
      <c r="B2032" s="4">
        <v>0</v>
      </c>
      <c r="C2032" s="4">
        <v>0</v>
      </c>
      <c r="D2032" s="4">
        <v>1</v>
      </c>
      <c r="E2032" s="4">
        <v>208</v>
      </c>
      <c r="F2032" s="4">
        <f>Source!V2017</f>
        <v>0</v>
      </c>
      <c r="G2032" s="4" t="s">
        <v>198</v>
      </c>
      <c r="H2032" s="4" t="s">
        <v>199</v>
      </c>
      <c r="I2032" s="4"/>
      <c r="J2032" s="4"/>
      <c r="K2032" s="4">
        <v>208</v>
      </c>
      <c r="L2032" s="4">
        <v>14</v>
      </c>
      <c r="M2032" s="4">
        <v>3</v>
      </c>
      <c r="N2032" s="4" t="s">
        <v>45</v>
      </c>
      <c r="O2032" s="4">
        <v>-1</v>
      </c>
      <c r="P2032" s="4"/>
    </row>
    <row r="2033" spans="1:200">
      <c r="A2033" s="4">
        <v>50</v>
      </c>
      <c r="B2033" s="4">
        <v>0</v>
      </c>
      <c r="C2033" s="4">
        <v>0</v>
      </c>
      <c r="D2033" s="4">
        <v>1</v>
      </c>
      <c r="E2033" s="4">
        <v>209</v>
      </c>
      <c r="F2033" s="4">
        <f>ROUND(Source!W2017,O2033)</f>
        <v>0</v>
      </c>
      <c r="G2033" s="4" t="s">
        <v>200</v>
      </c>
      <c r="H2033" s="4" t="s">
        <v>201</v>
      </c>
      <c r="I2033" s="4"/>
      <c r="J2033" s="4"/>
      <c r="K2033" s="4">
        <v>209</v>
      </c>
      <c r="L2033" s="4">
        <v>15</v>
      </c>
      <c r="M2033" s="4">
        <v>3</v>
      </c>
      <c r="N2033" s="4" t="s">
        <v>45</v>
      </c>
      <c r="O2033" s="4">
        <v>2</v>
      </c>
      <c r="P2033" s="4"/>
    </row>
    <row r="2034" spans="1:200">
      <c r="A2034" s="4">
        <v>50</v>
      </c>
      <c r="B2034" s="4">
        <v>0</v>
      </c>
      <c r="C2034" s="4">
        <v>0</v>
      </c>
      <c r="D2034" s="4">
        <v>1</v>
      </c>
      <c r="E2034" s="4">
        <v>210</v>
      </c>
      <c r="F2034" s="4">
        <f>ROUND(Source!X2017,O2034)</f>
        <v>0</v>
      </c>
      <c r="G2034" s="4" t="s">
        <v>202</v>
      </c>
      <c r="H2034" s="4" t="s">
        <v>203</v>
      </c>
      <c r="I2034" s="4"/>
      <c r="J2034" s="4"/>
      <c r="K2034" s="4">
        <v>210</v>
      </c>
      <c r="L2034" s="4">
        <v>16</v>
      </c>
      <c r="M2034" s="4">
        <v>3</v>
      </c>
      <c r="N2034" s="4" t="s">
        <v>45</v>
      </c>
      <c r="O2034" s="4">
        <v>2</v>
      </c>
      <c r="P2034" s="4"/>
    </row>
    <row r="2035" spans="1:200">
      <c r="A2035" s="4">
        <v>50</v>
      </c>
      <c r="B2035" s="4">
        <v>0</v>
      </c>
      <c r="C2035" s="4">
        <v>0</v>
      </c>
      <c r="D2035" s="4">
        <v>1</v>
      </c>
      <c r="E2035" s="4">
        <v>211</v>
      </c>
      <c r="F2035" s="4">
        <f>ROUND(Source!Y2017,O2035)</f>
        <v>0</v>
      </c>
      <c r="G2035" s="4" t="s">
        <v>204</v>
      </c>
      <c r="H2035" s="4" t="s">
        <v>205</v>
      </c>
      <c r="I2035" s="4"/>
      <c r="J2035" s="4"/>
      <c r="K2035" s="4">
        <v>211</v>
      </c>
      <c r="L2035" s="4">
        <v>17</v>
      </c>
      <c r="M2035" s="4">
        <v>3</v>
      </c>
      <c r="N2035" s="4" t="s">
        <v>45</v>
      </c>
      <c r="O2035" s="4">
        <v>2</v>
      </c>
      <c r="P2035" s="4"/>
    </row>
    <row r="2036" spans="1:200">
      <c r="A2036" s="4">
        <v>50</v>
      </c>
      <c r="B2036" s="4">
        <v>0</v>
      </c>
      <c r="C2036" s="4">
        <v>0</v>
      </c>
      <c r="D2036" s="4">
        <v>1</v>
      </c>
      <c r="E2036" s="4">
        <v>224</v>
      </c>
      <c r="F2036" s="4">
        <f>ROUND(Source!AR2017,O2036)</f>
        <v>0</v>
      </c>
      <c r="G2036" s="4" t="s">
        <v>206</v>
      </c>
      <c r="H2036" s="4" t="s">
        <v>207</v>
      </c>
      <c r="I2036" s="4"/>
      <c r="J2036" s="4"/>
      <c r="K2036" s="4">
        <v>224</v>
      </c>
      <c r="L2036" s="4">
        <v>18</v>
      </c>
      <c r="M2036" s="4">
        <v>3</v>
      </c>
      <c r="N2036" s="4" t="s">
        <v>45</v>
      </c>
      <c r="O2036" s="4">
        <v>2</v>
      </c>
      <c r="P2036" s="4"/>
    </row>
    <row r="2038" spans="1:200">
      <c r="A2038" s="1">
        <v>4</v>
      </c>
      <c r="B2038" s="1">
        <v>0</v>
      </c>
      <c r="C2038" s="1"/>
      <c r="D2038" s="1">
        <f>ROW(A2254)</f>
        <v>2254</v>
      </c>
      <c r="E2038" s="1"/>
      <c r="F2038" s="1" t="s">
        <v>61</v>
      </c>
      <c r="G2038" s="1" t="s">
        <v>990</v>
      </c>
      <c r="H2038" s="1" t="s">
        <v>45</v>
      </c>
      <c r="I2038" s="1">
        <v>0</v>
      </c>
      <c r="J2038" s="1"/>
      <c r="K2038" s="1">
        <v>0</v>
      </c>
      <c r="L2038" s="1"/>
      <c r="M2038" s="1"/>
      <c r="N2038" s="1"/>
      <c r="O2038" s="1"/>
      <c r="P2038" s="1"/>
      <c r="Q2038" s="1"/>
      <c r="R2038" s="1"/>
      <c r="S2038" s="1"/>
      <c r="T2038" s="1"/>
      <c r="U2038" s="1" t="s">
        <v>45</v>
      </c>
      <c r="V2038" s="1">
        <v>0</v>
      </c>
      <c r="W2038" s="1"/>
      <c r="X2038" s="1"/>
      <c r="Y2038" s="1"/>
      <c r="Z2038" s="1"/>
      <c r="AA2038" s="1"/>
      <c r="AB2038" s="1" t="s">
        <v>45</v>
      </c>
      <c r="AC2038" s="1" t="s">
        <v>45</v>
      </c>
      <c r="AD2038" s="1" t="s">
        <v>45</v>
      </c>
      <c r="AE2038" s="1" t="s">
        <v>45</v>
      </c>
      <c r="AF2038" s="1" t="s">
        <v>45</v>
      </c>
      <c r="AG2038" s="1" t="s">
        <v>45</v>
      </c>
      <c r="AH2038" s="1"/>
      <c r="AI2038" s="1"/>
      <c r="AJ2038" s="1"/>
      <c r="AK2038" s="1"/>
      <c r="AL2038" s="1"/>
      <c r="AM2038" s="1"/>
      <c r="AN2038" s="1"/>
      <c r="AO2038" s="1"/>
      <c r="AP2038" s="1" t="s">
        <v>45</v>
      </c>
      <c r="AQ2038" s="1" t="s">
        <v>45</v>
      </c>
      <c r="AR2038" s="1" t="s">
        <v>45</v>
      </c>
      <c r="AS2038" s="1"/>
      <c r="AT2038" s="1"/>
      <c r="AU2038" s="1"/>
      <c r="AV2038" s="1"/>
      <c r="AW2038" s="1"/>
      <c r="AX2038" s="1"/>
      <c r="AY2038" s="1"/>
      <c r="AZ2038" s="1" t="s">
        <v>45</v>
      </c>
      <c r="BA2038" s="1"/>
      <c r="BB2038" s="1" t="s">
        <v>45</v>
      </c>
      <c r="BC2038" s="1" t="s">
        <v>45</v>
      </c>
      <c r="BD2038" s="1" t="s">
        <v>45</v>
      </c>
      <c r="BE2038" s="1" t="s">
        <v>45</v>
      </c>
      <c r="BF2038" s="1" t="s">
        <v>45</v>
      </c>
      <c r="BG2038" s="1" t="s">
        <v>45</v>
      </c>
      <c r="BH2038" s="1" t="s">
        <v>45</v>
      </c>
      <c r="BI2038" s="1" t="s">
        <v>45</v>
      </c>
      <c r="BJ2038" s="1" t="s">
        <v>45</v>
      </c>
      <c r="BK2038" s="1" t="s">
        <v>45</v>
      </c>
      <c r="BL2038" s="1" t="s">
        <v>45</v>
      </c>
      <c r="BM2038" s="1" t="s">
        <v>45</v>
      </c>
      <c r="BN2038" s="1" t="s">
        <v>45</v>
      </c>
      <c r="BO2038" s="1" t="s">
        <v>45</v>
      </c>
      <c r="BP2038" s="1" t="s">
        <v>45</v>
      </c>
      <c r="BQ2038" s="1"/>
      <c r="BR2038" s="1"/>
      <c r="BS2038" s="1"/>
      <c r="BT2038" s="1"/>
      <c r="BU2038" s="1"/>
      <c r="BV2038" s="1"/>
      <c r="BW2038" s="1"/>
      <c r="BX2038" s="1">
        <v>0</v>
      </c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>
        <v>0</v>
      </c>
    </row>
    <row r="2040" spans="1:200">
      <c r="A2040" s="2">
        <v>52</v>
      </c>
      <c r="B2040" s="2">
        <f t="shared" ref="B2040:G2040" si="1332">B2254</f>
        <v>0</v>
      </c>
      <c r="C2040" s="2">
        <f t="shared" si="1332"/>
        <v>4</v>
      </c>
      <c r="D2040" s="2">
        <f t="shared" si="1332"/>
        <v>2038</v>
      </c>
      <c r="E2040" s="2">
        <f t="shared" si="1332"/>
        <v>0</v>
      </c>
      <c r="F2040" s="2" t="str">
        <f t="shared" si="1332"/>
        <v>Новый раздел</v>
      </c>
      <c r="G2040" s="2" t="str">
        <f t="shared" si="1332"/>
        <v>ДВЕРИ</v>
      </c>
      <c r="H2040" s="2"/>
      <c r="I2040" s="2"/>
      <c r="J2040" s="2"/>
      <c r="K2040" s="2"/>
      <c r="L2040" s="2"/>
      <c r="M2040" s="2"/>
      <c r="N2040" s="2"/>
      <c r="O2040" s="2">
        <f t="shared" ref="O2040:AT2040" si="1333">O2254</f>
        <v>0</v>
      </c>
      <c r="P2040" s="2">
        <f t="shared" si="1333"/>
        <v>0</v>
      </c>
      <c r="Q2040" s="2">
        <f t="shared" si="1333"/>
        <v>0</v>
      </c>
      <c r="R2040" s="2">
        <f t="shared" si="1333"/>
        <v>0</v>
      </c>
      <c r="S2040" s="2">
        <f t="shared" si="1333"/>
        <v>0</v>
      </c>
      <c r="T2040" s="2">
        <f t="shared" si="1333"/>
        <v>0</v>
      </c>
      <c r="U2040" s="2">
        <f t="shared" si="1333"/>
        <v>0</v>
      </c>
      <c r="V2040" s="2">
        <f t="shared" si="1333"/>
        <v>0</v>
      </c>
      <c r="W2040" s="2">
        <f t="shared" si="1333"/>
        <v>0</v>
      </c>
      <c r="X2040" s="2">
        <f t="shared" si="1333"/>
        <v>0</v>
      </c>
      <c r="Y2040" s="2">
        <f t="shared" si="1333"/>
        <v>0</v>
      </c>
      <c r="Z2040" s="2">
        <f t="shared" si="1333"/>
        <v>0</v>
      </c>
      <c r="AA2040" s="2">
        <f t="shared" si="1333"/>
        <v>0</v>
      </c>
      <c r="AB2040" s="2">
        <f t="shared" si="1333"/>
        <v>0</v>
      </c>
      <c r="AC2040" s="2">
        <f t="shared" si="1333"/>
        <v>0</v>
      </c>
      <c r="AD2040" s="2">
        <f t="shared" si="1333"/>
        <v>0</v>
      </c>
      <c r="AE2040" s="2">
        <f t="shared" si="1333"/>
        <v>0</v>
      </c>
      <c r="AF2040" s="2">
        <f t="shared" si="1333"/>
        <v>0</v>
      </c>
      <c r="AG2040" s="2">
        <f t="shared" si="1333"/>
        <v>0</v>
      </c>
      <c r="AH2040" s="2">
        <f t="shared" si="1333"/>
        <v>0</v>
      </c>
      <c r="AI2040" s="2">
        <f t="shared" si="1333"/>
        <v>0</v>
      </c>
      <c r="AJ2040" s="2">
        <f t="shared" si="1333"/>
        <v>0</v>
      </c>
      <c r="AK2040" s="2">
        <f t="shared" si="1333"/>
        <v>0</v>
      </c>
      <c r="AL2040" s="2">
        <f t="shared" si="1333"/>
        <v>0</v>
      </c>
      <c r="AM2040" s="2">
        <f t="shared" si="1333"/>
        <v>0</v>
      </c>
      <c r="AN2040" s="2">
        <f t="shared" si="1333"/>
        <v>0</v>
      </c>
      <c r="AO2040" s="2">
        <f t="shared" si="1333"/>
        <v>0</v>
      </c>
      <c r="AP2040" s="2">
        <f t="shared" si="1333"/>
        <v>0</v>
      </c>
      <c r="AQ2040" s="2">
        <f t="shared" si="1333"/>
        <v>0</v>
      </c>
      <c r="AR2040" s="2">
        <f t="shared" si="1333"/>
        <v>0</v>
      </c>
      <c r="AS2040" s="2">
        <f t="shared" si="1333"/>
        <v>0</v>
      </c>
      <c r="AT2040" s="2">
        <f t="shared" si="1333"/>
        <v>0</v>
      </c>
      <c r="AU2040" s="2">
        <f t="shared" ref="AU2040:BZ2040" si="1334">AU2254</f>
        <v>0</v>
      </c>
      <c r="AV2040" s="2">
        <f t="shared" si="1334"/>
        <v>0</v>
      </c>
      <c r="AW2040" s="2">
        <f t="shared" si="1334"/>
        <v>0</v>
      </c>
      <c r="AX2040" s="2">
        <f t="shared" si="1334"/>
        <v>0</v>
      </c>
      <c r="AY2040" s="2">
        <f t="shared" si="1334"/>
        <v>0</v>
      </c>
      <c r="AZ2040" s="2">
        <f t="shared" si="1334"/>
        <v>0</v>
      </c>
      <c r="BA2040" s="2">
        <f t="shared" si="1334"/>
        <v>0</v>
      </c>
      <c r="BB2040" s="2">
        <f t="shared" si="1334"/>
        <v>0</v>
      </c>
      <c r="BC2040" s="2">
        <f t="shared" si="1334"/>
        <v>0</v>
      </c>
      <c r="BD2040" s="2">
        <f t="shared" si="1334"/>
        <v>0</v>
      </c>
      <c r="BE2040" s="2">
        <f t="shared" si="1334"/>
        <v>0</v>
      </c>
      <c r="BF2040" s="2">
        <f t="shared" si="1334"/>
        <v>0</v>
      </c>
      <c r="BG2040" s="2">
        <f t="shared" si="1334"/>
        <v>0</v>
      </c>
      <c r="BH2040" s="2">
        <f t="shared" si="1334"/>
        <v>0</v>
      </c>
      <c r="BI2040" s="2">
        <f t="shared" si="1334"/>
        <v>0</v>
      </c>
      <c r="BJ2040" s="2">
        <f t="shared" si="1334"/>
        <v>0</v>
      </c>
      <c r="BK2040" s="2">
        <f t="shared" si="1334"/>
        <v>0</v>
      </c>
      <c r="BL2040" s="2">
        <f t="shared" si="1334"/>
        <v>0</v>
      </c>
      <c r="BM2040" s="2">
        <f t="shared" si="1334"/>
        <v>0</v>
      </c>
      <c r="BN2040" s="2">
        <f t="shared" si="1334"/>
        <v>0</v>
      </c>
      <c r="BO2040" s="3">
        <f t="shared" si="1334"/>
        <v>0</v>
      </c>
      <c r="BP2040" s="3">
        <f t="shared" si="1334"/>
        <v>0</v>
      </c>
      <c r="BQ2040" s="3">
        <f t="shared" si="1334"/>
        <v>0</v>
      </c>
      <c r="BR2040" s="3">
        <f t="shared" si="1334"/>
        <v>0</v>
      </c>
      <c r="BS2040" s="3">
        <f t="shared" si="1334"/>
        <v>0</v>
      </c>
      <c r="BT2040" s="3">
        <f t="shared" si="1334"/>
        <v>0</v>
      </c>
      <c r="BU2040" s="3">
        <f t="shared" si="1334"/>
        <v>0</v>
      </c>
      <c r="BV2040" s="3">
        <f t="shared" si="1334"/>
        <v>0</v>
      </c>
      <c r="BW2040" s="3">
        <f t="shared" si="1334"/>
        <v>0</v>
      </c>
      <c r="BX2040" s="3">
        <f t="shared" si="1334"/>
        <v>0</v>
      </c>
      <c r="BY2040" s="3">
        <f t="shared" si="1334"/>
        <v>0</v>
      </c>
      <c r="BZ2040" s="3">
        <f t="shared" si="1334"/>
        <v>0</v>
      </c>
      <c r="CA2040" s="3">
        <f t="shared" ref="CA2040:DF2040" si="1335">CA2254</f>
        <v>0</v>
      </c>
      <c r="CB2040" s="3">
        <f t="shared" si="1335"/>
        <v>0</v>
      </c>
      <c r="CC2040" s="3">
        <f t="shared" si="1335"/>
        <v>0</v>
      </c>
      <c r="CD2040" s="3">
        <f t="shared" si="1335"/>
        <v>0</v>
      </c>
      <c r="CE2040" s="3">
        <f t="shared" si="1335"/>
        <v>0</v>
      </c>
      <c r="CF2040" s="3">
        <f t="shared" si="1335"/>
        <v>0</v>
      </c>
      <c r="CG2040" s="3">
        <f t="shared" si="1335"/>
        <v>0</v>
      </c>
      <c r="CH2040" s="3">
        <f t="shared" si="1335"/>
        <v>0</v>
      </c>
      <c r="CI2040" s="3">
        <f t="shared" si="1335"/>
        <v>0</v>
      </c>
      <c r="CJ2040" s="3">
        <f t="shared" si="1335"/>
        <v>0</v>
      </c>
      <c r="CK2040" s="3">
        <f t="shared" si="1335"/>
        <v>0</v>
      </c>
      <c r="CL2040" s="3">
        <f t="shared" si="1335"/>
        <v>0</v>
      </c>
      <c r="CM2040" s="3">
        <f t="shared" si="1335"/>
        <v>0</v>
      </c>
      <c r="CN2040" s="3">
        <f t="shared" si="1335"/>
        <v>0</v>
      </c>
      <c r="CO2040" s="3">
        <f t="shared" si="1335"/>
        <v>0</v>
      </c>
      <c r="CP2040" s="3">
        <f t="shared" si="1335"/>
        <v>0</v>
      </c>
      <c r="CQ2040" s="3">
        <f t="shared" si="1335"/>
        <v>0</v>
      </c>
      <c r="CR2040" s="3">
        <f t="shared" si="1335"/>
        <v>0</v>
      </c>
      <c r="CS2040" s="3">
        <f t="shared" si="1335"/>
        <v>0</v>
      </c>
      <c r="CT2040" s="3">
        <f t="shared" si="1335"/>
        <v>0</v>
      </c>
      <c r="CU2040" s="3">
        <f t="shared" si="1335"/>
        <v>0</v>
      </c>
      <c r="CV2040" s="3">
        <f t="shared" si="1335"/>
        <v>0</v>
      </c>
      <c r="CW2040" s="3">
        <f t="shared" si="1335"/>
        <v>0</v>
      </c>
      <c r="CX2040" s="3">
        <f t="shared" si="1335"/>
        <v>0</v>
      </c>
      <c r="CY2040" s="3">
        <f t="shared" si="1335"/>
        <v>0</v>
      </c>
      <c r="CZ2040" s="3">
        <f t="shared" si="1335"/>
        <v>0</v>
      </c>
      <c r="DA2040" s="3">
        <f t="shared" si="1335"/>
        <v>0</v>
      </c>
      <c r="DB2040" s="3">
        <f t="shared" si="1335"/>
        <v>0</v>
      </c>
      <c r="DC2040" s="3">
        <f t="shared" si="1335"/>
        <v>0</v>
      </c>
      <c r="DD2040" s="3">
        <f t="shared" si="1335"/>
        <v>0</v>
      </c>
      <c r="DE2040" s="3">
        <f t="shared" si="1335"/>
        <v>0</v>
      </c>
      <c r="DF2040" s="3">
        <f t="shared" si="1335"/>
        <v>0</v>
      </c>
      <c r="DG2040" s="3">
        <f t="shared" ref="DG2040:DN2040" si="1336">DG2254</f>
        <v>0</v>
      </c>
      <c r="DH2040" s="3">
        <f t="shared" si="1336"/>
        <v>0</v>
      </c>
      <c r="DI2040" s="3">
        <f t="shared" si="1336"/>
        <v>0</v>
      </c>
      <c r="DJ2040" s="3">
        <f t="shared" si="1336"/>
        <v>0</v>
      </c>
      <c r="DK2040" s="3">
        <f t="shared" si="1336"/>
        <v>0</v>
      </c>
      <c r="DL2040" s="3">
        <f t="shared" si="1336"/>
        <v>0</v>
      </c>
      <c r="DM2040" s="3">
        <f t="shared" si="1336"/>
        <v>0</v>
      </c>
      <c r="DN2040" s="3">
        <f t="shared" si="1336"/>
        <v>0</v>
      </c>
    </row>
    <row r="2042" spans="1:200">
      <c r="A2042" s="1">
        <v>5</v>
      </c>
      <c r="B2042" s="1">
        <v>0</v>
      </c>
      <c r="C2042" s="1"/>
      <c r="D2042" s="1">
        <f>ROW(A2059)</f>
        <v>2059</v>
      </c>
      <c r="E2042" s="1"/>
      <c r="F2042" s="1" t="s">
        <v>564</v>
      </c>
      <c r="G2042" s="1" t="s">
        <v>823</v>
      </c>
      <c r="H2042" s="1" t="s">
        <v>45</v>
      </c>
      <c r="I2042" s="1">
        <v>0</v>
      </c>
      <c r="J2042" s="1"/>
      <c r="K2042" s="1">
        <v>0</v>
      </c>
      <c r="L2042" s="1"/>
      <c r="M2042" s="1"/>
      <c r="N2042" s="1"/>
      <c r="O2042" s="1"/>
      <c r="P2042" s="1"/>
      <c r="Q2042" s="1"/>
      <c r="R2042" s="1"/>
      <c r="S2042" s="1"/>
      <c r="T2042" s="1"/>
      <c r="U2042" s="1" t="s">
        <v>45</v>
      </c>
      <c r="V2042" s="1">
        <v>0</v>
      </c>
      <c r="W2042" s="1"/>
      <c r="X2042" s="1"/>
      <c r="Y2042" s="1"/>
      <c r="Z2042" s="1"/>
      <c r="AA2042" s="1"/>
      <c r="AB2042" s="1" t="s">
        <v>45</v>
      </c>
      <c r="AC2042" s="1" t="s">
        <v>45</v>
      </c>
      <c r="AD2042" s="1" t="s">
        <v>45</v>
      </c>
      <c r="AE2042" s="1" t="s">
        <v>45</v>
      </c>
      <c r="AF2042" s="1" t="s">
        <v>45</v>
      </c>
      <c r="AG2042" s="1" t="s">
        <v>45</v>
      </c>
      <c r="AH2042" s="1"/>
      <c r="AI2042" s="1"/>
      <c r="AJ2042" s="1"/>
      <c r="AK2042" s="1"/>
      <c r="AL2042" s="1"/>
      <c r="AM2042" s="1"/>
      <c r="AN2042" s="1"/>
      <c r="AO2042" s="1"/>
      <c r="AP2042" s="1" t="s">
        <v>45</v>
      </c>
      <c r="AQ2042" s="1" t="s">
        <v>45</v>
      </c>
      <c r="AR2042" s="1" t="s">
        <v>45</v>
      </c>
      <c r="AS2042" s="1"/>
      <c r="AT2042" s="1"/>
      <c r="AU2042" s="1"/>
      <c r="AV2042" s="1"/>
      <c r="AW2042" s="1"/>
      <c r="AX2042" s="1"/>
      <c r="AY2042" s="1"/>
      <c r="AZ2042" s="1" t="s">
        <v>45</v>
      </c>
      <c r="BA2042" s="1"/>
      <c r="BB2042" s="1" t="s">
        <v>45</v>
      </c>
      <c r="BC2042" s="1" t="s">
        <v>45</v>
      </c>
      <c r="BD2042" s="1" t="s">
        <v>45</v>
      </c>
      <c r="BE2042" s="1" t="s">
        <v>45</v>
      </c>
      <c r="BF2042" s="1" t="s">
        <v>45</v>
      </c>
      <c r="BG2042" s="1" t="s">
        <v>45</v>
      </c>
      <c r="BH2042" s="1" t="s">
        <v>45</v>
      </c>
      <c r="BI2042" s="1" t="s">
        <v>45</v>
      </c>
      <c r="BJ2042" s="1" t="s">
        <v>45</v>
      </c>
      <c r="BK2042" s="1" t="s">
        <v>45</v>
      </c>
      <c r="BL2042" s="1" t="s">
        <v>45</v>
      </c>
      <c r="BM2042" s="1" t="s">
        <v>45</v>
      </c>
      <c r="BN2042" s="1" t="s">
        <v>45</v>
      </c>
      <c r="BO2042" s="1" t="s">
        <v>45</v>
      </c>
      <c r="BP2042" s="1" t="s">
        <v>45</v>
      </c>
      <c r="BQ2042" s="1"/>
      <c r="BR2042" s="1"/>
      <c r="BS2042" s="1"/>
      <c r="BT2042" s="1"/>
      <c r="BU2042" s="1"/>
      <c r="BV2042" s="1"/>
      <c r="BW2042" s="1"/>
      <c r="BX2042" s="1">
        <v>0</v>
      </c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>
        <v>0</v>
      </c>
    </row>
    <row r="2044" spans="1:200">
      <c r="A2044" s="2">
        <v>52</v>
      </c>
      <c r="B2044" s="2">
        <f t="shared" ref="B2044:G2044" si="1337">B2059</f>
        <v>0</v>
      </c>
      <c r="C2044" s="2">
        <f t="shared" si="1337"/>
        <v>5</v>
      </c>
      <c r="D2044" s="2">
        <f t="shared" si="1337"/>
        <v>2042</v>
      </c>
      <c r="E2044" s="2">
        <f t="shared" si="1337"/>
        <v>0</v>
      </c>
      <c r="F2044" s="2" t="str">
        <f t="shared" si="1337"/>
        <v>Новый подраздел</v>
      </c>
      <c r="G2044" s="2" t="str">
        <f t="shared" si="1337"/>
        <v>КОРИДОР ОБЩЕГО ПОЛЬЗОВАНИЯ</v>
      </c>
      <c r="H2044" s="2"/>
      <c r="I2044" s="2"/>
      <c r="J2044" s="2"/>
      <c r="K2044" s="2"/>
      <c r="L2044" s="2"/>
      <c r="M2044" s="2"/>
      <c r="N2044" s="2"/>
      <c r="O2044" s="2">
        <f t="shared" ref="O2044:AT2044" si="1338">O2059</f>
        <v>0</v>
      </c>
      <c r="P2044" s="2">
        <f t="shared" si="1338"/>
        <v>0</v>
      </c>
      <c r="Q2044" s="2">
        <f t="shared" si="1338"/>
        <v>0</v>
      </c>
      <c r="R2044" s="2">
        <f t="shared" si="1338"/>
        <v>0</v>
      </c>
      <c r="S2044" s="2">
        <f t="shared" si="1338"/>
        <v>0</v>
      </c>
      <c r="T2044" s="2">
        <f t="shared" si="1338"/>
        <v>0</v>
      </c>
      <c r="U2044" s="2">
        <f t="shared" si="1338"/>
        <v>0</v>
      </c>
      <c r="V2044" s="2">
        <f t="shared" si="1338"/>
        <v>0</v>
      </c>
      <c r="W2044" s="2">
        <f t="shared" si="1338"/>
        <v>0</v>
      </c>
      <c r="X2044" s="2">
        <f t="shared" si="1338"/>
        <v>0</v>
      </c>
      <c r="Y2044" s="2">
        <f t="shared" si="1338"/>
        <v>0</v>
      </c>
      <c r="Z2044" s="2">
        <f t="shared" si="1338"/>
        <v>0</v>
      </c>
      <c r="AA2044" s="2">
        <f t="shared" si="1338"/>
        <v>0</v>
      </c>
      <c r="AB2044" s="2">
        <f t="shared" si="1338"/>
        <v>0</v>
      </c>
      <c r="AC2044" s="2">
        <f t="shared" si="1338"/>
        <v>0</v>
      </c>
      <c r="AD2044" s="2">
        <f t="shared" si="1338"/>
        <v>0</v>
      </c>
      <c r="AE2044" s="2">
        <f t="shared" si="1338"/>
        <v>0</v>
      </c>
      <c r="AF2044" s="2">
        <f t="shared" si="1338"/>
        <v>0</v>
      </c>
      <c r="AG2044" s="2">
        <f t="shared" si="1338"/>
        <v>0</v>
      </c>
      <c r="AH2044" s="2">
        <f t="shared" si="1338"/>
        <v>0</v>
      </c>
      <c r="AI2044" s="2">
        <f t="shared" si="1338"/>
        <v>0</v>
      </c>
      <c r="AJ2044" s="2">
        <f t="shared" si="1338"/>
        <v>0</v>
      </c>
      <c r="AK2044" s="2">
        <f t="shared" si="1338"/>
        <v>0</v>
      </c>
      <c r="AL2044" s="2">
        <f t="shared" si="1338"/>
        <v>0</v>
      </c>
      <c r="AM2044" s="2">
        <f t="shared" si="1338"/>
        <v>0</v>
      </c>
      <c r="AN2044" s="2">
        <f t="shared" si="1338"/>
        <v>0</v>
      </c>
      <c r="AO2044" s="2">
        <f t="shared" si="1338"/>
        <v>0</v>
      </c>
      <c r="AP2044" s="2">
        <f t="shared" si="1338"/>
        <v>0</v>
      </c>
      <c r="AQ2044" s="2">
        <f t="shared" si="1338"/>
        <v>0</v>
      </c>
      <c r="AR2044" s="2">
        <f t="shared" si="1338"/>
        <v>0</v>
      </c>
      <c r="AS2044" s="2">
        <f t="shared" si="1338"/>
        <v>0</v>
      </c>
      <c r="AT2044" s="2">
        <f t="shared" si="1338"/>
        <v>0</v>
      </c>
      <c r="AU2044" s="2">
        <f t="shared" ref="AU2044:BZ2044" si="1339">AU2059</f>
        <v>0</v>
      </c>
      <c r="AV2044" s="2">
        <f t="shared" si="1339"/>
        <v>0</v>
      </c>
      <c r="AW2044" s="2">
        <f t="shared" si="1339"/>
        <v>0</v>
      </c>
      <c r="AX2044" s="2">
        <f t="shared" si="1339"/>
        <v>0</v>
      </c>
      <c r="AY2044" s="2">
        <f t="shared" si="1339"/>
        <v>0</v>
      </c>
      <c r="AZ2044" s="2">
        <f t="shared" si="1339"/>
        <v>0</v>
      </c>
      <c r="BA2044" s="2">
        <f t="shared" si="1339"/>
        <v>0</v>
      </c>
      <c r="BB2044" s="2">
        <f t="shared" si="1339"/>
        <v>0</v>
      </c>
      <c r="BC2044" s="2">
        <f t="shared" si="1339"/>
        <v>0</v>
      </c>
      <c r="BD2044" s="2">
        <f t="shared" si="1339"/>
        <v>0</v>
      </c>
      <c r="BE2044" s="2">
        <f t="shared" si="1339"/>
        <v>0</v>
      </c>
      <c r="BF2044" s="2">
        <f t="shared" si="1339"/>
        <v>0</v>
      </c>
      <c r="BG2044" s="2">
        <f t="shared" si="1339"/>
        <v>0</v>
      </c>
      <c r="BH2044" s="2">
        <f t="shared" si="1339"/>
        <v>0</v>
      </c>
      <c r="BI2044" s="2">
        <f t="shared" si="1339"/>
        <v>0</v>
      </c>
      <c r="BJ2044" s="2">
        <f t="shared" si="1339"/>
        <v>0</v>
      </c>
      <c r="BK2044" s="2">
        <f t="shared" si="1339"/>
        <v>0</v>
      </c>
      <c r="BL2044" s="2">
        <f t="shared" si="1339"/>
        <v>0</v>
      </c>
      <c r="BM2044" s="2">
        <f t="shared" si="1339"/>
        <v>0</v>
      </c>
      <c r="BN2044" s="2">
        <f t="shared" si="1339"/>
        <v>0</v>
      </c>
      <c r="BO2044" s="3">
        <f t="shared" si="1339"/>
        <v>0</v>
      </c>
      <c r="BP2044" s="3">
        <f t="shared" si="1339"/>
        <v>0</v>
      </c>
      <c r="BQ2044" s="3">
        <f t="shared" si="1339"/>
        <v>0</v>
      </c>
      <c r="BR2044" s="3">
        <f t="shared" si="1339"/>
        <v>0</v>
      </c>
      <c r="BS2044" s="3">
        <f t="shared" si="1339"/>
        <v>0</v>
      </c>
      <c r="BT2044" s="3">
        <f t="shared" si="1339"/>
        <v>0</v>
      </c>
      <c r="BU2044" s="3">
        <f t="shared" si="1339"/>
        <v>0</v>
      </c>
      <c r="BV2044" s="3">
        <f t="shared" si="1339"/>
        <v>0</v>
      </c>
      <c r="BW2044" s="3">
        <f t="shared" si="1339"/>
        <v>0</v>
      </c>
      <c r="BX2044" s="3">
        <f t="shared" si="1339"/>
        <v>0</v>
      </c>
      <c r="BY2044" s="3">
        <f t="shared" si="1339"/>
        <v>0</v>
      </c>
      <c r="BZ2044" s="3">
        <f t="shared" si="1339"/>
        <v>0</v>
      </c>
      <c r="CA2044" s="3">
        <f t="shared" ref="CA2044:DF2044" si="1340">CA2059</f>
        <v>0</v>
      </c>
      <c r="CB2044" s="3">
        <f t="shared" si="1340"/>
        <v>0</v>
      </c>
      <c r="CC2044" s="3">
        <f t="shared" si="1340"/>
        <v>0</v>
      </c>
      <c r="CD2044" s="3">
        <f t="shared" si="1340"/>
        <v>0</v>
      </c>
      <c r="CE2044" s="3">
        <f t="shared" si="1340"/>
        <v>0</v>
      </c>
      <c r="CF2044" s="3">
        <f t="shared" si="1340"/>
        <v>0</v>
      </c>
      <c r="CG2044" s="3">
        <f t="shared" si="1340"/>
        <v>0</v>
      </c>
      <c r="CH2044" s="3">
        <f t="shared" si="1340"/>
        <v>0</v>
      </c>
      <c r="CI2044" s="3">
        <f t="shared" si="1340"/>
        <v>0</v>
      </c>
      <c r="CJ2044" s="3">
        <f t="shared" si="1340"/>
        <v>0</v>
      </c>
      <c r="CK2044" s="3">
        <f t="shared" si="1340"/>
        <v>0</v>
      </c>
      <c r="CL2044" s="3">
        <f t="shared" si="1340"/>
        <v>0</v>
      </c>
      <c r="CM2044" s="3">
        <f t="shared" si="1340"/>
        <v>0</v>
      </c>
      <c r="CN2044" s="3">
        <f t="shared" si="1340"/>
        <v>0</v>
      </c>
      <c r="CO2044" s="3">
        <f t="shared" si="1340"/>
        <v>0</v>
      </c>
      <c r="CP2044" s="3">
        <f t="shared" si="1340"/>
        <v>0</v>
      </c>
      <c r="CQ2044" s="3">
        <f t="shared" si="1340"/>
        <v>0</v>
      </c>
      <c r="CR2044" s="3">
        <f t="shared" si="1340"/>
        <v>0</v>
      </c>
      <c r="CS2044" s="3">
        <f t="shared" si="1340"/>
        <v>0</v>
      </c>
      <c r="CT2044" s="3">
        <f t="shared" si="1340"/>
        <v>0</v>
      </c>
      <c r="CU2044" s="3">
        <f t="shared" si="1340"/>
        <v>0</v>
      </c>
      <c r="CV2044" s="3">
        <f t="shared" si="1340"/>
        <v>0</v>
      </c>
      <c r="CW2044" s="3">
        <f t="shared" si="1340"/>
        <v>0</v>
      </c>
      <c r="CX2044" s="3">
        <f t="shared" si="1340"/>
        <v>0</v>
      </c>
      <c r="CY2044" s="3">
        <f t="shared" si="1340"/>
        <v>0</v>
      </c>
      <c r="CZ2044" s="3">
        <f t="shared" si="1340"/>
        <v>0</v>
      </c>
      <c r="DA2044" s="3">
        <f t="shared" si="1340"/>
        <v>0</v>
      </c>
      <c r="DB2044" s="3">
        <f t="shared" si="1340"/>
        <v>0</v>
      </c>
      <c r="DC2044" s="3">
        <f t="shared" si="1340"/>
        <v>0</v>
      </c>
      <c r="DD2044" s="3">
        <f t="shared" si="1340"/>
        <v>0</v>
      </c>
      <c r="DE2044" s="3">
        <f t="shared" si="1340"/>
        <v>0</v>
      </c>
      <c r="DF2044" s="3">
        <f t="shared" si="1340"/>
        <v>0</v>
      </c>
      <c r="DG2044" s="3">
        <f t="shared" ref="DG2044:DN2044" si="1341">DG2059</f>
        <v>0</v>
      </c>
      <c r="DH2044" s="3">
        <f t="shared" si="1341"/>
        <v>0</v>
      </c>
      <c r="DI2044" s="3">
        <f t="shared" si="1341"/>
        <v>0</v>
      </c>
      <c r="DJ2044" s="3">
        <f t="shared" si="1341"/>
        <v>0</v>
      </c>
      <c r="DK2044" s="3">
        <f t="shared" si="1341"/>
        <v>0</v>
      </c>
      <c r="DL2044" s="3">
        <f t="shared" si="1341"/>
        <v>0</v>
      </c>
      <c r="DM2044" s="3">
        <f t="shared" si="1341"/>
        <v>0</v>
      </c>
      <c r="DN2044" s="3">
        <f t="shared" si="1341"/>
        <v>0</v>
      </c>
    </row>
    <row r="2046" spans="1:200">
      <c r="A2046">
        <v>17</v>
      </c>
      <c r="B2046">
        <v>0</v>
      </c>
      <c r="C2046">
        <f>ROW(SmtRes!A913)</f>
        <v>913</v>
      </c>
      <c r="D2046">
        <f>ROW(EtalonRes!A899)</f>
        <v>899</v>
      </c>
      <c r="E2046" t="s">
        <v>63</v>
      </c>
      <c r="F2046" t="s">
        <v>991</v>
      </c>
      <c r="G2046" t="s">
        <v>992</v>
      </c>
      <c r="H2046" t="s">
        <v>211</v>
      </c>
      <c r="I2046">
        <v>0</v>
      </c>
      <c r="J2046">
        <v>0</v>
      </c>
      <c r="O2046">
        <f t="shared" ref="O2046:O2057" si="1342">ROUND(CP2046,2)</f>
        <v>0</v>
      </c>
      <c r="P2046">
        <f t="shared" ref="P2046:P2057" si="1343">ROUND(CQ2046*I2046,2)</f>
        <v>0</v>
      </c>
      <c r="Q2046">
        <f t="shared" ref="Q2046:Q2057" si="1344">ROUND(CR2046*I2046,2)</f>
        <v>0</v>
      </c>
      <c r="R2046">
        <f t="shared" ref="R2046:R2057" si="1345">ROUND(CS2046*I2046,2)</f>
        <v>0</v>
      </c>
      <c r="S2046">
        <f t="shared" ref="S2046:S2057" si="1346">ROUND(CT2046*I2046,2)</f>
        <v>0</v>
      </c>
      <c r="T2046">
        <f t="shared" ref="T2046:T2057" si="1347">ROUND(CU2046*I2046,2)</f>
        <v>0</v>
      </c>
      <c r="U2046">
        <f t="shared" ref="U2046:U2057" si="1348">CV2046*I2046</f>
        <v>0</v>
      </c>
      <c r="V2046">
        <f t="shared" ref="V2046:V2057" si="1349">CW2046*I2046</f>
        <v>0</v>
      </c>
      <c r="W2046">
        <f t="shared" ref="W2046:W2057" si="1350">ROUND(CX2046*I2046,2)</f>
        <v>0</v>
      </c>
      <c r="X2046">
        <f t="shared" ref="X2046:X2057" si="1351">ROUND(CY2046,2)</f>
        <v>0</v>
      </c>
      <c r="Y2046">
        <f t="shared" ref="Y2046:Y2057" si="1352">ROUND(CZ2046,2)</f>
        <v>0</v>
      </c>
      <c r="AA2046">
        <v>22950688</v>
      </c>
      <c r="AB2046">
        <f t="shared" ref="AB2046:AB2057" si="1353">ROUND((AC2046+AD2046+AF2046),6)</f>
        <v>2062.2399999999998</v>
      </c>
      <c r="AC2046">
        <f t="shared" ref="AC2046:AC2057" si="1354">ROUND((ES2046),6)</f>
        <v>0</v>
      </c>
      <c r="AD2046">
        <f>ROUND((((ET2046)-(EU2046))+AE2046),6)</f>
        <v>0</v>
      </c>
      <c r="AE2046">
        <f t="shared" ref="AE2046:AF2048" si="1355">ROUND((EU2046),6)</f>
        <v>0</v>
      </c>
      <c r="AF2046">
        <f t="shared" si="1355"/>
        <v>2062.2399999999998</v>
      </c>
      <c r="AG2046">
        <f t="shared" ref="AG2046:AG2057" si="1356">ROUND((AP2046),6)</f>
        <v>0</v>
      </c>
      <c r="AH2046">
        <f t="shared" ref="AH2046:AI2048" si="1357">(EW2046)</f>
        <v>196.03</v>
      </c>
      <c r="AI2046">
        <f t="shared" si="1357"/>
        <v>0</v>
      </c>
      <c r="AJ2046">
        <f t="shared" ref="AJ2046:AJ2057" si="1358">ROUND((AS2046),6)</f>
        <v>0</v>
      </c>
      <c r="AK2046">
        <v>2062.2399999999998</v>
      </c>
      <c r="AL2046">
        <v>0</v>
      </c>
      <c r="AM2046">
        <v>0</v>
      </c>
      <c r="AN2046">
        <v>0</v>
      </c>
      <c r="AO2046">
        <v>2062.2399999999998</v>
      </c>
      <c r="AP2046">
        <v>0</v>
      </c>
      <c r="AQ2046">
        <v>196.03</v>
      </c>
      <c r="AR2046">
        <v>0</v>
      </c>
      <c r="AS2046">
        <v>0</v>
      </c>
      <c r="AT2046">
        <v>71</v>
      </c>
      <c r="AU2046">
        <v>44</v>
      </c>
      <c r="AV2046">
        <v>1.0469999999999999</v>
      </c>
      <c r="AW2046">
        <v>1</v>
      </c>
      <c r="AZ2046">
        <v>1</v>
      </c>
      <c r="BA2046">
        <v>16.23</v>
      </c>
      <c r="BB2046">
        <v>1</v>
      </c>
      <c r="BC2046">
        <v>1</v>
      </c>
      <c r="BD2046" t="s">
        <v>45</v>
      </c>
      <c r="BE2046" t="s">
        <v>45</v>
      </c>
      <c r="BF2046" t="s">
        <v>45</v>
      </c>
      <c r="BG2046" t="s">
        <v>45</v>
      </c>
      <c r="BH2046">
        <v>0</v>
      </c>
      <c r="BI2046">
        <v>1</v>
      </c>
      <c r="BJ2046" t="s">
        <v>993</v>
      </c>
      <c r="BM2046">
        <v>431</v>
      </c>
      <c r="BN2046">
        <v>0</v>
      </c>
      <c r="BO2046" t="s">
        <v>991</v>
      </c>
      <c r="BP2046">
        <v>1</v>
      </c>
      <c r="BQ2046">
        <v>60</v>
      </c>
      <c r="BS2046">
        <v>16.23</v>
      </c>
      <c r="BT2046">
        <v>1</v>
      </c>
      <c r="BU2046">
        <v>1</v>
      </c>
      <c r="BV2046">
        <v>1</v>
      </c>
      <c r="BW2046">
        <v>1</v>
      </c>
      <c r="BX2046">
        <v>1</v>
      </c>
      <c r="BY2046" t="s">
        <v>45</v>
      </c>
      <c r="BZ2046">
        <v>71</v>
      </c>
      <c r="CA2046">
        <v>44</v>
      </c>
      <c r="CF2046">
        <v>0</v>
      </c>
      <c r="CG2046">
        <v>0</v>
      </c>
      <c r="CM2046">
        <v>0</v>
      </c>
      <c r="CN2046" t="s">
        <v>45</v>
      </c>
      <c r="CO2046">
        <v>0</v>
      </c>
      <c r="CP2046">
        <f t="shared" ref="CP2046:CP2057" si="1359">(P2046+Q2046+S2046)</f>
        <v>0</v>
      </c>
      <c r="CQ2046">
        <f t="shared" ref="CQ2046:CQ2057" si="1360">(AC2046*BC2046*AW2046)</f>
        <v>0</v>
      </c>
      <c r="CR2046">
        <f t="shared" ref="CR2046:CR2057" si="1361">(AD2046*BB2046*AV2046)</f>
        <v>0</v>
      </c>
      <c r="CS2046">
        <f t="shared" ref="CS2046:CS2057" si="1362">(AE2046*BS2046*AV2046)</f>
        <v>0</v>
      </c>
      <c r="CT2046">
        <f t="shared" ref="CT2046:CT2057" si="1363">(AF2046*BA2046*AV2046)</f>
        <v>35043.252494399989</v>
      </c>
      <c r="CU2046">
        <f t="shared" ref="CU2046:CU2057" si="1364">AG2046</f>
        <v>0</v>
      </c>
      <c r="CV2046">
        <f t="shared" ref="CV2046:CV2057" si="1365">(AH2046*AV2046)</f>
        <v>205.24340999999998</v>
      </c>
      <c r="CW2046">
        <f t="shared" ref="CW2046:CW2057" si="1366">AI2046</f>
        <v>0</v>
      </c>
      <c r="CX2046">
        <f t="shared" ref="CX2046:CX2057" si="1367">AJ2046</f>
        <v>0</v>
      </c>
      <c r="CY2046">
        <f t="shared" ref="CY2046:CY2057" si="1368">S2046*(BZ2046/100)</f>
        <v>0</v>
      </c>
      <c r="CZ2046">
        <f t="shared" ref="CZ2046:CZ2057" si="1369">S2046*(CA2046/100)</f>
        <v>0</v>
      </c>
      <c r="DC2046" t="s">
        <v>45</v>
      </c>
      <c r="DD2046" t="s">
        <v>45</v>
      </c>
      <c r="DE2046" t="s">
        <v>45</v>
      </c>
      <c r="DF2046" t="s">
        <v>45</v>
      </c>
      <c r="DG2046" t="s">
        <v>45</v>
      </c>
      <c r="DH2046" t="s">
        <v>45</v>
      </c>
      <c r="DI2046" t="s">
        <v>45</v>
      </c>
      <c r="DJ2046" t="s">
        <v>45</v>
      </c>
      <c r="DK2046" t="s">
        <v>45</v>
      </c>
      <c r="DL2046" t="s">
        <v>45</v>
      </c>
      <c r="DM2046" t="s">
        <v>45</v>
      </c>
      <c r="DN2046">
        <v>80</v>
      </c>
      <c r="DO2046">
        <v>55</v>
      </c>
      <c r="DP2046">
        <v>1.0469999999999999</v>
      </c>
      <c r="DQ2046">
        <v>1</v>
      </c>
      <c r="DU2046">
        <v>1010</v>
      </c>
      <c r="DV2046" t="s">
        <v>211</v>
      </c>
      <c r="DW2046" t="s">
        <v>211</v>
      </c>
      <c r="DX2046">
        <v>100</v>
      </c>
      <c r="EE2046">
        <v>21378146</v>
      </c>
      <c r="EF2046">
        <v>60</v>
      </c>
      <c r="EG2046" t="s">
        <v>87</v>
      </c>
      <c r="EH2046">
        <v>0</v>
      </c>
      <c r="EI2046" t="s">
        <v>45</v>
      </c>
      <c r="EJ2046">
        <v>1</v>
      </c>
      <c r="EK2046">
        <v>431</v>
      </c>
      <c r="EL2046" t="s">
        <v>994</v>
      </c>
      <c r="EM2046" t="s">
        <v>995</v>
      </c>
      <c r="EO2046" t="s">
        <v>45</v>
      </c>
      <c r="EQ2046">
        <v>0</v>
      </c>
      <c r="ER2046">
        <v>2062.2399999999998</v>
      </c>
      <c r="ES2046">
        <v>0</v>
      </c>
      <c r="ET2046">
        <v>0</v>
      </c>
      <c r="EU2046">
        <v>0</v>
      </c>
      <c r="EV2046">
        <v>2062.2399999999998</v>
      </c>
      <c r="EW2046">
        <v>196.03</v>
      </c>
      <c r="EX2046">
        <v>0</v>
      </c>
      <c r="EY2046">
        <v>0</v>
      </c>
      <c r="EZ2046">
        <v>0</v>
      </c>
      <c r="FQ2046">
        <v>0</v>
      </c>
      <c r="FR2046">
        <f t="shared" ref="FR2046:FR2057" si="1370">ROUND(IF(AND(BH2046=3,BI2046=3),P2046,0),2)</f>
        <v>0</v>
      </c>
      <c r="FS2046">
        <v>0</v>
      </c>
      <c r="FX2046">
        <v>71</v>
      </c>
      <c r="FY2046">
        <v>44</v>
      </c>
      <c r="GA2046" t="s">
        <v>45</v>
      </c>
      <c r="GG2046">
        <v>2</v>
      </c>
      <c r="GH2046">
        <v>1</v>
      </c>
      <c r="GI2046">
        <v>2</v>
      </c>
      <c r="GJ2046">
        <v>0</v>
      </c>
      <c r="GK2046">
        <f>ROUND(R2046*(R12)/100,2)</f>
        <v>0</v>
      </c>
      <c r="GL2046">
        <f t="shared" ref="GL2046:GL2057" si="1371">ROUND(IF(AND(BH2046=3,BI2046=3,FS2046&lt;&gt;0),P2046,0),2)</f>
        <v>0</v>
      </c>
      <c r="GM2046">
        <f t="shared" ref="GM2046:GM2057" si="1372">O2046+X2046+Y2046+GK2046</f>
        <v>0</v>
      </c>
      <c r="GN2046">
        <f t="shared" ref="GN2046:GN2057" si="1373">ROUND(IF(OR(BI2046=0,BI2046=1),O2046+X2046+Y2046+GK2046,0),2)</f>
        <v>0</v>
      </c>
      <c r="GO2046">
        <f t="shared" ref="GO2046:GO2057" si="1374">ROUND(IF(BI2046=2,O2046+X2046+Y2046+GK2046,0),2)</f>
        <v>0</v>
      </c>
      <c r="GP2046">
        <f t="shared" ref="GP2046:GP2057" si="1375">ROUND(IF(BI2046=4,O2046+X2046+Y2046+GK2046,0),2)</f>
        <v>0</v>
      </c>
      <c r="GR2046">
        <v>0</v>
      </c>
    </row>
    <row r="2047" spans="1:200">
      <c r="A2047">
        <v>17</v>
      </c>
      <c r="B2047">
        <v>0</v>
      </c>
      <c r="C2047">
        <f>ROW(SmtRes!A915)</f>
        <v>915</v>
      </c>
      <c r="D2047">
        <f>ROW(EtalonRes!A901)</f>
        <v>901</v>
      </c>
      <c r="E2047" t="s">
        <v>70</v>
      </c>
      <c r="F2047" t="s">
        <v>996</v>
      </c>
      <c r="G2047" t="s">
        <v>997</v>
      </c>
      <c r="H2047" t="s">
        <v>73</v>
      </c>
      <c r="I2047">
        <v>0</v>
      </c>
      <c r="J2047">
        <v>0</v>
      </c>
      <c r="O2047">
        <f t="shared" si="1342"/>
        <v>0</v>
      </c>
      <c r="P2047">
        <f t="shared" si="1343"/>
        <v>0</v>
      </c>
      <c r="Q2047">
        <f t="shared" si="1344"/>
        <v>0</v>
      </c>
      <c r="R2047">
        <f t="shared" si="1345"/>
        <v>0</v>
      </c>
      <c r="S2047">
        <f t="shared" si="1346"/>
        <v>0</v>
      </c>
      <c r="T2047">
        <f t="shared" si="1347"/>
        <v>0</v>
      </c>
      <c r="U2047">
        <f t="shared" si="1348"/>
        <v>0</v>
      </c>
      <c r="V2047">
        <f t="shared" si="1349"/>
        <v>0</v>
      </c>
      <c r="W2047">
        <f t="shared" si="1350"/>
        <v>0</v>
      </c>
      <c r="X2047">
        <f t="shared" si="1351"/>
        <v>0</v>
      </c>
      <c r="Y2047">
        <f t="shared" si="1352"/>
        <v>0</v>
      </c>
      <c r="AA2047">
        <v>22950688</v>
      </c>
      <c r="AB2047">
        <f t="shared" si="1353"/>
        <v>377.67</v>
      </c>
      <c r="AC2047">
        <f t="shared" si="1354"/>
        <v>0</v>
      </c>
      <c r="AD2047">
        <f>ROUND((((ET2047)-(EU2047))+AE2047),6)</f>
        <v>0</v>
      </c>
      <c r="AE2047">
        <f t="shared" si="1355"/>
        <v>0</v>
      </c>
      <c r="AF2047">
        <f t="shared" si="1355"/>
        <v>377.67</v>
      </c>
      <c r="AG2047">
        <f t="shared" si="1356"/>
        <v>0</v>
      </c>
      <c r="AH2047">
        <f t="shared" si="1357"/>
        <v>36.28</v>
      </c>
      <c r="AI2047">
        <f t="shared" si="1357"/>
        <v>0</v>
      </c>
      <c r="AJ2047">
        <f t="shared" si="1358"/>
        <v>0</v>
      </c>
      <c r="AK2047">
        <v>377.67</v>
      </c>
      <c r="AL2047">
        <v>0</v>
      </c>
      <c r="AM2047">
        <v>0</v>
      </c>
      <c r="AN2047">
        <v>0</v>
      </c>
      <c r="AO2047">
        <v>377.67</v>
      </c>
      <c r="AP2047">
        <v>0</v>
      </c>
      <c r="AQ2047">
        <v>36.28</v>
      </c>
      <c r="AR2047">
        <v>0</v>
      </c>
      <c r="AS2047">
        <v>0</v>
      </c>
      <c r="AT2047">
        <v>71</v>
      </c>
      <c r="AU2047">
        <v>44</v>
      </c>
      <c r="AV2047">
        <v>1.0469999999999999</v>
      </c>
      <c r="AW2047">
        <v>1</v>
      </c>
      <c r="AZ2047">
        <v>1</v>
      </c>
      <c r="BA2047">
        <v>16.23</v>
      </c>
      <c r="BB2047">
        <v>1</v>
      </c>
      <c r="BC2047">
        <v>1</v>
      </c>
      <c r="BD2047" t="s">
        <v>45</v>
      </c>
      <c r="BE2047" t="s">
        <v>45</v>
      </c>
      <c r="BF2047" t="s">
        <v>45</v>
      </c>
      <c r="BG2047" t="s">
        <v>45</v>
      </c>
      <c r="BH2047">
        <v>0</v>
      </c>
      <c r="BI2047">
        <v>1</v>
      </c>
      <c r="BJ2047" t="s">
        <v>998</v>
      </c>
      <c r="BM2047">
        <v>431</v>
      </c>
      <c r="BN2047">
        <v>0</v>
      </c>
      <c r="BO2047" t="s">
        <v>996</v>
      </c>
      <c r="BP2047">
        <v>1</v>
      </c>
      <c r="BQ2047">
        <v>60</v>
      </c>
      <c r="BS2047">
        <v>16.23</v>
      </c>
      <c r="BT2047">
        <v>1</v>
      </c>
      <c r="BU2047">
        <v>1</v>
      </c>
      <c r="BV2047">
        <v>1</v>
      </c>
      <c r="BW2047">
        <v>1</v>
      </c>
      <c r="BX2047">
        <v>1</v>
      </c>
      <c r="BY2047" t="s">
        <v>45</v>
      </c>
      <c r="BZ2047">
        <v>71</v>
      </c>
      <c r="CA2047">
        <v>44</v>
      </c>
      <c r="CF2047">
        <v>0</v>
      </c>
      <c r="CG2047">
        <v>0</v>
      </c>
      <c r="CM2047">
        <v>0</v>
      </c>
      <c r="CN2047" t="s">
        <v>45</v>
      </c>
      <c r="CO2047">
        <v>0</v>
      </c>
      <c r="CP2047">
        <f t="shared" si="1359"/>
        <v>0</v>
      </c>
      <c r="CQ2047">
        <f t="shared" si="1360"/>
        <v>0</v>
      </c>
      <c r="CR2047">
        <f t="shared" si="1361"/>
        <v>0</v>
      </c>
      <c r="CS2047">
        <f t="shared" si="1362"/>
        <v>0</v>
      </c>
      <c r="CT2047">
        <f t="shared" si="1363"/>
        <v>6417.6745526999994</v>
      </c>
      <c r="CU2047">
        <f t="shared" si="1364"/>
        <v>0</v>
      </c>
      <c r="CV2047">
        <f t="shared" si="1365"/>
        <v>37.98516</v>
      </c>
      <c r="CW2047">
        <f t="shared" si="1366"/>
        <v>0</v>
      </c>
      <c r="CX2047">
        <f t="shared" si="1367"/>
        <v>0</v>
      </c>
      <c r="CY2047">
        <f t="shared" si="1368"/>
        <v>0</v>
      </c>
      <c r="CZ2047">
        <f t="shared" si="1369"/>
        <v>0</v>
      </c>
      <c r="DC2047" t="s">
        <v>45</v>
      </c>
      <c r="DD2047" t="s">
        <v>45</v>
      </c>
      <c r="DE2047" t="s">
        <v>45</v>
      </c>
      <c r="DF2047" t="s">
        <v>45</v>
      </c>
      <c r="DG2047" t="s">
        <v>45</v>
      </c>
      <c r="DH2047" t="s">
        <v>45</v>
      </c>
      <c r="DI2047" t="s">
        <v>45</v>
      </c>
      <c r="DJ2047" t="s">
        <v>45</v>
      </c>
      <c r="DK2047" t="s">
        <v>45</v>
      </c>
      <c r="DL2047" t="s">
        <v>45</v>
      </c>
      <c r="DM2047" t="s">
        <v>45</v>
      </c>
      <c r="DN2047">
        <v>80</v>
      </c>
      <c r="DO2047">
        <v>55</v>
      </c>
      <c r="DP2047">
        <v>1.0469999999999999</v>
      </c>
      <c r="DQ2047">
        <v>1</v>
      </c>
      <c r="DU2047">
        <v>1005</v>
      </c>
      <c r="DV2047" t="s">
        <v>73</v>
      </c>
      <c r="DW2047" t="s">
        <v>73</v>
      </c>
      <c r="DX2047">
        <v>100</v>
      </c>
      <c r="EE2047">
        <v>21378146</v>
      </c>
      <c r="EF2047">
        <v>60</v>
      </c>
      <c r="EG2047" t="s">
        <v>87</v>
      </c>
      <c r="EH2047">
        <v>0</v>
      </c>
      <c r="EI2047" t="s">
        <v>45</v>
      </c>
      <c r="EJ2047">
        <v>1</v>
      </c>
      <c r="EK2047">
        <v>431</v>
      </c>
      <c r="EL2047" t="s">
        <v>994</v>
      </c>
      <c r="EM2047" t="s">
        <v>995</v>
      </c>
      <c r="EO2047" t="s">
        <v>45</v>
      </c>
      <c r="EQ2047">
        <v>0</v>
      </c>
      <c r="ER2047">
        <v>377.67</v>
      </c>
      <c r="ES2047">
        <v>0</v>
      </c>
      <c r="ET2047">
        <v>0</v>
      </c>
      <c r="EU2047">
        <v>0</v>
      </c>
      <c r="EV2047">
        <v>377.67</v>
      </c>
      <c r="EW2047">
        <v>36.28</v>
      </c>
      <c r="EX2047">
        <v>0</v>
      </c>
      <c r="EY2047">
        <v>0</v>
      </c>
      <c r="EZ2047">
        <v>0</v>
      </c>
      <c r="FQ2047">
        <v>0</v>
      </c>
      <c r="FR2047">
        <f t="shared" si="1370"/>
        <v>0</v>
      </c>
      <c r="FS2047">
        <v>0</v>
      </c>
      <c r="FX2047">
        <v>71</v>
      </c>
      <c r="FY2047">
        <v>44</v>
      </c>
      <c r="GA2047" t="s">
        <v>45</v>
      </c>
      <c r="GG2047">
        <v>2</v>
      </c>
      <c r="GH2047">
        <v>1</v>
      </c>
      <c r="GI2047">
        <v>2</v>
      </c>
      <c r="GJ2047">
        <v>0</v>
      </c>
      <c r="GK2047">
        <f>ROUND(R2047*(R12)/100,2)</f>
        <v>0</v>
      </c>
      <c r="GL2047">
        <f t="shared" si="1371"/>
        <v>0</v>
      </c>
      <c r="GM2047">
        <f t="shared" si="1372"/>
        <v>0</v>
      </c>
      <c r="GN2047">
        <f t="shared" si="1373"/>
        <v>0</v>
      </c>
      <c r="GO2047">
        <f t="shared" si="1374"/>
        <v>0</v>
      </c>
      <c r="GP2047">
        <f t="shared" si="1375"/>
        <v>0</v>
      </c>
      <c r="GR2047">
        <v>0</v>
      </c>
    </row>
    <row r="2048" spans="1:200">
      <c r="A2048">
        <v>17</v>
      </c>
      <c r="B2048">
        <v>0</v>
      </c>
      <c r="C2048">
        <f>ROW(SmtRes!A917)</f>
        <v>917</v>
      </c>
      <c r="D2048">
        <f>ROW(EtalonRes!A903)</f>
        <v>903</v>
      </c>
      <c r="E2048" t="s">
        <v>77</v>
      </c>
      <c r="F2048" t="s">
        <v>999</v>
      </c>
      <c r="G2048" t="s">
        <v>1000</v>
      </c>
      <c r="H2048" t="s">
        <v>93</v>
      </c>
      <c r="I2048">
        <v>0</v>
      </c>
      <c r="J2048">
        <v>0</v>
      </c>
      <c r="O2048">
        <f t="shared" si="1342"/>
        <v>0</v>
      </c>
      <c r="P2048">
        <f t="shared" si="1343"/>
        <v>0</v>
      </c>
      <c r="Q2048">
        <f t="shared" si="1344"/>
        <v>0</v>
      </c>
      <c r="R2048">
        <f t="shared" si="1345"/>
        <v>0</v>
      </c>
      <c r="S2048">
        <f t="shared" si="1346"/>
        <v>0</v>
      </c>
      <c r="T2048">
        <f t="shared" si="1347"/>
        <v>0</v>
      </c>
      <c r="U2048">
        <f t="shared" si="1348"/>
        <v>0</v>
      </c>
      <c r="V2048">
        <f t="shared" si="1349"/>
        <v>0</v>
      </c>
      <c r="W2048">
        <f t="shared" si="1350"/>
        <v>0</v>
      </c>
      <c r="X2048">
        <f t="shared" si="1351"/>
        <v>0</v>
      </c>
      <c r="Y2048">
        <f t="shared" si="1352"/>
        <v>0</v>
      </c>
      <c r="AA2048">
        <v>22950688</v>
      </c>
      <c r="AB2048">
        <f t="shared" si="1353"/>
        <v>43.83</v>
      </c>
      <c r="AC2048">
        <f t="shared" si="1354"/>
        <v>0</v>
      </c>
      <c r="AD2048">
        <f>ROUND((((ET2048)-(EU2048))+AE2048),6)</f>
        <v>0</v>
      </c>
      <c r="AE2048">
        <f t="shared" si="1355"/>
        <v>0</v>
      </c>
      <c r="AF2048">
        <f t="shared" si="1355"/>
        <v>43.83</v>
      </c>
      <c r="AG2048">
        <f t="shared" si="1356"/>
        <v>0</v>
      </c>
      <c r="AH2048">
        <f t="shared" si="1357"/>
        <v>4.21</v>
      </c>
      <c r="AI2048">
        <f t="shared" si="1357"/>
        <v>0</v>
      </c>
      <c r="AJ2048">
        <f t="shared" si="1358"/>
        <v>0</v>
      </c>
      <c r="AK2048">
        <v>43.83</v>
      </c>
      <c r="AL2048">
        <v>0</v>
      </c>
      <c r="AM2048">
        <v>0</v>
      </c>
      <c r="AN2048">
        <v>0</v>
      </c>
      <c r="AO2048">
        <v>43.83</v>
      </c>
      <c r="AP2048">
        <v>0</v>
      </c>
      <c r="AQ2048">
        <v>4.21</v>
      </c>
      <c r="AR2048">
        <v>0</v>
      </c>
      <c r="AS2048">
        <v>0</v>
      </c>
      <c r="AT2048">
        <v>71</v>
      </c>
      <c r="AU2048">
        <v>44</v>
      </c>
      <c r="AV2048">
        <v>1.0469999999999999</v>
      </c>
      <c r="AW2048">
        <v>1</v>
      </c>
      <c r="AZ2048">
        <v>1</v>
      </c>
      <c r="BA2048">
        <v>16.23</v>
      </c>
      <c r="BB2048">
        <v>1</v>
      </c>
      <c r="BC2048">
        <v>1</v>
      </c>
      <c r="BD2048" t="s">
        <v>45</v>
      </c>
      <c r="BE2048" t="s">
        <v>45</v>
      </c>
      <c r="BF2048" t="s">
        <v>45</v>
      </c>
      <c r="BG2048" t="s">
        <v>45</v>
      </c>
      <c r="BH2048">
        <v>0</v>
      </c>
      <c r="BI2048">
        <v>1</v>
      </c>
      <c r="BJ2048" t="s">
        <v>1001</v>
      </c>
      <c r="BM2048">
        <v>431</v>
      </c>
      <c r="BN2048">
        <v>0</v>
      </c>
      <c r="BO2048" t="s">
        <v>999</v>
      </c>
      <c r="BP2048">
        <v>1</v>
      </c>
      <c r="BQ2048">
        <v>60</v>
      </c>
      <c r="BS2048">
        <v>16.23</v>
      </c>
      <c r="BT2048">
        <v>1</v>
      </c>
      <c r="BU2048">
        <v>1</v>
      </c>
      <c r="BV2048">
        <v>1</v>
      </c>
      <c r="BW2048">
        <v>1</v>
      </c>
      <c r="BX2048">
        <v>1</v>
      </c>
      <c r="BY2048" t="s">
        <v>45</v>
      </c>
      <c r="BZ2048">
        <v>71</v>
      </c>
      <c r="CA2048">
        <v>44</v>
      </c>
      <c r="CF2048">
        <v>0</v>
      </c>
      <c r="CG2048">
        <v>0</v>
      </c>
      <c r="CM2048">
        <v>0</v>
      </c>
      <c r="CN2048" t="s">
        <v>45</v>
      </c>
      <c r="CO2048">
        <v>0</v>
      </c>
      <c r="CP2048">
        <f t="shared" si="1359"/>
        <v>0</v>
      </c>
      <c r="CQ2048">
        <f t="shared" si="1360"/>
        <v>0</v>
      </c>
      <c r="CR2048">
        <f t="shared" si="1361"/>
        <v>0</v>
      </c>
      <c r="CS2048">
        <f t="shared" si="1362"/>
        <v>0</v>
      </c>
      <c r="CT2048">
        <f t="shared" si="1363"/>
        <v>744.79486229999998</v>
      </c>
      <c r="CU2048">
        <f t="shared" si="1364"/>
        <v>0</v>
      </c>
      <c r="CV2048">
        <f t="shared" si="1365"/>
        <v>4.40787</v>
      </c>
      <c r="CW2048">
        <f t="shared" si="1366"/>
        <v>0</v>
      </c>
      <c r="CX2048">
        <f t="shared" si="1367"/>
        <v>0</v>
      </c>
      <c r="CY2048">
        <f t="shared" si="1368"/>
        <v>0</v>
      </c>
      <c r="CZ2048">
        <f t="shared" si="1369"/>
        <v>0</v>
      </c>
      <c r="DC2048" t="s">
        <v>45</v>
      </c>
      <c r="DD2048" t="s">
        <v>45</v>
      </c>
      <c r="DE2048" t="s">
        <v>45</v>
      </c>
      <c r="DF2048" t="s">
        <v>45</v>
      </c>
      <c r="DG2048" t="s">
        <v>45</v>
      </c>
      <c r="DH2048" t="s">
        <v>45</v>
      </c>
      <c r="DI2048" t="s">
        <v>45</v>
      </c>
      <c r="DJ2048" t="s">
        <v>45</v>
      </c>
      <c r="DK2048" t="s">
        <v>45</v>
      </c>
      <c r="DL2048" t="s">
        <v>45</v>
      </c>
      <c r="DM2048" t="s">
        <v>45</v>
      </c>
      <c r="DN2048">
        <v>80</v>
      </c>
      <c r="DO2048">
        <v>55</v>
      </c>
      <c r="DP2048">
        <v>1.0469999999999999</v>
      </c>
      <c r="DQ2048">
        <v>1</v>
      </c>
      <c r="DU2048">
        <v>1003</v>
      </c>
      <c r="DV2048" t="s">
        <v>93</v>
      </c>
      <c r="DW2048" t="s">
        <v>93</v>
      </c>
      <c r="DX2048">
        <v>100</v>
      </c>
      <c r="EE2048">
        <v>21378146</v>
      </c>
      <c r="EF2048">
        <v>60</v>
      </c>
      <c r="EG2048" t="s">
        <v>87</v>
      </c>
      <c r="EH2048">
        <v>0</v>
      </c>
      <c r="EI2048" t="s">
        <v>45</v>
      </c>
      <c r="EJ2048">
        <v>1</v>
      </c>
      <c r="EK2048">
        <v>431</v>
      </c>
      <c r="EL2048" t="s">
        <v>994</v>
      </c>
      <c r="EM2048" t="s">
        <v>995</v>
      </c>
      <c r="EO2048" t="s">
        <v>45</v>
      </c>
      <c r="EQ2048">
        <v>0</v>
      </c>
      <c r="ER2048">
        <v>43.83</v>
      </c>
      <c r="ES2048">
        <v>0</v>
      </c>
      <c r="ET2048">
        <v>0</v>
      </c>
      <c r="EU2048">
        <v>0</v>
      </c>
      <c r="EV2048">
        <v>43.83</v>
      </c>
      <c r="EW2048">
        <v>4.21</v>
      </c>
      <c r="EX2048">
        <v>0</v>
      </c>
      <c r="EY2048">
        <v>0</v>
      </c>
      <c r="EZ2048">
        <v>0</v>
      </c>
      <c r="FQ2048">
        <v>0</v>
      </c>
      <c r="FR2048">
        <f t="shared" si="1370"/>
        <v>0</v>
      </c>
      <c r="FS2048">
        <v>0</v>
      </c>
      <c r="FX2048">
        <v>71</v>
      </c>
      <c r="FY2048">
        <v>44</v>
      </c>
      <c r="GA2048" t="s">
        <v>45</v>
      </c>
      <c r="GG2048">
        <v>2</v>
      </c>
      <c r="GH2048">
        <v>1</v>
      </c>
      <c r="GI2048">
        <v>2</v>
      </c>
      <c r="GJ2048">
        <v>0</v>
      </c>
      <c r="GK2048">
        <f>ROUND(R2048*(R12)/100,2)</f>
        <v>0</v>
      </c>
      <c r="GL2048">
        <f t="shared" si="1371"/>
        <v>0</v>
      </c>
      <c r="GM2048">
        <f t="shared" si="1372"/>
        <v>0</v>
      </c>
      <c r="GN2048">
        <f t="shared" si="1373"/>
        <v>0</v>
      </c>
      <c r="GO2048">
        <f t="shared" si="1374"/>
        <v>0</v>
      </c>
      <c r="GP2048">
        <f t="shared" si="1375"/>
        <v>0</v>
      </c>
      <c r="GR2048">
        <v>0</v>
      </c>
    </row>
    <row r="2049" spans="1:200">
      <c r="A2049">
        <v>17</v>
      </c>
      <c r="B2049">
        <v>0</v>
      </c>
      <c r="C2049">
        <f>ROW(SmtRes!A928)</f>
        <v>928</v>
      </c>
      <c r="D2049">
        <f>ROW(EtalonRes!A914)</f>
        <v>914</v>
      </c>
      <c r="E2049" t="s">
        <v>83</v>
      </c>
      <c r="F2049" t="s">
        <v>1002</v>
      </c>
      <c r="G2049" t="s">
        <v>1003</v>
      </c>
      <c r="H2049" t="s">
        <v>1004</v>
      </c>
      <c r="I2049">
        <v>0</v>
      </c>
      <c r="J2049">
        <v>0</v>
      </c>
      <c r="O2049">
        <f t="shared" si="1342"/>
        <v>0</v>
      </c>
      <c r="P2049">
        <f t="shared" si="1343"/>
        <v>0</v>
      </c>
      <c r="Q2049">
        <f t="shared" si="1344"/>
        <v>0</v>
      </c>
      <c r="R2049">
        <f t="shared" si="1345"/>
        <v>0</v>
      </c>
      <c r="S2049">
        <f t="shared" si="1346"/>
        <v>0</v>
      </c>
      <c r="T2049">
        <f t="shared" si="1347"/>
        <v>0</v>
      </c>
      <c r="U2049">
        <f t="shared" si="1348"/>
        <v>0</v>
      </c>
      <c r="V2049">
        <f t="shared" si="1349"/>
        <v>0</v>
      </c>
      <c r="W2049">
        <f t="shared" si="1350"/>
        <v>0</v>
      </c>
      <c r="X2049">
        <f t="shared" si="1351"/>
        <v>0</v>
      </c>
      <c r="Y2049">
        <f t="shared" si="1352"/>
        <v>0</v>
      </c>
      <c r="AA2049">
        <v>22950688</v>
      </c>
      <c r="AB2049">
        <f t="shared" si="1353"/>
        <v>3651.596</v>
      </c>
      <c r="AC2049">
        <f t="shared" si="1354"/>
        <v>2831.6</v>
      </c>
      <c r="AD2049">
        <f>ROUND(((((ET2049*1.2))-((EU2049*1.2)))+AE2049),6)</f>
        <v>27.456</v>
      </c>
      <c r="AE2049">
        <f>ROUND(((EU2049*1.2)),6)</f>
        <v>4.2</v>
      </c>
      <c r="AF2049">
        <f>ROUND(((EV2049*1.2)),6)</f>
        <v>792.54</v>
      </c>
      <c r="AG2049">
        <f t="shared" si="1356"/>
        <v>0</v>
      </c>
      <c r="AH2049">
        <f>((EW2049*1.2))</f>
        <v>67.415999999999997</v>
      </c>
      <c r="AI2049">
        <f>((EX2049*1.2))</f>
        <v>0</v>
      </c>
      <c r="AJ2049">
        <f t="shared" si="1358"/>
        <v>0</v>
      </c>
      <c r="AK2049">
        <v>3514.93</v>
      </c>
      <c r="AL2049">
        <v>2831.6</v>
      </c>
      <c r="AM2049">
        <v>22.88</v>
      </c>
      <c r="AN2049">
        <v>3.5</v>
      </c>
      <c r="AO2049">
        <v>660.45</v>
      </c>
      <c r="AP2049">
        <v>0</v>
      </c>
      <c r="AQ2049">
        <v>56.18</v>
      </c>
      <c r="AR2049">
        <v>0</v>
      </c>
      <c r="AS2049">
        <v>0</v>
      </c>
      <c r="AT2049">
        <v>71</v>
      </c>
      <c r="AU2049">
        <v>44</v>
      </c>
      <c r="AV2049">
        <v>1.087</v>
      </c>
      <c r="AW2049">
        <v>1</v>
      </c>
      <c r="AZ2049">
        <v>1</v>
      </c>
      <c r="BA2049">
        <v>16.23</v>
      </c>
      <c r="BB2049">
        <v>6.49</v>
      </c>
      <c r="BC2049">
        <v>3.93</v>
      </c>
      <c r="BD2049" t="s">
        <v>45</v>
      </c>
      <c r="BE2049" t="s">
        <v>45</v>
      </c>
      <c r="BF2049" t="s">
        <v>45</v>
      </c>
      <c r="BG2049" t="s">
        <v>45</v>
      </c>
      <c r="BH2049">
        <v>0</v>
      </c>
      <c r="BI2049">
        <v>1</v>
      </c>
      <c r="BJ2049" t="s">
        <v>1005</v>
      </c>
      <c r="BM2049">
        <v>1553</v>
      </c>
      <c r="BN2049">
        <v>0</v>
      </c>
      <c r="BO2049" t="s">
        <v>1002</v>
      </c>
      <c r="BP2049">
        <v>1</v>
      </c>
      <c r="BQ2049">
        <v>30</v>
      </c>
      <c r="BS2049">
        <v>16.23</v>
      </c>
      <c r="BT2049">
        <v>1</v>
      </c>
      <c r="BU2049">
        <v>1</v>
      </c>
      <c r="BV2049">
        <v>1</v>
      </c>
      <c r="BW2049">
        <v>1</v>
      </c>
      <c r="BX2049">
        <v>1</v>
      </c>
      <c r="BY2049" t="s">
        <v>45</v>
      </c>
      <c r="BZ2049">
        <v>71</v>
      </c>
      <c r="CA2049">
        <v>44</v>
      </c>
      <c r="CF2049">
        <v>0</v>
      </c>
      <c r="CG2049">
        <v>0</v>
      </c>
      <c r="CM2049">
        <v>0</v>
      </c>
      <c r="CN2049" t="s">
        <v>1006</v>
      </c>
      <c r="CO2049">
        <v>0</v>
      </c>
      <c r="CP2049">
        <f t="shared" si="1359"/>
        <v>0</v>
      </c>
      <c r="CQ2049">
        <f t="shared" si="1360"/>
        <v>11128.188</v>
      </c>
      <c r="CR2049">
        <f t="shared" si="1361"/>
        <v>193.69192127999997</v>
      </c>
      <c r="CS2049">
        <f t="shared" si="1362"/>
        <v>74.09644200000001</v>
      </c>
      <c r="CT2049">
        <f t="shared" si="1363"/>
        <v>13981.998605399998</v>
      </c>
      <c r="CU2049">
        <f t="shared" si="1364"/>
        <v>0</v>
      </c>
      <c r="CV2049">
        <f t="shared" si="1365"/>
        <v>73.28119199999999</v>
      </c>
      <c r="CW2049">
        <f t="shared" si="1366"/>
        <v>0</v>
      </c>
      <c r="CX2049">
        <f t="shared" si="1367"/>
        <v>0</v>
      </c>
      <c r="CY2049">
        <f t="shared" si="1368"/>
        <v>0</v>
      </c>
      <c r="CZ2049">
        <f t="shared" si="1369"/>
        <v>0</v>
      </c>
      <c r="DC2049" t="s">
        <v>45</v>
      </c>
      <c r="DD2049" t="s">
        <v>45</v>
      </c>
      <c r="DE2049" t="s">
        <v>1007</v>
      </c>
      <c r="DF2049" t="s">
        <v>1007</v>
      </c>
      <c r="DG2049" t="s">
        <v>1007</v>
      </c>
      <c r="DH2049" t="s">
        <v>45</v>
      </c>
      <c r="DI2049" t="s">
        <v>1007</v>
      </c>
      <c r="DJ2049" t="s">
        <v>1007</v>
      </c>
      <c r="DK2049" t="s">
        <v>45</v>
      </c>
      <c r="DL2049" t="s">
        <v>45</v>
      </c>
      <c r="DM2049" t="s">
        <v>45</v>
      </c>
      <c r="DN2049">
        <v>85</v>
      </c>
      <c r="DO2049">
        <v>70</v>
      </c>
      <c r="DP2049">
        <v>1.087</v>
      </c>
      <c r="DQ2049">
        <v>1</v>
      </c>
      <c r="DU2049">
        <v>1010</v>
      </c>
      <c r="DV2049" t="s">
        <v>1004</v>
      </c>
      <c r="DW2049" t="s">
        <v>1004</v>
      </c>
      <c r="DX2049">
        <v>10</v>
      </c>
      <c r="EE2049">
        <v>21379268</v>
      </c>
      <c r="EF2049">
        <v>30</v>
      </c>
      <c r="EG2049" t="s">
        <v>20</v>
      </c>
      <c r="EH2049">
        <v>0</v>
      </c>
      <c r="EI2049" t="s">
        <v>45</v>
      </c>
      <c r="EJ2049">
        <v>1</v>
      </c>
      <c r="EK2049">
        <v>1553</v>
      </c>
      <c r="EL2049" t="s">
        <v>1008</v>
      </c>
      <c r="EM2049" t="s">
        <v>1009</v>
      </c>
      <c r="EO2049" t="s">
        <v>1010</v>
      </c>
      <c r="EQ2049">
        <v>0</v>
      </c>
      <c r="ER2049">
        <v>3514.93</v>
      </c>
      <c r="ES2049">
        <v>2831.6</v>
      </c>
      <c r="ET2049">
        <v>22.88</v>
      </c>
      <c r="EU2049">
        <v>3.5</v>
      </c>
      <c r="EV2049">
        <v>660.45</v>
      </c>
      <c r="EW2049">
        <v>56.18</v>
      </c>
      <c r="EX2049">
        <v>0</v>
      </c>
      <c r="EY2049">
        <v>0</v>
      </c>
      <c r="EZ2049">
        <v>0</v>
      </c>
      <c r="FQ2049">
        <v>0</v>
      </c>
      <c r="FR2049">
        <f t="shared" si="1370"/>
        <v>0</v>
      </c>
      <c r="FS2049">
        <v>0</v>
      </c>
      <c r="FX2049">
        <v>71</v>
      </c>
      <c r="FY2049">
        <v>44</v>
      </c>
      <c r="GA2049" t="s">
        <v>45</v>
      </c>
      <c r="GG2049">
        <v>2</v>
      </c>
      <c r="GH2049">
        <v>1</v>
      </c>
      <c r="GI2049">
        <v>2</v>
      </c>
      <c r="GJ2049">
        <v>0</v>
      </c>
      <c r="GK2049">
        <f>ROUND(R2049*(R12)/100,2)</f>
        <v>0</v>
      </c>
      <c r="GL2049">
        <f t="shared" si="1371"/>
        <v>0</v>
      </c>
      <c r="GM2049">
        <f t="shared" si="1372"/>
        <v>0</v>
      </c>
      <c r="GN2049">
        <f t="shared" si="1373"/>
        <v>0</v>
      </c>
      <c r="GO2049">
        <f t="shared" si="1374"/>
        <v>0</v>
      </c>
      <c r="GP2049">
        <f t="shared" si="1375"/>
        <v>0</v>
      </c>
      <c r="GR2049">
        <v>0</v>
      </c>
    </row>
    <row r="2050" spans="1:200">
      <c r="A2050">
        <v>18</v>
      </c>
      <c r="B2050">
        <v>0</v>
      </c>
      <c r="C2050">
        <v>926</v>
      </c>
      <c r="E2050" t="s">
        <v>453</v>
      </c>
      <c r="F2050" t="s">
        <v>1011</v>
      </c>
      <c r="G2050" t="s">
        <v>1012</v>
      </c>
      <c r="H2050" t="s">
        <v>138</v>
      </c>
      <c r="I2050">
        <f>I2049*J2050</f>
        <v>0</v>
      </c>
      <c r="J2050">
        <v>10</v>
      </c>
      <c r="O2050">
        <f t="shared" si="1342"/>
        <v>0</v>
      </c>
      <c r="P2050">
        <f t="shared" si="1343"/>
        <v>0</v>
      </c>
      <c r="Q2050">
        <f t="shared" si="1344"/>
        <v>0</v>
      </c>
      <c r="R2050">
        <f t="shared" si="1345"/>
        <v>0</v>
      </c>
      <c r="S2050">
        <f t="shared" si="1346"/>
        <v>0</v>
      </c>
      <c r="T2050">
        <f t="shared" si="1347"/>
        <v>0</v>
      </c>
      <c r="U2050">
        <f t="shared" si="1348"/>
        <v>0</v>
      </c>
      <c r="V2050">
        <f t="shared" si="1349"/>
        <v>0</v>
      </c>
      <c r="W2050">
        <f t="shared" si="1350"/>
        <v>0</v>
      </c>
      <c r="X2050">
        <f t="shared" si="1351"/>
        <v>0</v>
      </c>
      <c r="Y2050">
        <f t="shared" si="1352"/>
        <v>0</v>
      </c>
      <c r="AA2050">
        <v>22950688</v>
      </c>
      <c r="AB2050">
        <f t="shared" si="1353"/>
        <v>45491.47</v>
      </c>
      <c r="AC2050">
        <f t="shared" si="1354"/>
        <v>45491.47</v>
      </c>
      <c r="AD2050">
        <f t="shared" ref="AD2050:AD2057" si="1376">ROUND((((ET2050)-(EU2050))+AE2050),6)</f>
        <v>0</v>
      </c>
      <c r="AE2050">
        <f t="shared" ref="AE2050:AF2057" si="1377">ROUND((EU2050),6)</f>
        <v>0</v>
      </c>
      <c r="AF2050">
        <f t="shared" si="1377"/>
        <v>0</v>
      </c>
      <c r="AG2050">
        <f t="shared" si="1356"/>
        <v>0</v>
      </c>
      <c r="AH2050">
        <f t="shared" ref="AH2050:AI2057" si="1378">(EW2050)</f>
        <v>0</v>
      </c>
      <c r="AI2050">
        <f t="shared" si="1378"/>
        <v>0</v>
      </c>
      <c r="AJ2050">
        <f t="shared" si="1358"/>
        <v>0</v>
      </c>
      <c r="AK2050">
        <v>45491.47</v>
      </c>
      <c r="AL2050">
        <v>45491.47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1</v>
      </c>
      <c r="AW2050">
        <v>1</v>
      </c>
      <c r="AZ2050">
        <v>1</v>
      </c>
      <c r="BA2050">
        <v>1</v>
      </c>
      <c r="BB2050">
        <v>1</v>
      </c>
      <c r="BC2050">
        <v>1.89</v>
      </c>
      <c r="BD2050" t="s">
        <v>45</v>
      </c>
      <c r="BE2050" t="s">
        <v>45</v>
      </c>
      <c r="BF2050" t="s">
        <v>45</v>
      </c>
      <c r="BG2050" t="s">
        <v>45</v>
      </c>
      <c r="BH2050">
        <v>3</v>
      </c>
      <c r="BI2050">
        <v>1</v>
      </c>
      <c r="BJ2050" t="s">
        <v>1013</v>
      </c>
      <c r="BM2050">
        <v>1553</v>
      </c>
      <c r="BN2050">
        <v>0</v>
      </c>
      <c r="BO2050" t="s">
        <v>1011</v>
      </c>
      <c r="BP2050">
        <v>1</v>
      </c>
      <c r="BQ2050">
        <v>30</v>
      </c>
      <c r="BS2050">
        <v>1</v>
      </c>
      <c r="BT2050">
        <v>1</v>
      </c>
      <c r="BU2050">
        <v>1</v>
      </c>
      <c r="BV2050">
        <v>1</v>
      </c>
      <c r="BW2050">
        <v>1</v>
      </c>
      <c r="BX2050">
        <v>1</v>
      </c>
      <c r="BY2050" t="s">
        <v>45</v>
      </c>
      <c r="BZ2050">
        <v>0</v>
      </c>
      <c r="CA2050">
        <v>0</v>
      </c>
      <c r="CF2050">
        <v>0</v>
      </c>
      <c r="CG2050">
        <v>0</v>
      </c>
      <c r="CM2050">
        <v>0</v>
      </c>
      <c r="CN2050" t="s">
        <v>1006</v>
      </c>
      <c r="CO2050">
        <v>0</v>
      </c>
      <c r="CP2050">
        <f t="shared" si="1359"/>
        <v>0</v>
      </c>
      <c r="CQ2050">
        <f t="shared" si="1360"/>
        <v>85978.878299999997</v>
      </c>
      <c r="CR2050">
        <f t="shared" si="1361"/>
        <v>0</v>
      </c>
      <c r="CS2050">
        <f t="shared" si="1362"/>
        <v>0</v>
      </c>
      <c r="CT2050">
        <f t="shared" si="1363"/>
        <v>0</v>
      </c>
      <c r="CU2050">
        <f t="shared" si="1364"/>
        <v>0</v>
      </c>
      <c r="CV2050">
        <f t="shared" si="1365"/>
        <v>0</v>
      </c>
      <c r="CW2050">
        <f t="shared" si="1366"/>
        <v>0</v>
      </c>
      <c r="CX2050">
        <f t="shared" si="1367"/>
        <v>0</v>
      </c>
      <c r="CY2050">
        <f t="shared" si="1368"/>
        <v>0</v>
      </c>
      <c r="CZ2050">
        <f t="shared" si="1369"/>
        <v>0</v>
      </c>
      <c r="DC2050" t="s">
        <v>45</v>
      </c>
      <c r="DD2050" t="s">
        <v>45</v>
      </c>
      <c r="DE2050" t="s">
        <v>45</v>
      </c>
      <c r="DF2050" t="s">
        <v>45</v>
      </c>
      <c r="DG2050" t="s">
        <v>45</v>
      </c>
      <c r="DH2050" t="s">
        <v>45</v>
      </c>
      <c r="DI2050" t="s">
        <v>45</v>
      </c>
      <c r="DJ2050" t="s">
        <v>45</v>
      </c>
      <c r="DK2050" t="s">
        <v>45</v>
      </c>
      <c r="DL2050" t="s">
        <v>45</v>
      </c>
      <c r="DM2050" t="s">
        <v>45</v>
      </c>
      <c r="DN2050">
        <v>85</v>
      </c>
      <c r="DO2050">
        <v>70</v>
      </c>
      <c r="DP2050">
        <v>1.087</v>
      </c>
      <c r="DQ2050">
        <v>1</v>
      </c>
      <c r="DU2050">
        <v>1009</v>
      </c>
      <c r="DV2050" t="s">
        <v>138</v>
      </c>
      <c r="DW2050" t="s">
        <v>138</v>
      </c>
      <c r="DX2050">
        <v>1000</v>
      </c>
      <c r="EE2050">
        <v>21379268</v>
      </c>
      <c r="EF2050">
        <v>30</v>
      </c>
      <c r="EG2050" t="s">
        <v>20</v>
      </c>
      <c r="EH2050">
        <v>0</v>
      </c>
      <c r="EI2050" t="s">
        <v>45</v>
      </c>
      <c r="EJ2050">
        <v>1</v>
      </c>
      <c r="EK2050">
        <v>1553</v>
      </c>
      <c r="EL2050" t="s">
        <v>1008</v>
      </c>
      <c r="EM2050" t="s">
        <v>1009</v>
      </c>
      <c r="EO2050" t="s">
        <v>1010</v>
      </c>
      <c r="EQ2050">
        <v>0</v>
      </c>
      <c r="ER2050">
        <v>45491.47</v>
      </c>
      <c r="ES2050">
        <v>45491.47</v>
      </c>
      <c r="ET2050">
        <v>0</v>
      </c>
      <c r="EU2050">
        <v>0</v>
      </c>
      <c r="EV2050">
        <v>0</v>
      </c>
      <c r="EW2050">
        <v>0</v>
      </c>
      <c r="EX2050">
        <v>0</v>
      </c>
      <c r="EZ2050">
        <v>0</v>
      </c>
      <c r="FQ2050">
        <v>0</v>
      </c>
      <c r="FR2050">
        <f t="shared" si="1370"/>
        <v>0</v>
      </c>
      <c r="FS2050">
        <v>0</v>
      </c>
      <c r="FX2050">
        <v>0</v>
      </c>
      <c r="FY2050">
        <v>0</v>
      </c>
      <c r="GA2050" t="s">
        <v>45</v>
      </c>
      <c r="GG2050">
        <v>2</v>
      </c>
      <c r="GH2050">
        <v>1</v>
      </c>
      <c r="GI2050">
        <v>2</v>
      </c>
      <c r="GJ2050">
        <v>0</v>
      </c>
      <c r="GK2050">
        <f>ROUND(R2050*(R12)/100,2)</f>
        <v>0</v>
      </c>
      <c r="GL2050">
        <f t="shared" si="1371"/>
        <v>0</v>
      </c>
      <c r="GM2050">
        <f t="shared" si="1372"/>
        <v>0</v>
      </c>
      <c r="GN2050">
        <f t="shared" si="1373"/>
        <v>0</v>
      </c>
      <c r="GO2050">
        <f t="shared" si="1374"/>
        <v>0</v>
      </c>
      <c r="GP2050">
        <f t="shared" si="1375"/>
        <v>0</v>
      </c>
      <c r="GR2050">
        <v>0</v>
      </c>
    </row>
    <row r="2051" spans="1:200">
      <c r="A2051">
        <v>17</v>
      </c>
      <c r="B2051">
        <v>0</v>
      </c>
      <c r="C2051">
        <f>ROW(SmtRes!A935)</f>
        <v>935</v>
      </c>
      <c r="D2051">
        <f>ROW(EtalonRes!A921)</f>
        <v>921</v>
      </c>
      <c r="E2051" t="s">
        <v>90</v>
      </c>
      <c r="F2051" t="s">
        <v>1014</v>
      </c>
      <c r="G2051" t="s">
        <v>1015</v>
      </c>
      <c r="H2051" t="s">
        <v>227</v>
      </c>
      <c r="I2051">
        <v>0</v>
      </c>
      <c r="J2051">
        <v>0</v>
      </c>
      <c r="O2051">
        <f t="shared" si="1342"/>
        <v>0</v>
      </c>
      <c r="P2051">
        <f t="shared" si="1343"/>
        <v>0</v>
      </c>
      <c r="Q2051">
        <f t="shared" si="1344"/>
        <v>0</v>
      </c>
      <c r="R2051">
        <f t="shared" si="1345"/>
        <v>0</v>
      </c>
      <c r="S2051">
        <f t="shared" si="1346"/>
        <v>0</v>
      </c>
      <c r="T2051">
        <f t="shared" si="1347"/>
        <v>0</v>
      </c>
      <c r="U2051">
        <f t="shared" si="1348"/>
        <v>0</v>
      </c>
      <c r="V2051">
        <f t="shared" si="1349"/>
        <v>0</v>
      </c>
      <c r="W2051">
        <f t="shared" si="1350"/>
        <v>0</v>
      </c>
      <c r="X2051">
        <f t="shared" si="1351"/>
        <v>0</v>
      </c>
      <c r="Y2051">
        <f t="shared" si="1352"/>
        <v>0</v>
      </c>
      <c r="AA2051">
        <v>22950688</v>
      </c>
      <c r="AB2051">
        <f t="shared" si="1353"/>
        <v>17.28</v>
      </c>
      <c r="AC2051">
        <f t="shared" si="1354"/>
        <v>0.41</v>
      </c>
      <c r="AD2051">
        <f t="shared" si="1376"/>
        <v>1.99</v>
      </c>
      <c r="AE2051">
        <f t="shared" si="1377"/>
        <v>0.09</v>
      </c>
      <c r="AF2051">
        <f t="shared" si="1377"/>
        <v>14.88</v>
      </c>
      <c r="AG2051">
        <f t="shared" si="1356"/>
        <v>0</v>
      </c>
      <c r="AH2051">
        <f t="shared" si="1378"/>
        <v>1.1100000000000001</v>
      </c>
      <c r="AI2051">
        <f t="shared" si="1378"/>
        <v>0</v>
      </c>
      <c r="AJ2051">
        <f t="shared" si="1358"/>
        <v>0</v>
      </c>
      <c r="AK2051">
        <v>17.28</v>
      </c>
      <c r="AL2051">
        <v>0.41</v>
      </c>
      <c r="AM2051">
        <v>1.99</v>
      </c>
      <c r="AN2051">
        <v>0.09</v>
      </c>
      <c r="AO2051">
        <v>14.88</v>
      </c>
      <c r="AP2051">
        <v>0</v>
      </c>
      <c r="AQ2051">
        <v>1.1100000000000001</v>
      </c>
      <c r="AR2051">
        <v>0</v>
      </c>
      <c r="AS2051">
        <v>0</v>
      </c>
      <c r="AT2051">
        <v>76</v>
      </c>
      <c r="AU2051">
        <v>44</v>
      </c>
      <c r="AV2051">
        <v>1.0469999999999999</v>
      </c>
      <c r="AW2051">
        <v>1.002</v>
      </c>
      <c r="AZ2051">
        <v>1</v>
      </c>
      <c r="BA2051">
        <v>16.23</v>
      </c>
      <c r="BB2051">
        <v>5.53</v>
      </c>
      <c r="BC2051">
        <v>3.79</v>
      </c>
      <c r="BD2051" t="s">
        <v>45</v>
      </c>
      <c r="BE2051" t="s">
        <v>45</v>
      </c>
      <c r="BF2051" t="s">
        <v>45</v>
      </c>
      <c r="BG2051" t="s">
        <v>45</v>
      </c>
      <c r="BH2051">
        <v>0</v>
      </c>
      <c r="BI2051">
        <v>1</v>
      </c>
      <c r="BJ2051" t="s">
        <v>1016</v>
      </c>
      <c r="BM2051">
        <v>87</v>
      </c>
      <c r="BN2051">
        <v>0</v>
      </c>
      <c r="BO2051" t="s">
        <v>1014</v>
      </c>
      <c r="BP2051">
        <v>1</v>
      </c>
      <c r="BQ2051">
        <v>30</v>
      </c>
      <c r="BS2051">
        <v>16.23</v>
      </c>
      <c r="BT2051">
        <v>1</v>
      </c>
      <c r="BU2051">
        <v>1</v>
      </c>
      <c r="BV2051">
        <v>1</v>
      </c>
      <c r="BW2051">
        <v>1</v>
      </c>
      <c r="BX2051">
        <v>1</v>
      </c>
      <c r="BY2051" t="s">
        <v>45</v>
      </c>
      <c r="BZ2051">
        <v>76</v>
      </c>
      <c r="CA2051">
        <v>44</v>
      </c>
      <c r="CF2051">
        <v>0</v>
      </c>
      <c r="CG2051">
        <v>0</v>
      </c>
      <c r="CM2051">
        <v>0</v>
      </c>
      <c r="CN2051" t="s">
        <v>45</v>
      </c>
      <c r="CO2051">
        <v>0</v>
      </c>
      <c r="CP2051">
        <f t="shared" si="1359"/>
        <v>0</v>
      </c>
      <c r="CQ2051">
        <f t="shared" si="1360"/>
        <v>1.5570077999999998</v>
      </c>
      <c r="CR2051">
        <f t="shared" si="1361"/>
        <v>11.5219209</v>
      </c>
      <c r="CS2051">
        <f t="shared" si="1362"/>
        <v>1.5293528999999997</v>
      </c>
      <c r="CT2051">
        <f t="shared" si="1363"/>
        <v>252.85301280000002</v>
      </c>
      <c r="CU2051">
        <f t="shared" si="1364"/>
        <v>0</v>
      </c>
      <c r="CV2051">
        <f t="shared" si="1365"/>
        <v>1.1621699999999999</v>
      </c>
      <c r="CW2051">
        <f t="shared" si="1366"/>
        <v>0</v>
      </c>
      <c r="CX2051">
        <f t="shared" si="1367"/>
        <v>0</v>
      </c>
      <c r="CY2051">
        <f t="shared" si="1368"/>
        <v>0</v>
      </c>
      <c r="CZ2051">
        <f t="shared" si="1369"/>
        <v>0</v>
      </c>
      <c r="DC2051" t="s">
        <v>45</v>
      </c>
      <c r="DD2051" t="s">
        <v>45</v>
      </c>
      <c r="DE2051" t="s">
        <v>45</v>
      </c>
      <c r="DF2051" t="s">
        <v>45</v>
      </c>
      <c r="DG2051" t="s">
        <v>45</v>
      </c>
      <c r="DH2051" t="s">
        <v>45</v>
      </c>
      <c r="DI2051" t="s">
        <v>45</v>
      </c>
      <c r="DJ2051" t="s">
        <v>45</v>
      </c>
      <c r="DK2051" t="s">
        <v>45</v>
      </c>
      <c r="DL2051" t="s">
        <v>45</v>
      </c>
      <c r="DM2051" t="s">
        <v>45</v>
      </c>
      <c r="DN2051">
        <v>91</v>
      </c>
      <c r="DO2051">
        <v>70</v>
      </c>
      <c r="DP2051">
        <v>1.0469999999999999</v>
      </c>
      <c r="DQ2051">
        <v>1.002</v>
      </c>
      <c r="DU2051">
        <v>1010</v>
      </c>
      <c r="DV2051" t="s">
        <v>227</v>
      </c>
      <c r="DW2051" t="s">
        <v>227</v>
      </c>
      <c r="DX2051">
        <v>1</v>
      </c>
      <c r="EE2051">
        <v>21377802</v>
      </c>
      <c r="EF2051">
        <v>30</v>
      </c>
      <c r="EG2051" t="s">
        <v>20</v>
      </c>
      <c r="EH2051">
        <v>0</v>
      </c>
      <c r="EI2051" t="s">
        <v>45</v>
      </c>
      <c r="EJ2051">
        <v>1</v>
      </c>
      <c r="EK2051">
        <v>87</v>
      </c>
      <c r="EL2051" t="s">
        <v>1017</v>
      </c>
      <c r="EM2051" t="s">
        <v>1018</v>
      </c>
      <c r="EO2051" t="s">
        <v>45</v>
      </c>
      <c r="EQ2051">
        <v>0</v>
      </c>
      <c r="ER2051">
        <v>17.28</v>
      </c>
      <c r="ES2051">
        <v>0.41</v>
      </c>
      <c r="ET2051">
        <v>1.99</v>
      </c>
      <c r="EU2051">
        <v>0.09</v>
      </c>
      <c r="EV2051">
        <v>14.88</v>
      </c>
      <c r="EW2051">
        <v>1.1100000000000001</v>
      </c>
      <c r="EX2051">
        <v>0</v>
      </c>
      <c r="EY2051">
        <v>0</v>
      </c>
      <c r="EZ2051">
        <v>0</v>
      </c>
      <c r="FQ2051">
        <v>0</v>
      </c>
      <c r="FR2051">
        <f t="shared" si="1370"/>
        <v>0</v>
      </c>
      <c r="FS2051">
        <v>0</v>
      </c>
      <c r="FX2051">
        <v>76</v>
      </c>
      <c r="FY2051">
        <v>44</v>
      </c>
      <c r="GA2051" t="s">
        <v>45</v>
      </c>
      <c r="GG2051">
        <v>2</v>
      </c>
      <c r="GH2051">
        <v>1</v>
      </c>
      <c r="GI2051">
        <v>2</v>
      </c>
      <c r="GJ2051">
        <v>0</v>
      </c>
      <c r="GK2051">
        <f>ROUND(R2051*(R12)/100,2)</f>
        <v>0</v>
      </c>
      <c r="GL2051">
        <f t="shared" si="1371"/>
        <v>0</v>
      </c>
      <c r="GM2051">
        <f t="shared" si="1372"/>
        <v>0</v>
      </c>
      <c r="GN2051">
        <f t="shared" si="1373"/>
        <v>0</v>
      </c>
      <c r="GO2051">
        <f t="shared" si="1374"/>
        <v>0</v>
      </c>
      <c r="GP2051">
        <f t="shared" si="1375"/>
        <v>0</v>
      </c>
      <c r="GR2051">
        <v>0</v>
      </c>
    </row>
    <row r="2052" spans="1:200">
      <c r="A2052">
        <v>18</v>
      </c>
      <c r="B2052">
        <v>0</v>
      </c>
      <c r="C2052">
        <v>935</v>
      </c>
      <c r="E2052" t="s">
        <v>267</v>
      </c>
      <c r="F2052" t="s">
        <v>1019</v>
      </c>
      <c r="G2052" t="s">
        <v>1020</v>
      </c>
      <c r="H2052" t="s">
        <v>227</v>
      </c>
      <c r="I2052">
        <f>I2051*J2052</f>
        <v>0</v>
      </c>
      <c r="J2052">
        <v>1</v>
      </c>
      <c r="O2052">
        <f t="shared" si="1342"/>
        <v>0</v>
      </c>
      <c r="P2052">
        <f t="shared" si="1343"/>
        <v>0</v>
      </c>
      <c r="Q2052">
        <f t="shared" si="1344"/>
        <v>0</v>
      </c>
      <c r="R2052">
        <f t="shared" si="1345"/>
        <v>0</v>
      </c>
      <c r="S2052">
        <f t="shared" si="1346"/>
        <v>0</v>
      </c>
      <c r="T2052">
        <f t="shared" si="1347"/>
        <v>0</v>
      </c>
      <c r="U2052">
        <f t="shared" si="1348"/>
        <v>0</v>
      </c>
      <c r="V2052">
        <f t="shared" si="1349"/>
        <v>0</v>
      </c>
      <c r="W2052">
        <f t="shared" si="1350"/>
        <v>0</v>
      </c>
      <c r="X2052">
        <f t="shared" si="1351"/>
        <v>0</v>
      </c>
      <c r="Y2052">
        <f t="shared" si="1352"/>
        <v>0</v>
      </c>
      <c r="AA2052">
        <v>22950688</v>
      </c>
      <c r="AB2052">
        <f t="shared" si="1353"/>
        <v>272.64999999999998</v>
      </c>
      <c r="AC2052">
        <f t="shared" si="1354"/>
        <v>272.64999999999998</v>
      </c>
      <c r="AD2052">
        <f t="shared" si="1376"/>
        <v>0</v>
      </c>
      <c r="AE2052">
        <f t="shared" si="1377"/>
        <v>0</v>
      </c>
      <c r="AF2052">
        <f t="shared" si="1377"/>
        <v>0</v>
      </c>
      <c r="AG2052">
        <f t="shared" si="1356"/>
        <v>0</v>
      </c>
      <c r="AH2052">
        <f t="shared" si="1378"/>
        <v>0</v>
      </c>
      <c r="AI2052">
        <f t="shared" si="1378"/>
        <v>0</v>
      </c>
      <c r="AJ2052">
        <f t="shared" si="1358"/>
        <v>0</v>
      </c>
      <c r="AK2052">
        <v>272.64999999999998</v>
      </c>
      <c r="AL2052">
        <v>272.64999999999998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1</v>
      </c>
      <c r="AW2052">
        <v>1.002</v>
      </c>
      <c r="AZ2052">
        <v>1</v>
      </c>
      <c r="BA2052">
        <v>1</v>
      </c>
      <c r="BB2052">
        <v>1</v>
      </c>
      <c r="BC2052">
        <v>3.21</v>
      </c>
      <c r="BD2052" t="s">
        <v>45</v>
      </c>
      <c r="BE2052" t="s">
        <v>45</v>
      </c>
      <c r="BF2052" t="s">
        <v>45</v>
      </c>
      <c r="BG2052" t="s">
        <v>45</v>
      </c>
      <c r="BH2052">
        <v>3</v>
      </c>
      <c r="BI2052">
        <v>1</v>
      </c>
      <c r="BJ2052" t="s">
        <v>1021</v>
      </c>
      <c r="BM2052">
        <v>87</v>
      </c>
      <c r="BN2052">
        <v>0</v>
      </c>
      <c r="BO2052" t="s">
        <v>1019</v>
      </c>
      <c r="BP2052">
        <v>1</v>
      </c>
      <c r="BQ2052">
        <v>30</v>
      </c>
      <c r="BS2052">
        <v>1</v>
      </c>
      <c r="BT2052">
        <v>1</v>
      </c>
      <c r="BU2052">
        <v>1</v>
      </c>
      <c r="BV2052">
        <v>1</v>
      </c>
      <c r="BW2052">
        <v>1</v>
      </c>
      <c r="BX2052">
        <v>1</v>
      </c>
      <c r="BY2052" t="s">
        <v>45</v>
      </c>
      <c r="BZ2052">
        <v>0</v>
      </c>
      <c r="CA2052">
        <v>0</v>
      </c>
      <c r="CF2052">
        <v>0</v>
      </c>
      <c r="CG2052">
        <v>0</v>
      </c>
      <c r="CM2052">
        <v>0</v>
      </c>
      <c r="CN2052" t="s">
        <v>45</v>
      </c>
      <c r="CO2052">
        <v>0</v>
      </c>
      <c r="CP2052">
        <f t="shared" si="1359"/>
        <v>0</v>
      </c>
      <c r="CQ2052">
        <f t="shared" si="1360"/>
        <v>876.95691299999987</v>
      </c>
      <c r="CR2052">
        <f t="shared" si="1361"/>
        <v>0</v>
      </c>
      <c r="CS2052">
        <f t="shared" si="1362"/>
        <v>0</v>
      </c>
      <c r="CT2052">
        <f t="shared" si="1363"/>
        <v>0</v>
      </c>
      <c r="CU2052">
        <f t="shared" si="1364"/>
        <v>0</v>
      </c>
      <c r="CV2052">
        <f t="shared" si="1365"/>
        <v>0</v>
      </c>
      <c r="CW2052">
        <f t="shared" si="1366"/>
        <v>0</v>
      </c>
      <c r="CX2052">
        <f t="shared" si="1367"/>
        <v>0</v>
      </c>
      <c r="CY2052">
        <f t="shared" si="1368"/>
        <v>0</v>
      </c>
      <c r="CZ2052">
        <f t="shared" si="1369"/>
        <v>0</v>
      </c>
      <c r="DC2052" t="s">
        <v>45</v>
      </c>
      <c r="DD2052" t="s">
        <v>45</v>
      </c>
      <c r="DE2052" t="s">
        <v>45</v>
      </c>
      <c r="DF2052" t="s">
        <v>45</v>
      </c>
      <c r="DG2052" t="s">
        <v>45</v>
      </c>
      <c r="DH2052" t="s">
        <v>45</v>
      </c>
      <c r="DI2052" t="s">
        <v>45</v>
      </c>
      <c r="DJ2052" t="s">
        <v>45</v>
      </c>
      <c r="DK2052" t="s">
        <v>45</v>
      </c>
      <c r="DL2052" t="s">
        <v>45</v>
      </c>
      <c r="DM2052" t="s">
        <v>45</v>
      </c>
      <c r="DN2052">
        <v>91</v>
      </c>
      <c r="DO2052">
        <v>70</v>
      </c>
      <c r="DP2052">
        <v>1.0469999999999999</v>
      </c>
      <c r="DQ2052">
        <v>1.002</v>
      </c>
      <c r="DU2052">
        <v>1010</v>
      </c>
      <c r="DV2052" t="s">
        <v>227</v>
      </c>
      <c r="DW2052" t="s">
        <v>227</v>
      </c>
      <c r="DX2052">
        <v>1</v>
      </c>
      <c r="EE2052">
        <v>21377802</v>
      </c>
      <c r="EF2052">
        <v>30</v>
      </c>
      <c r="EG2052" t="s">
        <v>20</v>
      </c>
      <c r="EH2052">
        <v>0</v>
      </c>
      <c r="EI2052" t="s">
        <v>45</v>
      </c>
      <c r="EJ2052">
        <v>1</v>
      </c>
      <c r="EK2052">
        <v>87</v>
      </c>
      <c r="EL2052" t="s">
        <v>1017</v>
      </c>
      <c r="EM2052" t="s">
        <v>1018</v>
      </c>
      <c r="EO2052" t="s">
        <v>45</v>
      </c>
      <c r="EQ2052">
        <v>0</v>
      </c>
      <c r="ER2052">
        <v>272.64999999999998</v>
      </c>
      <c r="ES2052">
        <v>272.64999999999998</v>
      </c>
      <c r="ET2052">
        <v>0</v>
      </c>
      <c r="EU2052">
        <v>0</v>
      </c>
      <c r="EV2052">
        <v>0</v>
      </c>
      <c r="EW2052">
        <v>0</v>
      </c>
      <c r="EX2052">
        <v>0</v>
      </c>
      <c r="EZ2052">
        <v>0</v>
      </c>
      <c r="FQ2052">
        <v>0</v>
      </c>
      <c r="FR2052">
        <f t="shared" si="1370"/>
        <v>0</v>
      </c>
      <c r="FS2052">
        <v>0</v>
      </c>
      <c r="FX2052">
        <v>0</v>
      </c>
      <c r="FY2052">
        <v>0</v>
      </c>
      <c r="GA2052" t="s">
        <v>45</v>
      </c>
      <c r="GG2052">
        <v>2</v>
      </c>
      <c r="GH2052">
        <v>1</v>
      </c>
      <c r="GI2052">
        <v>2</v>
      </c>
      <c r="GJ2052">
        <v>0</v>
      </c>
      <c r="GK2052">
        <f>ROUND(R2052*(R12)/100,2)</f>
        <v>0</v>
      </c>
      <c r="GL2052">
        <f t="shared" si="1371"/>
        <v>0</v>
      </c>
      <c r="GM2052">
        <f t="shared" si="1372"/>
        <v>0</v>
      </c>
      <c r="GN2052">
        <f t="shared" si="1373"/>
        <v>0</v>
      </c>
      <c r="GO2052">
        <f t="shared" si="1374"/>
        <v>0</v>
      </c>
      <c r="GP2052">
        <f t="shared" si="1375"/>
        <v>0</v>
      </c>
      <c r="GR2052">
        <v>0</v>
      </c>
    </row>
    <row r="2053" spans="1:200">
      <c r="A2053">
        <v>17</v>
      </c>
      <c r="B2053">
        <v>0</v>
      </c>
      <c r="C2053">
        <f>ROW(SmtRes!A950)</f>
        <v>950</v>
      </c>
      <c r="D2053">
        <f>ROW(EtalonRes!A936)</f>
        <v>936</v>
      </c>
      <c r="E2053" t="s">
        <v>95</v>
      </c>
      <c r="F2053" t="s">
        <v>1022</v>
      </c>
      <c r="G2053" t="s">
        <v>1023</v>
      </c>
      <c r="H2053" t="s">
        <v>73</v>
      </c>
      <c r="I2053">
        <v>0</v>
      </c>
      <c r="J2053">
        <v>0</v>
      </c>
      <c r="O2053">
        <f t="shared" si="1342"/>
        <v>0</v>
      </c>
      <c r="P2053">
        <f t="shared" si="1343"/>
        <v>0</v>
      </c>
      <c r="Q2053">
        <f t="shared" si="1344"/>
        <v>0</v>
      </c>
      <c r="R2053">
        <f t="shared" si="1345"/>
        <v>0</v>
      </c>
      <c r="S2053">
        <f t="shared" si="1346"/>
        <v>0</v>
      </c>
      <c r="T2053">
        <f t="shared" si="1347"/>
        <v>0</v>
      </c>
      <c r="U2053">
        <f t="shared" si="1348"/>
        <v>0</v>
      </c>
      <c r="V2053">
        <f t="shared" si="1349"/>
        <v>0</v>
      </c>
      <c r="W2053">
        <f t="shared" si="1350"/>
        <v>0</v>
      </c>
      <c r="X2053">
        <f t="shared" si="1351"/>
        <v>0</v>
      </c>
      <c r="Y2053">
        <f t="shared" si="1352"/>
        <v>0</v>
      </c>
      <c r="AA2053">
        <v>22950688</v>
      </c>
      <c r="AB2053">
        <f t="shared" si="1353"/>
        <v>3438.81</v>
      </c>
      <c r="AC2053">
        <f t="shared" si="1354"/>
        <v>2042.07</v>
      </c>
      <c r="AD2053">
        <f t="shared" si="1376"/>
        <v>315.24</v>
      </c>
      <c r="AE2053">
        <f t="shared" si="1377"/>
        <v>79.569999999999993</v>
      </c>
      <c r="AF2053">
        <f t="shared" si="1377"/>
        <v>1081.5</v>
      </c>
      <c r="AG2053">
        <f t="shared" si="1356"/>
        <v>0</v>
      </c>
      <c r="AH2053">
        <f t="shared" si="1378"/>
        <v>89.9</v>
      </c>
      <c r="AI2053">
        <f t="shared" si="1378"/>
        <v>0</v>
      </c>
      <c r="AJ2053">
        <f t="shared" si="1358"/>
        <v>0</v>
      </c>
      <c r="AK2053">
        <v>3438.81</v>
      </c>
      <c r="AL2053">
        <v>2042.07</v>
      </c>
      <c r="AM2053">
        <v>315.24</v>
      </c>
      <c r="AN2053">
        <v>79.569999999999993</v>
      </c>
      <c r="AO2053">
        <v>1081.5</v>
      </c>
      <c r="AP2053">
        <v>0</v>
      </c>
      <c r="AQ2053">
        <v>89.9</v>
      </c>
      <c r="AR2053">
        <v>0</v>
      </c>
      <c r="AS2053">
        <v>0</v>
      </c>
      <c r="AT2053">
        <v>88</v>
      </c>
      <c r="AU2053">
        <v>44</v>
      </c>
      <c r="AV2053">
        <v>1.0469999999999999</v>
      </c>
      <c r="AW2053">
        <v>1</v>
      </c>
      <c r="AZ2053">
        <v>1</v>
      </c>
      <c r="BA2053">
        <v>16.23</v>
      </c>
      <c r="BB2053">
        <v>8.1</v>
      </c>
      <c r="BC2053">
        <v>4.5999999999999996</v>
      </c>
      <c r="BD2053" t="s">
        <v>45</v>
      </c>
      <c r="BE2053" t="s">
        <v>45</v>
      </c>
      <c r="BF2053" t="s">
        <v>45</v>
      </c>
      <c r="BG2053" t="s">
        <v>45</v>
      </c>
      <c r="BH2053">
        <v>0</v>
      </c>
      <c r="BI2053">
        <v>1</v>
      </c>
      <c r="BJ2053" t="s">
        <v>1024</v>
      </c>
      <c r="BM2053">
        <v>81</v>
      </c>
      <c r="BN2053">
        <v>0</v>
      </c>
      <c r="BO2053" t="s">
        <v>1022</v>
      </c>
      <c r="BP2053">
        <v>1</v>
      </c>
      <c r="BQ2053">
        <v>30</v>
      </c>
      <c r="BS2053">
        <v>16.23</v>
      </c>
      <c r="BT2053">
        <v>1</v>
      </c>
      <c r="BU2053">
        <v>1</v>
      </c>
      <c r="BV2053">
        <v>1</v>
      </c>
      <c r="BW2053">
        <v>1</v>
      </c>
      <c r="BX2053">
        <v>1</v>
      </c>
      <c r="BY2053" t="s">
        <v>45</v>
      </c>
      <c r="BZ2053">
        <v>88</v>
      </c>
      <c r="CA2053">
        <v>44</v>
      </c>
      <c r="CF2053">
        <v>0</v>
      </c>
      <c r="CG2053">
        <v>0</v>
      </c>
      <c r="CM2053">
        <v>0</v>
      </c>
      <c r="CN2053" t="s">
        <v>45</v>
      </c>
      <c r="CO2053">
        <v>0</v>
      </c>
      <c r="CP2053">
        <f t="shared" si="1359"/>
        <v>0</v>
      </c>
      <c r="CQ2053">
        <f t="shared" si="1360"/>
        <v>9393.521999999999</v>
      </c>
      <c r="CR2053">
        <f t="shared" si="1361"/>
        <v>2673.4558679999996</v>
      </c>
      <c r="CS2053">
        <f t="shared" si="1362"/>
        <v>1352.1178917</v>
      </c>
      <c r="CT2053">
        <f t="shared" si="1363"/>
        <v>18377.724014999996</v>
      </c>
      <c r="CU2053">
        <f t="shared" si="1364"/>
        <v>0</v>
      </c>
      <c r="CV2053">
        <f t="shared" si="1365"/>
        <v>94.125299999999996</v>
      </c>
      <c r="CW2053">
        <f t="shared" si="1366"/>
        <v>0</v>
      </c>
      <c r="CX2053">
        <f t="shared" si="1367"/>
        <v>0</v>
      </c>
      <c r="CY2053">
        <f t="shared" si="1368"/>
        <v>0</v>
      </c>
      <c r="CZ2053">
        <f t="shared" si="1369"/>
        <v>0</v>
      </c>
      <c r="DC2053" t="s">
        <v>45</v>
      </c>
      <c r="DD2053" t="s">
        <v>45</v>
      </c>
      <c r="DE2053" t="s">
        <v>45</v>
      </c>
      <c r="DF2053" t="s">
        <v>45</v>
      </c>
      <c r="DG2053" t="s">
        <v>45</v>
      </c>
      <c r="DH2053" t="s">
        <v>45</v>
      </c>
      <c r="DI2053" t="s">
        <v>45</v>
      </c>
      <c r="DJ2053" t="s">
        <v>45</v>
      </c>
      <c r="DK2053" t="s">
        <v>45</v>
      </c>
      <c r="DL2053" t="s">
        <v>45</v>
      </c>
      <c r="DM2053" t="s">
        <v>45</v>
      </c>
      <c r="DN2053">
        <v>105</v>
      </c>
      <c r="DO2053">
        <v>70</v>
      </c>
      <c r="DP2053">
        <v>1.0469999999999999</v>
      </c>
      <c r="DQ2053">
        <v>1</v>
      </c>
      <c r="DU2053">
        <v>1005</v>
      </c>
      <c r="DV2053" t="s">
        <v>73</v>
      </c>
      <c r="DW2053" t="s">
        <v>73</v>
      </c>
      <c r="DX2053">
        <v>100</v>
      </c>
      <c r="EE2053">
        <v>21377796</v>
      </c>
      <c r="EF2053">
        <v>30</v>
      </c>
      <c r="EG2053" t="s">
        <v>20</v>
      </c>
      <c r="EH2053">
        <v>0</v>
      </c>
      <c r="EI2053" t="s">
        <v>45</v>
      </c>
      <c r="EJ2053">
        <v>1</v>
      </c>
      <c r="EK2053">
        <v>81</v>
      </c>
      <c r="EL2053" t="s">
        <v>393</v>
      </c>
      <c r="EM2053" t="s">
        <v>394</v>
      </c>
      <c r="EO2053" t="s">
        <v>45</v>
      </c>
      <c r="EQ2053">
        <v>0</v>
      </c>
      <c r="ER2053">
        <v>3438.81</v>
      </c>
      <c r="ES2053">
        <v>2042.07</v>
      </c>
      <c r="ET2053">
        <v>315.24</v>
      </c>
      <c r="EU2053">
        <v>79.569999999999993</v>
      </c>
      <c r="EV2053">
        <v>1081.5</v>
      </c>
      <c r="EW2053">
        <v>89.9</v>
      </c>
      <c r="EX2053">
        <v>0</v>
      </c>
      <c r="EY2053">
        <v>0</v>
      </c>
      <c r="EZ2053">
        <v>0</v>
      </c>
      <c r="FQ2053">
        <v>0</v>
      </c>
      <c r="FR2053">
        <f t="shared" si="1370"/>
        <v>0</v>
      </c>
      <c r="FS2053">
        <v>0</v>
      </c>
      <c r="FX2053">
        <v>88</v>
      </c>
      <c r="FY2053">
        <v>44</v>
      </c>
      <c r="GA2053" t="s">
        <v>45</v>
      </c>
      <c r="GG2053">
        <v>2</v>
      </c>
      <c r="GH2053">
        <v>1</v>
      </c>
      <c r="GI2053">
        <v>2</v>
      </c>
      <c r="GJ2053">
        <v>0</v>
      </c>
      <c r="GK2053">
        <f>ROUND(R2053*(R12)/100,2)</f>
        <v>0</v>
      </c>
      <c r="GL2053">
        <f t="shared" si="1371"/>
        <v>0</v>
      </c>
      <c r="GM2053">
        <f t="shared" si="1372"/>
        <v>0</v>
      </c>
      <c r="GN2053">
        <f t="shared" si="1373"/>
        <v>0</v>
      </c>
      <c r="GO2053">
        <f t="shared" si="1374"/>
        <v>0</v>
      </c>
      <c r="GP2053">
        <f t="shared" si="1375"/>
        <v>0</v>
      </c>
      <c r="GR2053">
        <v>0</v>
      </c>
    </row>
    <row r="2054" spans="1:200">
      <c r="A2054">
        <v>18</v>
      </c>
      <c r="B2054">
        <v>0</v>
      </c>
      <c r="C2054">
        <v>950</v>
      </c>
      <c r="E2054" t="s">
        <v>99</v>
      </c>
      <c r="F2054" t="s">
        <v>1025</v>
      </c>
      <c r="G2054" t="s">
        <v>1026</v>
      </c>
      <c r="H2054" t="s">
        <v>462</v>
      </c>
      <c r="I2054">
        <f>I2053*J2054</f>
        <v>0</v>
      </c>
      <c r="J2054">
        <v>0</v>
      </c>
      <c r="O2054">
        <f t="shared" si="1342"/>
        <v>0</v>
      </c>
      <c r="P2054">
        <f t="shared" si="1343"/>
        <v>0</v>
      </c>
      <c r="Q2054">
        <f t="shared" si="1344"/>
        <v>0</v>
      </c>
      <c r="R2054">
        <f t="shared" si="1345"/>
        <v>0</v>
      </c>
      <c r="S2054">
        <f t="shared" si="1346"/>
        <v>0</v>
      </c>
      <c r="T2054">
        <f t="shared" si="1347"/>
        <v>0</v>
      </c>
      <c r="U2054">
        <f t="shared" si="1348"/>
        <v>0</v>
      </c>
      <c r="V2054">
        <f t="shared" si="1349"/>
        <v>0</v>
      </c>
      <c r="W2054">
        <f t="shared" si="1350"/>
        <v>0</v>
      </c>
      <c r="X2054">
        <f t="shared" si="1351"/>
        <v>0</v>
      </c>
      <c r="Y2054">
        <f t="shared" si="1352"/>
        <v>0</v>
      </c>
      <c r="AA2054">
        <v>22950688</v>
      </c>
      <c r="AB2054">
        <f t="shared" si="1353"/>
        <v>503.55</v>
      </c>
      <c r="AC2054">
        <f t="shared" si="1354"/>
        <v>503.55</v>
      </c>
      <c r="AD2054">
        <f t="shared" si="1376"/>
        <v>0</v>
      </c>
      <c r="AE2054">
        <f t="shared" si="1377"/>
        <v>0</v>
      </c>
      <c r="AF2054">
        <f t="shared" si="1377"/>
        <v>0</v>
      </c>
      <c r="AG2054">
        <f t="shared" si="1356"/>
        <v>0</v>
      </c>
      <c r="AH2054">
        <f t="shared" si="1378"/>
        <v>0</v>
      </c>
      <c r="AI2054">
        <f t="shared" si="1378"/>
        <v>0</v>
      </c>
      <c r="AJ2054">
        <f t="shared" si="1358"/>
        <v>0</v>
      </c>
      <c r="AK2054">
        <v>503.55</v>
      </c>
      <c r="AL2054">
        <v>503.55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1</v>
      </c>
      <c r="AW2054">
        <v>1</v>
      </c>
      <c r="AZ2054">
        <v>1</v>
      </c>
      <c r="BA2054">
        <v>1</v>
      </c>
      <c r="BB2054">
        <v>1</v>
      </c>
      <c r="BC2054">
        <v>8.7899999999999991</v>
      </c>
      <c r="BD2054" t="s">
        <v>45</v>
      </c>
      <c r="BE2054" t="s">
        <v>45</v>
      </c>
      <c r="BF2054" t="s">
        <v>45</v>
      </c>
      <c r="BG2054" t="s">
        <v>45</v>
      </c>
      <c r="BH2054">
        <v>3</v>
      </c>
      <c r="BI2054">
        <v>1</v>
      </c>
      <c r="BJ2054" t="s">
        <v>1027</v>
      </c>
      <c r="BM2054">
        <v>81</v>
      </c>
      <c r="BN2054">
        <v>0</v>
      </c>
      <c r="BO2054" t="s">
        <v>1025</v>
      </c>
      <c r="BP2054">
        <v>1</v>
      </c>
      <c r="BQ2054">
        <v>30</v>
      </c>
      <c r="BS2054">
        <v>1</v>
      </c>
      <c r="BT2054">
        <v>1</v>
      </c>
      <c r="BU2054">
        <v>1</v>
      </c>
      <c r="BV2054">
        <v>1</v>
      </c>
      <c r="BW2054">
        <v>1</v>
      </c>
      <c r="BX2054">
        <v>1</v>
      </c>
      <c r="BY2054" t="s">
        <v>45</v>
      </c>
      <c r="BZ2054">
        <v>0</v>
      </c>
      <c r="CA2054">
        <v>0</v>
      </c>
      <c r="CF2054">
        <v>0</v>
      </c>
      <c r="CG2054">
        <v>0</v>
      </c>
      <c r="CM2054">
        <v>0</v>
      </c>
      <c r="CN2054" t="s">
        <v>45</v>
      </c>
      <c r="CO2054">
        <v>0</v>
      </c>
      <c r="CP2054">
        <f t="shared" si="1359"/>
        <v>0</v>
      </c>
      <c r="CQ2054">
        <f t="shared" si="1360"/>
        <v>4426.2044999999998</v>
      </c>
      <c r="CR2054">
        <f t="shared" si="1361"/>
        <v>0</v>
      </c>
      <c r="CS2054">
        <f t="shared" si="1362"/>
        <v>0</v>
      </c>
      <c r="CT2054">
        <f t="shared" si="1363"/>
        <v>0</v>
      </c>
      <c r="CU2054">
        <f t="shared" si="1364"/>
        <v>0</v>
      </c>
      <c r="CV2054">
        <f t="shared" si="1365"/>
        <v>0</v>
      </c>
      <c r="CW2054">
        <f t="shared" si="1366"/>
        <v>0</v>
      </c>
      <c r="CX2054">
        <f t="shared" si="1367"/>
        <v>0</v>
      </c>
      <c r="CY2054">
        <f t="shared" si="1368"/>
        <v>0</v>
      </c>
      <c r="CZ2054">
        <f t="shared" si="1369"/>
        <v>0</v>
      </c>
      <c r="DC2054" t="s">
        <v>45</v>
      </c>
      <c r="DD2054" t="s">
        <v>45</v>
      </c>
      <c r="DE2054" t="s">
        <v>45</v>
      </c>
      <c r="DF2054" t="s">
        <v>45</v>
      </c>
      <c r="DG2054" t="s">
        <v>45</v>
      </c>
      <c r="DH2054" t="s">
        <v>45</v>
      </c>
      <c r="DI2054" t="s">
        <v>45</v>
      </c>
      <c r="DJ2054" t="s">
        <v>45</v>
      </c>
      <c r="DK2054" t="s">
        <v>45</v>
      </c>
      <c r="DL2054" t="s">
        <v>45</v>
      </c>
      <c r="DM2054" t="s">
        <v>45</v>
      </c>
      <c r="DN2054">
        <v>105</v>
      </c>
      <c r="DO2054">
        <v>70</v>
      </c>
      <c r="DP2054">
        <v>1.0469999999999999</v>
      </c>
      <c r="DQ2054">
        <v>1</v>
      </c>
      <c r="DU2054">
        <v>1005</v>
      </c>
      <c r="DV2054" t="s">
        <v>462</v>
      </c>
      <c r="DW2054" t="s">
        <v>462</v>
      </c>
      <c r="DX2054">
        <v>1</v>
      </c>
      <c r="EE2054">
        <v>21377796</v>
      </c>
      <c r="EF2054">
        <v>30</v>
      </c>
      <c r="EG2054" t="s">
        <v>20</v>
      </c>
      <c r="EH2054">
        <v>0</v>
      </c>
      <c r="EI2054" t="s">
        <v>45</v>
      </c>
      <c r="EJ2054">
        <v>1</v>
      </c>
      <c r="EK2054">
        <v>81</v>
      </c>
      <c r="EL2054" t="s">
        <v>393</v>
      </c>
      <c r="EM2054" t="s">
        <v>394</v>
      </c>
      <c r="EO2054" t="s">
        <v>45</v>
      </c>
      <c r="EQ2054">
        <v>0</v>
      </c>
      <c r="ER2054">
        <v>503.55</v>
      </c>
      <c r="ES2054">
        <v>503.55</v>
      </c>
      <c r="ET2054">
        <v>0</v>
      </c>
      <c r="EU2054">
        <v>0</v>
      </c>
      <c r="EV2054">
        <v>0</v>
      </c>
      <c r="EW2054">
        <v>0</v>
      </c>
      <c r="EX2054">
        <v>0</v>
      </c>
      <c r="EZ2054">
        <v>0</v>
      </c>
      <c r="FQ2054">
        <v>0</v>
      </c>
      <c r="FR2054">
        <f t="shared" si="1370"/>
        <v>0</v>
      </c>
      <c r="FS2054">
        <v>0</v>
      </c>
      <c r="FX2054">
        <v>0</v>
      </c>
      <c r="FY2054">
        <v>0</v>
      </c>
      <c r="GA2054" t="s">
        <v>45</v>
      </c>
      <c r="GG2054">
        <v>2</v>
      </c>
      <c r="GH2054">
        <v>1</v>
      </c>
      <c r="GI2054">
        <v>2</v>
      </c>
      <c r="GJ2054">
        <v>0</v>
      </c>
      <c r="GK2054">
        <f>ROUND(R2054*(R12)/100,2)</f>
        <v>0</v>
      </c>
      <c r="GL2054">
        <f t="shared" si="1371"/>
        <v>0</v>
      </c>
      <c r="GM2054">
        <f t="shared" si="1372"/>
        <v>0</v>
      </c>
      <c r="GN2054">
        <f t="shared" si="1373"/>
        <v>0</v>
      </c>
      <c r="GO2054">
        <f t="shared" si="1374"/>
        <v>0</v>
      </c>
      <c r="GP2054">
        <f t="shared" si="1375"/>
        <v>0</v>
      </c>
      <c r="GR2054">
        <v>0</v>
      </c>
    </row>
    <row r="2055" spans="1:200">
      <c r="A2055">
        <v>18</v>
      </c>
      <c r="B2055">
        <v>0</v>
      </c>
      <c r="C2055">
        <v>949</v>
      </c>
      <c r="E2055" t="s">
        <v>290</v>
      </c>
      <c r="F2055" t="s">
        <v>1028</v>
      </c>
      <c r="G2055" t="s">
        <v>1029</v>
      </c>
      <c r="H2055" t="s">
        <v>227</v>
      </c>
      <c r="I2055">
        <f>I2053*J2055</f>
        <v>0</v>
      </c>
      <c r="J2055">
        <v>100</v>
      </c>
      <c r="O2055">
        <f t="shared" si="1342"/>
        <v>0</v>
      </c>
      <c r="P2055">
        <f t="shared" si="1343"/>
        <v>0</v>
      </c>
      <c r="Q2055">
        <f t="shared" si="1344"/>
        <v>0</v>
      </c>
      <c r="R2055">
        <f t="shared" si="1345"/>
        <v>0</v>
      </c>
      <c r="S2055">
        <f t="shared" si="1346"/>
        <v>0</v>
      </c>
      <c r="T2055">
        <f t="shared" si="1347"/>
        <v>0</v>
      </c>
      <c r="U2055">
        <f t="shared" si="1348"/>
        <v>0</v>
      </c>
      <c r="V2055">
        <f t="shared" si="1349"/>
        <v>0</v>
      </c>
      <c r="W2055">
        <f t="shared" si="1350"/>
        <v>0</v>
      </c>
      <c r="X2055">
        <f t="shared" si="1351"/>
        <v>0</v>
      </c>
      <c r="Y2055">
        <f t="shared" si="1352"/>
        <v>0</v>
      </c>
      <c r="AA2055">
        <v>22950688</v>
      </c>
      <c r="AB2055">
        <f t="shared" si="1353"/>
        <v>99.57</v>
      </c>
      <c r="AC2055">
        <f t="shared" si="1354"/>
        <v>99.57</v>
      </c>
      <c r="AD2055">
        <f t="shared" si="1376"/>
        <v>0</v>
      </c>
      <c r="AE2055">
        <f t="shared" si="1377"/>
        <v>0</v>
      </c>
      <c r="AF2055">
        <f t="shared" si="1377"/>
        <v>0</v>
      </c>
      <c r="AG2055">
        <f t="shared" si="1356"/>
        <v>0</v>
      </c>
      <c r="AH2055">
        <f t="shared" si="1378"/>
        <v>0</v>
      </c>
      <c r="AI2055">
        <f t="shared" si="1378"/>
        <v>0</v>
      </c>
      <c r="AJ2055">
        <f t="shared" si="1358"/>
        <v>0</v>
      </c>
      <c r="AK2055">
        <v>99.57</v>
      </c>
      <c r="AL2055">
        <v>99.57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1</v>
      </c>
      <c r="AW2055">
        <v>1</v>
      </c>
      <c r="AZ2055">
        <v>1</v>
      </c>
      <c r="BA2055">
        <v>1</v>
      </c>
      <c r="BB2055">
        <v>1</v>
      </c>
      <c r="BC2055">
        <v>4.01</v>
      </c>
      <c r="BD2055" t="s">
        <v>45</v>
      </c>
      <c r="BE2055" t="s">
        <v>45</v>
      </c>
      <c r="BF2055" t="s">
        <v>45</v>
      </c>
      <c r="BG2055" t="s">
        <v>45</v>
      </c>
      <c r="BH2055">
        <v>3</v>
      </c>
      <c r="BI2055">
        <v>1</v>
      </c>
      <c r="BJ2055" t="s">
        <v>1030</v>
      </c>
      <c r="BM2055">
        <v>81</v>
      </c>
      <c r="BN2055">
        <v>0</v>
      </c>
      <c r="BO2055" t="s">
        <v>1028</v>
      </c>
      <c r="BP2055">
        <v>1</v>
      </c>
      <c r="BQ2055">
        <v>30</v>
      </c>
      <c r="BS2055">
        <v>1</v>
      </c>
      <c r="BT2055">
        <v>1</v>
      </c>
      <c r="BU2055">
        <v>1</v>
      </c>
      <c r="BV2055">
        <v>1</v>
      </c>
      <c r="BW2055">
        <v>1</v>
      </c>
      <c r="BX2055">
        <v>1</v>
      </c>
      <c r="BY2055" t="s">
        <v>45</v>
      </c>
      <c r="BZ2055">
        <v>0</v>
      </c>
      <c r="CA2055">
        <v>0</v>
      </c>
      <c r="CF2055">
        <v>0</v>
      </c>
      <c r="CG2055">
        <v>0</v>
      </c>
      <c r="CM2055">
        <v>0</v>
      </c>
      <c r="CN2055" t="s">
        <v>45</v>
      </c>
      <c r="CO2055">
        <v>0</v>
      </c>
      <c r="CP2055">
        <f t="shared" si="1359"/>
        <v>0</v>
      </c>
      <c r="CQ2055">
        <f t="shared" si="1360"/>
        <v>399.27569999999997</v>
      </c>
      <c r="CR2055">
        <f t="shared" si="1361"/>
        <v>0</v>
      </c>
      <c r="CS2055">
        <f t="shared" si="1362"/>
        <v>0</v>
      </c>
      <c r="CT2055">
        <f t="shared" si="1363"/>
        <v>0</v>
      </c>
      <c r="CU2055">
        <f t="shared" si="1364"/>
        <v>0</v>
      </c>
      <c r="CV2055">
        <f t="shared" si="1365"/>
        <v>0</v>
      </c>
      <c r="CW2055">
        <f t="shared" si="1366"/>
        <v>0</v>
      </c>
      <c r="CX2055">
        <f t="shared" si="1367"/>
        <v>0</v>
      </c>
      <c r="CY2055">
        <f t="shared" si="1368"/>
        <v>0</v>
      </c>
      <c r="CZ2055">
        <f t="shared" si="1369"/>
        <v>0</v>
      </c>
      <c r="DC2055" t="s">
        <v>45</v>
      </c>
      <c r="DD2055" t="s">
        <v>45</v>
      </c>
      <c r="DE2055" t="s">
        <v>45</v>
      </c>
      <c r="DF2055" t="s">
        <v>45</v>
      </c>
      <c r="DG2055" t="s">
        <v>45</v>
      </c>
      <c r="DH2055" t="s">
        <v>45</v>
      </c>
      <c r="DI2055" t="s">
        <v>45</v>
      </c>
      <c r="DJ2055" t="s">
        <v>45</v>
      </c>
      <c r="DK2055" t="s">
        <v>45</v>
      </c>
      <c r="DL2055" t="s">
        <v>45</v>
      </c>
      <c r="DM2055" t="s">
        <v>45</v>
      </c>
      <c r="DN2055">
        <v>105</v>
      </c>
      <c r="DO2055">
        <v>70</v>
      </c>
      <c r="DP2055">
        <v>1.0469999999999999</v>
      </c>
      <c r="DQ2055">
        <v>1</v>
      </c>
      <c r="DU2055">
        <v>1010</v>
      </c>
      <c r="DV2055" t="s">
        <v>227</v>
      </c>
      <c r="DW2055" t="s">
        <v>227</v>
      </c>
      <c r="DX2055">
        <v>1</v>
      </c>
      <c r="EE2055">
        <v>21377796</v>
      </c>
      <c r="EF2055">
        <v>30</v>
      </c>
      <c r="EG2055" t="s">
        <v>20</v>
      </c>
      <c r="EH2055">
        <v>0</v>
      </c>
      <c r="EI2055" t="s">
        <v>45</v>
      </c>
      <c r="EJ2055">
        <v>1</v>
      </c>
      <c r="EK2055">
        <v>81</v>
      </c>
      <c r="EL2055" t="s">
        <v>393</v>
      </c>
      <c r="EM2055" t="s">
        <v>394</v>
      </c>
      <c r="EO2055" t="s">
        <v>45</v>
      </c>
      <c r="EQ2055">
        <v>0</v>
      </c>
      <c r="ER2055">
        <v>99.57</v>
      </c>
      <c r="ES2055">
        <v>99.57</v>
      </c>
      <c r="ET2055">
        <v>0</v>
      </c>
      <c r="EU2055">
        <v>0</v>
      </c>
      <c r="EV2055">
        <v>0</v>
      </c>
      <c r="EW2055">
        <v>0</v>
      </c>
      <c r="EX2055">
        <v>0</v>
      </c>
      <c r="EZ2055">
        <v>0</v>
      </c>
      <c r="FQ2055">
        <v>0</v>
      </c>
      <c r="FR2055">
        <f t="shared" si="1370"/>
        <v>0</v>
      </c>
      <c r="FS2055">
        <v>0</v>
      </c>
      <c r="FX2055">
        <v>0</v>
      </c>
      <c r="FY2055">
        <v>0</v>
      </c>
      <c r="GA2055" t="s">
        <v>45</v>
      </c>
      <c r="GG2055">
        <v>2</v>
      </c>
      <c r="GH2055">
        <v>1</v>
      </c>
      <c r="GI2055">
        <v>2</v>
      </c>
      <c r="GJ2055">
        <v>0</v>
      </c>
      <c r="GK2055">
        <f>ROUND(R2055*(R12)/100,2)</f>
        <v>0</v>
      </c>
      <c r="GL2055">
        <f t="shared" si="1371"/>
        <v>0</v>
      </c>
      <c r="GM2055">
        <f t="shared" si="1372"/>
        <v>0</v>
      </c>
      <c r="GN2055">
        <f t="shared" si="1373"/>
        <v>0</v>
      </c>
      <c r="GO2055">
        <f t="shared" si="1374"/>
        <v>0</v>
      </c>
      <c r="GP2055">
        <f t="shared" si="1375"/>
        <v>0</v>
      </c>
      <c r="GR2055">
        <v>0</v>
      </c>
    </row>
    <row r="2056" spans="1:200">
      <c r="A2056">
        <v>17</v>
      </c>
      <c r="B2056">
        <v>0</v>
      </c>
      <c r="C2056">
        <f>ROW(SmtRes!A954)</f>
        <v>954</v>
      </c>
      <c r="D2056">
        <f>ROW(EtalonRes!A940)</f>
        <v>940</v>
      </c>
      <c r="E2056" t="s">
        <v>106</v>
      </c>
      <c r="F2056" t="s">
        <v>1031</v>
      </c>
      <c r="G2056" t="s">
        <v>1032</v>
      </c>
      <c r="H2056" t="s">
        <v>1033</v>
      </c>
      <c r="I2056">
        <v>0</v>
      </c>
      <c r="J2056">
        <v>0</v>
      </c>
      <c r="O2056">
        <f t="shared" si="1342"/>
        <v>0</v>
      </c>
      <c r="P2056">
        <f t="shared" si="1343"/>
        <v>0</v>
      </c>
      <c r="Q2056">
        <f t="shared" si="1344"/>
        <v>0</v>
      </c>
      <c r="R2056">
        <f t="shared" si="1345"/>
        <v>0</v>
      </c>
      <c r="S2056">
        <f t="shared" si="1346"/>
        <v>0</v>
      </c>
      <c r="T2056">
        <f t="shared" si="1347"/>
        <v>0</v>
      </c>
      <c r="U2056">
        <f t="shared" si="1348"/>
        <v>0</v>
      </c>
      <c r="V2056">
        <f t="shared" si="1349"/>
        <v>0</v>
      </c>
      <c r="W2056">
        <f t="shared" si="1350"/>
        <v>0</v>
      </c>
      <c r="X2056">
        <f t="shared" si="1351"/>
        <v>0</v>
      </c>
      <c r="Y2056">
        <f t="shared" si="1352"/>
        <v>0</v>
      </c>
      <c r="AA2056">
        <v>22950688</v>
      </c>
      <c r="AB2056">
        <f t="shared" si="1353"/>
        <v>4.0599999999999996</v>
      </c>
      <c r="AC2056">
        <f t="shared" si="1354"/>
        <v>0</v>
      </c>
      <c r="AD2056">
        <f t="shared" si="1376"/>
        <v>0.18</v>
      </c>
      <c r="AE2056">
        <f t="shared" si="1377"/>
        <v>0.02</v>
      </c>
      <c r="AF2056">
        <f t="shared" si="1377"/>
        <v>3.88</v>
      </c>
      <c r="AG2056">
        <f t="shared" si="1356"/>
        <v>0</v>
      </c>
      <c r="AH2056">
        <f t="shared" si="1378"/>
        <v>0.27</v>
      </c>
      <c r="AI2056">
        <f t="shared" si="1378"/>
        <v>0</v>
      </c>
      <c r="AJ2056">
        <f t="shared" si="1358"/>
        <v>0</v>
      </c>
      <c r="AK2056">
        <v>4.0599999999999996</v>
      </c>
      <c r="AL2056">
        <v>0</v>
      </c>
      <c r="AM2056">
        <v>0.18</v>
      </c>
      <c r="AN2056">
        <v>0.02</v>
      </c>
      <c r="AO2056">
        <v>3.88</v>
      </c>
      <c r="AP2056">
        <v>0</v>
      </c>
      <c r="AQ2056">
        <v>0.27</v>
      </c>
      <c r="AR2056">
        <v>0</v>
      </c>
      <c r="AS2056">
        <v>0</v>
      </c>
      <c r="AT2056">
        <v>88</v>
      </c>
      <c r="AU2056">
        <v>44</v>
      </c>
      <c r="AV2056">
        <v>1.0469999999999999</v>
      </c>
      <c r="AW2056">
        <v>1</v>
      </c>
      <c r="AZ2056">
        <v>1</v>
      </c>
      <c r="BA2056">
        <v>16.23</v>
      </c>
      <c r="BB2056">
        <v>6.02</v>
      </c>
      <c r="BC2056">
        <v>1</v>
      </c>
      <c r="BD2056" t="s">
        <v>45</v>
      </c>
      <c r="BE2056" t="s">
        <v>45</v>
      </c>
      <c r="BF2056" t="s">
        <v>45</v>
      </c>
      <c r="BG2056" t="s">
        <v>45</v>
      </c>
      <c r="BH2056">
        <v>0</v>
      </c>
      <c r="BI2056">
        <v>1</v>
      </c>
      <c r="BJ2056" t="s">
        <v>1034</v>
      </c>
      <c r="BM2056">
        <v>85</v>
      </c>
      <c r="BN2056">
        <v>0</v>
      </c>
      <c r="BO2056" t="s">
        <v>1031</v>
      </c>
      <c r="BP2056">
        <v>1</v>
      </c>
      <c r="BQ2056">
        <v>30</v>
      </c>
      <c r="BS2056">
        <v>16.23</v>
      </c>
      <c r="BT2056">
        <v>1</v>
      </c>
      <c r="BU2056">
        <v>1</v>
      </c>
      <c r="BV2056">
        <v>1</v>
      </c>
      <c r="BW2056">
        <v>1</v>
      </c>
      <c r="BX2056">
        <v>1</v>
      </c>
      <c r="BY2056" t="s">
        <v>45</v>
      </c>
      <c r="BZ2056">
        <v>88</v>
      </c>
      <c r="CA2056">
        <v>44</v>
      </c>
      <c r="CF2056">
        <v>0</v>
      </c>
      <c r="CG2056">
        <v>0</v>
      </c>
      <c r="CM2056">
        <v>0</v>
      </c>
      <c r="CN2056" t="s">
        <v>45</v>
      </c>
      <c r="CO2056">
        <v>0</v>
      </c>
      <c r="CP2056">
        <f t="shared" si="1359"/>
        <v>0</v>
      </c>
      <c r="CQ2056">
        <f t="shared" si="1360"/>
        <v>0</v>
      </c>
      <c r="CR2056">
        <f t="shared" si="1361"/>
        <v>1.1345291999999998</v>
      </c>
      <c r="CS2056">
        <f t="shared" si="1362"/>
        <v>0.3398562</v>
      </c>
      <c r="CT2056">
        <f t="shared" si="1363"/>
        <v>65.932102799999996</v>
      </c>
      <c r="CU2056">
        <f t="shared" si="1364"/>
        <v>0</v>
      </c>
      <c r="CV2056">
        <f t="shared" si="1365"/>
        <v>0.28269</v>
      </c>
      <c r="CW2056">
        <f t="shared" si="1366"/>
        <v>0</v>
      </c>
      <c r="CX2056">
        <f t="shared" si="1367"/>
        <v>0</v>
      </c>
      <c r="CY2056">
        <f t="shared" si="1368"/>
        <v>0</v>
      </c>
      <c r="CZ2056">
        <f t="shared" si="1369"/>
        <v>0</v>
      </c>
      <c r="DC2056" t="s">
        <v>45</v>
      </c>
      <c r="DD2056" t="s">
        <v>45</v>
      </c>
      <c r="DE2056" t="s">
        <v>45</v>
      </c>
      <c r="DF2056" t="s">
        <v>45</v>
      </c>
      <c r="DG2056" t="s">
        <v>45</v>
      </c>
      <c r="DH2056" t="s">
        <v>45</v>
      </c>
      <c r="DI2056" t="s">
        <v>45</v>
      </c>
      <c r="DJ2056" t="s">
        <v>45</v>
      </c>
      <c r="DK2056" t="s">
        <v>45</v>
      </c>
      <c r="DL2056" t="s">
        <v>45</v>
      </c>
      <c r="DM2056" t="s">
        <v>45</v>
      </c>
      <c r="DN2056">
        <v>105</v>
      </c>
      <c r="DO2056">
        <v>70</v>
      </c>
      <c r="DP2056">
        <v>1.0469999999999999</v>
      </c>
      <c r="DQ2056">
        <v>1</v>
      </c>
      <c r="DU2056">
        <v>1013</v>
      </c>
      <c r="DV2056" t="s">
        <v>1033</v>
      </c>
      <c r="DW2056" t="s">
        <v>1033</v>
      </c>
      <c r="DX2056">
        <v>1</v>
      </c>
      <c r="EE2056">
        <v>21377800</v>
      </c>
      <c r="EF2056">
        <v>30</v>
      </c>
      <c r="EG2056" t="s">
        <v>20</v>
      </c>
      <c r="EH2056">
        <v>0</v>
      </c>
      <c r="EI2056" t="s">
        <v>45</v>
      </c>
      <c r="EJ2056">
        <v>1</v>
      </c>
      <c r="EK2056">
        <v>85</v>
      </c>
      <c r="EL2056" t="s">
        <v>1035</v>
      </c>
      <c r="EM2056" t="s">
        <v>1036</v>
      </c>
      <c r="EO2056" t="s">
        <v>45</v>
      </c>
      <c r="EQ2056">
        <v>0</v>
      </c>
      <c r="ER2056">
        <v>4.0599999999999996</v>
      </c>
      <c r="ES2056">
        <v>0</v>
      </c>
      <c r="ET2056">
        <v>0.18</v>
      </c>
      <c r="EU2056">
        <v>0.02</v>
      </c>
      <c r="EV2056">
        <v>3.88</v>
      </c>
      <c r="EW2056">
        <v>0.27</v>
      </c>
      <c r="EX2056">
        <v>0</v>
      </c>
      <c r="EY2056">
        <v>0</v>
      </c>
      <c r="EZ2056">
        <v>0</v>
      </c>
      <c r="FQ2056">
        <v>0</v>
      </c>
      <c r="FR2056">
        <f t="shared" si="1370"/>
        <v>0</v>
      </c>
      <c r="FS2056">
        <v>0</v>
      </c>
      <c r="FX2056">
        <v>88</v>
      </c>
      <c r="FY2056">
        <v>44</v>
      </c>
      <c r="GA2056" t="s">
        <v>45</v>
      </c>
      <c r="GG2056">
        <v>2</v>
      </c>
      <c r="GH2056">
        <v>1</v>
      </c>
      <c r="GI2056">
        <v>2</v>
      </c>
      <c r="GJ2056">
        <v>0</v>
      </c>
      <c r="GK2056">
        <f>ROUND(R2056*(R12)/100,2)</f>
        <v>0</v>
      </c>
      <c r="GL2056">
        <f t="shared" si="1371"/>
        <v>0</v>
      </c>
      <c r="GM2056">
        <f t="shared" si="1372"/>
        <v>0</v>
      </c>
      <c r="GN2056">
        <f t="shared" si="1373"/>
        <v>0</v>
      </c>
      <c r="GO2056">
        <f t="shared" si="1374"/>
        <v>0</v>
      </c>
      <c r="GP2056">
        <f t="shared" si="1375"/>
        <v>0</v>
      </c>
      <c r="GR2056">
        <v>0</v>
      </c>
    </row>
    <row r="2057" spans="1:200">
      <c r="A2057">
        <v>18</v>
      </c>
      <c r="B2057">
        <v>0</v>
      </c>
      <c r="C2057">
        <v>954</v>
      </c>
      <c r="E2057" t="s">
        <v>303</v>
      </c>
      <c r="F2057" t="s">
        <v>1037</v>
      </c>
      <c r="G2057" t="s">
        <v>1038</v>
      </c>
      <c r="H2057" t="s">
        <v>227</v>
      </c>
      <c r="I2057">
        <f>I2056*J2057</f>
        <v>0</v>
      </c>
      <c r="J2057">
        <v>1</v>
      </c>
      <c r="O2057">
        <f t="shared" si="1342"/>
        <v>0</v>
      </c>
      <c r="P2057">
        <f t="shared" si="1343"/>
        <v>0</v>
      </c>
      <c r="Q2057">
        <f t="shared" si="1344"/>
        <v>0</v>
      </c>
      <c r="R2057">
        <f t="shared" si="1345"/>
        <v>0</v>
      </c>
      <c r="S2057">
        <f t="shared" si="1346"/>
        <v>0</v>
      </c>
      <c r="T2057">
        <f t="shared" si="1347"/>
        <v>0</v>
      </c>
      <c r="U2057">
        <f t="shared" si="1348"/>
        <v>0</v>
      </c>
      <c r="V2057">
        <f t="shared" si="1349"/>
        <v>0</v>
      </c>
      <c r="W2057">
        <f t="shared" si="1350"/>
        <v>0</v>
      </c>
      <c r="X2057">
        <f t="shared" si="1351"/>
        <v>0</v>
      </c>
      <c r="Y2057">
        <f t="shared" si="1352"/>
        <v>0</v>
      </c>
      <c r="AA2057">
        <v>22950688</v>
      </c>
      <c r="AB2057">
        <f t="shared" si="1353"/>
        <v>264.27999999999997</v>
      </c>
      <c r="AC2057">
        <f t="shared" si="1354"/>
        <v>264.27999999999997</v>
      </c>
      <c r="AD2057">
        <f t="shared" si="1376"/>
        <v>0</v>
      </c>
      <c r="AE2057">
        <f t="shared" si="1377"/>
        <v>0</v>
      </c>
      <c r="AF2057">
        <f t="shared" si="1377"/>
        <v>0</v>
      </c>
      <c r="AG2057">
        <f t="shared" si="1356"/>
        <v>0</v>
      </c>
      <c r="AH2057">
        <f t="shared" si="1378"/>
        <v>0</v>
      </c>
      <c r="AI2057">
        <f t="shared" si="1378"/>
        <v>0</v>
      </c>
      <c r="AJ2057">
        <f t="shared" si="1358"/>
        <v>0</v>
      </c>
      <c r="AK2057">
        <v>264.27999999999997</v>
      </c>
      <c r="AL2057">
        <v>264.27999999999997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1</v>
      </c>
      <c r="AW2057">
        <v>1</v>
      </c>
      <c r="AZ2057">
        <v>1</v>
      </c>
      <c r="BA2057">
        <v>1</v>
      </c>
      <c r="BB2057">
        <v>1</v>
      </c>
      <c r="BC2057">
        <v>3.5</v>
      </c>
      <c r="BD2057" t="s">
        <v>45</v>
      </c>
      <c r="BE2057" t="s">
        <v>45</v>
      </c>
      <c r="BF2057" t="s">
        <v>45</v>
      </c>
      <c r="BG2057" t="s">
        <v>45</v>
      </c>
      <c r="BH2057">
        <v>3</v>
      </c>
      <c r="BI2057">
        <v>1</v>
      </c>
      <c r="BJ2057" t="s">
        <v>1039</v>
      </c>
      <c r="BM2057">
        <v>85</v>
      </c>
      <c r="BN2057">
        <v>0</v>
      </c>
      <c r="BO2057" t="s">
        <v>1037</v>
      </c>
      <c r="BP2057">
        <v>1</v>
      </c>
      <c r="BQ2057">
        <v>30</v>
      </c>
      <c r="BS2057">
        <v>1</v>
      </c>
      <c r="BT2057">
        <v>1</v>
      </c>
      <c r="BU2057">
        <v>1</v>
      </c>
      <c r="BV2057">
        <v>1</v>
      </c>
      <c r="BW2057">
        <v>1</v>
      </c>
      <c r="BX2057">
        <v>1</v>
      </c>
      <c r="BY2057" t="s">
        <v>45</v>
      </c>
      <c r="BZ2057">
        <v>0</v>
      </c>
      <c r="CA2057">
        <v>0</v>
      </c>
      <c r="CF2057">
        <v>0</v>
      </c>
      <c r="CG2057">
        <v>0</v>
      </c>
      <c r="CM2057">
        <v>0</v>
      </c>
      <c r="CN2057" t="s">
        <v>45</v>
      </c>
      <c r="CO2057">
        <v>0</v>
      </c>
      <c r="CP2057">
        <f t="shared" si="1359"/>
        <v>0</v>
      </c>
      <c r="CQ2057">
        <f t="shared" si="1360"/>
        <v>924.9799999999999</v>
      </c>
      <c r="CR2057">
        <f t="shared" si="1361"/>
        <v>0</v>
      </c>
      <c r="CS2057">
        <f t="shared" si="1362"/>
        <v>0</v>
      </c>
      <c r="CT2057">
        <f t="shared" si="1363"/>
        <v>0</v>
      </c>
      <c r="CU2057">
        <f t="shared" si="1364"/>
        <v>0</v>
      </c>
      <c r="CV2057">
        <f t="shared" si="1365"/>
        <v>0</v>
      </c>
      <c r="CW2057">
        <f t="shared" si="1366"/>
        <v>0</v>
      </c>
      <c r="CX2057">
        <f t="shared" si="1367"/>
        <v>0</v>
      </c>
      <c r="CY2057">
        <f t="shared" si="1368"/>
        <v>0</v>
      </c>
      <c r="CZ2057">
        <f t="shared" si="1369"/>
        <v>0</v>
      </c>
      <c r="DC2057" t="s">
        <v>45</v>
      </c>
      <c r="DD2057" t="s">
        <v>45</v>
      </c>
      <c r="DE2057" t="s">
        <v>45</v>
      </c>
      <c r="DF2057" t="s">
        <v>45</v>
      </c>
      <c r="DG2057" t="s">
        <v>45</v>
      </c>
      <c r="DH2057" t="s">
        <v>45</v>
      </c>
      <c r="DI2057" t="s">
        <v>45</v>
      </c>
      <c r="DJ2057" t="s">
        <v>45</v>
      </c>
      <c r="DK2057" t="s">
        <v>45</v>
      </c>
      <c r="DL2057" t="s">
        <v>45</v>
      </c>
      <c r="DM2057" t="s">
        <v>45</v>
      </c>
      <c r="DN2057">
        <v>105</v>
      </c>
      <c r="DO2057">
        <v>70</v>
      </c>
      <c r="DP2057">
        <v>1.0469999999999999</v>
      </c>
      <c r="DQ2057">
        <v>1</v>
      </c>
      <c r="DU2057">
        <v>1010</v>
      </c>
      <c r="DV2057" t="s">
        <v>227</v>
      </c>
      <c r="DW2057" t="s">
        <v>227</v>
      </c>
      <c r="DX2057">
        <v>1</v>
      </c>
      <c r="EE2057">
        <v>21377800</v>
      </c>
      <c r="EF2057">
        <v>30</v>
      </c>
      <c r="EG2057" t="s">
        <v>20</v>
      </c>
      <c r="EH2057">
        <v>0</v>
      </c>
      <c r="EI2057" t="s">
        <v>45</v>
      </c>
      <c r="EJ2057">
        <v>1</v>
      </c>
      <c r="EK2057">
        <v>85</v>
      </c>
      <c r="EL2057" t="s">
        <v>1035</v>
      </c>
      <c r="EM2057" t="s">
        <v>1036</v>
      </c>
      <c r="EO2057" t="s">
        <v>45</v>
      </c>
      <c r="EQ2057">
        <v>0</v>
      </c>
      <c r="ER2057">
        <v>264.27999999999997</v>
      </c>
      <c r="ES2057">
        <v>264.27999999999997</v>
      </c>
      <c r="ET2057">
        <v>0</v>
      </c>
      <c r="EU2057">
        <v>0</v>
      </c>
      <c r="EV2057">
        <v>0</v>
      </c>
      <c r="EW2057">
        <v>0</v>
      </c>
      <c r="EX2057">
        <v>0</v>
      </c>
      <c r="EZ2057">
        <v>0</v>
      </c>
      <c r="FQ2057">
        <v>0</v>
      </c>
      <c r="FR2057">
        <f t="shared" si="1370"/>
        <v>0</v>
      </c>
      <c r="FS2057">
        <v>0</v>
      </c>
      <c r="FX2057">
        <v>0</v>
      </c>
      <c r="FY2057">
        <v>0</v>
      </c>
      <c r="GA2057" t="s">
        <v>45</v>
      </c>
      <c r="GG2057">
        <v>2</v>
      </c>
      <c r="GH2057">
        <v>1</v>
      </c>
      <c r="GI2057">
        <v>2</v>
      </c>
      <c r="GJ2057">
        <v>0</v>
      </c>
      <c r="GK2057">
        <f>ROUND(R2057*(R12)/100,2)</f>
        <v>0</v>
      </c>
      <c r="GL2057">
        <f t="shared" si="1371"/>
        <v>0</v>
      </c>
      <c r="GM2057">
        <f t="shared" si="1372"/>
        <v>0</v>
      </c>
      <c r="GN2057">
        <f t="shared" si="1373"/>
        <v>0</v>
      </c>
      <c r="GO2057">
        <f t="shared" si="1374"/>
        <v>0</v>
      </c>
      <c r="GP2057">
        <f t="shared" si="1375"/>
        <v>0</v>
      </c>
      <c r="GR2057">
        <v>0</v>
      </c>
    </row>
    <row r="2059" spans="1:200">
      <c r="A2059" s="2">
        <v>51</v>
      </c>
      <c r="B2059" s="2">
        <f>B2042</f>
        <v>0</v>
      </c>
      <c r="C2059" s="2">
        <f>A2042</f>
        <v>5</v>
      </c>
      <c r="D2059" s="2">
        <f>ROW(A2042)</f>
        <v>2042</v>
      </c>
      <c r="E2059" s="2"/>
      <c r="F2059" s="2" t="str">
        <f>IF(F2042&lt;&gt;"",F2042,"")</f>
        <v>Новый подраздел</v>
      </c>
      <c r="G2059" s="2" t="str">
        <f>IF(G2042&lt;&gt;"",G2042,"")</f>
        <v>КОРИДОР ОБЩЕГО ПОЛЬЗОВАНИЯ</v>
      </c>
      <c r="H2059" s="2"/>
      <c r="I2059" s="2"/>
      <c r="J2059" s="2"/>
      <c r="K2059" s="2"/>
      <c r="L2059" s="2"/>
      <c r="M2059" s="2"/>
      <c r="N2059" s="2"/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>
        <f t="shared" ref="AO2059:AU2059" si="1379">ROUND(BB2059,2)</f>
        <v>0</v>
      </c>
      <c r="AP2059" s="2">
        <f t="shared" si="1379"/>
        <v>0</v>
      </c>
      <c r="AQ2059" s="2">
        <f t="shared" si="1379"/>
        <v>0</v>
      </c>
      <c r="AR2059" s="2">
        <f t="shared" si="1379"/>
        <v>0</v>
      </c>
      <c r="AS2059" s="2">
        <f t="shared" si="1379"/>
        <v>0</v>
      </c>
      <c r="AT2059" s="2">
        <f t="shared" si="1379"/>
        <v>0</v>
      </c>
      <c r="AU2059" s="2">
        <f t="shared" si="1379"/>
        <v>0</v>
      </c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>
        <v>0</v>
      </c>
    </row>
    <row r="2061" spans="1:200">
      <c r="A2061" s="4">
        <v>50</v>
      </c>
      <c r="B2061" s="4">
        <v>0</v>
      </c>
      <c r="C2061" s="4">
        <v>0</v>
      </c>
      <c r="D2061" s="4">
        <v>1</v>
      </c>
      <c r="E2061" s="4">
        <v>201</v>
      </c>
      <c r="F2061" s="4">
        <f>ROUND(Source!O2059,O2061)</f>
        <v>0</v>
      </c>
      <c r="G2061" s="4" t="s">
        <v>172</v>
      </c>
      <c r="H2061" s="4" t="s">
        <v>173</v>
      </c>
      <c r="I2061" s="4"/>
      <c r="J2061" s="4"/>
      <c r="K2061" s="4">
        <v>201</v>
      </c>
      <c r="L2061" s="4">
        <v>1</v>
      </c>
      <c r="M2061" s="4">
        <v>3</v>
      </c>
      <c r="N2061" s="4" t="s">
        <v>45</v>
      </c>
      <c r="O2061" s="4">
        <v>2</v>
      </c>
      <c r="P2061" s="4"/>
    </row>
    <row r="2062" spans="1:200">
      <c r="A2062" s="4">
        <v>50</v>
      </c>
      <c r="B2062" s="4">
        <v>0</v>
      </c>
      <c r="C2062" s="4">
        <v>0</v>
      </c>
      <c r="D2062" s="4">
        <v>1</v>
      </c>
      <c r="E2062" s="4">
        <v>202</v>
      </c>
      <c r="F2062" s="4">
        <f>ROUND(Source!P2059,O2062)</f>
        <v>0</v>
      </c>
      <c r="G2062" s="4" t="s">
        <v>174</v>
      </c>
      <c r="H2062" s="4" t="s">
        <v>175</v>
      </c>
      <c r="I2062" s="4"/>
      <c r="J2062" s="4"/>
      <c r="K2062" s="4">
        <v>202</v>
      </c>
      <c r="L2062" s="4">
        <v>2</v>
      </c>
      <c r="M2062" s="4">
        <v>3</v>
      </c>
      <c r="N2062" s="4" t="s">
        <v>45</v>
      </c>
      <c r="O2062" s="4">
        <v>2</v>
      </c>
      <c r="P2062" s="4"/>
    </row>
    <row r="2063" spans="1:200">
      <c r="A2063" s="4">
        <v>50</v>
      </c>
      <c r="B2063" s="4">
        <v>0</v>
      </c>
      <c r="C2063" s="4">
        <v>0</v>
      </c>
      <c r="D2063" s="4">
        <v>1</v>
      </c>
      <c r="E2063" s="4">
        <v>222</v>
      </c>
      <c r="F2063" s="4">
        <f>ROUND(Source!AO2059,O2063)</f>
        <v>0</v>
      </c>
      <c r="G2063" s="4" t="s">
        <v>176</v>
      </c>
      <c r="H2063" s="4" t="s">
        <v>177</v>
      </c>
      <c r="I2063" s="4"/>
      <c r="J2063" s="4"/>
      <c r="K2063" s="4">
        <v>222</v>
      </c>
      <c r="L2063" s="4">
        <v>3</v>
      </c>
      <c r="M2063" s="4">
        <v>3</v>
      </c>
      <c r="N2063" s="4" t="s">
        <v>45</v>
      </c>
      <c r="O2063" s="4">
        <v>2</v>
      </c>
      <c r="P2063" s="4"/>
    </row>
    <row r="2064" spans="1:200">
      <c r="A2064" s="4">
        <v>50</v>
      </c>
      <c r="B2064" s="4">
        <v>0</v>
      </c>
      <c r="C2064" s="4">
        <v>0</v>
      </c>
      <c r="D2064" s="4">
        <v>1</v>
      </c>
      <c r="E2064" s="4">
        <v>216</v>
      </c>
      <c r="F2064" s="4">
        <f>ROUND(Source!AP2059,O2064)</f>
        <v>0</v>
      </c>
      <c r="G2064" s="4" t="s">
        <v>178</v>
      </c>
      <c r="H2064" s="4" t="s">
        <v>179</v>
      </c>
      <c r="I2064" s="4"/>
      <c r="J2064" s="4"/>
      <c r="K2064" s="4">
        <v>216</v>
      </c>
      <c r="L2064" s="4">
        <v>4</v>
      </c>
      <c r="M2064" s="4">
        <v>3</v>
      </c>
      <c r="N2064" s="4" t="s">
        <v>45</v>
      </c>
      <c r="O2064" s="4">
        <v>2</v>
      </c>
      <c r="P2064" s="4"/>
    </row>
    <row r="2065" spans="1:88">
      <c r="A2065" s="4">
        <v>50</v>
      </c>
      <c r="B2065" s="4">
        <v>0</v>
      </c>
      <c r="C2065" s="4">
        <v>0</v>
      </c>
      <c r="D2065" s="4">
        <v>1</v>
      </c>
      <c r="E2065" s="4">
        <v>223</v>
      </c>
      <c r="F2065" s="4">
        <f>ROUND(Source!AQ2059,O2065)</f>
        <v>0</v>
      </c>
      <c r="G2065" s="4" t="s">
        <v>180</v>
      </c>
      <c r="H2065" s="4" t="s">
        <v>181</v>
      </c>
      <c r="I2065" s="4"/>
      <c r="J2065" s="4"/>
      <c r="K2065" s="4">
        <v>223</v>
      </c>
      <c r="L2065" s="4">
        <v>5</v>
      </c>
      <c r="M2065" s="4">
        <v>3</v>
      </c>
      <c r="N2065" s="4" t="s">
        <v>45</v>
      </c>
      <c r="O2065" s="4">
        <v>2</v>
      </c>
      <c r="P2065" s="4"/>
    </row>
    <row r="2066" spans="1:88">
      <c r="A2066" s="4">
        <v>50</v>
      </c>
      <c r="B2066" s="4">
        <v>0</v>
      </c>
      <c r="C2066" s="4">
        <v>0</v>
      </c>
      <c r="D2066" s="4">
        <v>1</v>
      </c>
      <c r="E2066" s="4">
        <v>203</v>
      </c>
      <c r="F2066" s="4">
        <f>ROUND(Source!Q2059,O2066)</f>
        <v>0</v>
      </c>
      <c r="G2066" s="4" t="s">
        <v>182</v>
      </c>
      <c r="H2066" s="4" t="s">
        <v>183</v>
      </c>
      <c r="I2066" s="4"/>
      <c r="J2066" s="4"/>
      <c r="K2066" s="4">
        <v>203</v>
      </c>
      <c r="L2066" s="4">
        <v>6</v>
      </c>
      <c r="M2066" s="4">
        <v>3</v>
      </c>
      <c r="N2066" s="4" t="s">
        <v>45</v>
      </c>
      <c r="O2066" s="4">
        <v>2</v>
      </c>
      <c r="P2066" s="4"/>
    </row>
    <row r="2067" spans="1:88">
      <c r="A2067" s="4">
        <v>50</v>
      </c>
      <c r="B2067" s="4">
        <v>0</v>
      </c>
      <c r="C2067" s="4">
        <v>0</v>
      </c>
      <c r="D2067" s="4">
        <v>1</v>
      </c>
      <c r="E2067" s="4">
        <v>204</v>
      </c>
      <c r="F2067" s="4">
        <f>ROUND(Source!R2059,O2067)</f>
        <v>0</v>
      </c>
      <c r="G2067" s="4" t="s">
        <v>184</v>
      </c>
      <c r="H2067" s="4" t="s">
        <v>185</v>
      </c>
      <c r="I2067" s="4"/>
      <c r="J2067" s="4"/>
      <c r="K2067" s="4">
        <v>204</v>
      </c>
      <c r="L2067" s="4">
        <v>7</v>
      </c>
      <c r="M2067" s="4">
        <v>3</v>
      </c>
      <c r="N2067" s="4" t="s">
        <v>45</v>
      </c>
      <c r="O2067" s="4">
        <v>2</v>
      </c>
      <c r="P2067" s="4"/>
    </row>
    <row r="2068" spans="1:88">
      <c r="A2068" s="4">
        <v>50</v>
      </c>
      <c r="B2068" s="4">
        <v>0</v>
      </c>
      <c r="C2068" s="4">
        <v>0</v>
      </c>
      <c r="D2068" s="4">
        <v>1</v>
      </c>
      <c r="E2068" s="4">
        <v>205</v>
      </c>
      <c r="F2068" s="4">
        <f>ROUND(Source!S2059,O2068)</f>
        <v>0</v>
      </c>
      <c r="G2068" s="4" t="s">
        <v>186</v>
      </c>
      <c r="H2068" s="4" t="s">
        <v>187</v>
      </c>
      <c r="I2068" s="4"/>
      <c r="J2068" s="4"/>
      <c r="K2068" s="4">
        <v>205</v>
      </c>
      <c r="L2068" s="4">
        <v>8</v>
      </c>
      <c r="M2068" s="4">
        <v>3</v>
      </c>
      <c r="N2068" s="4" t="s">
        <v>45</v>
      </c>
      <c r="O2068" s="4">
        <v>2</v>
      </c>
      <c r="P2068" s="4"/>
    </row>
    <row r="2069" spans="1:88">
      <c r="A2069" s="4">
        <v>50</v>
      </c>
      <c r="B2069" s="4">
        <v>0</v>
      </c>
      <c r="C2069" s="4">
        <v>0</v>
      </c>
      <c r="D2069" s="4">
        <v>1</v>
      </c>
      <c r="E2069" s="4">
        <v>214</v>
      </c>
      <c r="F2069" s="4">
        <f>ROUND(Source!AS2059,O2069)</f>
        <v>0</v>
      </c>
      <c r="G2069" s="4" t="s">
        <v>188</v>
      </c>
      <c r="H2069" s="4" t="s">
        <v>189</v>
      </c>
      <c r="I2069" s="4"/>
      <c r="J2069" s="4"/>
      <c r="K2069" s="4">
        <v>214</v>
      </c>
      <c r="L2069" s="4">
        <v>9</v>
      </c>
      <c r="M2069" s="4">
        <v>3</v>
      </c>
      <c r="N2069" s="4" t="s">
        <v>45</v>
      </c>
      <c r="O2069" s="4">
        <v>2</v>
      </c>
      <c r="P2069" s="4"/>
    </row>
    <row r="2070" spans="1:88">
      <c r="A2070" s="4">
        <v>50</v>
      </c>
      <c r="B2070" s="4">
        <v>0</v>
      </c>
      <c r="C2070" s="4">
        <v>0</v>
      </c>
      <c r="D2070" s="4">
        <v>1</v>
      </c>
      <c r="E2070" s="4">
        <v>215</v>
      </c>
      <c r="F2070" s="4">
        <f>ROUND(Source!AT2059,O2070)</f>
        <v>0</v>
      </c>
      <c r="G2070" s="4" t="s">
        <v>190</v>
      </c>
      <c r="H2070" s="4" t="s">
        <v>191</v>
      </c>
      <c r="I2070" s="4"/>
      <c r="J2070" s="4"/>
      <c r="K2070" s="4">
        <v>215</v>
      </c>
      <c r="L2070" s="4">
        <v>10</v>
      </c>
      <c r="M2070" s="4">
        <v>3</v>
      </c>
      <c r="N2070" s="4" t="s">
        <v>45</v>
      </c>
      <c r="O2070" s="4">
        <v>2</v>
      </c>
      <c r="P2070" s="4"/>
    </row>
    <row r="2071" spans="1:88">
      <c r="A2071" s="4">
        <v>50</v>
      </c>
      <c r="B2071" s="4">
        <v>0</v>
      </c>
      <c r="C2071" s="4">
        <v>0</v>
      </c>
      <c r="D2071" s="4">
        <v>1</v>
      </c>
      <c r="E2071" s="4">
        <v>217</v>
      </c>
      <c r="F2071" s="4">
        <f>ROUND(Source!AU2059,O2071)</f>
        <v>0</v>
      </c>
      <c r="G2071" s="4" t="s">
        <v>192</v>
      </c>
      <c r="H2071" s="4" t="s">
        <v>193</v>
      </c>
      <c r="I2071" s="4"/>
      <c r="J2071" s="4"/>
      <c r="K2071" s="4">
        <v>217</v>
      </c>
      <c r="L2071" s="4">
        <v>11</v>
      </c>
      <c r="M2071" s="4">
        <v>3</v>
      </c>
      <c r="N2071" s="4" t="s">
        <v>45</v>
      </c>
      <c r="O2071" s="4">
        <v>2</v>
      </c>
      <c r="P2071" s="4"/>
    </row>
    <row r="2072" spans="1:88">
      <c r="A2072" s="4">
        <v>50</v>
      </c>
      <c r="B2072" s="4">
        <v>0</v>
      </c>
      <c r="C2072" s="4">
        <v>0</v>
      </c>
      <c r="D2072" s="4">
        <v>1</v>
      </c>
      <c r="E2072" s="4">
        <v>206</v>
      </c>
      <c r="F2072" s="4">
        <f>ROUND(Source!T2059,O2072)</f>
        <v>0</v>
      </c>
      <c r="G2072" s="4" t="s">
        <v>194</v>
      </c>
      <c r="H2072" s="4" t="s">
        <v>195</v>
      </c>
      <c r="I2072" s="4"/>
      <c r="J2072" s="4"/>
      <c r="K2072" s="4">
        <v>206</v>
      </c>
      <c r="L2072" s="4">
        <v>12</v>
      </c>
      <c r="M2072" s="4">
        <v>3</v>
      </c>
      <c r="N2072" s="4" t="s">
        <v>45</v>
      </c>
      <c r="O2072" s="4">
        <v>2</v>
      </c>
      <c r="P2072" s="4"/>
    </row>
    <row r="2073" spans="1:88">
      <c r="A2073" s="4">
        <v>50</v>
      </c>
      <c r="B2073" s="4">
        <v>0</v>
      </c>
      <c r="C2073" s="4">
        <v>0</v>
      </c>
      <c r="D2073" s="4">
        <v>1</v>
      </c>
      <c r="E2073" s="4">
        <v>207</v>
      </c>
      <c r="F2073" s="4">
        <f>Source!U2059</f>
        <v>0</v>
      </c>
      <c r="G2073" s="4" t="s">
        <v>196</v>
      </c>
      <c r="H2073" s="4" t="s">
        <v>197</v>
      </c>
      <c r="I2073" s="4"/>
      <c r="J2073" s="4"/>
      <c r="K2073" s="4">
        <v>207</v>
      </c>
      <c r="L2073" s="4">
        <v>13</v>
      </c>
      <c r="M2073" s="4">
        <v>3</v>
      </c>
      <c r="N2073" s="4" t="s">
        <v>45</v>
      </c>
      <c r="O2073" s="4">
        <v>-1</v>
      </c>
      <c r="P2073" s="4"/>
    </row>
    <row r="2074" spans="1:88">
      <c r="A2074" s="4">
        <v>50</v>
      </c>
      <c r="B2074" s="4">
        <v>0</v>
      </c>
      <c r="C2074" s="4">
        <v>0</v>
      </c>
      <c r="D2074" s="4">
        <v>1</v>
      </c>
      <c r="E2074" s="4">
        <v>208</v>
      </c>
      <c r="F2074" s="4">
        <f>Source!V2059</f>
        <v>0</v>
      </c>
      <c r="G2074" s="4" t="s">
        <v>198</v>
      </c>
      <c r="H2074" s="4" t="s">
        <v>199</v>
      </c>
      <c r="I2074" s="4"/>
      <c r="J2074" s="4"/>
      <c r="K2074" s="4">
        <v>208</v>
      </c>
      <c r="L2074" s="4">
        <v>14</v>
      </c>
      <c r="M2074" s="4">
        <v>3</v>
      </c>
      <c r="N2074" s="4" t="s">
        <v>45</v>
      </c>
      <c r="O2074" s="4">
        <v>-1</v>
      </c>
      <c r="P2074" s="4"/>
    </row>
    <row r="2075" spans="1:88">
      <c r="A2075" s="4">
        <v>50</v>
      </c>
      <c r="B2075" s="4">
        <v>0</v>
      </c>
      <c r="C2075" s="4">
        <v>0</v>
      </c>
      <c r="D2075" s="4">
        <v>1</v>
      </c>
      <c r="E2075" s="4">
        <v>209</v>
      </c>
      <c r="F2075" s="4">
        <f>ROUND(Source!W2059,O2075)</f>
        <v>0</v>
      </c>
      <c r="G2075" s="4" t="s">
        <v>200</v>
      </c>
      <c r="H2075" s="4" t="s">
        <v>201</v>
      </c>
      <c r="I2075" s="4"/>
      <c r="J2075" s="4"/>
      <c r="K2075" s="4">
        <v>209</v>
      </c>
      <c r="L2075" s="4">
        <v>15</v>
      </c>
      <c r="M2075" s="4">
        <v>3</v>
      </c>
      <c r="N2075" s="4" t="s">
        <v>45</v>
      </c>
      <c r="O2075" s="4">
        <v>2</v>
      </c>
      <c r="P2075" s="4"/>
    </row>
    <row r="2076" spans="1:88">
      <c r="A2076" s="4">
        <v>50</v>
      </c>
      <c r="B2076" s="4">
        <v>0</v>
      </c>
      <c r="C2076" s="4">
        <v>0</v>
      </c>
      <c r="D2076" s="4">
        <v>1</v>
      </c>
      <c r="E2076" s="4">
        <v>210</v>
      </c>
      <c r="F2076" s="4">
        <f>ROUND(Source!X2059,O2076)</f>
        <v>0</v>
      </c>
      <c r="G2076" s="4" t="s">
        <v>202</v>
      </c>
      <c r="H2076" s="4" t="s">
        <v>203</v>
      </c>
      <c r="I2076" s="4"/>
      <c r="J2076" s="4"/>
      <c r="K2076" s="4">
        <v>210</v>
      </c>
      <c r="L2076" s="4">
        <v>16</v>
      </c>
      <c r="M2076" s="4">
        <v>3</v>
      </c>
      <c r="N2076" s="4" t="s">
        <v>45</v>
      </c>
      <c r="O2076" s="4">
        <v>2</v>
      </c>
      <c r="P2076" s="4"/>
    </row>
    <row r="2077" spans="1:88">
      <c r="A2077" s="4">
        <v>50</v>
      </c>
      <c r="B2077" s="4">
        <v>0</v>
      </c>
      <c r="C2077" s="4">
        <v>0</v>
      </c>
      <c r="D2077" s="4">
        <v>1</v>
      </c>
      <c r="E2077" s="4">
        <v>211</v>
      </c>
      <c r="F2077" s="4">
        <f>ROUND(Source!Y2059,O2077)</f>
        <v>0</v>
      </c>
      <c r="G2077" s="4" t="s">
        <v>204</v>
      </c>
      <c r="H2077" s="4" t="s">
        <v>205</v>
      </c>
      <c r="I2077" s="4"/>
      <c r="J2077" s="4"/>
      <c r="K2077" s="4">
        <v>211</v>
      </c>
      <c r="L2077" s="4">
        <v>17</v>
      </c>
      <c r="M2077" s="4">
        <v>3</v>
      </c>
      <c r="N2077" s="4" t="s">
        <v>45</v>
      </c>
      <c r="O2077" s="4">
        <v>2</v>
      </c>
      <c r="P2077" s="4"/>
    </row>
    <row r="2078" spans="1:88">
      <c r="A2078" s="4">
        <v>50</v>
      </c>
      <c r="B2078" s="4">
        <v>0</v>
      </c>
      <c r="C2078" s="4">
        <v>0</v>
      </c>
      <c r="D2078" s="4">
        <v>1</v>
      </c>
      <c r="E2078" s="4">
        <v>224</v>
      </c>
      <c r="F2078" s="4">
        <f>ROUND(Source!AR2059,O2078)</f>
        <v>0</v>
      </c>
      <c r="G2078" s="4" t="s">
        <v>206</v>
      </c>
      <c r="H2078" s="4" t="s">
        <v>207</v>
      </c>
      <c r="I2078" s="4"/>
      <c r="J2078" s="4"/>
      <c r="K2078" s="4">
        <v>224</v>
      </c>
      <c r="L2078" s="4">
        <v>18</v>
      </c>
      <c r="M2078" s="4">
        <v>3</v>
      </c>
      <c r="N2078" s="4" t="s">
        <v>45</v>
      </c>
      <c r="O2078" s="4">
        <v>2</v>
      </c>
      <c r="P2078" s="4"/>
    </row>
    <row r="2080" spans="1:88">
      <c r="A2080" s="1">
        <v>5</v>
      </c>
      <c r="B2080" s="1">
        <v>0</v>
      </c>
      <c r="C2080" s="1"/>
      <c r="D2080" s="1">
        <f>ROW(A2088)</f>
        <v>2088</v>
      </c>
      <c r="E2080" s="1"/>
      <c r="F2080" s="1" t="s">
        <v>564</v>
      </c>
      <c r="G2080" s="1" t="s">
        <v>838</v>
      </c>
      <c r="H2080" s="1" t="s">
        <v>45</v>
      </c>
      <c r="I2080" s="1">
        <v>0</v>
      </c>
      <c r="J2080" s="1"/>
      <c r="K2080" s="1">
        <v>0</v>
      </c>
      <c r="L2080" s="1"/>
      <c r="M2080" s="1"/>
      <c r="N2080" s="1"/>
      <c r="O2080" s="1"/>
      <c r="P2080" s="1"/>
      <c r="Q2080" s="1"/>
      <c r="R2080" s="1"/>
      <c r="S2080" s="1"/>
      <c r="T2080" s="1"/>
      <c r="U2080" s="1" t="s">
        <v>45</v>
      </c>
      <c r="V2080" s="1">
        <v>0</v>
      </c>
      <c r="W2080" s="1"/>
      <c r="X2080" s="1"/>
      <c r="Y2080" s="1"/>
      <c r="Z2080" s="1"/>
      <c r="AA2080" s="1"/>
      <c r="AB2080" s="1" t="s">
        <v>45</v>
      </c>
      <c r="AC2080" s="1" t="s">
        <v>45</v>
      </c>
      <c r="AD2080" s="1" t="s">
        <v>45</v>
      </c>
      <c r="AE2080" s="1" t="s">
        <v>45</v>
      </c>
      <c r="AF2080" s="1" t="s">
        <v>45</v>
      </c>
      <c r="AG2080" s="1" t="s">
        <v>45</v>
      </c>
      <c r="AH2080" s="1"/>
      <c r="AI2080" s="1"/>
      <c r="AJ2080" s="1"/>
      <c r="AK2080" s="1"/>
      <c r="AL2080" s="1"/>
      <c r="AM2080" s="1"/>
      <c r="AN2080" s="1"/>
      <c r="AO2080" s="1"/>
      <c r="AP2080" s="1" t="s">
        <v>45</v>
      </c>
      <c r="AQ2080" s="1" t="s">
        <v>45</v>
      </c>
      <c r="AR2080" s="1" t="s">
        <v>45</v>
      </c>
      <c r="AS2080" s="1"/>
      <c r="AT2080" s="1"/>
      <c r="AU2080" s="1"/>
      <c r="AV2080" s="1"/>
      <c r="AW2080" s="1"/>
      <c r="AX2080" s="1"/>
      <c r="AY2080" s="1"/>
      <c r="AZ2080" s="1" t="s">
        <v>45</v>
      </c>
      <c r="BA2080" s="1"/>
      <c r="BB2080" s="1" t="s">
        <v>45</v>
      </c>
      <c r="BC2080" s="1" t="s">
        <v>45</v>
      </c>
      <c r="BD2080" s="1" t="s">
        <v>45</v>
      </c>
      <c r="BE2080" s="1" t="s">
        <v>45</v>
      </c>
      <c r="BF2080" s="1" t="s">
        <v>45</v>
      </c>
      <c r="BG2080" s="1" t="s">
        <v>45</v>
      </c>
      <c r="BH2080" s="1" t="s">
        <v>45</v>
      </c>
      <c r="BI2080" s="1" t="s">
        <v>45</v>
      </c>
      <c r="BJ2080" s="1" t="s">
        <v>45</v>
      </c>
      <c r="BK2080" s="1" t="s">
        <v>45</v>
      </c>
      <c r="BL2080" s="1" t="s">
        <v>45</v>
      </c>
      <c r="BM2080" s="1" t="s">
        <v>45</v>
      </c>
      <c r="BN2080" s="1" t="s">
        <v>45</v>
      </c>
      <c r="BO2080" s="1" t="s">
        <v>45</v>
      </c>
      <c r="BP2080" s="1" t="s">
        <v>45</v>
      </c>
      <c r="BQ2080" s="1"/>
      <c r="BR2080" s="1"/>
      <c r="BS2080" s="1"/>
      <c r="BT2080" s="1"/>
      <c r="BU2080" s="1"/>
      <c r="BV2080" s="1"/>
      <c r="BW2080" s="1"/>
      <c r="BX2080" s="1">
        <v>0</v>
      </c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>
        <v>0</v>
      </c>
    </row>
    <row r="2082" spans="1:200">
      <c r="A2082" s="2">
        <v>52</v>
      </c>
      <c r="B2082" s="2">
        <f t="shared" ref="B2082:G2082" si="1380">B2088</f>
        <v>0</v>
      </c>
      <c r="C2082" s="2">
        <f t="shared" si="1380"/>
        <v>5</v>
      </c>
      <c r="D2082" s="2">
        <f t="shared" si="1380"/>
        <v>2080</v>
      </c>
      <c r="E2082" s="2">
        <f t="shared" si="1380"/>
        <v>0</v>
      </c>
      <c r="F2082" s="2" t="str">
        <f t="shared" si="1380"/>
        <v>Новый подраздел</v>
      </c>
      <c r="G2082" s="2" t="str">
        <f t="shared" si="1380"/>
        <v>КОМНАТЫ</v>
      </c>
      <c r="H2082" s="2"/>
      <c r="I2082" s="2"/>
      <c r="J2082" s="2"/>
      <c r="K2082" s="2"/>
      <c r="L2082" s="2"/>
      <c r="M2082" s="2"/>
      <c r="N2082" s="2"/>
      <c r="O2082" s="2">
        <f t="shared" ref="O2082:AT2082" si="1381">O2088</f>
        <v>0</v>
      </c>
      <c r="P2082" s="2">
        <f t="shared" si="1381"/>
        <v>0</v>
      </c>
      <c r="Q2082" s="2">
        <f t="shared" si="1381"/>
        <v>0</v>
      </c>
      <c r="R2082" s="2">
        <f t="shared" si="1381"/>
        <v>0</v>
      </c>
      <c r="S2082" s="2">
        <f t="shared" si="1381"/>
        <v>0</v>
      </c>
      <c r="T2082" s="2">
        <f t="shared" si="1381"/>
        <v>0</v>
      </c>
      <c r="U2082" s="2">
        <f t="shared" si="1381"/>
        <v>0</v>
      </c>
      <c r="V2082" s="2">
        <f t="shared" si="1381"/>
        <v>0</v>
      </c>
      <c r="W2082" s="2">
        <f t="shared" si="1381"/>
        <v>0</v>
      </c>
      <c r="X2082" s="2">
        <f t="shared" si="1381"/>
        <v>0</v>
      </c>
      <c r="Y2082" s="2">
        <f t="shared" si="1381"/>
        <v>0</v>
      </c>
      <c r="Z2082" s="2">
        <f t="shared" si="1381"/>
        <v>0</v>
      </c>
      <c r="AA2082" s="2">
        <f t="shared" si="1381"/>
        <v>0</v>
      </c>
      <c r="AB2082" s="2">
        <f t="shared" si="1381"/>
        <v>0</v>
      </c>
      <c r="AC2082" s="2">
        <f t="shared" si="1381"/>
        <v>0</v>
      </c>
      <c r="AD2082" s="2">
        <f t="shared" si="1381"/>
        <v>0</v>
      </c>
      <c r="AE2082" s="2">
        <f t="shared" si="1381"/>
        <v>0</v>
      </c>
      <c r="AF2082" s="2">
        <f t="shared" si="1381"/>
        <v>0</v>
      </c>
      <c r="AG2082" s="2">
        <f t="shared" si="1381"/>
        <v>0</v>
      </c>
      <c r="AH2082" s="2">
        <f t="shared" si="1381"/>
        <v>0</v>
      </c>
      <c r="AI2082" s="2">
        <f t="shared" si="1381"/>
        <v>0</v>
      </c>
      <c r="AJ2082" s="2">
        <f t="shared" si="1381"/>
        <v>0</v>
      </c>
      <c r="AK2082" s="2">
        <f t="shared" si="1381"/>
        <v>0</v>
      </c>
      <c r="AL2082" s="2">
        <f t="shared" si="1381"/>
        <v>0</v>
      </c>
      <c r="AM2082" s="2">
        <f t="shared" si="1381"/>
        <v>0</v>
      </c>
      <c r="AN2082" s="2">
        <f t="shared" si="1381"/>
        <v>0</v>
      </c>
      <c r="AO2082" s="2">
        <f t="shared" si="1381"/>
        <v>0</v>
      </c>
      <c r="AP2082" s="2">
        <f t="shared" si="1381"/>
        <v>0</v>
      </c>
      <c r="AQ2082" s="2">
        <f t="shared" si="1381"/>
        <v>0</v>
      </c>
      <c r="AR2082" s="2">
        <f t="shared" si="1381"/>
        <v>0</v>
      </c>
      <c r="AS2082" s="2">
        <f t="shared" si="1381"/>
        <v>0</v>
      </c>
      <c r="AT2082" s="2">
        <f t="shared" si="1381"/>
        <v>0</v>
      </c>
      <c r="AU2082" s="2">
        <f t="shared" ref="AU2082:BZ2082" si="1382">AU2088</f>
        <v>0</v>
      </c>
      <c r="AV2082" s="2">
        <f t="shared" si="1382"/>
        <v>0</v>
      </c>
      <c r="AW2082" s="2">
        <f t="shared" si="1382"/>
        <v>0</v>
      </c>
      <c r="AX2082" s="2">
        <f t="shared" si="1382"/>
        <v>0</v>
      </c>
      <c r="AY2082" s="2">
        <f t="shared" si="1382"/>
        <v>0</v>
      </c>
      <c r="AZ2082" s="2">
        <f t="shared" si="1382"/>
        <v>0</v>
      </c>
      <c r="BA2082" s="2">
        <f t="shared" si="1382"/>
        <v>0</v>
      </c>
      <c r="BB2082" s="2">
        <f t="shared" si="1382"/>
        <v>0</v>
      </c>
      <c r="BC2082" s="2">
        <f t="shared" si="1382"/>
        <v>0</v>
      </c>
      <c r="BD2082" s="2">
        <f t="shared" si="1382"/>
        <v>0</v>
      </c>
      <c r="BE2082" s="2">
        <f t="shared" si="1382"/>
        <v>0</v>
      </c>
      <c r="BF2082" s="2">
        <f t="shared" si="1382"/>
        <v>0</v>
      </c>
      <c r="BG2082" s="2">
        <f t="shared" si="1382"/>
        <v>0</v>
      </c>
      <c r="BH2082" s="2">
        <f t="shared" si="1382"/>
        <v>0</v>
      </c>
      <c r="BI2082" s="2">
        <f t="shared" si="1382"/>
        <v>0</v>
      </c>
      <c r="BJ2082" s="2">
        <f t="shared" si="1382"/>
        <v>0</v>
      </c>
      <c r="BK2082" s="2">
        <f t="shared" si="1382"/>
        <v>0</v>
      </c>
      <c r="BL2082" s="2">
        <f t="shared" si="1382"/>
        <v>0</v>
      </c>
      <c r="BM2082" s="2">
        <f t="shared" si="1382"/>
        <v>0</v>
      </c>
      <c r="BN2082" s="2">
        <f t="shared" si="1382"/>
        <v>0</v>
      </c>
      <c r="BO2082" s="3">
        <f t="shared" si="1382"/>
        <v>0</v>
      </c>
      <c r="BP2082" s="3">
        <f t="shared" si="1382"/>
        <v>0</v>
      </c>
      <c r="BQ2082" s="3">
        <f t="shared" si="1382"/>
        <v>0</v>
      </c>
      <c r="BR2082" s="3">
        <f t="shared" si="1382"/>
        <v>0</v>
      </c>
      <c r="BS2082" s="3">
        <f t="shared" si="1382"/>
        <v>0</v>
      </c>
      <c r="BT2082" s="3">
        <f t="shared" si="1382"/>
        <v>0</v>
      </c>
      <c r="BU2082" s="3">
        <f t="shared" si="1382"/>
        <v>0</v>
      </c>
      <c r="BV2082" s="3">
        <f t="shared" si="1382"/>
        <v>0</v>
      </c>
      <c r="BW2082" s="3">
        <f t="shared" si="1382"/>
        <v>0</v>
      </c>
      <c r="BX2082" s="3">
        <f t="shared" si="1382"/>
        <v>0</v>
      </c>
      <c r="BY2082" s="3">
        <f t="shared" si="1382"/>
        <v>0</v>
      </c>
      <c r="BZ2082" s="3">
        <f t="shared" si="1382"/>
        <v>0</v>
      </c>
      <c r="CA2082" s="3">
        <f t="shared" ref="CA2082:DF2082" si="1383">CA2088</f>
        <v>0</v>
      </c>
      <c r="CB2082" s="3">
        <f t="shared" si="1383"/>
        <v>0</v>
      </c>
      <c r="CC2082" s="3">
        <f t="shared" si="1383"/>
        <v>0</v>
      </c>
      <c r="CD2082" s="3">
        <f t="shared" si="1383"/>
        <v>0</v>
      </c>
      <c r="CE2082" s="3">
        <f t="shared" si="1383"/>
        <v>0</v>
      </c>
      <c r="CF2082" s="3">
        <f t="shared" si="1383"/>
        <v>0</v>
      </c>
      <c r="CG2082" s="3">
        <f t="shared" si="1383"/>
        <v>0</v>
      </c>
      <c r="CH2082" s="3">
        <f t="shared" si="1383"/>
        <v>0</v>
      </c>
      <c r="CI2082" s="3">
        <f t="shared" si="1383"/>
        <v>0</v>
      </c>
      <c r="CJ2082" s="3">
        <f t="shared" si="1383"/>
        <v>0</v>
      </c>
      <c r="CK2082" s="3">
        <f t="shared" si="1383"/>
        <v>0</v>
      </c>
      <c r="CL2082" s="3">
        <f t="shared" si="1383"/>
        <v>0</v>
      </c>
      <c r="CM2082" s="3">
        <f t="shared" si="1383"/>
        <v>0</v>
      </c>
      <c r="CN2082" s="3">
        <f t="shared" si="1383"/>
        <v>0</v>
      </c>
      <c r="CO2082" s="3">
        <f t="shared" si="1383"/>
        <v>0</v>
      </c>
      <c r="CP2082" s="3">
        <f t="shared" si="1383"/>
        <v>0</v>
      </c>
      <c r="CQ2082" s="3">
        <f t="shared" si="1383"/>
        <v>0</v>
      </c>
      <c r="CR2082" s="3">
        <f t="shared" si="1383"/>
        <v>0</v>
      </c>
      <c r="CS2082" s="3">
        <f t="shared" si="1383"/>
        <v>0</v>
      </c>
      <c r="CT2082" s="3">
        <f t="shared" si="1383"/>
        <v>0</v>
      </c>
      <c r="CU2082" s="3">
        <f t="shared" si="1383"/>
        <v>0</v>
      </c>
      <c r="CV2082" s="3">
        <f t="shared" si="1383"/>
        <v>0</v>
      </c>
      <c r="CW2082" s="3">
        <f t="shared" si="1383"/>
        <v>0</v>
      </c>
      <c r="CX2082" s="3">
        <f t="shared" si="1383"/>
        <v>0</v>
      </c>
      <c r="CY2082" s="3">
        <f t="shared" si="1383"/>
        <v>0</v>
      </c>
      <c r="CZ2082" s="3">
        <f t="shared" si="1383"/>
        <v>0</v>
      </c>
      <c r="DA2082" s="3">
        <f t="shared" si="1383"/>
        <v>0</v>
      </c>
      <c r="DB2082" s="3">
        <f t="shared" si="1383"/>
        <v>0</v>
      </c>
      <c r="DC2082" s="3">
        <f t="shared" si="1383"/>
        <v>0</v>
      </c>
      <c r="DD2082" s="3">
        <f t="shared" si="1383"/>
        <v>0</v>
      </c>
      <c r="DE2082" s="3">
        <f t="shared" si="1383"/>
        <v>0</v>
      </c>
      <c r="DF2082" s="3">
        <f t="shared" si="1383"/>
        <v>0</v>
      </c>
      <c r="DG2082" s="3">
        <f t="shared" ref="DG2082:DN2082" si="1384">DG2088</f>
        <v>0</v>
      </c>
      <c r="DH2082" s="3">
        <f t="shared" si="1384"/>
        <v>0</v>
      </c>
      <c r="DI2082" s="3">
        <f t="shared" si="1384"/>
        <v>0</v>
      </c>
      <c r="DJ2082" s="3">
        <f t="shared" si="1384"/>
        <v>0</v>
      </c>
      <c r="DK2082" s="3">
        <f t="shared" si="1384"/>
        <v>0</v>
      </c>
      <c r="DL2082" s="3">
        <f t="shared" si="1384"/>
        <v>0</v>
      </c>
      <c r="DM2082" s="3">
        <f t="shared" si="1384"/>
        <v>0</v>
      </c>
      <c r="DN2082" s="3">
        <f t="shared" si="1384"/>
        <v>0</v>
      </c>
    </row>
    <row r="2084" spans="1:200">
      <c r="A2084">
        <v>17</v>
      </c>
      <c r="B2084">
        <v>0</v>
      </c>
      <c r="C2084">
        <f>ROW(SmtRes!A969)</f>
        <v>969</v>
      </c>
      <c r="D2084">
        <f>ROW(EtalonRes!A955)</f>
        <v>955</v>
      </c>
      <c r="E2084" t="s">
        <v>63</v>
      </c>
      <c r="F2084" t="s">
        <v>1022</v>
      </c>
      <c r="G2084" t="s">
        <v>1023</v>
      </c>
      <c r="H2084" t="s">
        <v>73</v>
      </c>
      <c r="I2084">
        <v>0</v>
      </c>
      <c r="J2084">
        <v>0</v>
      </c>
      <c r="O2084">
        <f>ROUND(CP2084,2)</f>
        <v>0</v>
      </c>
      <c r="P2084">
        <f>ROUND(CQ2084*I2084,2)</f>
        <v>0</v>
      </c>
      <c r="Q2084">
        <f>ROUND(CR2084*I2084,2)</f>
        <v>0</v>
      </c>
      <c r="R2084">
        <f>ROUND(CS2084*I2084,2)</f>
        <v>0</v>
      </c>
      <c r="S2084">
        <f>ROUND(CT2084*I2084,2)</f>
        <v>0</v>
      </c>
      <c r="T2084">
        <f>ROUND(CU2084*I2084,2)</f>
        <v>0</v>
      </c>
      <c r="U2084">
        <f>CV2084*I2084</f>
        <v>0</v>
      </c>
      <c r="V2084">
        <f>CW2084*I2084</f>
        <v>0</v>
      </c>
      <c r="W2084">
        <f>ROUND(CX2084*I2084,2)</f>
        <v>0</v>
      </c>
      <c r="X2084">
        <f t="shared" ref="X2084:Y2086" si="1385">ROUND(CY2084,2)</f>
        <v>0</v>
      </c>
      <c r="Y2084">
        <f t="shared" si="1385"/>
        <v>0</v>
      </c>
      <c r="AA2084">
        <v>22950688</v>
      </c>
      <c r="AB2084">
        <f>ROUND((AC2084+AD2084+AF2084),6)</f>
        <v>3438.81</v>
      </c>
      <c r="AC2084">
        <f>ROUND((ES2084),6)</f>
        <v>2042.07</v>
      </c>
      <c r="AD2084">
        <f>ROUND((((ET2084)-(EU2084))+AE2084),6)</f>
        <v>315.24</v>
      </c>
      <c r="AE2084">
        <f t="shared" ref="AE2084:AF2086" si="1386">ROUND((EU2084),6)</f>
        <v>79.569999999999993</v>
      </c>
      <c r="AF2084">
        <f t="shared" si="1386"/>
        <v>1081.5</v>
      </c>
      <c r="AG2084">
        <f>ROUND((AP2084),6)</f>
        <v>0</v>
      </c>
      <c r="AH2084">
        <f t="shared" ref="AH2084:AI2086" si="1387">(EW2084)</f>
        <v>89.9</v>
      </c>
      <c r="AI2084">
        <f t="shared" si="1387"/>
        <v>0</v>
      </c>
      <c r="AJ2084">
        <f>ROUND((AS2084),6)</f>
        <v>0</v>
      </c>
      <c r="AK2084">
        <v>3438.81</v>
      </c>
      <c r="AL2084">
        <v>2042.07</v>
      </c>
      <c r="AM2084">
        <v>315.24</v>
      </c>
      <c r="AN2084">
        <v>79.569999999999993</v>
      </c>
      <c r="AO2084">
        <v>1081.5</v>
      </c>
      <c r="AP2084">
        <v>0</v>
      </c>
      <c r="AQ2084">
        <v>89.9</v>
      </c>
      <c r="AR2084">
        <v>0</v>
      </c>
      <c r="AS2084">
        <v>0</v>
      </c>
      <c r="AT2084">
        <v>88</v>
      </c>
      <c r="AU2084">
        <v>44</v>
      </c>
      <c r="AV2084">
        <v>1.0469999999999999</v>
      </c>
      <c r="AW2084">
        <v>1</v>
      </c>
      <c r="AZ2084">
        <v>1</v>
      </c>
      <c r="BA2084">
        <v>16.23</v>
      </c>
      <c r="BB2084">
        <v>8.1</v>
      </c>
      <c r="BC2084">
        <v>4.5999999999999996</v>
      </c>
      <c r="BD2084" t="s">
        <v>45</v>
      </c>
      <c r="BE2084" t="s">
        <v>45</v>
      </c>
      <c r="BF2084" t="s">
        <v>45</v>
      </c>
      <c r="BG2084" t="s">
        <v>45</v>
      </c>
      <c r="BH2084">
        <v>0</v>
      </c>
      <c r="BI2084">
        <v>1</v>
      </c>
      <c r="BJ2084" t="s">
        <v>1024</v>
      </c>
      <c r="BM2084">
        <v>81</v>
      </c>
      <c r="BN2084">
        <v>0</v>
      </c>
      <c r="BO2084" t="s">
        <v>1022</v>
      </c>
      <c r="BP2084">
        <v>1</v>
      </c>
      <c r="BQ2084">
        <v>30</v>
      </c>
      <c r="BS2084">
        <v>16.23</v>
      </c>
      <c r="BT2084">
        <v>1</v>
      </c>
      <c r="BU2084">
        <v>1</v>
      </c>
      <c r="BV2084">
        <v>1</v>
      </c>
      <c r="BW2084">
        <v>1</v>
      </c>
      <c r="BX2084">
        <v>1</v>
      </c>
      <c r="BY2084" t="s">
        <v>45</v>
      </c>
      <c r="BZ2084">
        <v>88</v>
      </c>
      <c r="CA2084">
        <v>44</v>
      </c>
      <c r="CF2084">
        <v>0</v>
      </c>
      <c r="CG2084">
        <v>0</v>
      </c>
      <c r="CM2084">
        <v>0</v>
      </c>
      <c r="CN2084" t="s">
        <v>45</v>
      </c>
      <c r="CO2084">
        <v>0</v>
      </c>
      <c r="CP2084">
        <f>(P2084+Q2084+S2084)</f>
        <v>0</v>
      </c>
      <c r="CQ2084">
        <f>(AC2084*BC2084*AW2084)</f>
        <v>9393.521999999999</v>
      </c>
      <c r="CR2084">
        <f>(AD2084*BB2084*AV2084)</f>
        <v>2673.4558679999996</v>
      </c>
      <c r="CS2084">
        <f>(AE2084*BS2084*AV2084)</f>
        <v>1352.1178917</v>
      </c>
      <c r="CT2084">
        <f>(AF2084*BA2084*AV2084)</f>
        <v>18377.724014999996</v>
      </c>
      <c r="CU2084">
        <f>AG2084</f>
        <v>0</v>
      </c>
      <c r="CV2084">
        <f>(AH2084*AV2084)</f>
        <v>94.125299999999996</v>
      </c>
      <c r="CW2084">
        <f t="shared" ref="CW2084:CX2086" si="1388">AI2084</f>
        <v>0</v>
      </c>
      <c r="CX2084">
        <f t="shared" si="1388"/>
        <v>0</v>
      </c>
      <c r="CY2084">
        <f>S2084*(BZ2084/100)</f>
        <v>0</v>
      </c>
      <c r="CZ2084">
        <f>S2084*(CA2084/100)</f>
        <v>0</v>
      </c>
      <c r="DC2084" t="s">
        <v>45</v>
      </c>
      <c r="DD2084" t="s">
        <v>45</v>
      </c>
      <c r="DE2084" t="s">
        <v>45</v>
      </c>
      <c r="DF2084" t="s">
        <v>45</v>
      </c>
      <c r="DG2084" t="s">
        <v>45</v>
      </c>
      <c r="DH2084" t="s">
        <v>45</v>
      </c>
      <c r="DI2084" t="s">
        <v>45</v>
      </c>
      <c r="DJ2084" t="s">
        <v>45</v>
      </c>
      <c r="DK2084" t="s">
        <v>45</v>
      </c>
      <c r="DL2084" t="s">
        <v>45</v>
      </c>
      <c r="DM2084" t="s">
        <v>45</v>
      </c>
      <c r="DN2084">
        <v>105</v>
      </c>
      <c r="DO2084">
        <v>70</v>
      </c>
      <c r="DP2084">
        <v>1.0469999999999999</v>
      </c>
      <c r="DQ2084">
        <v>1</v>
      </c>
      <c r="DU2084">
        <v>1005</v>
      </c>
      <c r="DV2084" t="s">
        <v>73</v>
      </c>
      <c r="DW2084" t="s">
        <v>73</v>
      </c>
      <c r="DX2084">
        <v>100</v>
      </c>
      <c r="EE2084">
        <v>21377796</v>
      </c>
      <c r="EF2084">
        <v>30</v>
      </c>
      <c r="EG2084" t="s">
        <v>20</v>
      </c>
      <c r="EH2084">
        <v>0</v>
      </c>
      <c r="EI2084" t="s">
        <v>45</v>
      </c>
      <c r="EJ2084">
        <v>1</v>
      </c>
      <c r="EK2084">
        <v>81</v>
      </c>
      <c r="EL2084" t="s">
        <v>393</v>
      </c>
      <c r="EM2084" t="s">
        <v>394</v>
      </c>
      <c r="EO2084" t="s">
        <v>45</v>
      </c>
      <c r="EQ2084">
        <v>0</v>
      </c>
      <c r="ER2084">
        <v>3438.81</v>
      </c>
      <c r="ES2084">
        <v>2042.07</v>
      </c>
      <c r="ET2084">
        <v>315.24</v>
      </c>
      <c r="EU2084">
        <v>79.569999999999993</v>
      </c>
      <c r="EV2084">
        <v>1081.5</v>
      </c>
      <c r="EW2084">
        <v>89.9</v>
      </c>
      <c r="EX2084">
        <v>0</v>
      </c>
      <c r="EY2084">
        <v>0</v>
      </c>
      <c r="EZ2084">
        <v>0</v>
      </c>
      <c r="FQ2084">
        <v>0</v>
      </c>
      <c r="FR2084">
        <f>ROUND(IF(AND(BH2084=3,BI2084=3),P2084,0),2)</f>
        <v>0</v>
      </c>
      <c r="FS2084">
        <v>0</v>
      </c>
      <c r="FX2084">
        <v>88</v>
      </c>
      <c r="FY2084">
        <v>44</v>
      </c>
      <c r="GA2084" t="s">
        <v>45</v>
      </c>
      <c r="GG2084">
        <v>2</v>
      </c>
      <c r="GH2084">
        <v>1</v>
      </c>
      <c r="GI2084">
        <v>2</v>
      </c>
      <c r="GJ2084">
        <v>0</v>
      </c>
      <c r="GK2084">
        <f>ROUND(R2084*(R12)/100,2)</f>
        <v>0</v>
      </c>
      <c r="GL2084">
        <f>ROUND(IF(AND(BH2084=3,BI2084=3,FS2084&lt;&gt;0),P2084,0),2)</f>
        <v>0</v>
      </c>
      <c r="GM2084">
        <f>O2084+X2084+Y2084+GK2084</f>
        <v>0</v>
      </c>
      <c r="GN2084">
        <f>ROUND(IF(OR(BI2084=0,BI2084=1),O2084+X2084+Y2084+GK2084,0),2)</f>
        <v>0</v>
      </c>
      <c r="GO2084">
        <f>ROUND(IF(BI2084=2,O2084+X2084+Y2084+GK2084,0),2)</f>
        <v>0</v>
      </c>
      <c r="GP2084">
        <f>ROUND(IF(BI2084=4,O2084+X2084+Y2084+GK2084,0),2)</f>
        <v>0</v>
      </c>
      <c r="GR2084">
        <v>0</v>
      </c>
    </row>
    <row r="2085" spans="1:200">
      <c r="A2085">
        <v>18</v>
      </c>
      <c r="B2085">
        <v>0</v>
      </c>
      <c r="C2085">
        <v>969</v>
      </c>
      <c r="E2085" t="s">
        <v>386</v>
      </c>
      <c r="F2085" t="s">
        <v>1025</v>
      </c>
      <c r="G2085" t="s">
        <v>1026</v>
      </c>
      <c r="H2085" t="s">
        <v>462</v>
      </c>
      <c r="I2085">
        <f>I2084*J2085</f>
        <v>0</v>
      </c>
      <c r="J2085">
        <v>0</v>
      </c>
      <c r="O2085">
        <f>ROUND(CP2085,2)</f>
        <v>0</v>
      </c>
      <c r="P2085">
        <f>ROUND(CQ2085*I2085,2)</f>
        <v>0</v>
      </c>
      <c r="Q2085">
        <f>ROUND(CR2085*I2085,2)</f>
        <v>0</v>
      </c>
      <c r="R2085">
        <f>ROUND(CS2085*I2085,2)</f>
        <v>0</v>
      </c>
      <c r="S2085">
        <f>ROUND(CT2085*I2085,2)</f>
        <v>0</v>
      </c>
      <c r="T2085">
        <f>ROUND(CU2085*I2085,2)</f>
        <v>0</v>
      </c>
      <c r="U2085">
        <f>CV2085*I2085</f>
        <v>0</v>
      </c>
      <c r="V2085">
        <f>CW2085*I2085</f>
        <v>0</v>
      </c>
      <c r="W2085">
        <f>ROUND(CX2085*I2085,2)</f>
        <v>0</v>
      </c>
      <c r="X2085">
        <f t="shared" si="1385"/>
        <v>0</v>
      </c>
      <c r="Y2085">
        <f t="shared" si="1385"/>
        <v>0</v>
      </c>
      <c r="AA2085">
        <v>22950688</v>
      </c>
      <c r="AB2085">
        <f>ROUND((AC2085+AD2085+AF2085),6)</f>
        <v>503.55</v>
      </c>
      <c r="AC2085">
        <f>ROUND((ES2085),6)</f>
        <v>503.55</v>
      </c>
      <c r="AD2085">
        <f>ROUND((((ET2085)-(EU2085))+AE2085),6)</f>
        <v>0</v>
      </c>
      <c r="AE2085">
        <f t="shared" si="1386"/>
        <v>0</v>
      </c>
      <c r="AF2085">
        <f t="shared" si="1386"/>
        <v>0</v>
      </c>
      <c r="AG2085">
        <f>ROUND((AP2085),6)</f>
        <v>0</v>
      </c>
      <c r="AH2085">
        <f t="shared" si="1387"/>
        <v>0</v>
      </c>
      <c r="AI2085">
        <f t="shared" si="1387"/>
        <v>0</v>
      </c>
      <c r="AJ2085">
        <f>ROUND((AS2085),6)</f>
        <v>0</v>
      </c>
      <c r="AK2085">
        <v>503.55</v>
      </c>
      <c r="AL2085">
        <v>503.55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1</v>
      </c>
      <c r="AW2085">
        <v>1</v>
      </c>
      <c r="AZ2085">
        <v>1</v>
      </c>
      <c r="BA2085">
        <v>1</v>
      </c>
      <c r="BB2085">
        <v>1</v>
      </c>
      <c r="BC2085">
        <v>8.7899999999999991</v>
      </c>
      <c r="BD2085" t="s">
        <v>45</v>
      </c>
      <c r="BE2085" t="s">
        <v>45</v>
      </c>
      <c r="BF2085" t="s">
        <v>45</v>
      </c>
      <c r="BG2085" t="s">
        <v>45</v>
      </c>
      <c r="BH2085">
        <v>3</v>
      </c>
      <c r="BI2085">
        <v>1</v>
      </c>
      <c r="BJ2085" t="s">
        <v>1027</v>
      </c>
      <c r="BM2085">
        <v>81</v>
      </c>
      <c r="BN2085">
        <v>0</v>
      </c>
      <c r="BO2085" t="s">
        <v>1025</v>
      </c>
      <c r="BP2085">
        <v>1</v>
      </c>
      <c r="BQ2085">
        <v>30</v>
      </c>
      <c r="BS2085">
        <v>1</v>
      </c>
      <c r="BT2085">
        <v>1</v>
      </c>
      <c r="BU2085">
        <v>1</v>
      </c>
      <c r="BV2085">
        <v>1</v>
      </c>
      <c r="BW2085">
        <v>1</v>
      </c>
      <c r="BX2085">
        <v>1</v>
      </c>
      <c r="BY2085" t="s">
        <v>45</v>
      </c>
      <c r="BZ2085">
        <v>0</v>
      </c>
      <c r="CA2085">
        <v>0</v>
      </c>
      <c r="CF2085">
        <v>0</v>
      </c>
      <c r="CG2085">
        <v>0</v>
      </c>
      <c r="CM2085">
        <v>0</v>
      </c>
      <c r="CN2085" t="s">
        <v>45</v>
      </c>
      <c r="CO2085">
        <v>0</v>
      </c>
      <c r="CP2085">
        <f>(P2085+Q2085+S2085)</f>
        <v>0</v>
      </c>
      <c r="CQ2085">
        <f>(AC2085*BC2085*AW2085)</f>
        <v>4426.2044999999998</v>
      </c>
      <c r="CR2085">
        <f>(AD2085*BB2085*AV2085)</f>
        <v>0</v>
      </c>
      <c r="CS2085">
        <f>(AE2085*BS2085*AV2085)</f>
        <v>0</v>
      </c>
      <c r="CT2085">
        <f>(AF2085*BA2085*AV2085)</f>
        <v>0</v>
      </c>
      <c r="CU2085">
        <f>AG2085</f>
        <v>0</v>
      </c>
      <c r="CV2085">
        <f>(AH2085*AV2085)</f>
        <v>0</v>
      </c>
      <c r="CW2085">
        <f t="shared" si="1388"/>
        <v>0</v>
      </c>
      <c r="CX2085">
        <f t="shared" si="1388"/>
        <v>0</v>
      </c>
      <c r="CY2085">
        <f>S2085*(BZ2085/100)</f>
        <v>0</v>
      </c>
      <c r="CZ2085">
        <f>S2085*(CA2085/100)</f>
        <v>0</v>
      </c>
      <c r="DC2085" t="s">
        <v>45</v>
      </c>
      <c r="DD2085" t="s">
        <v>45</v>
      </c>
      <c r="DE2085" t="s">
        <v>45</v>
      </c>
      <c r="DF2085" t="s">
        <v>45</v>
      </c>
      <c r="DG2085" t="s">
        <v>45</v>
      </c>
      <c r="DH2085" t="s">
        <v>45</v>
      </c>
      <c r="DI2085" t="s">
        <v>45</v>
      </c>
      <c r="DJ2085" t="s">
        <v>45</v>
      </c>
      <c r="DK2085" t="s">
        <v>45</v>
      </c>
      <c r="DL2085" t="s">
        <v>45</v>
      </c>
      <c r="DM2085" t="s">
        <v>45</v>
      </c>
      <c r="DN2085">
        <v>105</v>
      </c>
      <c r="DO2085">
        <v>70</v>
      </c>
      <c r="DP2085">
        <v>1.0469999999999999</v>
      </c>
      <c r="DQ2085">
        <v>1</v>
      </c>
      <c r="DU2085">
        <v>1005</v>
      </c>
      <c r="DV2085" t="s">
        <v>462</v>
      </c>
      <c r="DW2085" t="s">
        <v>462</v>
      </c>
      <c r="DX2085">
        <v>1</v>
      </c>
      <c r="EE2085">
        <v>21377796</v>
      </c>
      <c r="EF2085">
        <v>30</v>
      </c>
      <c r="EG2085" t="s">
        <v>20</v>
      </c>
      <c r="EH2085">
        <v>0</v>
      </c>
      <c r="EI2085" t="s">
        <v>45</v>
      </c>
      <c r="EJ2085">
        <v>1</v>
      </c>
      <c r="EK2085">
        <v>81</v>
      </c>
      <c r="EL2085" t="s">
        <v>393</v>
      </c>
      <c r="EM2085" t="s">
        <v>394</v>
      </c>
      <c r="EO2085" t="s">
        <v>45</v>
      </c>
      <c r="EQ2085">
        <v>0</v>
      </c>
      <c r="ER2085">
        <v>503.55</v>
      </c>
      <c r="ES2085">
        <v>503.55</v>
      </c>
      <c r="ET2085">
        <v>0</v>
      </c>
      <c r="EU2085">
        <v>0</v>
      </c>
      <c r="EV2085">
        <v>0</v>
      </c>
      <c r="EW2085">
        <v>0</v>
      </c>
      <c r="EX2085">
        <v>0</v>
      </c>
      <c r="EZ2085">
        <v>0</v>
      </c>
      <c r="FQ2085">
        <v>0</v>
      </c>
      <c r="FR2085">
        <f>ROUND(IF(AND(BH2085=3,BI2085=3),P2085,0),2)</f>
        <v>0</v>
      </c>
      <c r="FS2085">
        <v>0</v>
      </c>
      <c r="FX2085">
        <v>0</v>
      </c>
      <c r="FY2085">
        <v>0</v>
      </c>
      <c r="GA2085" t="s">
        <v>45</v>
      </c>
      <c r="GG2085">
        <v>2</v>
      </c>
      <c r="GH2085">
        <v>1</v>
      </c>
      <c r="GI2085">
        <v>2</v>
      </c>
      <c r="GJ2085">
        <v>0</v>
      </c>
      <c r="GK2085">
        <f>ROUND(R2085*(R12)/100,2)</f>
        <v>0</v>
      </c>
      <c r="GL2085">
        <f>ROUND(IF(AND(BH2085=3,BI2085=3,FS2085&lt;&gt;0),P2085,0),2)</f>
        <v>0</v>
      </c>
      <c r="GM2085">
        <f>O2085+X2085+Y2085+GK2085</f>
        <v>0</v>
      </c>
      <c r="GN2085">
        <f>ROUND(IF(OR(BI2085=0,BI2085=1),O2085+X2085+Y2085+GK2085,0),2)</f>
        <v>0</v>
      </c>
      <c r="GO2085">
        <f>ROUND(IF(BI2085=2,O2085+X2085+Y2085+GK2085,0),2)</f>
        <v>0</v>
      </c>
      <c r="GP2085">
        <f>ROUND(IF(BI2085=4,O2085+X2085+Y2085+GK2085,0),2)</f>
        <v>0</v>
      </c>
      <c r="GR2085">
        <v>0</v>
      </c>
    </row>
    <row r="2086" spans="1:200">
      <c r="A2086">
        <v>18</v>
      </c>
      <c r="B2086">
        <v>0</v>
      </c>
      <c r="C2086">
        <v>968</v>
      </c>
      <c r="E2086" t="s">
        <v>633</v>
      </c>
      <c r="F2086" t="s">
        <v>1028</v>
      </c>
      <c r="G2086" t="s">
        <v>1029</v>
      </c>
      <c r="H2086" t="s">
        <v>227</v>
      </c>
      <c r="I2086">
        <f>I2084*J2086</f>
        <v>0</v>
      </c>
      <c r="J2086">
        <v>100</v>
      </c>
      <c r="O2086">
        <f>ROUND(CP2086,2)</f>
        <v>0</v>
      </c>
      <c r="P2086">
        <f>ROUND(CQ2086*I2086,2)</f>
        <v>0</v>
      </c>
      <c r="Q2086">
        <f>ROUND(CR2086*I2086,2)</f>
        <v>0</v>
      </c>
      <c r="R2086">
        <f>ROUND(CS2086*I2086,2)</f>
        <v>0</v>
      </c>
      <c r="S2086">
        <f>ROUND(CT2086*I2086,2)</f>
        <v>0</v>
      </c>
      <c r="T2086">
        <f>ROUND(CU2086*I2086,2)</f>
        <v>0</v>
      </c>
      <c r="U2086">
        <f>CV2086*I2086</f>
        <v>0</v>
      </c>
      <c r="V2086">
        <f>CW2086*I2086</f>
        <v>0</v>
      </c>
      <c r="W2086">
        <f>ROUND(CX2086*I2086,2)</f>
        <v>0</v>
      </c>
      <c r="X2086">
        <f t="shared" si="1385"/>
        <v>0</v>
      </c>
      <c r="Y2086">
        <f t="shared" si="1385"/>
        <v>0</v>
      </c>
      <c r="AA2086">
        <v>22950688</v>
      </c>
      <c r="AB2086">
        <f>ROUND((AC2086+AD2086+AF2086),6)</f>
        <v>99.57</v>
      </c>
      <c r="AC2086">
        <f>ROUND((ES2086),6)</f>
        <v>99.57</v>
      </c>
      <c r="AD2086">
        <f>ROUND((((ET2086)-(EU2086))+AE2086),6)</f>
        <v>0</v>
      </c>
      <c r="AE2086">
        <f t="shared" si="1386"/>
        <v>0</v>
      </c>
      <c r="AF2086">
        <f t="shared" si="1386"/>
        <v>0</v>
      </c>
      <c r="AG2086">
        <f>ROUND((AP2086),6)</f>
        <v>0</v>
      </c>
      <c r="AH2086">
        <f t="shared" si="1387"/>
        <v>0</v>
      </c>
      <c r="AI2086">
        <f t="shared" si="1387"/>
        <v>0</v>
      </c>
      <c r="AJ2086">
        <f>ROUND((AS2086),6)</f>
        <v>0</v>
      </c>
      <c r="AK2086">
        <v>99.57</v>
      </c>
      <c r="AL2086">
        <v>99.57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1</v>
      </c>
      <c r="AW2086">
        <v>1</v>
      </c>
      <c r="AZ2086">
        <v>1</v>
      </c>
      <c r="BA2086">
        <v>1</v>
      </c>
      <c r="BB2086">
        <v>1</v>
      </c>
      <c r="BC2086">
        <v>4.01</v>
      </c>
      <c r="BD2086" t="s">
        <v>45</v>
      </c>
      <c r="BE2086" t="s">
        <v>45</v>
      </c>
      <c r="BF2086" t="s">
        <v>45</v>
      </c>
      <c r="BG2086" t="s">
        <v>45</v>
      </c>
      <c r="BH2086">
        <v>3</v>
      </c>
      <c r="BI2086">
        <v>1</v>
      </c>
      <c r="BJ2086" t="s">
        <v>1030</v>
      </c>
      <c r="BM2086">
        <v>81</v>
      </c>
      <c r="BN2086">
        <v>0</v>
      </c>
      <c r="BO2086" t="s">
        <v>1028</v>
      </c>
      <c r="BP2086">
        <v>1</v>
      </c>
      <c r="BQ2086">
        <v>30</v>
      </c>
      <c r="BS2086">
        <v>1</v>
      </c>
      <c r="BT2086">
        <v>1</v>
      </c>
      <c r="BU2086">
        <v>1</v>
      </c>
      <c r="BV2086">
        <v>1</v>
      </c>
      <c r="BW2086">
        <v>1</v>
      </c>
      <c r="BX2086">
        <v>1</v>
      </c>
      <c r="BY2086" t="s">
        <v>45</v>
      </c>
      <c r="BZ2086">
        <v>0</v>
      </c>
      <c r="CA2086">
        <v>0</v>
      </c>
      <c r="CF2086">
        <v>0</v>
      </c>
      <c r="CG2086">
        <v>0</v>
      </c>
      <c r="CM2086">
        <v>0</v>
      </c>
      <c r="CN2086" t="s">
        <v>45</v>
      </c>
      <c r="CO2086">
        <v>0</v>
      </c>
      <c r="CP2086">
        <f>(P2086+Q2086+S2086)</f>
        <v>0</v>
      </c>
      <c r="CQ2086">
        <f>(AC2086*BC2086*AW2086)</f>
        <v>399.27569999999997</v>
      </c>
      <c r="CR2086">
        <f>(AD2086*BB2086*AV2086)</f>
        <v>0</v>
      </c>
      <c r="CS2086">
        <f>(AE2086*BS2086*AV2086)</f>
        <v>0</v>
      </c>
      <c r="CT2086">
        <f>(AF2086*BA2086*AV2086)</f>
        <v>0</v>
      </c>
      <c r="CU2086">
        <f>AG2086</f>
        <v>0</v>
      </c>
      <c r="CV2086">
        <f>(AH2086*AV2086)</f>
        <v>0</v>
      </c>
      <c r="CW2086">
        <f t="shared" si="1388"/>
        <v>0</v>
      </c>
      <c r="CX2086">
        <f t="shared" si="1388"/>
        <v>0</v>
      </c>
      <c r="CY2086">
        <f>S2086*(BZ2086/100)</f>
        <v>0</v>
      </c>
      <c r="CZ2086">
        <f>S2086*(CA2086/100)</f>
        <v>0</v>
      </c>
      <c r="DC2086" t="s">
        <v>45</v>
      </c>
      <c r="DD2086" t="s">
        <v>45</v>
      </c>
      <c r="DE2086" t="s">
        <v>45</v>
      </c>
      <c r="DF2086" t="s">
        <v>45</v>
      </c>
      <c r="DG2086" t="s">
        <v>45</v>
      </c>
      <c r="DH2086" t="s">
        <v>45</v>
      </c>
      <c r="DI2086" t="s">
        <v>45</v>
      </c>
      <c r="DJ2086" t="s">
        <v>45</v>
      </c>
      <c r="DK2086" t="s">
        <v>45</v>
      </c>
      <c r="DL2086" t="s">
        <v>45</v>
      </c>
      <c r="DM2086" t="s">
        <v>45</v>
      </c>
      <c r="DN2086">
        <v>105</v>
      </c>
      <c r="DO2086">
        <v>70</v>
      </c>
      <c r="DP2086">
        <v>1.0469999999999999</v>
      </c>
      <c r="DQ2086">
        <v>1</v>
      </c>
      <c r="DU2086">
        <v>1010</v>
      </c>
      <c r="DV2086" t="s">
        <v>227</v>
      </c>
      <c r="DW2086" t="s">
        <v>227</v>
      </c>
      <c r="DX2086">
        <v>1</v>
      </c>
      <c r="EE2086">
        <v>21377796</v>
      </c>
      <c r="EF2086">
        <v>30</v>
      </c>
      <c r="EG2086" t="s">
        <v>20</v>
      </c>
      <c r="EH2086">
        <v>0</v>
      </c>
      <c r="EI2086" t="s">
        <v>45</v>
      </c>
      <c r="EJ2086">
        <v>1</v>
      </c>
      <c r="EK2086">
        <v>81</v>
      </c>
      <c r="EL2086" t="s">
        <v>393</v>
      </c>
      <c r="EM2086" t="s">
        <v>394</v>
      </c>
      <c r="EO2086" t="s">
        <v>45</v>
      </c>
      <c r="EQ2086">
        <v>0</v>
      </c>
      <c r="ER2086">
        <v>99.57</v>
      </c>
      <c r="ES2086">
        <v>99.57</v>
      </c>
      <c r="ET2086">
        <v>0</v>
      </c>
      <c r="EU2086">
        <v>0</v>
      </c>
      <c r="EV2086">
        <v>0</v>
      </c>
      <c r="EW2086">
        <v>0</v>
      </c>
      <c r="EX2086">
        <v>0</v>
      </c>
      <c r="EZ2086">
        <v>0</v>
      </c>
      <c r="FQ2086">
        <v>0</v>
      </c>
      <c r="FR2086">
        <f>ROUND(IF(AND(BH2086=3,BI2086=3),P2086,0),2)</f>
        <v>0</v>
      </c>
      <c r="FS2086">
        <v>0</v>
      </c>
      <c r="FX2086">
        <v>0</v>
      </c>
      <c r="FY2086">
        <v>0</v>
      </c>
      <c r="GA2086" t="s">
        <v>45</v>
      </c>
      <c r="GG2086">
        <v>2</v>
      </c>
      <c r="GH2086">
        <v>1</v>
      </c>
      <c r="GI2086">
        <v>2</v>
      </c>
      <c r="GJ2086">
        <v>0</v>
      </c>
      <c r="GK2086">
        <f>ROUND(R2086*(R12)/100,2)</f>
        <v>0</v>
      </c>
      <c r="GL2086">
        <f>ROUND(IF(AND(BH2086=3,BI2086=3,FS2086&lt;&gt;0),P2086,0),2)</f>
        <v>0</v>
      </c>
      <c r="GM2086">
        <f>O2086+X2086+Y2086+GK2086</f>
        <v>0</v>
      </c>
      <c r="GN2086">
        <f>ROUND(IF(OR(BI2086=0,BI2086=1),O2086+X2086+Y2086+GK2086,0),2)</f>
        <v>0</v>
      </c>
      <c r="GO2086">
        <f>ROUND(IF(BI2086=2,O2086+X2086+Y2086+GK2086,0),2)</f>
        <v>0</v>
      </c>
      <c r="GP2086">
        <f>ROUND(IF(BI2086=4,O2086+X2086+Y2086+GK2086,0),2)</f>
        <v>0</v>
      </c>
      <c r="GR2086">
        <v>0</v>
      </c>
    </row>
    <row r="2088" spans="1:200">
      <c r="A2088" s="2">
        <v>51</v>
      </c>
      <c r="B2088" s="2">
        <f>B2080</f>
        <v>0</v>
      </c>
      <c r="C2088" s="2">
        <f>A2080</f>
        <v>5</v>
      </c>
      <c r="D2088" s="2">
        <f>ROW(A2080)</f>
        <v>2080</v>
      </c>
      <c r="E2088" s="2"/>
      <c r="F2088" s="2" t="str">
        <f>IF(F2080&lt;&gt;"",F2080,"")</f>
        <v>Новый подраздел</v>
      </c>
      <c r="G2088" s="2" t="str">
        <f>IF(G2080&lt;&gt;"",G2080,"")</f>
        <v>КОМНАТЫ</v>
      </c>
      <c r="H2088" s="2"/>
      <c r="I2088" s="2"/>
      <c r="J2088" s="2"/>
      <c r="K2088" s="2"/>
      <c r="L2088" s="2"/>
      <c r="M2088" s="2"/>
      <c r="N2088" s="2"/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>
        <f t="shared" ref="AO2088:AU2088" si="1389">ROUND(BB2088,2)</f>
        <v>0</v>
      </c>
      <c r="AP2088" s="2">
        <f t="shared" si="1389"/>
        <v>0</v>
      </c>
      <c r="AQ2088" s="2">
        <f t="shared" si="1389"/>
        <v>0</v>
      </c>
      <c r="AR2088" s="2">
        <f t="shared" si="1389"/>
        <v>0</v>
      </c>
      <c r="AS2088" s="2">
        <f t="shared" si="1389"/>
        <v>0</v>
      </c>
      <c r="AT2088" s="2">
        <f t="shared" si="1389"/>
        <v>0</v>
      </c>
      <c r="AU2088" s="2">
        <f t="shared" si="1389"/>
        <v>0</v>
      </c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>
        <v>0</v>
      </c>
    </row>
    <row r="2090" spans="1:200">
      <c r="A2090" s="4">
        <v>50</v>
      </c>
      <c r="B2090" s="4">
        <v>0</v>
      </c>
      <c r="C2090" s="4">
        <v>0</v>
      </c>
      <c r="D2090" s="4">
        <v>1</v>
      </c>
      <c r="E2090" s="4">
        <v>201</v>
      </c>
      <c r="F2090" s="4">
        <f>ROUND(Source!O2088,O2090)</f>
        <v>0</v>
      </c>
      <c r="G2090" s="4" t="s">
        <v>172</v>
      </c>
      <c r="H2090" s="4" t="s">
        <v>173</v>
      </c>
      <c r="I2090" s="4"/>
      <c r="J2090" s="4"/>
      <c r="K2090" s="4">
        <v>201</v>
      </c>
      <c r="L2090" s="4">
        <v>1</v>
      </c>
      <c r="M2090" s="4">
        <v>3</v>
      </c>
      <c r="N2090" s="4" t="s">
        <v>45</v>
      </c>
      <c r="O2090" s="4">
        <v>2</v>
      </c>
      <c r="P2090" s="4"/>
    </row>
    <row r="2091" spans="1:200">
      <c r="A2091" s="4">
        <v>50</v>
      </c>
      <c r="B2091" s="4">
        <v>0</v>
      </c>
      <c r="C2091" s="4">
        <v>0</v>
      </c>
      <c r="D2091" s="4">
        <v>1</v>
      </c>
      <c r="E2091" s="4">
        <v>202</v>
      </c>
      <c r="F2091" s="4">
        <f>ROUND(Source!P2088,O2091)</f>
        <v>0</v>
      </c>
      <c r="G2091" s="4" t="s">
        <v>174</v>
      </c>
      <c r="H2091" s="4" t="s">
        <v>175</v>
      </c>
      <c r="I2091" s="4"/>
      <c r="J2091" s="4"/>
      <c r="K2091" s="4">
        <v>202</v>
      </c>
      <c r="L2091" s="4">
        <v>2</v>
      </c>
      <c r="M2091" s="4">
        <v>3</v>
      </c>
      <c r="N2091" s="4" t="s">
        <v>45</v>
      </c>
      <c r="O2091" s="4">
        <v>2</v>
      </c>
      <c r="P2091" s="4"/>
    </row>
    <row r="2092" spans="1:200">
      <c r="A2092" s="4">
        <v>50</v>
      </c>
      <c r="B2092" s="4">
        <v>0</v>
      </c>
      <c r="C2092" s="4">
        <v>0</v>
      </c>
      <c r="D2092" s="4">
        <v>1</v>
      </c>
      <c r="E2092" s="4">
        <v>222</v>
      </c>
      <c r="F2092" s="4">
        <f>ROUND(Source!AO2088,O2092)</f>
        <v>0</v>
      </c>
      <c r="G2092" s="4" t="s">
        <v>176</v>
      </c>
      <c r="H2092" s="4" t="s">
        <v>177</v>
      </c>
      <c r="I2092" s="4"/>
      <c r="J2092" s="4"/>
      <c r="K2092" s="4">
        <v>222</v>
      </c>
      <c r="L2092" s="4">
        <v>3</v>
      </c>
      <c r="M2092" s="4">
        <v>3</v>
      </c>
      <c r="N2092" s="4" t="s">
        <v>45</v>
      </c>
      <c r="O2092" s="4">
        <v>2</v>
      </c>
      <c r="P2092" s="4"/>
    </row>
    <row r="2093" spans="1:200">
      <c r="A2093" s="4">
        <v>50</v>
      </c>
      <c r="B2093" s="4">
        <v>0</v>
      </c>
      <c r="C2093" s="4">
        <v>0</v>
      </c>
      <c r="D2093" s="4">
        <v>1</v>
      </c>
      <c r="E2093" s="4">
        <v>216</v>
      </c>
      <c r="F2093" s="4">
        <f>ROUND(Source!AP2088,O2093)</f>
        <v>0</v>
      </c>
      <c r="G2093" s="4" t="s">
        <v>178</v>
      </c>
      <c r="H2093" s="4" t="s">
        <v>179</v>
      </c>
      <c r="I2093" s="4"/>
      <c r="J2093" s="4"/>
      <c r="K2093" s="4">
        <v>216</v>
      </c>
      <c r="L2093" s="4">
        <v>4</v>
      </c>
      <c r="M2093" s="4">
        <v>3</v>
      </c>
      <c r="N2093" s="4" t="s">
        <v>45</v>
      </c>
      <c r="O2093" s="4">
        <v>2</v>
      </c>
      <c r="P2093" s="4"/>
    </row>
    <row r="2094" spans="1:200">
      <c r="A2094" s="4">
        <v>50</v>
      </c>
      <c r="B2094" s="4">
        <v>0</v>
      </c>
      <c r="C2094" s="4">
        <v>0</v>
      </c>
      <c r="D2094" s="4">
        <v>1</v>
      </c>
      <c r="E2094" s="4">
        <v>223</v>
      </c>
      <c r="F2094" s="4">
        <f>ROUND(Source!AQ2088,O2094)</f>
        <v>0</v>
      </c>
      <c r="G2094" s="4" t="s">
        <v>180</v>
      </c>
      <c r="H2094" s="4" t="s">
        <v>181</v>
      </c>
      <c r="I2094" s="4"/>
      <c r="J2094" s="4"/>
      <c r="K2094" s="4">
        <v>223</v>
      </c>
      <c r="L2094" s="4">
        <v>5</v>
      </c>
      <c r="M2094" s="4">
        <v>3</v>
      </c>
      <c r="N2094" s="4" t="s">
        <v>45</v>
      </c>
      <c r="O2094" s="4">
        <v>2</v>
      </c>
      <c r="P2094" s="4"/>
    </row>
    <row r="2095" spans="1:200">
      <c r="A2095" s="4">
        <v>50</v>
      </c>
      <c r="B2095" s="4">
        <v>0</v>
      </c>
      <c r="C2095" s="4">
        <v>0</v>
      </c>
      <c r="D2095" s="4">
        <v>1</v>
      </c>
      <c r="E2095" s="4">
        <v>203</v>
      </c>
      <c r="F2095" s="4">
        <f>ROUND(Source!Q2088,O2095)</f>
        <v>0</v>
      </c>
      <c r="G2095" s="4" t="s">
        <v>182</v>
      </c>
      <c r="H2095" s="4" t="s">
        <v>183</v>
      </c>
      <c r="I2095" s="4"/>
      <c r="J2095" s="4"/>
      <c r="K2095" s="4">
        <v>203</v>
      </c>
      <c r="L2095" s="4">
        <v>6</v>
      </c>
      <c r="M2095" s="4">
        <v>3</v>
      </c>
      <c r="N2095" s="4" t="s">
        <v>45</v>
      </c>
      <c r="O2095" s="4">
        <v>2</v>
      </c>
      <c r="P2095" s="4"/>
    </row>
    <row r="2096" spans="1:200">
      <c r="A2096" s="4">
        <v>50</v>
      </c>
      <c r="B2096" s="4">
        <v>0</v>
      </c>
      <c r="C2096" s="4">
        <v>0</v>
      </c>
      <c r="D2096" s="4">
        <v>1</v>
      </c>
      <c r="E2096" s="4">
        <v>204</v>
      </c>
      <c r="F2096" s="4">
        <f>ROUND(Source!R2088,O2096)</f>
        <v>0</v>
      </c>
      <c r="G2096" s="4" t="s">
        <v>184</v>
      </c>
      <c r="H2096" s="4" t="s">
        <v>185</v>
      </c>
      <c r="I2096" s="4"/>
      <c r="J2096" s="4"/>
      <c r="K2096" s="4">
        <v>204</v>
      </c>
      <c r="L2096" s="4">
        <v>7</v>
      </c>
      <c r="M2096" s="4">
        <v>3</v>
      </c>
      <c r="N2096" s="4" t="s">
        <v>45</v>
      </c>
      <c r="O2096" s="4">
        <v>2</v>
      </c>
      <c r="P2096" s="4"/>
    </row>
    <row r="2097" spans="1:118">
      <c r="A2097" s="4">
        <v>50</v>
      </c>
      <c r="B2097" s="4">
        <v>0</v>
      </c>
      <c r="C2097" s="4">
        <v>0</v>
      </c>
      <c r="D2097" s="4">
        <v>1</v>
      </c>
      <c r="E2097" s="4">
        <v>205</v>
      </c>
      <c r="F2097" s="4">
        <f>ROUND(Source!S2088,O2097)</f>
        <v>0</v>
      </c>
      <c r="G2097" s="4" t="s">
        <v>186</v>
      </c>
      <c r="H2097" s="4" t="s">
        <v>187</v>
      </c>
      <c r="I2097" s="4"/>
      <c r="J2097" s="4"/>
      <c r="K2097" s="4">
        <v>205</v>
      </c>
      <c r="L2097" s="4">
        <v>8</v>
      </c>
      <c r="M2097" s="4">
        <v>3</v>
      </c>
      <c r="N2097" s="4" t="s">
        <v>45</v>
      </c>
      <c r="O2097" s="4">
        <v>2</v>
      </c>
      <c r="P2097" s="4"/>
    </row>
    <row r="2098" spans="1:118">
      <c r="A2098" s="4">
        <v>50</v>
      </c>
      <c r="B2098" s="4">
        <v>0</v>
      </c>
      <c r="C2098" s="4">
        <v>0</v>
      </c>
      <c r="D2098" s="4">
        <v>1</v>
      </c>
      <c r="E2098" s="4">
        <v>214</v>
      </c>
      <c r="F2098" s="4">
        <f>ROUND(Source!AS2088,O2098)</f>
        <v>0</v>
      </c>
      <c r="G2098" s="4" t="s">
        <v>188</v>
      </c>
      <c r="H2098" s="4" t="s">
        <v>189</v>
      </c>
      <c r="I2098" s="4"/>
      <c r="J2098" s="4"/>
      <c r="K2098" s="4">
        <v>214</v>
      </c>
      <c r="L2098" s="4">
        <v>9</v>
      </c>
      <c r="M2098" s="4">
        <v>3</v>
      </c>
      <c r="N2098" s="4" t="s">
        <v>45</v>
      </c>
      <c r="O2098" s="4">
        <v>2</v>
      </c>
      <c r="P2098" s="4"/>
    </row>
    <row r="2099" spans="1:118">
      <c r="A2099" s="4">
        <v>50</v>
      </c>
      <c r="B2099" s="4">
        <v>0</v>
      </c>
      <c r="C2099" s="4">
        <v>0</v>
      </c>
      <c r="D2099" s="4">
        <v>1</v>
      </c>
      <c r="E2099" s="4">
        <v>215</v>
      </c>
      <c r="F2099" s="4">
        <f>ROUND(Source!AT2088,O2099)</f>
        <v>0</v>
      </c>
      <c r="G2099" s="4" t="s">
        <v>190</v>
      </c>
      <c r="H2099" s="4" t="s">
        <v>191</v>
      </c>
      <c r="I2099" s="4"/>
      <c r="J2099" s="4"/>
      <c r="K2099" s="4">
        <v>215</v>
      </c>
      <c r="L2099" s="4">
        <v>10</v>
      </c>
      <c r="M2099" s="4">
        <v>3</v>
      </c>
      <c r="N2099" s="4" t="s">
        <v>45</v>
      </c>
      <c r="O2099" s="4">
        <v>2</v>
      </c>
      <c r="P2099" s="4"/>
    </row>
    <row r="2100" spans="1:118">
      <c r="A2100" s="4">
        <v>50</v>
      </c>
      <c r="B2100" s="4">
        <v>0</v>
      </c>
      <c r="C2100" s="4">
        <v>0</v>
      </c>
      <c r="D2100" s="4">
        <v>1</v>
      </c>
      <c r="E2100" s="4">
        <v>217</v>
      </c>
      <c r="F2100" s="4">
        <f>ROUND(Source!AU2088,O2100)</f>
        <v>0</v>
      </c>
      <c r="G2100" s="4" t="s">
        <v>192</v>
      </c>
      <c r="H2100" s="4" t="s">
        <v>193</v>
      </c>
      <c r="I2100" s="4"/>
      <c r="J2100" s="4"/>
      <c r="K2100" s="4">
        <v>217</v>
      </c>
      <c r="L2100" s="4">
        <v>11</v>
      </c>
      <c r="M2100" s="4">
        <v>3</v>
      </c>
      <c r="N2100" s="4" t="s">
        <v>45</v>
      </c>
      <c r="O2100" s="4">
        <v>2</v>
      </c>
      <c r="P2100" s="4"/>
    </row>
    <row r="2101" spans="1:118">
      <c r="A2101" s="4">
        <v>50</v>
      </c>
      <c r="B2101" s="4">
        <v>0</v>
      </c>
      <c r="C2101" s="4">
        <v>0</v>
      </c>
      <c r="D2101" s="4">
        <v>1</v>
      </c>
      <c r="E2101" s="4">
        <v>206</v>
      </c>
      <c r="F2101" s="4">
        <f>ROUND(Source!T2088,O2101)</f>
        <v>0</v>
      </c>
      <c r="G2101" s="4" t="s">
        <v>194</v>
      </c>
      <c r="H2101" s="4" t="s">
        <v>195</v>
      </c>
      <c r="I2101" s="4"/>
      <c r="J2101" s="4"/>
      <c r="K2101" s="4">
        <v>206</v>
      </c>
      <c r="L2101" s="4">
        <v>12</v>
      </c>
      <c r="M2101" s="4">
        <v>3</v>
      </c>
      <c r="N2101" s="4" t="s">
        <v>45</v>
      </c>
      <c r="O2101" s="4">
        <v>2</v>
      </c>
      <c r="P2101" s="4"/>
    </row>
    <row r="2102" spans="1:118">
      <c r="A2102" s="4">
        <v>50</v>
      </c>
      <c r="B2102" s="4">
        <v>0</v>
      </c>
      <c r="C2102" s="4">
        <v>0</v>
      </c>
      <c r="D2102" s="4">
        <v>1</v>
      </c>
      <c r="E2102" s="4">
        <v>207</v>
      </c>
      <c r="F2102" s="4">
        <f>Source!U2088</f>
        <v>0</v>
      </c>
      <c r="G2102" s="4" t="s">
        <v>196</v>
      </c>
      <c r="H2102" s="4" t="s">
        <v>197</v>
      </c>
      <c r="I2102" s="4"/>
      <c r="J2102" s="4"/>
      <c r="K2102" s="4">
        <v>207</v>
      </c>
      <c r="L2102" s="4">
        <v>13</v>
      </c>
      <c r="M2102" s="4">
        <v>3</v>
      </c>
      <c r="N2102" s="4" t="s">
        <v>45</v>
      </c>
      <c r="O2102" s="4">
        <v>-1</v>
      </c>
      <c r="P2102" s="4"/>
    </row>
    <row r="2103" spans="1:118">
      <c r="A2103" s="4">
        <v>50</v>
      </c>
      <c r="B2103" s="4">
        <v>0</v>
      </c>
      <c r="C2103" s="4">
        <v>0</v>
      </c>
      <c r="D2103" s="4">
        <v>1</v>
      </c>
      <c r="E2103" s="4">
        <v>208</v>
      </c>
      <c r="F2103" s="4">
        <f>Source!V2088</f>
        <v>0</v>
      </c>
      <c r="G2103" s="4" t="s">
        <v>198</v>
      </c>
      <c r="H2103" s="4" t="s">
        <v>199</v>
      </c>
      <c r="I2103" s="4"/>
      <c r="J2103" s="4"/>
      <c r="K2103" s="4">
        <v>208</v>
      </c>
      <c r="L2103" s="4">
        <v>14</v>
      </c>
      <c r="M2103" s="4">
        <v>3</v>
      </c>
      <c r="N2103" s="4" t="s">
        <v>45</v>
      </c>
      <c r="O2103" s="4">
        <v>-1</v>
      </c>
      <c r="P2103" s="4"/>
    </row>
    <row r="2104" spans="1:118">
      <c r="A2104" s="4">
        <v>50</v>
      </c>
      <c r="B2104" s="4">
        <v>0</v>
      </c>
      <c r="C2104" s="4">
        <v>0</v>
      </c>
      <c r="D2104" s="4">
        <v>1</v>
      </c>
      <c r="E2104" s="4">
        <v>209</v>
      </c>
      <c r="F2104" s="4">
        <f>ROUND(Source!W2088,O2104)</f>
        <v>0</v>
      </c>
      <c r="G2104" s="4" t="s">
        <v>200</v>
      </c>
      <c r="H2104" s="4" t="s">
        <v>201</v>
      </c>
      <c r="I2104" s="4"/>
      <c r="J2104" s="4"/>
      <c r="K2104" s="4">
        <v>209</v>
      </c>
      <c r="L2104" s="4">
        <v>15</v>
      </c>
      <c r="M2104" s="4">
        <v>3</v>
      </c>
      <c r="N2104" s="4" t="s">
        <v>45</v>
      </c>
      <c r="O2104" s="4">
        <v>2</v>
      </c>
      <c r="P2104" s="4"/>
    </row>
    <row r="2105" spans="1:118">
      <c r="A2105" s="4">
        <v>50</v>
      </c>
      <c r="B2105" s="4">
        <v>0</v>
      </c>
      <c r="C2105" s="4">
        <v>0</v>
      </c>
      <c r="D2105" s="4">
        <v>1</v>
      </c>
      <c r="E2105" s="4">
        <v>210</v>
      </c>
      <c r="F2105" s="4">
        <f>ROUND(Source!X2088,O2105)</f>
        <v>0</v>
      </c>
      <c r="G2105" s="4" t="s">
        <v>202</v>
      </c>
      <c r="H2105" s="4" t="s">
        <v>203</v>
      </c>
      <c r="I2105" s="4"/>
      <c r="J2105" s="4"/>
      <c r="K2105" s="4">
        <v>210</v>
      </c>
      <c r="L2105" s="4">
        <v>16</v>
      </c>
      <c r="M2105" s="4">
        <v>3</v>
      </c>
      <c r="N2105" s="4" t="s">
        <v>45</v>
      </c>
      <c r="O2105" s="4">
        <v>2</v>
      </c>
      <c r="P2105" s="4"/>
    </row>
    <row r="2106" spans="1:118">
      <c r="A2106" s="4">
        <v>50</v>
      </c>
      <c r="B2106" s="4">
        <v>0</v>
      </c>
      <c r="C2106" s="4">
        <v>0</v>
      </c>
      <c r="D2106" s="4">
        <v>1</v>
      </c>
      <c r="E2106" s="4">
        <v>211</v>
      </c>
      <c r="F2106" s="4">
        <f>ROUND(Source!Y2088,O2106)</f>
        <v>0</v>
      </c>
      <c r="G2106" s="4" t="s">
        <v>204</v>
      </c>
      <c r="H2106" s="4" t="s">
        <v>205</v>
      </c>
      <c r="I2106" s="4"/>
      <c r="J2106" s="4"/>
      <c r="K2106" s="4">
        <v>211</v>
      </c>
      <c r="L2106" s="4">
        <v>17</v>
      </c>
      <c r="M2106" s="4">
        <v>3</v>
      </c>
      <c r="N2106" s="4" t="s">
        <v>45</v>
      </c>
      <c r="O2106" s="4">
        <v>2</v>
      </c>
      <c r="P2106" s="4"/>
    </row>
    <row r="2107" spans="1:118">
      <c r="A2107" s="4">
        <v>50</v>
      </c>
      <c r="B2107" s="4">
        <v>0</v>
      </c>
      <c r="C2107" s="4">
        <v>0</v>
      </c>
      <c r="D2107" s="4">
        <v>1</v>
      </c>
      <c r="E2107" s="4">
        <v>224</v>
      </c>
      <c r="F2107" s="4">
        <f>ROUND(Source!AR2088,O2107)</f>
        <v>0</v>
      </c>
      <c r="G2107" s="4" t="s">
        <v>206</v>
      </c>
      <c r="H2107" s="4" t="s">
        <v>207</v>
      </c>
      <c r="I2107" s="4"/>
      <c r="J2107" s="4"/>
      <c r="K2107" s="4">
        <v>224</v>
      </c>
      <c r="L2107" s="4">
        <v>18</v>
      </c>
      <c r="M2107" s="4">
        <v>3</v>
      </c>
      <c r="N2107" s="4" t="s">
        <v>45</v>
      </c>
      <c r="O2107" s="4">
        <v>2</v>
      </c>
      <c r="P2107" s="4"/>
    </row>
    <row r="2109" spans="1:118">
      <c r="A2109" s="1">
        <v>5</v>
      </c>
      <c r="B2109" s="1">
        <v>0</v>
      </c>
      <c r="C2109" s="1"/>
      <c r="D2109" s="1">
        <f>ROW(A2117)</f>
        <v>2117</v>
      </c>
      <c r="E2109" s="1"/>
      <c r="F2109" s="1" t="s">
        <v>564</v>
      </c>
      <c r="G2109" s="1" t="s">
        <v>839</v>
      </c>
      <c r="H2109" s="1" t="s">
        <v>45</v>
      </c>
      <c r="I2109" s="1">
        <v>0</v>
      </c>
      <c r="J2109" s="1"/>
      <c r="K2109" s="1">
        <v>0</v>
      </c>
      <c r="L2109" s="1"/>
      <c r="M2109" s="1"/>
      <c r="N2109" s="1"/>
      <c r="O2109" s="1"/>
      <c r="P2109" s="1"/>
      <c r="Q2109" s="1"/>
      <c r="R2109" s="1"/>
      <c r="S2109" s="1"/>
      <c r="T2109" s="1"/>
      <c r="U2109" s="1" t="s">
        <v>45</v>
      </c>
      <c r="V2109" s="1">
        <v>0</v>
      </c>
      <c r="W2109" s="1"/>
      <c r="X2109" s="1"/>
      <c r="Y2109" s="1"/>
      <c r="Z2109" s="1"/>
      <c r="AA2109" s="1"/>
      <c r="AB2109" s="1" t="s">
        <v>45</v>
      </c>
      <c r="AC2109" s="1" t="s">
        <v>45</v>
      </c>
      <c r="AD2109" s="1" t="s">
        <v>45</v>
      </c>
      <c r="AE2109" s="1" t="s">
        <v>45</v>
      </c>
      <c r="AF2109" s="1" t="s">
        <v>45</v>
      </c>
      <c r="AG2109" s="1" t="s">
        <v>45</v>
      </c>
      <c r="AH2109" s="1"/>
      <c r="AI2109" s="1"/>
      <c r="AJ2109" s="1"/>
      <c r="AK2109" s="1"/>
      <c r="AL2109" s="1"/>
      <c r="AM2109" s="1"/>
      <c r="AN2109" s="1"/>
      <c r="AO2109" s="1"/>
      <c r="AP2109" s="1" t="s">
        <v>45</v>
      </c>
      <c r="AQ2109" s="1" t="s">
        <v>45</v>
      </c>
      <c r="AR2109" s="1" t="s">
        <v>45</v>
      </c>
      <c r="AS2109" s="1"/>
      <c r="AT2109" s="1"/>
      <c r="AU2109" s="1"/>
      <c r="AV2109" s="1"/>
      <c r="AW2109" s="1"/>
      <c r="AX2109" s="1"/>
      <c r="AY2109" s="1"/>
      <c r="AZ2109" s="1" t="s">
        <v>45</v>
      </c>
      <c r="BA2109" s="1"/>
      <c r="BB2109" s="1" t="s">
        <v>45</v>
      </c>
      <c r="BC2109" s="1" t="s">
        <v>45</v>
      </c>
      <c r="BD2109" s="1" t="s">
        <v>45</v>
      </c>
      <c r="BE2109" s="1" t="s">
        <v>45</v>
      </c>
      <c r="BF2109" s="1" t="s">
        <v>45</v>
      </c>
      <c r="BG2109" s="1" t="s">
        <v>45</v>
      </c>
      <c r="BH2109" s="1" t="s">
        <v>45</v>
      </c>
      <c r="BI2109" s="1" t="s">
        <v>45</v>
      </c>
      <c r="BJ2109" s="1" t="s">
        <v>45</v>
      </c>
      <c r="BK2109" s="1" t="s">
        <v>45</v>
      </c>
      <c r="BL2109" s="1" t="s">
        <v>45</v>
      </c>
      <c r="BM2109" s="1" t="s">
        <v>45</v>
      </c>
      <c r="BN2109" s="1" t="s">
        <v>45</v>
      </c>
      <c r="BO2109" s="1" t="s">
        <v>45</v>
      </c>
      <c r="BP2109" s="1" t="s">
        <v>45</v>
      </c>
      <c r="BQ2109" s="1"/>
      <c r="BR2109" s="1"/>
      <c r="BS2109" s="1"/>
      <c r="BT2109" s="1"/>
      <c r="BU2109" s="1"/>
      <c r="BV2109" s="1"/>
      <c r="BW2109" s="1"/>
      <c r="BX2109" s="1">
        <v>0</v>
      </c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>
        <v>0</v>
      </c>
    </row>
    <row r="2111" spans="1:118">
      <c r="A2111" s="2">
        <v>52</v>
      </c>
      <c r="B2111" s="2">
        <f t="shared" ref="B2111:G2111" si="1390">B2117</f>
        <v>0</v>
      </c>
      <c r="C2111" s="2">
        <f t="shared" si="1390"/>
        <v>5</v>
      </c>
      <c r="D2111" s="2">
        <f t="shared" si="1390"/>
        <v>2109</v>
      </c>
      <c r="E2111" s="2">
        <f t="shared" si="1390"/>
        <v>0</v>
      </c>
      <c r="F2111" s="2" t="str">
        <f t="shared" si="1390"/>
        <v>Новый подраздел</v>
      </c>
      <c r="G2111" s="2" t="str">
        <f t="shared" si="1390"/>
        <v>САНУЗЕЛ</v>
      </c>
      <c r="H2111" s="2"/>
      <c r="I2111" s="2"/>
      <c r="J2111" s="2"/>
      <c r="K2111" s="2"/>
      <c r="L2111" s="2"/>
      <c r="M2111" s="2"/>
      <c r="N2111" s="2"/>
      <c r="O2111" s="2">
        <f t="shared" ref="O2111:AT2111" si="1391">O2117</f>
        <v>0</v>
      </c>
      <c r="P2111" s="2">
        <f t="shared" si="1391"/>
        <v>0</v>
      </c>
      <c r="Q2111" s="2">
        <f t="shared" si="1391"/>
        <v>0</v>
      </c>
      <c r="R2111" s="2">
        <f t="shared" si="1391"/>
        <v>0</v>
      </c>
      <c r="S2111" s="2">
        <f t="shared" si="1391"/>
        <v>0</v>
      </c>
      <c r="T2111" s="2">
        <f t="shared" si="1391"/>
        <v>0</v>
      </c>
      <c r="U2111" s="2">
        <f t="shared" si="1391"/>
        <v>0</v>
      </c>
      <c r="V2111" s="2">
        <f t="shared" si="1391"/>
        <v>0</v>
      </c>
      <c r="W2111" s="2">
        <f t="shared" si="1391"/>
        <v>0</v>
      </c>
      <c r="X2111" s="2">
        <f t="shared" si="1391"/>
        <v>0</v>
      </c>
      <c r="Y2111" s="2">
        <f t="shared" si="1391"/>
        <v>0</v>
      </c>
      <c r="Z2111" s="2">
        <f t="shared" si="1391"/>
        <v>0</v>
      </c>
      <c r="AA2111" s="2">
        <f t="shared" si="1391"/>
        <v>0</v>
      </c>
      <c r="AB2111" s="2">
        <f t="shared" si="1391"/>
        <v>0</v>
      </c>
      <c r="AC2111" s="2">
        <f t="shared" si="1391"/>
        <v>0</v>
      </c>
      <c r="AD2111" s="2">
        <f t="shared" si="1391"/>
        <v>0</v>
      </c>
      <c r="AE2111" s="2">
        <f t="shared" si="1391"/>
        <v>0</v>
      </c>
      <c r="AF2111" s="2">
        <f t="shared" si="1391"/>
        <v>0</v>
      </c>
      <c r="AG2111" s="2">
        <f t="shared" si="1391"/>
        <v>0</v>
      </c>
      <c r="AH2111" s="2">
        <f t="shared" si="1391"/>
        <v>0</v>
      </c>
      <c r="AI2111" s="2">
        <f t="shared" si="1391"/>
        <v>0</v>
      </c>
      <c r="AJ2111" s="2">
        <f t="shared" si="1391"/>
        <v>0</v>
      </c>
      <c r="AK2111" s="2">
        <f t="shared" si="1391"/>
        <v>0</v>
      </c>
      <c r="AL2111" s="2">
        <f t="shared" si="1391"/>
        <v>0</v>
      </c>
      <c r="AM2111" s="2">
        <f t="shared" si="1391"/>
        <v>0</v>
      </c>
      <c r="AN2111" s="2">
        <f t="shared" si="1391"/>
        <v>0</v>
      </c>
      <c r="AO2111" s="2">
        <f t="shared" si="1391"/>
        <v>0</v>
      </c>
      <c r="AP2111" s="2">
        <f t="shared" si="1391"/>
        <v>0</v>
      </c>
      <c r="AQ2111" s="2">
        <f t="shared" si="1391"/>
        <v>0</v>
      </c>
      <c r="AR2111" s="2">
        <f t="shared" si="1391"/>
        <v>0</v>
      </c>
      <c r="AS2111" s="2">
        <f t="shared" si="1391"/>
        <v>0</v>
      </c>
      <c r="AT2111" s="2">
        <f t="shared" si="1391"/>
        <v>0</v>
      </c>
      <c r="AU2111" s="2">
        <f t="shared" ref="AU2111:BZ2111" si="1392">AU2117</f>
        <v>0</v>
      </c>
      <c r="AV2111" s="2">
        <f t="shared" si="1392"/>
        <v>0</v>
      </c>
      <c r="AW2111" s="2">
        <f t="shared" si="1392"/>
        <v>0</v>
      </c>
      <c r="AX2111" s="2">
        <f t="shared" si="1392"/>
        <v>0</v>
      </c>
      <c r="AY2111" s="2">
        <f t="shared" si="1392"/>
        <v>0</v>
      </c>
      <c r="AZ2111" s="2">
        <f t="shared" si="1392"/>
        <v>0</v>
      </c>
      <c r="BA2111" s="2">
        <f t="shared" si="1392"/>
        <v>0</v>
      </c>
      <c r="BB2111" s="2">
        <f t="shared" si="1392"/>
        <v>0</v>
      </c>
      <c r="BC2111" s="2">
        <f t="shared" si="1392"/>
        <v>0</v>
      </c>
      <c r="BD2111" s="2">
        <f t="shared" si="1392"/>
        <v>0</v>
      </c>
      <c r="BE2111" s="2">
        <f t="shared" si="1392"/>
        <v>0</v>
      </c>
      <c r="BF2111" s="2">
        <f t="shared" si="1392"/>
        <v>0</v>
      </c>
      <c r="BG2111" s="2">
        <f t="shared" si="1392"/>
        <v>0</v>
      </c>
      <c r="BH2111" s="2">
        <f t="shared" si="1392"/>
        <v>0</v>
      </c>
      <c r="BI2111" s="2">
        <f t="shared" si="1392"/>
        <v>0</v>
      </c>
      <c r="BJ2111" s="2">
        <f t="shared" si="1392"/>
        <v>0</v>
      </c>
      <c r="BK2111" s="2">
        <f t="shared" si="1392"/>
        <v>0</v>
      </c>
      <c r="BL2111" s="2">
        <f t="shared" si="1392"/>
        <v>0</v>
      </c>
      <c r="BM2111" s="2">
        <f t="shared" si="1392"/>
        <v>0</v>
      </c>
      <c r="BN2111" s="2">
        <f t="shared" si="1392"/>
        <v>0</v>
      </c>
      <c r="BO2111" s="3">
        <f t="shared" si="1392"/>
        <v>0</v>
      </c>
      <c r="BP2111" s="3">
        <f t="shared" si="1392"/>
        <v>0</v>
      </c>
      <c r="BQ2111" s="3">
        <f t="shared" si="1392"/>
        <v>0</v>
      </c>
      <c r="BR2111" s="3">
        <f t="shared" si="1392"/>
        <v>0</v>
      </c>
      <c r="BS2111" s="3">
        <f t="shared" si="1392"/>
        <v>0</v>
      </c>
      <c r="BT2111" s="3">
        <f t="shared" si="1392"/>
        <v>0</v>
      </c>
      <c r="BU2111" s="3">
        <f t="shared" si="1392"/>
        <v>0</v>
      </c>
      <c r="BV2111" s="3">
        <f t="shared" si="1392"/>
        <v>0</v>
      </c>
      <c r="BW2111" s="3">
        <f t="shared" si="1392"/>
        <v>0</v>
      </c>
      <c r="BX2111" s="3">
        <f t="shared" si="1392"/>
        <v>0</v>
      </c>
      <c r="BY2111" s="3">
        <f t="shared" si="1392"/>
        <v>0</v>
      </c>
      <c r="BZ2111" s="3">
        <f t="shared" si="1392"/>
        <v>0</v>
      </c>
      <c r="CA2111" s="3">
        <f t="shared" ref="CA2111:DF2111" si="1393">CA2117</f>
        <v>0</v>
      </c>
      <c r="CB2111" s="3">
        <f t="shared" si="1393"/>
        <v>0</v>
      </c>
      <c r="CC2111" s="3">
        <f t="shared" si="1393"/>
        <v>0</v>
      </c>
      <c r="CD2111" s="3">
        <f t="shared" si="1393"/>
        <v>0</v>
      </c>
      <c r="CE2111" s="3">
        <f t="shared" si="1393"/>
        <v>0</v>
      </c>
      <c r="CF2111" s="3">
        <f t="shared" si="1393"/>
        <v>0</v>
      </c>
      <c r="CG2111" s="3">
        <f t="shared" si="1393"/>
        <v>0</v>
      </c>
      <c r="CH2111" s="3">
        <f t="shared" si="1393"/>
        <v>0</v>
      </c>
      <c r="CI2111" s="3">
        <f t="shared" si="1393"/>
        <v>0</v>
      </c>
      <c r="CJ2111" s="3">
        <f t="shared" si="1393"/>
        <v>0</v>
      </c>
      <c r="CK2111" s="3">
        <f t="shared" si="1393"/>
        <v>0</v>
      </c>
      <c r="CL2111" s="3">
        <f t="shared" si="1393"/>
        <v>0</v>
      </c>
      <c r="CM2111" s="3">
        <f t="shared" si="1393"/>
        <v>0</v>
      </c>
      <c r="CN2111" s="3">
        <f t="shared" si="1393"/>
        <v>0</v>
      </c>
      <c r="CO2111" s="3">
        <f t="shared" si="1393"/>
        <v>0</v>
      </c>
      <c r="CP2111" s="3">
        <f t="shared" si="1393"/>
        <v>0</v>
      </c>
      <c r="CQ2111" s="3">
        <f t="shared" si="1393"/>
        <v>0</v>
      </c>
      <c r="CR2111" s="3">
        <f t="shared" si="1393"/>
        <v>0</v>
      </c>
      <c r="CS2111" s="3">
        <f t="shared" si="1393"/>
        <v>0</v>
      </c>
      <c r="CT2111" s="3">
        <f t="shared" si="1393"/>
        <v>0</v>
      </c>
      <c r="CU2111" s="3">
        <f t="shared" si="1393"/>
        <v>0</v>
      </c>
      <c r="CV2111" s="3">
        <f t="shared" si="1393"/>
        <v>0</v>
      </c>
      <c r="CW2111" s="3">
        <f t="shared" si="1393"/>
        <v>0</v>
      </c>
      <c r="CX2111" s="3">
        <f t="shared" si="1393"/>
        <v>0</v>
      </c>
      <c r="CY2111" s="3">
        <f t="shared" si="1393"/>
        <v>0</v>
      </c>
      <c r="CZ2111" s="3">
        <f t="shared" si="1393"/>
        <v>0</v>
      </c>
      <c r="DA2111" s="3">
        <f t="shared" si="1393"/>
        <v>0</v>
      </c>
      <c r="DB2111" s="3">
        <f t="shared" si="1393"/>
        <v>0</v>
      </c>
      <c r="DC2111" s="3">
        <f t="shared" si="1393"/>
        <v>0</v>
      </c>
      <c r="DD2111" s="3">
        <f t="shared" si="1393"/>
        <v>0</v>
      </c>
      <c r="DE2111" s="3">
        <f t="shared" si="1393"/>
        <v>0</v>
      </c>
      <c r="DF2111" s="3">
        <f t="shared" si="1393"/>
        <v>0</v>
      </c>
      <c r="DG2111" s="3">
        <f t="shared" ref="DG2111:DN2111" si="1394">DG2117</f>
        <v>0</v>
      </c>
      <c r="DH2111" s="3">
        <f t="shared" si="1394"/>
        <v>0</v>
      </c>
      <c r="DI2111" s="3">
        <f t="shared" si="1394"/>
        <v>0</v>
      </c>
      <c r="DJ2111" s="3">
        <f t="shared" si="1394"/>
        <v>0</v>
      </c>
      <c r="DK2111" s="3">
        <f t="shared" si="1394"/>
        <v>0</v>
      </c>
      <c r="DL2111" s="3">
        <f t="shared" si="1394"/>
        <v>0</v>
      </c>
      <c r="DM2111" s="3">
        <f t="shared" si="1394"/>
        <v>0</v>
      </c>
      <c r="DN2111" s="3">
        <f t="shared" si="1394"/>
        <v>0</v>
      </c>
    </row>
    <row r="2113" spans="1:200">
      <c r="A2113">
        <v>17</v>
      </c>
      <c r="B2113">
        <v>0</v>
      </c>
      <c r="C2113">
        <f>ROW(SmtRes!A984)</f>
        <v>984</v>
      </c>
      <c r="D2113">
        <f>ROW(EtalonRes!A970)</f>
        <v>970</v>
      </c>
      <c r="E2113" t="s">
        <v>63</v>
      </c>
      <c r="F2113" t="s">
        <v>1022</v>
      </c>
      <c r="G2113" t="s">
        <v>1023</v>
      </c>
      <c r="H2113" t="s">
        <v>73</v>
      </c>
      <c r="I2113">
        <v>0</v>
      </c>
      <c r="J2113">
        <v>0</v>
      </c>
      <c r="O2113">
        <f>ROUND(CP2113,2)</f>
        <v>0</v>
      </c>
      <c r="P2113">
        <f>ROUND(CQ2113*I2113,2)</f>
        <v>0</v>
      </c>
      <c r="Q2113">
        <f>ROUND(CR2113*I2113,2)</f>
        <v>0</v>
      </c>
      <c r="R2113">
        <f>ROUND(CS2113*I2113,2)</f>
        <v>0</v>
      </c>
      <c r="S2113">
        <f>ROUND(CT2113*I2113,2)</f>
        <v>0</v>
      </c>
      <c r="T2113">
        <f>ROUND(CU2113*I2113,2)</f>
        <v>0</v>
      </c>
      <c r="U2113">
        <f>CV2113*I2113</f>
        <v>0</v>
      </c>
      <c r="V2113">
        <f>CW2113*I2113</f>
        <v>0</v>
      </c>
      <c r="W2113">
        <f>ROUND(CX2113*I2113,2)</f>
        <v>0</v>
      </c>
      <c r="X2113">
        <f t="shared" ref="X2113:Y2115" si="1395">ROUND(CY2113,2)</f>
        <v>0</v>
      </c>
      <c r="Y2113">
        <f t="shared" si="1395"/>
        <v>0</v>
      </c>
      <c r="AA2113">
        <v>22950688</v>
      </c>
      <c r="AB2113">
        <f>ROUND((AC2113+AD2113+AF2113),6)</f>
        <v>3438.81</v>
      </c>
      <c r="AC2113">
        <f>ROUND((ES2113),6)</f>
        <v>2042.07</v>
      </c>
      <c r="AD2113">
        <f>ROUND((((ET2113)-(EU2113))+AE2113),6)</f>
        <v>315.24</v>
      </c>
      <c r="AE2113">
        <f t="shared" ref="AE2113:AF2115" si="1396">ROUND((EU2113),6)</f>
        <v>79.569999999999993</v>
      </c>
      <c r="AF2113">
        <f t="shared" si="1396"/>
        <v>1081.5</v>
      </c>
      <c r="AG2113">
        <f>ROUND((AP2113),6)</f>
        <v>0</v>
      </c>
      <c r="AH2113">
        <f t="shared" ref="AH2113:AI2115" si="1397">(EW2113)</f>
        <v>89.9</v>
      </c>
      <c r="AI2113">
        <f t="shared" si="1397"/>
        <v>0</v>
      </c>
      <c r="AJ2113">
        <f>ROUND((AS2113),6)</f>
        <v>0</v>
      </c>
      <c r="AK2113">
        <v>3438.81</v>
      </c>
      <c r="AL2113">
        <v>2042.07</v>
      </c>
      <c r="AM2113">
        <v>315.24</v>
      </c>
      <c r="AN2113">
        <v>79.569999999999993</v>
      </c>
      <c r="AO2113">
        <v>1081.5</v>
      </c>
      <c r="AP2113">
        <v>0</v>
      </c>
      <c r="AQ2113">
        <v>89.9</v>
      </c>
      <c r="AR2113">
        <v>0</v>
      </c>
      <c r="AS2113">
        <v>0</v>
      </c>
      <c r="AT2113">
        <v>88</v>
      </c>
      <c r="AU2113">
        <v>44</v>
      </c>
      <c r="AV2113">
        <v>1.0469999999999999</v>
      </c>
      <c r="AW2113">
        <v>1</v>
      </c>
      <c r="AZ2113">
        <v>1</v>
      </c>
      <c r="BA2113">
        <v>16.23</v>
      </c>
      <c r="BB2113">
        <v>8.1</v>
      </c>
      <c r="BC2113">
        <v>4.5999999999999996</v>
      </c>
      <c r="BD2113" t="s">
        <v>45</v>
      </c>
      <c r="BE2113" t="s">
        <v>45</v>
      </c>
      <c r="BF2113" t="s">
        <v>45</v>
      </c>
      <c r="BG2113" t="s">
        <v>45</v>
      </c>
      <c r="BH2113">
        <v>0</v>
      </c>
      <c r="BI2113">
        <v>1</v>
      </c>
      <c r="BJ2113" t="s">
        <v>1024</v>
      </c>
      <c r="BM2113">
        <v>81</v>
      </c>
      <c r="BN2113">
        <v>0</v>
      </c>
      <c r="BO2113" t="s">
        <v>1022</v>
      </c>
      <c r="BP2113">
        <v>1</v>
      </c>
      <c r="BQ2113">
        <v>30</v>
      </c>
      <c r="BS2113">
        <v>16.23</v>
      </c>
      <c r="BT2113">
        <v>1</v>
      </c>
      <c r="BU2113">
        <v>1</v>
      </c>
      <c r="BV2113">
        <v>1</v>
      </c>
      <c r="BW2113">
        <v>1</v>
      </c>
      <c r="BX2113">
        <v>1</v>
      </c>
      <c r="BY2113" t="s">
        <v>45</v>
      </c>
      <c r="BZ2113">
        <v>88</v>
      </c>
      <c r="CA2113">
        <v>44</v>
      </c>
      <c r="CF2113">
        <v>0</v>
      </c>
      <c r="CG2113">
        <v>0</v>
      </c>
      <c r="CM2113">
        <v>0</v>
      </c>
      <c r="CN2113" t="s">
        <v>45</v>
      </c>
      <c r="CO2113">
        <v>0</v>
      </c>
      <c r="CP2113">
        <f>(P2113+Q2113+S2113)</f>
        <v>0</v>
      </c>
      <c r="CQ2113">
        <f>(AC2113*BC2113*AW2113)</f>
        <v>9393.521999999999</v>
      </c>
      <c r="CR2113">
        <f>(AD2113*BB2113*AV2113)</f>
        <v>2673.4558679999996</v>
      </c>
      <c r="CS2113">
        <f>(AE2113*BS2113*AV2113)</f>
        <v>1352.1178917</v>
      </c>
      <c r="CT2113">
        <f>(AF2113*BA2113*AV2113)</f>
        <v>18377.724014999996</v>
      </c>
      <c r="CU2113">
        <f>AG2113</f>
        <v>0</v>
      </c>
      <c r="CV2113">
        <f>(AH2113*AV2113)</f>
        <v>94.125299999999996</v>
      </c>
      <c r="CW2113">
        <f t="shared" ref="CW2113:CX2115" si="1398">AI2113</f>
        <v>0</v>
      </c>
      <c r="CX2113">
        <f t="shared" si="1398"/>
        <v>0</v>
      </c>
      <c r="CY2113">
        <f>S2113*(BZ2113/100)</f>
        <v>0</v>
      </c>
      <c r="CZ2113">
        <f>S2113*(CA2113/100)</f>
        <v>0</v>
      </c>
      <c r="DC2113" t="s">
        <v>45</v>
      </c>
      <c r="DD2113" t="s">
        <v>45</v>
      </c>
      <c r="DE2113" t="s">
        <v>45</v>
      </c>
      <c r="DF2113" t="s">
        <v>45</v>
      </c>
      <c r="DG2113" t="s">
        <v>45</v>
      </c>
      <c r="DH2113" t="s">
        <v>45</v>
      </c>
      <c r="DI2113" t="s">
        <v>45</v>
      </c>
      <c r="DJ2113" t="s">
        <v>45</v>
      </c>
      <c r="DK2113" t="s">
        <v>45</v>
      </c>
      <c r="DL2113" t="s">
        <v>45</v>
      </c>
      <c r="DM2113" t="s">
        <v>45</v>
      </c>
      <c r="DN2113">
        <v>105</v>
      </c>
      <c r="DO2113">
        <v>70</v>
      </c>
      <c r="DP2113">
        <v>1.0469999999999999</v>
      </c>
      <c r="DQ2113">
        <v>1</v>
      </c>
      <c r="DU2113">
        <v>1005</v>
      </c>
      <c r="DV2113" t="s">
        <v>73</v>
      </c>
      <c r="DW2113" t="s">
        <v>73</v>
      </c>
      <c r="DX2113">
        <v>100</v>
      </c>
      <c r="EE2113">
        <v>21377796</v>
      </c>
      <c r="EF2113">
        <v>30</v>
      </c>
      <c r="EG2113" t="s">
        <v>20</v>
      </c>
      <c r="EH2113">
        <v>0</v>
      </c>
      <c r="EI2113" t="s">
        <v>45</v>
      </c>
      <c r="EJ2113">
        <v>1</v>
      </c>
      <c r="EK2113">
        <v>81</v>
      </c>
      <c r="EL2113" t="s">
        <v>393</v>
      </c>
      <c r="EM2113" t="s">
        <v>394</v>
      </c>
      <c r="EO2113" t="s">
        <v>45</v>
      </c>
      <c r="EQ2113">
        <v>0</v>
      </c>
      <c r="ER2113">
        <v>3438.81</v>
      </c>
      <c r="ES2113">
        <v>2042.07</v>
      </c>
      <c r="ET2113">
        <v>315.24</v>
      </c>
      <c r="EU2113">
        <v>79.569999999999993</v>
      </c>
      <c r="EV2113">
        <v>1081.5</v>
      </c>
      <c r="EW2113">
        <v>89.9</v>
      </c>
      <c r="EX2113">
        <v>0</v>
      </c>
      <c r="EY2113">
        <v>0</v>
      </c>
      <c r="EZ2113">
        <v>0</v>
      </c>
      <c r="FQ2113">
        <v>0</v>
      </c>
      <c r="FR2113">
        <f>ROUND(IF(AND(BH2113=3,BI2113=3),P2113,0),2)</f>
        <v>0</v>
      </c>
      <c r="FS2113">
        <v>0</v>
      </c>
      <c r="FX2113">
        <v>88</v>
      </c>
      <c r="FY2113">
        <v>44</v>
      </c>
      <c r="GA2113" t="s">
        <v>45</v>
      </c>
      <c r="GG2113">
        <v>2</v>
      </c>
      <c r="GH2113">
        <v>1</v>
      </c>
      <c r="GI2113">
        <v>2</v>
      </c>
      <c r="GJ2113">
        <v>0</v>
      </c>
      <c r="GK2113">
        <f>ROUND(R2113*(R12)/100,2)</f>
        <v>0</v>
      </c>
      <c r="GL2113">
        <f>ROUND(IF(AND(BH2113=3,BI2113=3,FS2113&lt;&gt;0),P2113,0),2)</f>
        <v>0</v>
      </c>
      <c r="GM2113">
        <f>O2113+X2113+Y2113+GK2113</f>
        <v>0</v>
      </c>
      <c r="GN2113">
        <f>ROUND(IF(OR(BI2113=0,BI2113=1),O2113+X2113+Y2113+GK2113,0),2)</f>
        <v>0</v>
      </c>
      <c r="GO2113">
        <f>ROUND(IF(BI2113=2,O2113+X2113+Y2113+GK2113,0),2)</f>
        <v>0</v>
      </c>
      <c r="GP2113">
        <f>ROUND(IF(BI2113=4,O2113+X2113+Y2113+GK2113,0),2)</f>
        <v>0</v>
      </c>
      <c r="GR2113">
        <v>0</v>
      </c>
    </row>
    <row r="2114" spans="1:200">
      <c r="A2114">
        <v>18</v>
      </c>
      <c r="B2114">
        <v>0</v>
      </c>
      <c r="C2114">
        <v>984</v>
      </c>
      <c r="E2114" t="s">
        <v>386</v>
      </c>
      <c r="F2114" t="s">
        <v>1025</v>
      </c>
      <c r="G2114" t="s">
        <v>1026</v>
      </c>
      <c r="H2114" t="s">
        <v>462</v>
      </c>
      <c r="I2114">
        <f>I2113*J2114</f>
        <v>0</v>
      </c>
      <c r="J2114">
        <v>0</v>
      </c>
      <c r="O2114">
        <f>ROUND(CP2114,2)</f>
        <v>0</v>
      </c>
      <c r="P2114">
        <f>ROUND(CQ2114*I2114,2)</f>
        <v>0</v>
      </c>
      <c r="Q2114">
        <f>ROUND(CR2114*I2114,2)</f>
        <v>0</v>
      </c>
      <c r="R2114">
        <f>ROUND(CS2114*I2114,2)</f>
        <v>0</v>
      </c>
      <c r="S2114">
        <f>ROUND(CT2114*I2114,2)</f>
        <v>0</v>
      </c>
      <c r="T2114">
        <f>ROUND(CU2114*I2114,2)</f>
        <v>0</v>
      </c>
      <c r="U2114">
        <f>CV2114*I2114</f>
        <v>0</v>
      </c>
      <c r="V2114">
        <f>CW2114*I2114</f>
        <v>0</v>
      </c>
      <c r="W2114">
        <f>ROUND(CX2114*I2114,2)</f>
        <v>0</v>
      </c>
      <c r="X2114">
        <f t="shared" si="1395"/>
        <v>0</v>
      </c>
      <c r="Y2114">
        <f t="shared" si="1395"/>
        <v>0</v>
      </c>
      <c r="AA2114">
        <v>22950688</v>
      </c>
      <c r="AB2114">
        <f>ROUND((AC2114+AD2114+AF2114),6)</f>
        <v>503.55</v>
      </c>
      <c r="AC2114">
        <f>ROUND((ES2114),6)</f>
        <v>503.55</v>
      </c>
      <c r="AD2114">
        <f>ROUND((((ET2114)-(EU2114))+AE2114),6)</f>
        <v>0</v>
      </c>
      <c r="AE2114">
        <f t="shared" si="1396"/>
        <v>0</v>
      </c>
      <c r="AF2114">
        <f t="shared" si="1396"/>
        <v>0</v>
      </c>
      <c r="AG2114">
        <f>ROUND((AP2114),6)</f>
        <v>0</v>
      </c>
      <c r="AH2114">
        <f t="shared" si="1397"/>
        <v>0</v>
      </c>
      <c r="AI2114">
        <f t="shared" si="1397"/>
        <v>0</v>
      </c>
      <c r="AJ2114">
        <f>ROUND((AS2114),6)</f>
        <v>0</v>
      </c>
      <c r="AK2114">
        <v>503.55</v>
      </c>
      <c r="AL2114">
        <v>503.55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1</v>
      </c>
      <c r="AW2114">
        <v>1</v>
      </c>
      <c r="AZ2114">
        <v>1</v>
      </c>
      <c r="BA2114">
        <v>1</v>
      </c>
      <c r="BB2114">
        <v>1</v>
      </c>
      <c r="BC2114">
        <v>8.7899999999999991</v>
      </c>
      <c r="BD2114" t="s">
        <v>45</v>
      </c>
      <c r="BE2114" t="s">
        <v>45</v>
      </c>
      <c r="BF2114" t="s">
        <v>45</v>
      </c>
      <c r="BG2114" t="s">
        <v>45</v>
      </c>
      <c r="BH2114">
        <v>3</v>
      </c>
      <c r="BI2114">
        <v>1</v>
      </c>
      <c r="BJ2114" t="s">
        <v>1027</v>
      </c>
      <c r="BM2114">
        <v>81</v>
      </c>
      <c r="BN2114">
        <v>0</v>
      </c>
      <c r="BO2114" t="s">
        <v>1025</v>
      </c>
      <c r="BP2114">
        <v>1</v>
      </c>
      <c r="BQ2114">
        <v>30</v>
      </c>
      <c r="BS2114">
        <v>1</v>
      </c>
      <c r="BT2114">
        <v>1</v>
      </c>
      <c r="BU2114">
        <v>1</v>
      </c>
      <c r="BV2114">
        <v>1</v>
      </c>
      <c r="BW2114">
        <v>1</v>
      </c>
      <c r="BX2114">
        <v>1</v>
      </c>
      <c r="BY2114" t="s">
        <v>45</v>
      </c>
      <c r="BZ2114">
        <v>0</v>
      </c>
      <c r="CA2114">
        <v>0</v>
      </c>
      <c r="CF2114">
        <v>0</v>
      </c>
      <c r="CG2114">
        <v>0</v>
      </c>
      <c r="CM2114">
        <v>0</v>
      </c>
      <c r="CN2114" t="s">
        <v>45</v>
      </c>
      <c r="CO2114">
        <v>0</v>
      </c>
      <c r="CP2114">
        <f>(P2114+Q2114+S2114)</f>
        <v>0</v>
      </c>
      <c r="CQ2114">
        <f>(AC2114*BC2114*AW2114)</f>
        <v>4426.2044999999998</v>
      </c>
      <c r="CR2114">
        <f>(AD2114*BB2114*AV2114)</f>
        <v>0</v>
      </c>
      <c r="CS2114">
        <f>(AE2114*BS2114*AV2114)</f>
        <v>0</v>
      </c>
      <c r="CT2114">
        <f>(AF2114*BA2114*AV2114)</f>
        <v>0</v>
      </c>
      <c r="CU2114">
        <f>AG2114</f>
        <v>0</v>
      </c>
      <c r="CV2114">
        <f>(AH2114*AV2114)</f>
        <v>0</v>
      </c>
      <c r="CW2114">
        <f t="shared" si="1398"/>
        <v>0</v>
      </c>
      <c r="CX2114">
        <f t="shared" si="1398"/>
        <v>0</v>
      </c>
      <c r="CY2114">
        <f>S2114*(BZ2114/100)</f>
        <v>0</v>
      </c>
      <c r="CZ2114">
        <f>S2114*(CA2114/100)</f>
        <v>0</v>
      </c>
      <c r="DC2114" t="s">
        <v>45</v>
      </c>
      <c r="DD2114" t="s">
        <v>45</v>
      </c>
      <c r="DE2114" t="s">
        <v>45</v>
      </c>
      <c r="DF2114" t="s">
        <v>45</v>
      </c>
      <c r="DG2114" t="s">
        <v>45</v>
      </c>
      <c r="DH2114" t="s">
        <v>45</v>
      </c>
      <c r="DI2114" t="s">
        <v>45</v>
      </c>
      <c r="DJ2114" t="s">
        <v>45</v>
      </c>
      <c r="DK2114" t="s">
        <v>45</v>
      </c>
      <c r="DL2114" t="s">
        <v>45</v>
      </c>
      <c r="DM2114" t="s">
        <v>45</v>
      </c>
      <c r="DN2114">
        <v>105</v>
      </c>
      <c r="DO2114">
        <v>70</v>
      </c>
      <c r="DP2114">
        <v>1.0469999999999999</v>
      </c>
      <c r="DQ2114">
        <v>1</v>
      </c>
      <c r="DU2114">
        <v>1005</v>
      </c>
      <c r="DV2114" t="s">
        <v>462</v>
      </c>
      <c r="DW2114" t="s">
        <v>462</v>
      </c>
      <c r="DX2114">
        <v>1</v>
      </c>
      <c r="EE2114">
        <v>21377796</v>
      </c>
      <c r="EF2114">
        <v>30</v>
      </c>
      <c r="EG2114" t="s">
        <v>20</v>
      </c>
      <c r="EH2114">
        <v>0</v>
      </c>
      <c r="EI2114" t="s">
        <v>45</v>
      </c>
      <c r="EJ2114">
        <v>1</v>
      </c>
      <c r="EK2114">
        <v>81</v>
      </c>
      <c r="EL2114" t="s">
        <v>393</v>
      </c>
      <c r="EM2114" t="s">
        <v>394</v>
      </c>
      <c r="EO2114" t="s">
        <v>45</v>
      </c>
      <c r="EQ2114">
        <v>0</v>
      </c>
      <c r="ER2114">
        <v>503.55</v>
      </c>
      <c r="ES2114">
        <v>503.55</v>
      </c>
      <c r="ET2114">
        <v>0</v>
      </c>
      <c r="EU2114">
        <v>0</v>
      </c>
      <c r="EV2114">
        <v>0</v>
      </c>
      <c r="EW2114">
        <v>0</v>
      </c>
      <c r="EX2114">
        <v>0</v>
      </c>
      <c r="EZ2114">
        <v>0</v>
      </c>
      <c r="FQ2114">
        <v>0</v>
      </c>
      <c r="FR2114">
        <f>ROUND(IF(AND(BH2114=3,BI2114=3),P2114,0),2)</f>
        <v>0</v>
      </c>
      <c r="FS2114">
        <v>0</v>
      </c>
      <c r="FX2114">
        <v>0</v>
      </c>
      <c r="FY2114">
        <v>0</v>
      </c>
      <c r="GA2114" t="s">
        <v>45</v>
      </c>
      <c r="GG2114">
        <v>2</v>
      </c>
      <c r="GH2114">
        <v>1</v>
      </c>
      <c r="GI2114">
        <v>2</v>
      </c>
      <c r="GJ2114">
        <v>0</v>
      </c>
      <c r="GK2114">
        <f>ROUND(R2114*(R12)/100,2)</f>
        <v>0</v>
      </c>
      <c r="GL2114">
        <f>ROUND(IF(AND(BH2114=3,BI2114=3,FS2114&lt;&gt;0),P2114,0),2)</f>
        <v>0</v>
      </c>
      <c r="GM2114">
        <f>O2114+X2114+Y2114+GK2114</f>
        <v>0</v>
      </c>
      <c r="GN2114">
        <f>ROUND(IF(OR(BI2114=0,BI2114=1),O2114+X2114+Y2114+GK2114,0),2)</f>
        <v>0</v>
      </c>
      <c r="GO2114">
        <f>ROUND(IF(BI2114=2,O2114+X2114+Y2114+GK2114,0),2)</f>
        <v>0</v>
      </c>
      <c r="GP2114">
        <f>ROUND(IF(BI2114=4,O2114+X2114+Y2114+GK2114,0),2)</f>
        <v>0</v>
      </c>
      <c r="GR2114">
        <v>0</v>
      </c>
    </row>
    <row r="2115" spans="1:200">
      <c r="A2115">
        <v>18</v>
      </c>
      <c r="B2115">
        <v>0</v>
      </c>
      <c r="C2115">
        <v>983</v>
      </c>
      <c r="E2115" t="s">
        <v>633</v>
      </c>
      <c r="F2115" t="s">
        <v>1028</v>
      </c>
      <c r="G2115" t="s">
        <v>1029</v>
      </c>
      <c r="H2115" t="s">
        <v>227</v>
      </c>
      <c r="I2115">
        <f>I2113*J2115</f>
        <v>0</v>
      </c>
      <c r="J2115">
        <v>100</v>
      </c>
      <c r="O2115">
        <f>ROUND(CP2115,2)</f>
        <v>0</v>
      </c>
      <c r="P2115">
        <f>ROUND(CQ2115*I2115,2)</f>
        <v>0</v>
      </c>
      <c r="Q2115">
        <f>ROUND(CR2115*I2115,2)</f>
        <v>0</v>
      </c>
      <c r="R2115">
        <f>ROUND(CS2115*I2115,2)</f>
        <v>0</v>
      </c>
      <c r="S2115">
        <f>ROUND(CT2115*I2115,2)</f>
        <v>0</v>
      </c>
      <c r="T2115">
        <f>ROUND(CU2115*I2115,2)</f>
        <v>0</v>
      </c>
      <c r="U2115">
        <f>CV2115*I2115</f>
        <v>0</v>
      </c>
      <c r="V2115">
        <f>CW2115*I2115</f>
        <v>0</v>
      </c>
      <c r="W2115">
        <f>ROUND(CX2115*I2115,2)</f>
        <v>0</v>
      </c>
      <c r="X2115">
        <f t="shared" si="1395"/>
        <v>0</v>
      </c>
      <c r="Y2115">
        <f t="shared" si="1395"/>
        <v>0</v>
      </c>
      <c r="AA2115">
        <v>22950688</v>
      </c>
      <c r="AB2115">
        <f>ROUND((AC2115+AD2115+AF2115),6)</f>
        <v>99.57</v>
      </c>
      <c r="AC2115">
        <f>ROUND((ES2115),6)</f>
        <v>99.57</v>
      </c>
      <c r="AD2115">
        <f>ROUND((((ET2115)-(EU2115))+AE2115),6)</f>
        <v>0</v>
      </c>
      <c r="AE2115">
        <f t="shared" si="1396"/>
        <v>0</v>
      </c>
      <c r="AF2115">
        <f t="shared" si="1396"/>
        <v>0</v>
      </c>
      <c r="AG2115">
        <f>ROUND((AP2115),6)</f>
        <v>0</v>
      </c>
      <c r="AH2115">
        <f t="shared" si="1397"/>
        <v>0</v>
      </c>
      <c r="AI2115">
        <f t="shared" si="1397"/>
        <v>0</v>
      </c>
      <c r="AJ2115">
        <f>ROUND((AS2115),6)</f>
        <v>0</v>
      </c>
      <c r="AK2115">
        <v>99.57</v>
      </c>
      <c r="AL2115">
        <v>99.57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1</v>
      </c>
      <c r="AW2115">
        <v>1</v>
      </c>
      <c r="AZ2115">
        <v>1</v>
      </c>
      <c r="BA2115">
        <v>1</v>
      </c>
      <c r="BB2115">
        <v>1</v>
      </c>
      <c r="BC2115">
        <v>4.01</v>
      </c>
      <c r="BD2115" t="s">
        <v>45</v>
      </c>
      <c r="BE2115" t="s">
        <v>45</v>
      </c>
      <c r="BF2115" t="s">
        <v>45</v>
      </c>
      <c r="BG2115" t="s">
        <v>45</v>
      </c>
      <c r="BH2115">
        <v>3</v>
      </c>
      <c r="BI2115">
        <v>1</v>
      </c>
      <c r="BJ2115" t="s">
        <v>1030</v>
      </c>
      <c r="BM2115">
        <v>81</v>
      </c>
      <c r="BN2115">
        <v>0</v>
      </c>
      <c r="BO2115" t="s">
        <v>1028</v>
      </c>
      <c r="BP2115">
        <v>1</v>
      </c>
      <c r="BQ2115">
        <v>30</v>
      </c>
      <c r="BS2115">
        <v>1</v>
      </c>
      <c r="BT2115">
        <v>1</v>
      </c>
      <c r="BU2115">
        <v>1</v>
      </c>
      <c r="BV2115">
        <v>1</v>
      </c>
      <c r="BW2115">
        <v>1</v>
      </c>
      <c r="BX2115">
        <v>1</v>
      </c>
      <c r="BY2115" t="s">
        <v>45</v>
      </c>
      <c r="BZ2115">
        <v>0</v>
      </c>
      <c r="CA2115">
        <v>0</v>
      </c>
      <c r="CF2115">
        <v>0</v>
      </c>
      <c r="CG2115">
        <v>0</v>
      </c>
      <c r="CM2115">
        <v>0</v>
      </c>
      <c r="CN2115" t="s">
        <v>45</v>
      </c>
      <c r="CO2115">
        <v>0</v>
      </c>
      <c r="CP2115">
        <f>(P2115+Q2115+S2115)</f>
        <v>0</v>
      </c>
      <c r="CQ2115">
        <f>(AC2115*BC2115*AW2115)</f>
        <v>399.27569999999997</v>
      </c>
      <c r="CR2115">
        <f>(AD2115*BB2115*AV2115)</f>
        <v>0</v>
      </c>
      <c r="CS2115">
        <f>(AE2115*BS2115*AV2115)</f>
        <v>0</v>
      </c>
      <c r="CT2115">
        <f>(AF2115*BA2115*AV2115)</f>
        <v>0</v>
      </c>
      <c r="CU2115">
        <f>AG2115</f>
        <v>0</v>
      </c>
      <c r="CV2115">
        <f>(AH2115*AV2115)</f>
        <v>0</v>
      </c>
      <c r="CW2115">
        <f t="shared" si="1398"/>
        <v>0</v>
      </c>
      <c r="CX2115">
        <f t="shared" si="1398"/>
        <v>0</v>
      </c>
      <c r="CY2115">
        <f>S2115*(BZ2115/100)</f>
        <v>0</v>
      </c>
      <c r="CZ2115">
        <f>S2115*(CA2115/100)</f>
        <v>0</v>
      </c>
      <c r="DC2115" t="s">
        <v>45</v>
      </c>
      <c r="DD2115" t="s">
        <v>45</v>
      </c>
      <c r="DE2115" t="s">
        <v>45</v>
      </c>
      <c r="DF2115" t="s">
        <v>45</v>
      </c>
      <c r="DG2115" t="s">
        <v>45</v>
      </c>
      <c r="DH2115" t="s">
        <v>45</v>
      </c>
      <c r="DI2115" t="s">
        <v>45</v>
      </c>
      <c r="DJ2115" t="s">
        <v>45</v>
      </c>
      <c r="DK2115" t="s">
        <v>45</v>
      </c>
      <c r="DL2115" t="s">
        <v>45</v>
      </c>
      <c r="DM2115" t="s">
        <v>45</v>
      </c>
      <c r="DN2115">
        <v>105</v>
      </c>
      <c r="DO2115">
        <v>70</v>
      </c>
      <c r="DP2115">
        <v>1.0469999999999999</v>
      </c>
      <c r="DQ2115">
        <v>1</v>
      </c>
      <c r="DU2115">
        <v>1010</v>
      </c>
      <c r="DV2115" t="s">
        <v>227</v>
      </c>
      <c r="DW2115" t="s">
        <v>227</v>
      </c>
      <c r="DX2115">
        <v>1</v>
      </c>
      <c r="EE2115">
        <v>21377796</v>
      </c>
      <c r="EF2115">
        <v>30</v>
      </c>
      <c r="EG2115" t="s">
        <v>20</v>
      </c>
      <c r="EH2115">
        <v>0</v>
      </c>
      <c r="EI2115" t="s">
        <v>45</v>
      </c>
      <c r="EJ2115">
        <v>1</v>
      </c>
      <c r="EK2115">
        <v>81</v>
      </c>
      <c r="EL2115" t="s">
        <v>393</v>
      </c>
      <c r="EM2115" t="s">
        <v>394</v>
      </c>
      <c r="EO2115" t="s">
        <v>45</v>
      </c>
      <c r="EQ2115">
        <v>0</v>
      </c>
      <c r="ER2115">
        <v>99.57</v>
      </c>
      <c r="ES2115">
        <v>99.57</v>
      </c>
      <c r="ET2115">
        <v>0</v>
      </c>
      <c r="EU2115">
        <v>0</v>
      </c>
      <c r="EV2115">
        <v>0</v>
      </c>
      <c r="EW2115">
        <v>0</v>
      </c>
      <c r="EX2115">
        <v>0</v>
      </c>
      <c r="EZ2115">
        <v>0</v>
      </c>
      <c r="FQ2115">
        <v>0</v>
      </c>
      <c r="FR2115">
        <f>ROUND(IF(AND(BH2115=3,BI2115=3),P2115,0),2)</f>
        <v>0</v>
      </c>
      <c r="FS2115">
        <v>0</v>
      </c>
      <c r="FX2115">
        <v>0</v>
      </c>
      <c r="FY2115">
        <v>0</v>
      </c>
      <c r="GA2115" t="s">
        <v>45</v>
      </c>
      <c r="GG2115">
        <v>2</v>
      </c>
      <c r="GH2115">
        <v>1</v>
      </c>
      <c r="GI2115">
        <v>2</v>
      </c>
      <c r="GJ2115">
        <v>0</v>
      </c>
      <c r="GK2115">
        <f>ROUND(R2115*(R12)/100,2)</f>
        <v>0</v>
      </c>
      <c r="GL2115">
        <f>ROUND(IF(AND(BH2115=3,BI2115=3,FS2115&lt;&gt;0),P2115,0),2)</f>
        <v>0</v>
      </c>
      <c r="GM2115">
        <f>O2115+X2115+Y2115+GK2115</f>
        <v>0</v>
      </c>
      <c r="GN2115">
        <f>ROUND(IF(OR(BI2115=0,BI2115=1),O2115+X2115+Y2115+GK2115,0),2)</f>
        <v>0</v>
      </c>
      <c r="GO2115">
        <f>ROUND(IF(BI2115=2,O2115+X2115+Y2115+GK2115,0),2)</f>
        <v>0</v>
      </c>
      <c r="GP2115">
        <f>ROUND(IF(BI2115=4,O2115+X2115+Y2115+GK2115,0),2)</f>
        <v>0</v>
      </c>
      <c r="GR2115">
        <v>0</v>
      </c>
    </row>
    <row r="2117" spans="1:200">
      <c r="A2117" s="2">
        <v>51</v>
      </c>
      <c r="B2117" s="2">
        <f>B2109</f>
        <v>0</v>
      </c>
      <c r="C2117" s="2">
        <f>A2109</f>
        <v>5</v>
      </c>
      <c r="D2117" s="2">
        <f>ROW(A2109)</f>
        <v>2109</v>
      </c>
      <c r="E2117" s="2"/>
      <c r="F2117" s="2" t="str">
        <f>IF(F2109&lt;&gt;"",F2109,"")</f>
        <v>Новый подраздел</v>
      </c>
      <c r="G2117" s="2" t="str">
        <f>IF(G2109&lt;&gt;"",G2109,"")</f>
        <v>САНУЗЕЛ</v>
      </c>
      <c r="H2117" s="2"/>
      <c r="I2117" s="2"/>
      <c r="J2117" s="2"/>
      <c r="K2117" s="2"/>
      <c r="L2117" s="2"/>
      <c r="M2117" s="2"/>
      <c r="N2117" s="2"/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>
        <f t="shared" ref="AO2117:AU2117" si="1399">ROUND(BB2117,2)</f>
        <v>0</v>
      </c>
      <c r="AP2117" s="2">
        <f t="shared" si="1399"/>
        <v>0</v>
      </c>
      <c r="AQ2117" s="2">
        <f t="shared" si="1399"/>
        <v>0</v>
      </c>
      <c r="AR2117" s="2">
        <f t="shared" si="1399"/>
        <v>0</v>
      </c>
      <c r="AS2117" s="2">
        <f t="shared" si="1399"/>
        <v>0</v>
      </c>
      <c r="AT2117" s="2">
        <f t="shared" si="1399"/>
        <v>0</v>
      </c>
      <c r="AU2117" s="2">
        <f t="shared" si="1399"/>
        <v>0</v>
      </c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>
        <v>0</v>
      </c>
    </row>
    <row r="2119" spans="1:200">
      <c r="A2119" s="4">
        <v>50</v>
      </c>
      <c r="B2119" s="4">
        <v>0</v>
      </c>
      <c r="C2119" s="4">
        <v>0</v>
      </c>
      <c r="D2119" s="4">
        <v>1</v>
      </c>
      <c r="E2119" s="4">
        <v>201</v>
      </c>
      <c r="F2119" s="4">
        <f>ROUND(Source!O2117,O2119)</f>
        <v>0</v>
      </c>
      <c r="G2119" s="4" t="s">
        <v>172</v>
      </c>
      <c r="H2119" s="4" t="s">
        <v>173</v>
      </c>
      <c r="I2119" s="4"/>
      <c r="J2119" s="4"/>
      <c r="K2119" s="4">
        <v>201</v>
      </c>
      <c r="L2119" s="4">
        <v>1</v>
      </c>
      <c r="M2119" s="4">
        <v>3</v>
      </c>
      <c r="N2119" s="4" t="s">
        <v>45</v>
      </c>
      <c r="O2119" s="4">
        <v>2</v>
      </c>
      <c r="P2119" s="4"/>
    </row>
    <row r="2120" spans="1:200">
      <c r="A2120" s="4">
        <v>50</v>
      </c>
      <c r="B2120" s="4">
        <v>0</v>
      </c>
      <c r="C2120" s="4">
        <v>0</v>
      </c>
      <c r="D2120" s="4">
        <v>1</v>
      </c>
      <c r="E2120" s="4">
        <v>202</v>
      </c>
      <c r="F2120" s="4">
        <f>ROUND(Source!P2117,O2120)</f>
        <v>0</v>
      </c>
      <c r="G2120" s="4" t="s">
        <v>174</v>
      </c>
      <c r="H2120" s="4" t="s">
        <v>175</v>
      </c>
      <c r="I2120" s="4"/>
      <c r="J2120" s="4"/>
      <c r="K2120" s="4">
        <v>202</v>
      </c>
      <c r="L2120" s="4">
        <v>2</v>
      </c>
      <c r="M2120" s="4">
        <v>3</v>
      </c>
      <c r="N2120" s="4" t="s">
        <v>45</v>
      </c>
      <c r="O2120" s="4">
        <v>2</v>
      </c>
      <c r="P2120" s="4"/>
    </row>
    <row r="2121" spans="1:200">
      <c r="A2121" s="4">
        <v>50</v>
      </c>
      <c r="B2121" s="4">
        <v>0</v>
      </c>
      <c r="C2121" s="4">
        <v>0</v>
      </c>
      <c r="D2121" s="4">
        <v>1</v>
      </c>
      <c r="E2121" s="4">
        <v>222</v>
      </c>
      <c r="F2121" s="4">
        <f>ROUND(Source!AO2117,O2121)</f>
        <v>0</v>
      </c>
      <c r="G2121" s="4" t="s">
        <v>176</v>
      </c>
      <c r="H2121" s="4" t="s">
        <v>177</v>
      </c>
      <c r="I2121" s="4"/>
      <c r="J2121" s="4"/>
      <c r="K2121" s="4">
        <v>222</v>
      </c>
      <c r="L2121" s="4">
        <v>3</v>
      </c>
      <c r="M2121" s="4">
        <v>3</v>
      </c>
      <c r="N2121" s="4" t="s">
        <v>45</v>
      </c>
      <c r="O2121" s="4">
        <v>2</v>
      </c>
      <c r="P2121" s="4"/>
    </row>
    <row r="2122" spans="1:200">
      <c r="A2122" s="4">
        <v>50</v>
      </c>
      <c r="B2122" s="4">
        <v>0</v>
      </c>
      <c r="C2122" s="4">
        <v>0</v>
      </c>
      <c r="D2122" s="4">
        <v>1</v>
      </c>
      <c r="E2122" s="4">
        <v>216</v>
      </c>
      <c r="F2122" s="4">
        <f>ROUND(Source!AP2117,O2122)</f>
        <v>0</v>
      </c>
      <c r="G2122" s="4" t="s">
        <v>178</v>
      </c>
      <c r="H2122" s="4" t="s">
        <v>179</v>
      </c>
      <c r="I2122" s="4"/>
      <c r="J2122" s="4"/>
      <c r="K2122" s="4">
        <v>216</v>
      </c>
      <c r="L2122" s="4">
        <v>4</v>
      </c>
      <c r="M2122" s="4">
        <v>3</v>
      </c>
      <c r="N2122" s="4" t="s">
        <v>45</v>
      </c>
      <c r="O2122" s="4">
        <v>2</v>
      </c>
      <c r="P2122" s="4"/>
    </row>
    <row r="2123" spans="1:200">
      <c r="A2123" s="4">
        <v>50</v>
      </c>
      <c r="B2123" s="4">
        <v>0</v>
      </c>
      <c r="C2123" s="4">
        <v>0</v>
      </c>
      <c r="D2123" s="4">
        <v>1</v>
      </c>
      <c r="E2123" s="4">
        <v>223</v>
      </c>
      <c r="F2123" s="4">
        <f>ROUND(Source!AQ2117,O2123)</f>
        <v>0</v>
      </c>
      <c r="G2123" s="4" t="s">
        <v>180</v>
      </c>
      <c r="H2123" s="4" t="s">
        <v>181</v>
      </c>
      <c r="I2123" s="4"/>
      <c r="J2123" s="4"/>
      <c r="K2123" s="4">
        <v>223</v>
      </c>
      <c r="L2123" s="4">
        <v>5</v>
      </c>
      <c r="M2123" s="4">
        <v>3</v>
      </c>
      <c r="N2123" s="4" t="s">
        <v>45</v>
      </c>
      <c r="O2123" s="4">
        <v>2</v>
      </c>
      <c r="P2123" s="4"/>
    </row>
    <row r="2124" spans="1:200">
      <c r="A2124" s="4">
        <v>50</v>
      </c>
      <c r="B2124" s="4">
        <v>0</v>
      </c>
      <c r="C2124" s="4">
        <v>0</v>
      </c>
      <c r="D2124" s="4">
        <v>1</v>
      </c>
      <c r="E2124" s="4">
        <v>203</v>
      </c>
      <c r="F2124" s="4">
        <f>ROUND(Source!Q2117,O2124)</f>
        <v>0</v>
      </c>
      <c r="G2124" s="4" t="s">
        <v>182</v>
      </c>
      <c r="H2124" s="4" t="s">
        <v>183</v>
      </c>
      <c r="I2124" s="4"/>
      <c r="J2124" s="4"/>
      <c r="K2124" s="4">
        <v>203</v>
      </c>
      <c r="L2124" s="4">
        <v>6</v>
      </c>
      <c r="M2124" s="4">
        <v>3</v>
      </c>
      <c r="N2124" s="4" t="s">
        <v>45</v>
      </c>
      <c r="O2124" s="4">
        <v>2</v>
      </c>
      <c r="P2124" s="4"/>
    </row>
    <row r="2125" spans="1:200">
      <c r="A2125" s="4">
        <v>50</v>
      </c>
      <c r="B2125" s="4">
        <v>0</v>
      </c>
      <c r="C2125" s="4">
        <v>0</v>
      </c>
      <c r="D2125" s="4">
        <v>1</v>
      </c>
      <c r="E2125" s="4">
        <v>204</v>
      </c>
      <c r="F2125" s="4">
        <f>ROUND(Source!R2117,O2125)</f>
        <v>0</v>
      </c>
      <c r="G2125" s="4" t="s">
        <v>184</v>
      </c>
      <c r="H2125" s="4" t="s">
        <v>185</v>
      </c>
      <c r="I2125" s="4"/>
      <c r="J2125" s="4"/>
      <c r="K2125" s="4">
        <v>204</v>
      </c>
      <c r="L2125" s="4">
        <v>7</v>
      </c>
      <c r="M2125" s="4">
        <v>3</v>
      </c>
      <c r="N2125" s="4" t="s">
        <v>45</v>
      </c>
      <c r="O2125" s="4">
        <v>2</v>
      </c>
      <c r="P2125" s="4"/>
    </row>
    <row r="2126" spans="1:200">
      <c r="A2126" s="4">
        <v>50</v>
      </c>
      <c r="B2126" s="4">
        <v>0</v>
      </c>
      <c r="C2126" s="4">
        <v>0</v>
      </c>
      <c r="D2126" s="4">
        <v>1</v>
      </c>
      <c r="E2126" s="4">
        <v>205</v>
      </c>
      <c r="F2126" s="4">
        <f>ROUND(Source!S2117,O2126)</f>
        <v>0</v>
      </c>
      <c r="G2126" s="4" t="s">
        <v>186</v>
      </c>
      <c r="H2126" s="4" t="s">
        <v>187</v>
      </c>
      <c r="I2126" s="4"/>
      <c r="J2126" s="4"/>
      <c r="K2126" s="4">
        <v>205</v>
      </c>
      <c r="L2126" s="4">
        <v>8</v>
      </c>
      <c r="M2126" s="4">
        <v>3</v>
      </c>
      <c r="N2126" s="4" t="s">
        <v>45</v>
      </c>
      <c r="O2126" s="4">
        <v>2</v>
      </c>
      <c r="P2126" s="4"/>
    </row>
    <row r="2127" spans="1:200">
      <c r="A2127" s="4">
        <v>50</v>
      </c>
      <c r="B2127" s="4">
        <v>0</v>
      </c>
      <c r="C2127" s="4">
        <v>0</v>
      </c>
      <c r="D2127" s="4">
        <v>1</v>
      </c>
      <c r="E2127" s="4">
        <v>214</v>
      </c>
      <c r="F2127" s="4">
        <f>ROUND(Source!AS2117,O2127)</f>
        <v>0</v>
      </c>
      <c r="G2127" s="4" t="s">
        <v>188</v>
      </c>
      <c r="H2127" s="4" t="s">
        <v>189</v>
      </c>
      <c r="I2127" s="4"/>
      <c r="J2127" s="4"/>
      <c r="K2127" s="4">
        <v>214</v>
      </c>
      <c r="L2127" s="4">
        <v>9</v>
      </c>
      <c r="M2127" s="4">
        <v>3</v>
      </c>
      <c r="N2127" s="4" t="s">
        <v>45</v>
      </c>
      <c r="O2127" s="4">
        <v>2</v>
      </c>
      <c r="P2127" s="4"/>
    </row>
    <row r="2128" spans="1:200">
      <c r="A2128" s="4">
        <v>50</v>
      </c>
      <c r="B2128" s="4">
        <v>0</v>
      </c>
      <c r="C2128" s="4">
        <v>0</v>
      </c>
      <c r="D2128" s="4">
        <v>1</v>
      </c>
      <c r="E2128" s="4">
        <v>215</v>
      </c>
      <c r="F2128" s="4">
        <f>ROUND(Source!AT2117,O2128)</f>
        <v>0</v>
      </c>
      <c r="G2128" s="4" t="s">
        <v>190</v>
      </c>
      <c r="H2128" s="4" t="s">
        <v>191</v>
      </c>
      <c r="I2128" s="4"/>
      <c r="J2128" s="4"/>
      <c r="K2128" s="4">
        <v>215</v>
      </c>
      <c r="L2128" s="4">
        <v>10</v>
      </c>
      <c r="M2128" s="4">
        <v>3</v>
      </c>
      <c r="N2128" s="4" t="s">
        <v>45</v>
      </c>
      <c r="O2128" s="4">
        <v>2</v>
      </c>
      <c r="P2128" s="4"/>
    </row>
    <row r="2129" spans="1:200">
      <c r="A2129" s="4">
        <v>50</v>
      </c>
      <c r="B2129" s="4">
        <v>0</v>
      </c>
      <c r="C2129" s="4">
        <v>0</v>
      </c>
      <c r="D2129" s="4">
        <v>1</v>
      </c>
      <c r="E2129" s="4">
        <v>217</v>
      </c>
      <c r="F2129" s="4">
        <f>ROUND(Source!AU2117,O2129)</f>
        <v>0</v>
      </c>
      <c r="G2129" s="4" t="s">
        <v>192</v>
      </c>
      <c r="H2129" s="4" t="s">
        <v>193</v>
      </c>
      <c r="I2129" s="4"/>
      <c r="J2129" s="4"/>
      <c r="K2129" s="4">
        <v>217</v>
      </c>
      <c r="L2129" s="4">
        <v>11</v>
      </c>
      <c r="M2129" s="4">
        <v>3</v>
      </c>
      <c r="N2129" s="4" t="s">
        <v>45</v>
      </c>
      <c r="O2129" s="4">
        <v>2</v>
      </c>
      <c r="P2129" s="4"/>
    </row>
    <row r="2130" spans="1:200">
      <c r="A2130" s="4">
        <v>50</v>
      </c>
      <c r="B2130" s="4">
        <v>0</v>
      </c>
      <c r="C2130" s="4">
        <v>0</v>
      </c>
      <c r="D2130" s="4">
        <v>1</v>
      </c>
      <c r="E2130" s="4">
        <v>206</v>
      </c>
      <c r="F2130" s="4">
        <f>ROUND(Source!T2117,O2130)</f>
        <v>0</v>
      </c>
      <c r="G2130" s="4" t="s">
        <v>194</v>
      </c>
      <c r="H2130" s="4" t="s">
        <v>195</v>
      </c>
      <c r="I2130" s="4"/>
      <c r="J2130" s="4"/>
      <c r="K2130" s="4">
        <v>206</v>
      </c>
      <c r="L2130" s="4">
        <v>12</v>
      </c>
      <c r="M2130" s="4">
        <v>3</v>
      </c>
      <c r="N2130" s="4" t="s">
        <v>45</v>
      </c>
      <c r="O2130" s="4">
        <v>2</v>
      </c>
      <c r="P2130" s="4"/>
    </row>
    <row r="2131" spans="1:200">
      <c r="A2131" s="4">
        <v>50</v>
      </c>
      <c r="B2131" s="4">
        <v>0</v>
      </c>
      <c r="C2131" s="4">
        <v>0</v>
      </c>
      <c r="D2131" s="4">
        <v>1</v>
      </c>
      <c r="E2131" s="4">
        <v>207</v>
      </c>
      <c r="F2131" s="4">
        <f>Source!U2117</f>
        <v>0</v>
      </c>
      <c r="G2131" s="4" t="s">
        <v>196</v>
      </c>
      <c r="H2131" s="4" t="s">
        <v>197</v>
      </c>
      <c r="I2131" s="4"/>
      <c r="J2131" s="4"/>
      <c r="K2131" s="4">
        <v>207</v>
      </c>
      <c r="L2131" s="4">
        <v>13</v>
      </c>
      <c r="M2131" s="4">
        <v>3</v>
      </c>
      <c r="N2131" s="4" t="s">
        <v>45</v>
      </c>
      <c r="O2131" s="4">
        <v>-1</v>
      </c>
      <c r="P2131" s="4"/>
    </row>
    <row r="2132" spans="1:200">
      <c r="A2132" s="4">
        <v>50</v>
      </c>
      <c r="B2132" s="4">
        <v>0</v>
      </c>
      <c r="C2132" s="4">
        <v>0</v>
      </c>
      <c r="D2132" s="4">
        <v>1</v>
      </c>
      <c r="E2132" s="4">
        <v>208</v>
      </c>
      <c r="F2132" s="4">
        <f>Source!V2117</f>
        <v>0</v>
      </c>
      <c r="G2132" s="4" t="s">
        <v>198</v>
      </c>
      <c r="H2132" s="4" t="s">
        <v>199</v>
      </c>
      <c r="I2132" s="4"/>
      <c r="J2132" s="4"/>
      <c r="K2132" s="4">
        <v>208</v>
      </c>
      <c r="L2132" s="4">
        <v>14</v>
      </c>
      <c r="M2132" s="4">
        <v>3</v>
      </c>
      <c r="N2132" s="4" t="s">
        <v>45</v>
      </c>
      <c r="O2132" s="4">
        <v>-1</v>
      </c>
      <c r="P2132" s="4"/>
    </row>
    <row r="2133" spans="1:200">
      <c r="A2133" s="4">
        <v>50</v>
      </c>
      <c r="B2133" s="4">
        <v>0</v>
      </c>
      <c r="C2133" s="4">
        <v>0</v>
      </c>
      <c r="D2133" s="4">
        <v>1</v>
      </c>
      <c r="E2133" s="4">
        <v>209</v>
      </c>
      <c r="F2133" s="4">
        <f>ROUND(Source!W2117,O2133)</f>
        <v>0</v>
      </c>
      <c r="G2133" s="4" t="s">
        <v>200</v>
      </c>
      <c r="H2133" s="4" t="s">
        <v>201</v>
      </c>
      <c r="I2133" s="4"/>
      <c r="J2133" s="4"/>
      <c r="K2133" s="4">
        <v>209</v>
      </c>
      <c r="L2133" s="4">
        <v>15</v>
      </c>
      <c r="M2133" s="4">
        <v>3</v>
      </c>
      <c r="N2133" s="4" t="s">
        <v>45</v>
      </c>
      <c r="O2133" s="4">
        <v>2</v>
      </c>
      <c r="P2133" s="4"/>
    </row>
    <row r="2134" spans="1:200">
      <c r="A2134" s="4">
        <v>50</v>
      </c>
      <c r="B2134" s="4">
        <v>0</v>
      </c>
      <c r="C2134" s="4">
        <v>0</v>
      </c>
      <c r="D2134" s="4">
        <v>1</v>
      </c>
      <c r="E2134" s="4">
        <v>210</v>
      </c>
      <c r="F2134" s="4">
        <f>ROUND(Source!X2117,O2134)</f>
        <v>0</v>
      </c>
      <c r="G2134" s="4" t="s">
        <v>202</v>
      </c>
      <c r="H2134" s="4" t="s">
        <v>203</v>
      </c>
      <c r="I2134" s="4"/>
      <c r="J2134" s="4"/>
      <c r="K2134" s="4">
        <v>210</v>
      </c>
      <c r="L2134" s="4">
        <v>16</v>
      </c>
      <c r="M2134" s="4">
        <v>3</v>
      </c>
      <c r="N2134" s="4" t="s">
        <v>45</v>
      </c>
      <c r="O2134" s="4">
        <v>2</v>
      </c>
      <c r="P2134" s="4"/>
    </row>
    <row r="2135" spans="1:200">
      <c r="A2135" s="4">
        <v>50</v>
      </c>
      <c r="B2135" s="4">
        <v>0</v>
      </c>
      <c r="C2135" s="4">
        <v>0</v>
      </c>
      <c r="D2135" s="4">
        <v>1</v>
      </c>
      <c r="E2135" s="4">
        <v>211</v>
      </c>
      <c r="F2135" s="4">
        <f>ROUND(Source!Y2117,O2135)</f>
        <v>0</v>
      </c>
      <c r="G2135" s="4" t="s">
        <v>204</v>
      </c>
      <c r="H2135" s="4" t="s">
        <v>205</v>
      </c>
      <c r="I2135" s="4"/>
      <c r="J2135" s="4"/>
      <c r="K2135" s="4">
        <v>211</v>
      </c>
      <c r="L2135" s="4">
        <v>17</v>
      </c>
      <c r="M2135" s="4">
        <v>3</v>
      </c>
      <c r="N2135" s="4" t="s">
        <v>45</v>
      </c>
      <c r="O2135" s="4">
        <v>2</v>
      </c>
      <c r="P2135" s="4"/>
    </row>
    <row r="2136" spans="1:200">
      <c r="A2136" s="4">
        <v>50</v>
      </c>
      <c r="B2136" s="4">
        <v>0</v>
      </c>
      <c r="C2136" s="4">
        <v>0</v>
      </c>
      <c r="D2136" s="4">
        <v>1</v>
      </c>
      <c r="E2136" s="4">
        <v>224</v>
      </c>
      <c r="F2136" s="4">
        <f>ROUND(Source!AR2117,O2136)</f>
        <v>0</v>
      </c>
      <c r="G2136" s="4" t="s">
        <v>206</v>
      </c>
      <c r="H2136" s="4" t="s">
        <v>207</v>
      </c>
      <c r="I2136" s="4"/>
      <c r="J2136" s="4"/>
      <c r="K2136" s="4">
        <v>224</v>
      </c>
      <c r="L2136" s="4">
        <v>18</v>
      </c>
      <c r="M2136" s="4">
        <v>3</v>
      </c>
      <c r="N2136" s="4" t="s">
        <v>45</v>
      </c>
      <c r="O2136" s="4">
        <v>2</v>
      </c>
      <c r="P2136" s="4"/>
    </row>
    <row r="2138" spans="1:200">
      <c r="A2138" s="1">
        <v>5</v>
      </c>
      <c r="B2138" s="1">
        <v>0</v>
      </c>
      <c r="C2138" s="1"/>
      <c r="D2138" s="1">
        <f>ROW(A2146)</f>
        <v>2146</v>
      </c>
      <c r="E2138" s="1"/>
      <c r="F2138" s="1" t="s">
        <v>564</v>
      </c>
      <c r="G2138" s="1" t="s">
        <v>856</v>
      </c>
      <c r="H2138" s="1" t="s">
        <v>45</v>
      </c>
      <c r="I2138" s="1">
        <v>0</v>
      </c>
      <c r="J2138" s="1"/>
      <c r="K2138" s="1">
        <v>0</v>
      </c>
      <c r="L2138" s="1"/>
      <c r="M2138" s="1"/>
      <c r="N2138" s="1"/>
      <c r="O2138" s="1"/>
      <c r="P2138" s="1"/>
      <c r="Q2138" s="1"/>
      <c r="R2138" s="1"/>
      <c r="S2138" s="1"/>
      <c r="T2138" s="1"/>
      <c r="U2138" s="1" t="s">
        <v>45</v>
      </c>
      <c r="V2138" s="1">
        <v>0</v>
      </c>
      <c r="W2138" s="1"/>
      <c r="X2138" s="1"/>
      <c r="Y2138" s="1"/>
      <c r="Z2138" s="1"/>
      <c r="AA2138" s="1"/>
      <c r="AB2138" s="1" t="s">
        <v>45</v>
      </c>
      <c r="AC2138" s="1" t="s">
        <v>45</v>
      </c>
      <c r="AD2138" s="1" t="s">
        <v>45</v>
      </c>
      <c r="AE2138" s="1" t="s">
        <v>45</v>
      </c>
      <c r="AF2138" s="1" t="s">
        <v>45</v>
      </c>
      <c r="AG2138" s="1" t="s">
        <v>45</v>
      </c>
      <c r="AH2138" s="1"/>
      <c r="AI2138" s="1"/>
      <c r="AJ2138" s="1"/>
      <c r="AK2138" s="1"/>
      <c r="AL2138" s="1"/>
      <c r="AM2138" s="1"/>
      <c r="AN2138" s="1"/>
      <c r="AO2138" s="1"/>
      <c r="AP2138" s="1" t="s">
        <v>45</v>
      </c>
      <c r="AQ2138" s="1" t="s">
        <v>45</v>
      </c>
      <c r="AR2138" s="1" t="s">
        <v>45</v>
      </c>
      <c r="AS2138" s="1"/>
      <c r="AT2138" s="1"/>
      <c r="AU2138" s="1"/>
      <c r="AV2138" s="1"/>
      <c r="AW2138" s="1"/>
      <c r="AX2138" s="1"/>
      <c r="AY2138" s="1"/>
      <c r="AZ2138" s="1" t="s">
        <v>45</v>
      </c>
      <c r="BA2138" s="1"/>
      <c r="BB2138" s="1" t="s">
        <v>45</v>
      </c>
      <c r="BC2138" s="1" t="s">
        <v>45</v>
      </c>
      <c r="BD2138" s="1" t="s">
        <v>45</v>
      </c>
      <c r="BE2138" s="1" t="s">
        <v>45</v>
      </c>
      <c r="BF2138" s="1" t="s">
        <v>45</v>
      </c>
      <c r="BG2138" s="1" t="s">
        <v>45</v>
      </c>
      <c r="BH2138" s="1" t="s">
        <v>45</v>
      </c>
      <c r="BI2138" s="1" t="s">
        <v>45</v>
      </c>
      <c r="BJ2138" s="1" t="s">
        <v>45</v>
      </c>
      <c r="BK2138" s="1" t="s">
        <v>45</v>
      </c>
      <c r="BL2138" s="1" t="s">
        <v>45</v>
      </c>
      <c r="BM2138" s="1" t="s">
        <v>45</v>
      </c>
      <c r="BN2138" s="1" t="s">
        <v>45</v>
      </c>
      <c r="BO2138" s="1" t="s">
        <v>45</v>
      </c>
      <c r="BP2138" s="1" t="s">
        <v>45</v>
      </c>
      <c r="BQ2138" s="1"/>
      <c r="BR2138" s="1"/>
      <c r="BS2138" s="1"/>
      <c r="BT2138" s="1"/>
      <c r="BU2138" s="1"/>
      <c r="BV2138" s="1"/>
      <c r="BW2138" s="1"/>
      <c r="BX2138" s="1">
        <v>0</v>
      </c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>
        <v>0</v>
      </c>
    </row>
    <row r="2140" spans="1:200">
      <c r="A2140" s="2">
        <v>52</v>
      </c>
      <c r="B2140" s="2">
        <f t="shared" ref="B2140:G2140" si="1400">B2146</f>
        <v>0</v>
      </c>
      <c r="C2140" s="2">
        <f t="shared" si="1400"/>
        <v>5</v>
      </c>
      <c r="D2140" s="2">
        <f t="shared" si="1400"/>
        <v>2138</v>
      </c>
      <c r="E2140" s="2">
        <f t="shared" si="1400"/>
        <v>0</v>
      </c>
      <c r="F2140" s="2" t="str">
        <f t="shared" si="1400"/>
        <v>Новый подраздел</v>
      </c>
      <c r="G2140" s="2" t="str">
        <f t="shared" si="1400"/>
        <v>САНУЗЕЛ (служебный)</v>
      </c>
      <c r="H2140" s="2"/>
      <c r="I2140" s="2"/>
      <c r="J2140" s="2"/>
      <c r="K2140" s="2"/>
      <c r="L2140" s="2"/>
      <c r="M2140" s="2"/>
      <c r="N2140" s="2"/>
      <c r="O2140" s="2">
        <f t="shared" ref="O2140:AT2140" si="1401">O2146</f>
        <v>0</v>
      </c>
      <c r="P2140" s="2">
        <f t="shared" si="1401"/>
        <v>0</v>
      </c>
      <c r="Q2140" s="2">
        <f t="shared" si="1401"/>
        <v>0</v>
      </c>
      <c r="R2140" s="2">
        <f t="shared" si="1401"/>
        <v>0</v>
      </c>
      <c r="S2140" s="2">
        <f t="shared" si="1401"/>
        <v>0</v>
      </c>
      <c r="T2140" s="2">
        <f t="shared" si="1401"/>
        <v>0</v>
      </c>
      <c r="U2140" s="2">
        <f t="shared" si="1401"/>
        <v>0</v>
      </c>
      <c r="V2140" s="2">
        <f t="shared" si="1401"/>
        <v>0</v>
      </c>
      <c r="W2140" s="2">
        <f t="shared" si="1401"/>
        <v>0</v>
      </c>
      <c r="X2140" s="2">
        <f t="shared" si="1401"/>
        <v>0</v>
      </c>
      <c r="Y2140" s="2">
        <f t="shared" si="1401"/>
        <v>0</v>
      </c>
      <c r="Z2140" s="2">
        <f t="shared" si="1401"/>
        <v>0</v>
      </c>
      <c r="AA2140" s="2">
        <f t="shared" si="1401"/>
        <v>0</v>
      </c>
      <c r="AB2140" s="2">
        <f t="shared" si="1401"/>
        <v>0</v>
      </c>
      <c r="AC2140" s="2">
        <f t="shared" si="1401"/>
        <v>0</v>
      </c>
      <c r="AD2140" s="2">
        <f t="shared" si="1401"/>
        <v>0</v>
      </c>
      <c r="AE2140" s="2">
        <f t="shared" si="1401"/>
        <v>0</v>
      </c>
      <c r="AF2140" s="2">
        <f t="shared" si="1401"/>
        <v>0</v>
      </c>
      <c r="AG2140" s="2">
        <f t="shared" si="1401"/>
        <v>0</v>
      </c>
      <c r="AH2140" s="2">
        <f t="shared" si="1401"/>
        <v>0</v>
      </c>
      <c r="AI2140" s="2">
        <f t="shared" si="1401"/>
        <v>0</v>
      </c>
      <c r="AJ2140" s="2">
        <f t="shared" si="1401"/>
        <v>0</v>
      </c>
      <c r="AK2140" s="2">
        <f t="shared" si="1401"/>
        <v>0</v>
      </c>
      <c r="AL2140" s="2">
        <f t="shared" si="1401"/>
        <v>0</v>
      </c>
      <c r="AM2140" s="2">
        <f t="shared" si="1401"/>
        <v>0</v>
      </c>
      <c r="AN2140" s="2">
        <f t="shared" si="1401"/>
        <v>0</v>
      </c>
      <c r="AO2140" s="2">
        <f t="shared" si="1401"/>
        <v>0</v>
      </c>
      <c r="AP2140" s="2">
        <f t="shared" si="1401"/>
        <v>0</v>
      </c>
      <c r="AQ2140" s="2">
        <f t="shared" si="1401"/>
        <v>0</v>
      </c>
      <c r="AR2140" s="2">
        <f t="shared" si="1401"/>
        <v>0</v>
      </c>
      <c r="AS2140" s="2">
        <f t="shared" si="1401"/>
        <v>0</v>
      </c>
      <c r="AT2140" s="2">
        <f t="shared" si="1401"/>
        <v>0</v>
      </c>
      <c r="AU2140" s="2">
        <f t="shared" ref="AU2140:BZ2140" si="1402">AU2146</f>
        <v>0</v>
      </c>
      <c r="AV2140" s="2">
        <f t="shared" si="1402"/>
        <v>0</v>
      </c>
      <c r="AW2140" s="2">
        <f t="shared" si="1402"/>
        <v>0</v>
      </c>
      <c r="AX2140" s="2">
        <f t="shared" si="1402"/>
        <v>0</v>
      </c>
      <c r="AY2140" s="2">
        <f t="shared" si="1402"/>
        <v>0</v>
      </c>
      <c r="AZ2140" s="2">
        <f t="shared" si="1402"/>
        <v>0</v>
      </c>
      <c r="BA2140" s="2">
        <f t="shared" si="1402"/>
        <v>0</v>
      </c>
      <c r="BB2140" s="2">
        <f t="shared" si="1402"/>
        <v>0</v>
      </c>
      <c r="BC2140" s="2">
        <f t="shared" si="1402"/>
        <v>0</v>
      </c>
      <c r="BD2140" s="2">
        <f t="shared" si="1402"/>
        <v>0</v>
      </c>
      <c r="BE2140" s="2">
        <f t="shared" si="1402"/>
        <v>0</v>
      </c>
      <c r="BF2140" s="2">
        <f t="shared" si="1402"/>
        <v>0</v>
      </c>
      <c r="BG2140" s="2">
        <f t="shared" si="1402"/>
        <v>0</v>
      </c>
      <c r="BH2140" s="2">
        <f t="shared" si="1402"/>
        <v>0</v>
      </c>
      <c r="BI2140" s="2">
        <f t="shared" si="1402"/>
        <v>0</v>
      </c>
      <c r="BJ2140" s="2">
        <f t="shared" si="1402"/>
        <v>0</v>
      </c>
      <c r="BK2140" s="2">
        <f t="shared" si="1402"/>
        <v>0</v>
      </c>
      <c r="BL2140" s="2">
        <f t="shared" si="1402"/>
        <v>0</v>
      </c>
      <c r="BM2140" s="2">
        <f t="shared" si="1402"/>
        <v>0</v>
      </c>
      <c r="BN2140" s="2">
        <f t="shared" si="1402"/>
        <v>0</v>
      </c>
      <c r="BO2140" s="3">
        <f t="shared" si="1402"/>
        <v>0</v>
      </c>
      <c r="BP2140" s="3">
        <f t="shared" si="1402"/>
        <v>0</v>
      </c>
      <c r="BQ2140" s="3">
        <f t="shared" si="1402"/>
        <v>0</v>
      </c>
      <c r="BR2140" s="3">
        <f t="shared" si="1402"/>
        <v>0</v>
      </c>
      <c r="BS2140" s="3">
        <f t="shared" si="1402"/>
        <v>0</v>
      </c>
      <c r="BT2140" s="3">
        <f t="shared" si="1402"/>
        <v>0</v>
      </c>
      <c r="BU2140" s="3">
        <f t="shared" si="1402"/>
        <v>0</v>
      </c>
      <c r="BV2140" s="3">
        <f t="shared" si="1402"/>
        <v>0</v>
      </c>
      <c r="BW2140" s="3">
        <f t="shared" si="1402"/>
        <v>0</v>
      </c>
      <c r="BX2140" s="3">
        <f t="shared" si="1402"/>
        <v>0</v>
      </c>
      <c r="BY2140" s="3">
        <f t="shared" si="1402"/>
        <v>0</v>
      </c>
      <c r="BZ2140" s="3">
        <f t="shared" si="1402"/>
        <v>0</v>
      </c>
      <c r="CA2140" s="3">
        <f t="shared" ref="CA2140:DF2140" si="1403">CA2146</f>
        <v>0</v>
      </c>
      <c r="CB2140" s="3">
        <f t="shared" si="1403"/>
        <v>0</v>
      </c>
      <c r="CC2140" s="3">
        <f t="shared" si="1403"/>
        <v>0</v>
      </c>
      <c r="CD2140" s="3">
        <f t="shared" si="1403"/>
        <v>0</v>
      </c>
      <c r="CE2140" s="3">
        <f t="shared" si="1403"/>
        <v>0</v>
      </c>
      <c r="CF2140" s="3">
        <f t="shared" si="1403"/>
        <v>0</v>
      </c>
      <c r="CG2140" s="3">
        <f t="shared" si="1403"/>
        <v>0</v>
      </c>
      <c r="CH2140" s="3">
        <f t="shared" si="1403"/>
        <v>0</v>
      </c>
      <c r="CI2140" s="3">
        <f t="shared" si="1403"/>
        <v>0</v>
      </c>
      <c r="CJ2140" s="3">
        <f t="shared" si="1403"/>
        <v>0</v>
      </c>
      <c r="CK2140" s="3">
        <f t="shared" si="1403"/>
        <v>0</v>
      </c>
      <c r="CL2140" s="3">
        <f t="shared" si="1403"/>
        <v>0</v>
      </c>
      <c r="CM2140" s="3">
        <f t="shared" si="1403"/>
        <v>0</v>
      </c>
      <c r="CN2140" s="3">
        <f t="shared" si="1403"/>
        <v>0</v>
      </c>
      <c r="CO2140" s="3">
        <f t="shared" si="1403"/>
        <v>0</v>
      </c>
      <c r="CP2140" s="3">
        <f t="shared" si="1403"/>
        <v>0</v>
      </c>
      <c r="CQ2140" s="3">
        <f t="shared" si="1403"/>
        <v>0</v>
      </c>
      <c r="CR2140" s="3">
        <f t="shared" si="1403"/>
        <v>0</v>
      </c>
      <c r="CS2140" s="3">
        <f t="shared" si="1403"/>
        <v>0</v>
      </c>
      <c r="CT2140" s="3">
        <f t="shared" si="1403"/>
        <v>0</v>
      </c>
      <c r="CU2140" s="3">
        <f t="shared" si="1403"/>
        <v>0</v>
      </c>
      <c r="CV2140" s="3">
        <f t="shared" si="1403"/>
        <v>0</v>
      </c>
      <c r="CW2140" s="3">
        <f t="shared" si="1403"/>
        <v>0</v>
      </c>
      <c r="CX2140" s="3">
        <f t="shared" si="1403"/>
        <v>0</v>
      </c>
      <c r="CY2140" s="3">
        <f t="shared" si="1403"/>
        <v>0</v>
      </c>
      <c r="CZ2140" s="3">
        <f t="shared" si="1403"/>
        <v>0</v>
      </c>
      <c r="DA2140" s="3">
        <f t="shared" si="1403"/>
        <v>0</v>
      </c>
      <c r="DB2140" s="3">
        <f t="shared" si="1403"/>
        <v>0</v>
      </c>
      <c r="DC2140" s="3">
        <f t="shared" si="1403"/>
        <v>0</v>
      </c>
      <c r="DD2140" s="3">
        <f t="shared" si="1403"/>
        <v>0</v>
      </c>
      <c r="DE2140" s="3">
        <f t="shared" si="1403"/>
        <v>0</v>
      </c>
      <c r="DF2140" s="3">
        <f t="shared" si="1403"/>
        <v>0</v>
      </c>
      <c r="DG2140" s="3">
        <f t="shared" ref="DG2140:DN2140" si="1404">DG2146</f>
        <v>0</v>
      </c>
      <c r="DH2140" s="3">
        <f t="shared" si="1404"/>
        <v>0</v>
      </c>
      <c r="DI2140" s="3">
        <f t="shared" si="1404"/>
        <v>0</v>
      </c>
      <c r="DJ2140" s="3">
        <f t="shared" si="1404"/>
        <v>0</v>
      </c>
      <c r="DK2140" s="3">
        <f t="shared" si="1404"/>
        <v>0</v>
      </c>
      <c r="DL2140" s="3">
        <f t="shared" si="1404"/>
        <v>0</v>
      </c>
      <c r="DM2140" s="3">
        <f t="shared" si="1404"/>
        <v>0</v>
      </c>
      <c r="DN2140" s="3">
        <f t="shared" si="1404"/>
        <v>0</v>
      </c>
    </row>
    <row r="2142" spans="1:200">
      <c r="A2142">
        <v>17</v>
      </c>
      <c r="B2142">
        <v>0</v>
      </c>
      <c r="C2142">
        <f>ROW(SmtRes!A999)</f>
        <v>999</v>
      </c>
      <c r="D2142">
        <f>ROW(EtalonRes!A985)</f>
        <v>985</v>
      </c>
      <c r="E2142" t="s">
        <v>63</v>
      </c>
      <c r="F2142" t="s">
        <v>1022</v>
      </c>
      <c r="G2142" t="s">
        <v>1023</v>
      </c>
      <c r="H2142" t="s">
        <v>73</v>
      </c>
      <c r="I2142">
        <v>0</v>
      </c>
      <c r="J2142">
        <v>0</v>
      </c>
      <c r="O2142">
        <f>ROUND(CP2142,2)</f>
        <v>0</v>
      </c>
      <c r="P2142">
        <f>ROUND(CQ2142*I2142,2)</f>
        <v>0</v>
      </c>
      <c r="Q2142">
        <f>ROUND(CR2142*I2142,2)</f>
        <v>0</v>
      </c>
      <c r="R2142">
        <f>ROUND(CS2142*I2142,2)</f>
        <v>0</v>
      </c>
      <c r="S2142">
        <f>ROUND(CT2142*I2142,2)</f>
        <v>0</v>
      </c>
      <c r="T2142">
        <f>ROUND(CU2142*I2142,2)</f>
        <v>0</v>
      </c>
      <c r="U2142">
        <f>CV2142*I2142</f>
        <v>0</v>
      </c>
      <c r="V2142">
        <f>CW2142*I2142</f>
        <v>0</v>
      </c>
      <c r="W2142">
        <f>ROUND(CX2142*I2142,2)</f>
        <v>0</v>
      </c>
      <c r="X2142">
        <f t="shared" ref="X2142:Y2144" si="1405">ROUND(CY2142,2)</f>
        <v>0</v>
      </c>
      <c r="Y2142">
        <f t="shared" si="1405"/>
        <v>0</v>
      </c>
      <c r="AA2142">
        <v>22950688</v>
      </c>
      <c r="AB2142">
        <f>ROUND((AC2142+AD2142+AF2142),6)</f>
        <v>3438.81</v>
      </c>
      <c r="AC2142">
        <f>ROUND((ES2142),6)</f>
        <v>2042.07</v>
      </c>
      <c r="AD2142">
        <f>ROUND((((ET2142)-(EU2142))+AE2142),6)</f>
        <v>315.24</v>
      </c>
      <c r="AE2142">
        <f t="shared" ref="AE2142:AF2144" si="1406">ROUND((EU2142),6)</f>
        <v>79.569999999999993</v>
      </c>
      <c r="AF2142">
        <f t="shared" si="1406"/>
        <v>1081.5</v>
      </c>
      <c r="AG2142">
        <f>ROUND((AP2142),6)</f>
        <v>0</v>
      </c>
      <c r="AH2142">
        <f t="shared" ref="AH2142:AI2144" si="1407">(EW2142)</f>
        <v>89.9</v>
      </c>
      <c r="AI2142">
        <f t="shared" si="1407"/>
        <v>0</v>
      </c>
      <c r="AJ2142">
        <f>ROUND((AS2142),6)</f>
        <v>0</v>
      </c>
      <c r="AK2142">
        <v>3438.81</v>
      </c>
      <c r="AL2142">
        <v>2042.07</v>
      </c>
      <c r="AM2142">
        <v>315.24</v>
      </c>
      <c r="AN2142">
        <v>79.569999999999993</v>
      </c>
      <c r="AO2142">
        <v>1081.5</v>
      </c>
      <c r="AP2142">
        <v>0</v>
      </c>
      <c r="AQ2142">
        <v>89.9</v>
      </c>
      <c r="AR2142">
        <v>0</v>
      </c>
      <c r="AS2142">
        <v>0</v>
      </c>
      <c r="AT2142">
        <v>88</v>
      </c>
      <c r="AU2142">
        <v>44</v>
      </c>
      <c r="AV2142">
        <v>1.0469999999999999</v>
      </c>
      <c r="AW2142">
        <v>1</v>
      </c>
      <c r="AZ2142">
        <v>1</v>
      </c>
      <c r="BA2142">
        <v>16.23</v>
      </c>
      <c r="BB2142">
        <v>8.1</v>
      </c>
      <c r="BC2142">
        <v>4.5999999999999996</v>
      </c>
      <c r="BD2142" t="s">
        <v>45</v>
      </c>
      <c r="BE2142" t="s">
        <v>45</v>
      </c>
      <c r="BF2142" t="s">
        <v>45</v>
      </c>
      <c r="BG2142" t="s">
        <v>45</v>
      </c>
      <c r="BH2142">
        <v>0</v>
      </c>
      <c r="BI2142">
        <v>1</v>
      </c>
      <c r="BJ2142" t="s">
        <v>1024</v>
      </c>
      <c r="BM2142">
        <v>81</v>
      </c>
      <c r="BN2142">
        <v>0</v>
      </c>
      <c r="BO2142" t="s">
        <v>1022</v>
      </c>
      <c r="BP2142">
        <v>1</v>
      </c>
      <c r="BQ2142">
        <v>30</v>
      </c>
      <c r="BS2142">
        <v>16.23</v>
      </c>
      <c r="BT2142">
        <v>1</v>
      </c>
      <c r="BU2142">
        <v>1</v>
      </c>
      <c r="BV2142">
        <v>1</v>
      </c>
      <c r="BW2142">
        <v>1</v>
      </c>
      <c r="BX2142">
        <v>1</v>
      </c>
      <c r="BY2142" t="s">
        <v>45</v>
      </c>
      <c r="BZ2142">
        <v>88</v>
      </c>
      <c r="CA2142">
        <v>44</v>
      </c>
      <c r="CF2142">
        <v>0</v>
      </c>
      <c r="CG2142">
        <v>0</v>
      </c>
      <c r="CM2142">
        <v>0</v>
      </c>
      <c r="CN2142" t="s">
        <v>45</v>
      </c>
      <c r="CO2142">
        <v>0</v>
      </c>
      <c r="CP2142">
        <f>(P2142+Q2142+S2142)</f>
        <v>0</v>
      </c>
      <c r="CQ2142">
        <f>(AC2142*BC2142*AW2142)</f>
        <v>9393.521999999999</v>
      </c>
      <c r="CR2142">
        <f>(AD2142*BB2142*AV2142)</f>
        <v>2673.4558679999996</v>
      </c>
      <c r="CS2142">
        <f>(AE2142*BS2142*AV2142)</f>
        <v>1352.1178917</v>
      </c>
      <c r="CT2142">
        <f>(AF2142*BA2142*AV2142)</f>
        <v>18377.724014999996</v>
      </c>
      <c r="CU2142">
        <f>AG2142</f>
        <v>0</v>
      </c>
      <c r="CV2142">
        <f>(AH2142*AV2142)</f>
        <v>94.125299999999996</v>
      </c>
      <c r="CW2142">
        <f t="shared" ref="CW2142:CX2144" si="1408">AI2142</f>
        <v>0</v>
      </c>
      <c r="CX2142">
        <f t="shared" si="1408"/>
        <v>0</v>
      </c>
      <c r="CY2142">
        <f>S2142*(BZ2142/100)</f>
        <v>0</v>
      </c>
      <c r="CZ2142">
        <f>S2142*(CA2142/100)</f>
        <v>0</v>
      </c>
      <c r="DC2142" t="s">
        <v>45</v>
      </c>
      <c r="DD2142" t="s">
        <v>45</v>
      </c>
      <c r="DE2142" t="s">
        <v>45</v>
      </c>
      <c r="DF2142" t="s">
        <v>45</v>
      </c>
      <c r="DG2142" t="s">
        <v>45</v>
      </c>
      <c r="DH2142" t="s">
        <v>45</v>
      </c>
      <c r="DI2142" t="s">
        <v>45</v>
      </c>
      <c r="DJ2142" t="s">
        <v>45</v>
      </c>
      <c r="DK2142" t="s">
        <v>45</v>
      </c>
      <c r="DL2142" t="s">
        <v>45</v>
      </c>
      <c r="DM2142" t="s">
        <v>45</v>
      </c>
      <c r="DN2142">
        <v>105</v>
      </c>
      <c r="DO2142">
        <v>70</v>
      </c>
      <c r="DP2142">
        <v>1.0469999999999999</v>
      </c>
      <c r="DQ2142">
        <v>1</v>
      </c>
      <c r="DU2142">
        <v>1005</v>
      </c>
      <c r="DV2142" t="s">
        <v>73</v>
      </c>
      <c r="DW2142" t="s">
        <v>73</v>
      </c>
      <c r="DX2142">
        <v>100</v>
      </c>
      <c r="EE2142">
        <v>21377796</v>
      </c>
      <c r="EF2142">
        <v>30</v>
      </c>
      <c r="EG2142" t="s">
        <v>20</v>
      </c>
      <c r="EH2142">
        <v>0</v>
      </c>
      <c r="EI2142" t="s">
        <v>45</v>
      </c>
      <c r="EJ2142">
        <v>1</v>
      </c>
      <c r="EK2142">
        <v>81</v>
      </c>
      <c r="EL2142" t="s">
        <v>393</v>
      </c>
      <c r="EM2142" t="s">
        <v>394</v>
      </c>
      <c r="EO2142" t="s">
        <v>45</v>
      </c>
      <c r="EQ2142">
        <v>0</v>
      </c>
      <c r="ER2142">
        <v>3438.81</v>
      </c>
      <c r="ES2142">
        <v>2042.07</v>
      </c>
      <c r="ET2142">
        <v>315.24</v>
      </c>
      <c r="EU2142">
        <v>79.569999999999993</v>
      </c>
      <c r="EV2142">
        <v>1081.5</v>
      </c>
      <c r="EW2142">
        <v>89.9</v>
      </c>
      <c r="EX2142">
        <v>0</v>
      </c>
      <c r="EY2142">
        <v>0</v>
      </c>
      <c r="EZ2142">
        <v>0</v>
      </c>
      <c r="FQ2142">
        <v>0</v>
      </c>
      <c r="FR2142">
        <f>ROUND(IF(AND(BH2142=3,BI2142=3),P2142,0),2)</f>
        <v>0</v>
      </c>
      <c r="FS2142">
        <v>0</v>
      </c>
      <c r="FX2142">
        <v>88</v>
      </c>
      <c r="FY2142">
        <v>44</v>
      </c>
      <c r="GA2142" t="s">
        <v>45</v>
      </c>
      <c r="GG2142">
        <v>2</v>
      </c>
      <c r="GH2142">
        <v>1</v>
      </c>
      <c r="GI2142">
        <v>2</v>
      </c>
      <c r="GJ2142">
        <v>0</v>
      </c>
      <c r="GK2142">
        <f>ROUND(R2142*(R12)/100,2)</f>
        <v>0</v>
      </c>
      <c r="GL2142">
        <f>ROUND(IF(AND(BH2142=3,BI2142=3,FS2142&lt;&gt;0),P2142,0),2)</f>
        <v>0</v>
      </c>
      <c r="GM2142">
        <f>O2142+X2142+Y2142+GK2142</f>
        <v>0</v>
      </c>
      <c r="GN2142">
        <f>ROUND(IF(OR(BI2142=0,BI2142=1),O2142+X2142+Y2142+GK2142,0),2)</f>
        <v>0</v>
      </c>
      <c r="GO2142">
        <f>ROUND(IF(BI2142=2,O2142+X2142+Y2142+GK2142,0),2)</f>
        <v>0</v>
      </c>
      <c r="GP2142">
        <f>ROUND(IF(BI2142=4,O2142+X2142+Y2142+GK2142,0),2)</f>
        <v>0</v>
      </c>
      <c r="GR2142">
        <v>0</v>
      </c>
    </row>
    <row r="2143" spans="1:200">
      <c r="A2143">
        <v>18</v>
      </c>
      <c r="B2143">
        <v>0</v>
      </c>
      <c r="C2143">
        <v>999</v>
      </c>
      <c r="E2143" t="s">
        <v>386</v>
      </c>
      <c r="F2143" t="s">
        <v>1025</v>
      </c>
      <c r="G2143" t="s">
        <v>1026</v>
      </c>
      <c r="H2143" t="s">
        <v>462</v>
      </c>
      <c r="I2143">
        <f>I2142*J2143</f>
        <v>0</v>
      </c>
      <c r="J2143">
        <v>0</v>
      </c>
      <c r="O2143">
        <f>ROUND(CP2143,2)</f>
        <v>0</v>
      </c>
      <c r="P2143">
        <f>ROUND(CQ2143*I2143,2)</f>
        <v>0</v>
      </c>
      <c r="Q2143">
        <f>ROUND(CR2143*I2143,2)</f>
        <v>0</v>
      </c>
      <c r="R2143">
        <f>ROUND(CS2143*I2143,2)</f>
        <v>0</v>
      </c>
      <c r="S2143">
        <f>ROUND(CT2143*I2143,2)</f>
        <v>0</v>
      </c>
      <c r="T2143">
        <f>ROUND(CU2143*I2143,2)</f>
        <v>0</v>
      </c>
      <c r="U2143">
        <f>CV2143*I2143</f>
        <v>0</v>
      </c>
      <c r="V2143">
        <f>CW2143*I2143</f>
        <v>0</v>
      </c>
      <c r="W2143">
        <f>ROUND(CX2143*I2143,2)</f>
        <v>0</v>
      </c>
      <c r="X2143">
        <f t="shared" si="1405"/>
        <v>0</v>
      </c>
      <c r="Y2143">
        <f t="shared" si="1405"/>
        <v>0</v>
      </c>
      <c r="AA2143">
        <v>22950688</v>
      </c>
      <c r="AB2143">
        <f>ROUND((AC2143+AD2143+AF2143),6)</f>
        <v>503.55</v>
      </c>
      <c r="AC2143">
        <f>ROUND((ES2143),6)</f>
        <v>503.55</v>
      </c>
      <c r="AD2143">
        <f>ROUND((((ET2143)-(EU2143))+AE2143),6)</f>
        <v>0</v>
      </c>
      <c r="AE2143">
        <f t="shared" si="1406"/>
        <v>0</v>
      </c>
      <c r="AF2143">
        <f t="shared" si="1406"/>
        <v>0</v>
      </c>
      <c r="AG2143">
        <f>ROUND((AP2143),6)</f>
        <v>0</v>
      </c>
      <c r="AH2143">
        <f t="shared" si="1407"/>
        <v>0</v>
      </c>
      <c r="AI2143">
        <f t="shared" si="1407"/>
        <v>0</v>
      </c>
      <c r="AJ2143">
        <f>ROUND((AS2143),6)</f>
        <v>0</v>
      </c>
      <c r="AK2143">
        <v>503.55</v>
      </c>
      <c r="AL2143">
        <v>503.55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1</v>
      </c>
      <c r="AW2143">
        <v>1</v>
      </c>
      <c r="AZ2143">
        <v>1</v>
      </c>
      <c r="BA2143">
        <v>1</v>
      </c>
      <c r="BB2143">
        <v>1</v>
      </c>
      <c r="BC2143">
        <v>8.7899999999999991</v>
      </c>
      <c r="BD2143" t="s">
        <v>45</v>
      </c>
      <c r="BE2143" t="s">
        <v>45</v>
      </c>
      <c r="BF2143" t="s">
        <v>45</v>
      </c>
      <c r="BG2143" t="s">
        <v>45</v>
      </c>
      <c r="BH2143">
        <v>3</v>
      </c>
      <c r="BI2143">
        <v>1</v>
      </c>
      <c r="BJ2143" t="s">
        <v>1027</v>
      </c>
      <c r="BM2143">
        <v>81</v>
      </c>
      <c r="BN2143">
        <v>0</v>
      </c>
      <c r="BO2143" t="s">
        <v>1025</v>
      </c>
      <c r="BP2143">
        <v>1</v>
      </c>
      <c r="BQ2143">
        <v>30</v>
      </c>
      <c r="BS2143">
        <v>1</v>
      </c>
      <c r="BT2143">
        <v>1</v>
      </c>
      <c r="BU2143">
        <v>1</v>
      </c>
      <c r="BV2143">
        <v>1</v>
      </c>
      <c r="BW2143">
        <v>1</v>
      </c>
      <c r="BX2143">
        <v>1</v>
      </c>
      <c r="BY2143" t="s">
        <v>45</v>
      </c>
      <c r="BZ2143">
        <v>0</v>
      </c>
      <c r="CA2143">
        <v>0</v>
      </c>
      <c r="CF2143">
        <v>0</v>
      </c>
      <c r="CG2143">
        <v>0</v>
      </c>
      <c r="CM2143">
        <v>0</v>
      </c>
      <c r="CN2143" t="s">
        <v>45</v>
      </c>
      <c r="CO2143">
        <v>0</v>
      </c>
      <c r="CP2143">
        <f>(P2143+Q2143+S2143)</f>
        <v>0</v>
      </c>
      <c r="CQ2143">
        <f>(AC2143*BC2143*AW2143)</f>
        <v>4426.2044999999998</v>
      </c>
      <c r="CR2143">
        <f>(AD2143*BB2143*AV2143)</f>
        <v>0</v>
      </c>
      <c r="CS2143">
        <f>(AE2143*BS2143*AV2143)</f>
        <v>0</v>
      </c>
      <c r="CT2143">
        <f>(AF2143*BA2143*AV2143)</f>
        <v>0</v>
      </c>
      <c r="CU2143">
        <f>AG2143</f>
        <v>0</v>
      </c>
      <c r="CV2143">
        <f>(AH2143*AV2143)</f>
        <v>0</v>
      </c>
      <c r="CW2143">
        <f t="shared" si="1408"/>
        <v>0</v>
      </c>
      <c r="CX2143">
        <f t="shared" si="1408"/>
        <v>0</v>
      </c>
      <c r="CY2143">
        <f>S2143*(BZ2143/100)</f>
        <v>0</v>
      </c>
      <c r="CZ2143">
        <f>S2143*(CA2143/100)</f>
        <v>0</v>
      </c>
      <c r="DC2143" t="s">
        <v>45</v>
      </c>
      <c r="DD2143" t="s">
        <v>45</v>
      </c>
      <c r="DE2143" t="s">
        <v>45</v>
      </c>
      <c r="DF2143" t="s">
        <v>45</v>
      </c>
      <c r="DG2143" t="s">
        <v>45</v>
      </c>
      <c r="DH2143" t="s">
        <v>45</v>
      </c>
      <c r="DI2143" t="s">
        <v>45</v>
      </c>
      <c r="DJ2143" t="s">
        <v>45</v>
      </c>
      <c r="DK2143" t="s">
        <v>45</v>
      </c>
      <c r="DL2143" t="s">
        <v>45</v>
      </c>
      <c r="DM2143" t="s">
        <v>45</v>
      </c>
      <c r="DN2143">
        <v>105</v>
      </c>
      <c r="DO2143">
        <v>70</v>
      </c>
      <c r="DP2143">
        <v>1.0469999999999999</v>
      </c>
      <c r="DQ2143">
        <v>1</v>
      </c>
      <c r="DU2143">
        <v>1005</v>
      </c>
      <c r="DV2143" t="s">
        <v>462</v>
      </c>
      <c r="DW2143" t="s">
        <v>462</v>
      </c>
      <c r="DX2143">
        <v>1</v>
      </c>
      <c r="EE2143">
        <v>21377796</v>
      </c>
      <c r="EF2143">
        <v>30</v>
      </c>
      <c r="EG2143" t="s">
        <v>20</v>
      </c>
      <c r="EH2143">
        <v>0</v>
      </c>
      <c r="EI2143" t="s">
        <v>45</v>
      </c>
      <c r="EJ2143">
        <v>1</v>
      </c>
      <c r="EK2143">
        <v>81</v>
      </c>
      <c r="EL2143" t="s">
        <v>393</v>
      </c>
      <c r="EM2143" t="s">
        <v>394</v>
      </c>
      <c r="EO2143" t="s">
        <v>45</v>
      </c>
      <c r="EQ2143">
        <v>0</v>
      </c>
      <c r="ER2143">
        <v>503.55</v>
      </c>
      <c r="ES2143">
        <v>503.55</v>
      </c>
      <c r="ET2143">
        <v>0</v>
      </c>
      <c r="EU2143">
        <v>0</v>
      </c>
      <c r="EV2143">
        <v>0</v>
      </c>
      <c r="EW2143">
        <v>0</v>
      </c>
      <c r="EX2143">
        <v>0</v>
      </c>
      <c r="EZ2143">
        <v>0</v>
      </c>
      <c r="FQ2143">
        <v>0</v>
      </c>
      <c r="FR2143">
        <f>ROUND(IF(AND(BH2143=3,BI2143=3),P2143,0),2)</f>
        <v>0</v>
      </c>
      <c r="FS2143">
        <v>0</v>
      </c>
      <c r="FX2143">
        <v>0</v>
      </c>
      <c r="FY2143">
        <v>0</v>
      </c>
      <c r="GA2143" t="s">
        <v>45</v>
      </c>
      <c r="GG2143">
        <v>2</v>
      </c>
      <c r="GH2143">
        <v>1</v>
      </c>
      <c r="GI2143">
        <v>2</v>
      </c>
      <c r="GJ2143">
        <v>0</v>
      </c>
      <c r="GK2143">
        <f>ROUND(R2143*(R12)/100,2)</f>
        <v>0</v>
      </c>
      <c r="GL2143">
        <f>ROUND(IF(AND(BH2143=3,BI2143=3,FS2143&lt;&gt;0),P2143,0),2)</f>
        <v>0</v>
      </c>
      <c r="GM2143">
        <f>O2143+X2143+Y2143+GK2143</f>
        <v>0</v>
      </c>
      <c r="GN2143">
        <f>ROUND(IF(OR(BI2143=0,BI2143=1),O2143+X2143+Y2143+GK2143,0),2)</f>
        <v>0</v>
      </c>
      <c r="GO2143">
        <f>ROUND(IF(BI2143=2,O2143+X2143+Y2143+GK2143,0),2)</f>
        <v>0</v>
      </c>
      <c r="GP2143">
        <f>ROUND(IF(BI2143=4,O2143+X2143+Y2143+GK2143,0),2)</f>
        <v>0</v>
      </c>
      <c r="GR2143">
        <v>0</v>
      </c>
    </row>
    <row r="2144" spans="1:200">
      <c r="A2144">
        <v>18</v>
      </c>
      <c r="B2144">
        <v>0</v>
      </c>
      <c r="C2144">
        <v>998</v>
      </c>
      <c r="E2144" t="s">
        <v>633</v>
      </c>
      <c r="F2144" t="s">
        <v>1028</v>
      </c>
      <c r="G2144" t="s">
        <v>1029</v>
      </c>
      <c r="H2144" t="s">
        <v>227</v>
      </c>
      <c r="I2144">
        <f>I2142*J2144</f>
        <v>0</v>
      </c>
      <c r="J2144">
        <v>100</v>
      </c>
      <c r="O2144">
        <f>ROUND(CP2144,2)</f>
        <v>0</v>
      </c>
      <c r="P2144">
        <f>ROUND(CQ2144*I2144,2)</f>
        <v>0</v>
      </c>
      <c r="Q2144">
        <f>ROUND(CR2144*I2144,2)</f>
        <v>0</v>
      </c>
      <c r="R2144">
        <f>ROUND(CS2144*I2144,2)</f>
        <v>0</v>
      </c>
      <c r="S2144">
        <f>ROUND(CT2144*I2144,2)</f>
        <v>0</v>
      </c>
      <c r="T2144">
        <f>ROUND(CU2144*I2144,2)</f>
        <v>0</v>
      </c>
      <c r="U2144">
        <f>CV2144*I2144</f>
        <v>0</v>
      </c>
      <c r="V2144">
        <f>CW2144*I2144</f>
        <v>0</v>
      </c>
      <c r="W2144">
        <f>ROUND(CX2144*I2144,2)</f>
        <v>0</v>
      </c>
      <c r="X2144">
        <f t="shared" si="1405"/>
        <v>0</v>
      </c>
      <c r="Y2144">
        <f t="shared" si="1405"/>
        <v>0</v>
      </c>
      <c r="AA2144">
        <v>22950688</v>
      </c>
      <c r="AB2144">
        <f>ROUND((AC2144+AD2144+AF2144),6)</f>
        <v>99.57</v>
      </c>
      <c r="AC2144">
        <f>ROUND((ES2144),6)</f>
        <v>99.57</v>
      </c>
      <c r="AD2144">
        <f>ROUND((((ET2144)-(EU2144))+AE2144),6)</f>
        <v>0</v>
      </c>
      <c r="AE2144">
        <f t="shared" si="1406"/>
        <v>0</v>
      </c>
      <c r="AF2144">
        <f t="shared" si="1406"/>
        <v>0</v>
      </c>
      <c r="AG2144">
        <f>ROUND((AP2144),6)</f>
        <v>0</v>
      </c>
      <c r="AH2144">
        <f t="shared" si="1407"/>
        <v>0</v>
      </c>
      <c r="AI2144">
        <f t="shared" si="1407"/>
        <v>0</v>
      </c>
      <c r="AJ2144">
        <f>ROUND((AS2144),6)</f>
        <v>0</v>
      </c>
      <c r="AK2144">
        <v>99.57</v>
      </c>
      <c r="AL2144">
        <v>99.57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1</v>
      </c>
      <c r="AW2144">
        <v>1</v>
      </c>
      <c r="AZ2144">
        <v>1</v>
      </c>
      <c r="BA2144">
        <v>1</v>
      </c>
      <c r="BB2144">
        <v>1</v>
      </c>
      <c r="BC2144">
        <v>4.01</v>
      </c>
      <c r="BD2144" t="s">
        <v>45</v>
      </c>
      <c r="BE2144" t="s">
        <v>45</v>
      </c>
      <c r="BF2144" t="s">
        <v>45</v>
      </c>
      <c r="BG2144" t="s">
        <v>45</v>
      </c>
      <c r="BH2144">
        <v>3</v>
      </c>
      <c r="BI2144">
        <v>1</v>
      </c>
      <c r="BJ2144" t="s">
        <v>1030</v>
      </c>
      <c r="BM2144">
        <v>81</v>
      </c>
      <c r="BN2144">
        <v>0</v>
      </c>
      <c r="BO2144" t="s">
        <v>1028</v>
      </c>
      <c r="BP2144">
        <v>1</v>
      </c>
      <c r="BQ2144">
        <v>30</v>
      </c>
      <c r="BS2144">
        <v>1</v>
      </c>
      <c r="BT2144">
        <v>1</v>
      </c>
      <c r="BU2144">
        <v>1</v>
      </c>
      <c r="BV2144">
        <v>1</v>
      </c>
      <c r="BW2144">
        <v>1</v>
      </c>
      <c r="BX2144">
        <v>1</v>
      </c>
      <c r="BY2144" t="s">
        <v>45</v>
      </c>
      <c r="BZ2144">
        <v>0</v>
      </c>
      <c r="CA2144">
        <v>0</v>
      </c>
      <c r="CF2144">
        <v>0</v>
      </c>
      <c r="CG2144">
        <v>0</v>
      </c>
      <c r="CM2144">
        <v>0</v>
      </c>
      <c r="CN2144" t="s">
        <v>45</v>
      </c>
      <c r="CO2144">
        <v>0</v>
      </c>
      <c r="CP2144">
        <f>(P2144+Q2144+S2144)</f>
        <v>0</v>
      </c>
      <c r="CQ2144">
        <f>(AC2144*BC2144*AW2144)</f>
        <v>399.27569999999997</v>
      </c>
      <c r="CR2144">
        <f>(AD2144*BB2144*AV2144)</f>
        <v>0</v>
      </c>
      <c r="CS2144">
        <f>(AE2144*BS2144*AV2144)</f>
        <v>0</v>
      </c>
      <c r="CT2144">
        <f>(AF2144*BA2144*AV2144)</f>
        <v>0</v>
      </c>
      <c r="CU2144">
        <f>AG2144</f>
        <v>0</v>
      </c>
      <c r="CV2144">
        <f>(AH2144*AV2144)</f>
        <v>0</v>
      </c>
      <c r="CW2144">
        <f t="shared" si="1408"/>
        <v>0</v>
      </c>
      <c r="CX2144">
        <f t="shared" si="1408"/>
        <v>0</v>
      </c>
      <c r="CY2144">
        <f>S2144*(BZ2144/100)</f>
        <v>0</v>
      </c>
      <c r="CZ2144">
        <f>S2144*(CA2144/100)</f>
        <v>0</v>
      </c>
      <c r="DC2144" t="s">
        <v>45</v>
      </c>
      <c r="DD2144" t="s">
        <v>45</v>
      </c>
      <c r="DE2144" t="s">
        <v>45</v>
      </c>
      <c r="DF2144" t="s">
        <v>45</v>
      </c>
      <c r="DG2144" t="s">
        <v>45</v>
      </c>
      <c r="DH2144" t="s">
        <v>45</v>
      </c>
      <c r="DI2144" t="s">
        <v>45</v>
      </c>
      <c r="DJ2144" t="s">
        <v>45</v>
      </c>
      <c r="DK2144" t="s">
        <v>45</v>
      </c>
      <c r="DL2144" t="s">
        <v>45</v>
      </c>
      <c r="DM2144" t="s">
        <v>45</v>
      </c>
      <c r="DN2144">
        <v>105</v>
      </c>
      <c r="DO2144">
        <v>70</v>
      </c>
      <c r="DP2144">
        <v>1.0469999999999999</v>
      </c>
      <c r="DQ2144">
        <v>1</v>
      </c>
      <c r="DU2144">
        <v>1010</v>
      </c>
      <c r="DV2144" t="s">
        <v>227</v>
      </c>
      <c r="DW2144" t="s">
        <v>227</v>
      </c>
      <c r="DX2144">
        <v>1</v>
      </c>
      <c r="EE2144">
        <v>21377796</v>
      </c>
      <c r="EF2144">
        <v>30</v>
      </c>
      <c r="EG2144" t="s">
        <v>20</v>
      </c>
      <c r="EH2144">
        <v>0</v>
      </c>
      <c r="EI2144" t="s">
        <v>45</v>
      </c>
      <c r="EJ2144">
        <v>1</v>
      </c>
      <c r="EK2144">
        <v>81</v>
      </c>
      <c r="EL2144" t="s">
        <v>393</v>
      </c>
      <c r="EM2144" t="s">
        <v>394</v>
      </c>
      <c r="EO2144" t="s">
        <v>45</v>
      </c>
      <c r="EQ2144">
        <v>0</v>
      </c>
      <c r="ER2144">
        <v>99.57</v>
      </c>
      <c r="ES2144">
        <v>99.57</v>
      </c>
      <c r="ET2144">
        <v>0</v>
      </c>
      <c r="EU2144">
        <v>0</v>
      </c>
      <c r="EV2144">
        <v>0</v>
      </c>
      <c r="EW2144">
        <v>0</v>
      </c>
      <c r="EX2144">
        <v>0</v>
      </c>
      <c r="EZ2144">
        <v>0</v>
      </c>
      <c r="FQ2144">
        <v>0</v>
      </c>
      <c r="FR2144">
        <f>ROUND(IF(AND(BH2144=3,BI2144=3),P2144,0),2)</f>
        <v>0</v>
      </c>
      <c r="FS2144">
        <v>0</v>
      </c>
      <c r="FX2144">
        <v>0</v>
      </c>
      <c r="FY2144">
        <v>0</v>
      </c>
      <c r="GA2144" t="s">
        <v>45</v>
      </c>
      <c r="GG2144">
        <v>2</v>
      </c>
      <c r="GH2144">
        <v>1</v>
      </c>
      <c r="GI2144">
        <v>2</v>
      </c>
      <c r="GJ2144">
        <v>0</v>
      </c>
      <c r="GK2144">
        <f>ROUND(R2144*(R12)/100,2)</f>
        <v>0</v>
      </c>
      <c r="GL2144">
        <f>ROUND(IF(AND(BH2144=3,BI2144=3,FS2144&lt;&gt;0),P2144,0),2)</f>
        <v>0</v>
      </c>
      <c r="GM2144">
        <f>O2144+X2144+Y2144+GK2144</f>
        <v>0</v>
      </c>
      <c r="GN2144">
        <f>ROUND(IF(OR(BI2144=0,BI2144=1),O2144+X2144+Y2144+GK2144,0),2)</f>
        <v>0</v>
      </c>
      <c r="GO2144">
        <f>ROUND(IF(BI2144=2,O2144+X2144+Y2144+GK2144,0),2)</f>
        <v>0</v>
      </c>
      <c r="GP2144">
        <f>ROUND(IF(BI2144=4,O2144+X2144+Y2144+GK2144,0),2)</f>
        <v>0</v>
      </c>
      <c r="GR2144">
        <v>0</v>
      </c>
    </row>
    <row r="2146" spans="1:118">
      <c r="A2146" s="2">
        <v>51</v>
      </c>
      <c r="B2146" s="2">
        <f>B2138</f>
        <v>0</v>
      </c>
      <c r="C2146" s="2">
        <f>A2138</f>
        <v>5</v>
      </c>
      <c r="D2146" s="2">
        <f>ROW(A2138)</f>
        <v>2138</v>
      </c>
      <c r="E2146" s="2"/>
      <c r="F2146" s="2" t="str">
        <f>IF(F2138&lt;&gt;"",F2138,"")</f>
        <v>Новый подраздел</v>
      </c>
      <c r="G2146" s="2" t="str">
        <f>IF(G2138&lt;&gt;"",G2138,"")</f>
        <v>САНУЗЕЛ (служебный)</v>
      </c>
      <c r="H2146" s="2"/>
      <c r="I2146" s="2"/>
      <c r="J2146" s="2"/>
      <c r="K2146" s="2"/>
      <c r="L2146" s="2"/>
      <c r="M2146" s="2"/>
      <c r="N2146" s="2"/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>
        <f t="shared" ref="AO2146:AU2146" si="1409">ROUND(BB2146,2)</f>
        <v>0</v>
      </c>
      <c r="AP2146" s="2">
        <f t="shared" si="1409"/>
        <v>0</v>
      </c>
      <c r="AQ2146" s="2">
        <f t="shared" si="1409"/>
        <v>0</v>
      </c>
      <c r="AR2146" s="2">
        <f t="shared" si="1409"/>
        <v>0</v>
      </c>
      <c r="AS2146" s="2">
        <f t="shared" si="1409"/>
        <v>0</v>
      </c>
      <c r="AT2146" s="2">
        <f t="shared" si="1409"/>
        <v>0</v>
      </c>
      <c r="AU2146" s="2">
        <f t="shared" si="1409"/>
        <v>0</v>
      </c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>
        <v>0</v>
      </c>
    </row>
    <row r="2148" spans="1:118">
      <c r="A2148" s="4">
        <v>50</v>
      </c>
      <c r="B2148" s="4">
        <v>0</v>
      </c>
      <c r="C2148" s="4">
        <v>0</v>
      </c>
      <c r="D2148" s="4">
        <v>1</v>
      </c>
      <c r="E2148" s="4">
        <v>201</v>
      </c>
      <c r="F2148" s="4">
        <f>ROUND(Source!O2146,O2148)</f>
        <v>0</v>
      </c>
      <c r="G2148" s="4" t="s">
        <v>172</v>
      </c>
      <c r="H2148" s="4" t="s">
        <v>173</v>
      </c>
      <c r="I2148" s="4"/>
      <c r="J2148" s="4"/>
      <c r="K2148" s="4">
        <v>201</v>
      </c>
      <c r="L2148" s="4">
        <v>1</v>
      </c>
      <c r="M2148" s="4">
        <v>3</v>
      </c>
      <c r="N2148" s="4" t="s">
        <v>45</v>
      </c>
      <c r="O2148" s="4">
        <v>2</v>
      </c>
      <c r="P2148" s="4"/>
    </row>
    <row r="2149" spans="1:118">
      <c r="A2149" s="4">
        <v>50</v>
      </c>
      <c r="B2149" s="4">
        <v>0</v>
      </c>
      <c r="C2149" s="4">
        <v>0</v>
      </c>
      <c r="D2149" s="4">
        <v>1</v>
      </c>
      <c r="E2149" s="4">
        <v>202</v>
      </c>
      <c r="F2149" s="4">
        <f>ROUND(Source!P2146,O2149)</f>
        <v>0</v>
      </c>
      <c r="G2149" s="4" t="s">
        <v>174</v>
      </c>
      <c r="H2149" s="4" t="s">
        <v>175</v>
      </c>
      <c r="I2149" s="4"/>
      <c r="J2149" s="4"/>
      <c r="K2149" s="4">
        <v>202</v>
      </c>
      <c r="L2149" s="4">
        <v>2</v>
      </c>
      <c r="M2149" s="4">
        <v>3</v>
      </c>
      <c r="N2149" s="4" t="s">
        <v>45</v>
      </c>
      <c r="O2149" s="4">
        <v>2</v>
      </c>
      <c r="P2149" s="4"/>
    </row>
    <row r="2150" spans="1:118">
      <c r="A2150" s="4">
        <v>50</v>
      </c>
      <c r="B2150" s="4">
        <v>0</v>
      </c>
      <c r="C2150" s="4">
        <v>0</v>
      </c>
      <c r="D2150" s="4">
        <v>1</v>
      </c>
      <c r="E2150" s="4">
        <v>222</v>
      </c>
      <c r="F2150" s="4">
        <f>ROUND(Source!AO2146,O2150)</f>
        <v>0</v>
      </c>
      <c r="G2150" s="4" t="s">
        <v>176</v>
      </c>
      <c r="H2150" s="4" t="s">
        <v>177</v>
      </c>
      <c r="I2150" s="4"/>
      <c r="J2150" s="4"/>
      <c r="K2150" s="4">
        <v>222</v>
      </c>
      <c r="L2150" s="4">
        <v>3</v>
      </c>
      <c r="M2150" s="4">
        <v>3</v>
      </c>
      <c r="N2150" s="4" t="s">
        <v>45</v>
      </c>
      <c r="O2150" s="4">
        <v>2</v>
      </c>
      <c r="P2150" s="4"/>
    </row>
    <row r="2151" spans="1:118">
      <c r="A2151" s="4">
        <v>50</v>
      </c>
      <c r="B2151" s="4">
        <v>0</v>
      </c>
      <c r="C2151" s="4">
        <v>0</v>
      </c>
      <c r="D2151" s="4">
        <v>1</v>
      </c>
      <c r="E2151" s="4">
        <v>216</v>
      </c>
      <c r="F2151" s="4">
        <f>ROUND(Source!AP2146,O2151)</f>
        <v>0</v>
      </c>
      <c r="G2151" s="4" t="s">
        <v>178</v>
      </c>
      <c r="H2151" s="4" t="s">
        <v>179</v>
      </c>
      <c r="I2151" s="4"/>
      <c r="J2151" s="4"/>
      <c r="K2151" s="4">
        <v>216</v>
      </c>
      <c r="L2151" s="4">
        <v>4</v>
      </c>
      <c r="M2151" s="4">
        <v>3</v>
      </c>
      <c r="N2151" s="4" t="s">
        <v>45</v>
      </c>
      <c r="O2151" s="4">
        <v>2</v>
      </c>
      <c r="P2151" s="4"/>
    </row>
    <row r="2152" spans="1:118">
      <c r="A2152" s="4">
        <v>50</v>
      </c>
      <c r="B2152" s="4">
        <v>0</v>
      </c>
      <c r="C2152" s="4">
        <v>0</v>
      </c>
      <c r="D2152" s="4">
        <v>1</v>
      </c>
      <c r="E2152" s="4">
        <v>223</v>
      </c>
      <c r="F2152" s="4">
        <f>ROUND(Source!AQ2146,O2152)</f>
        <v>0</v>
      </c>
      <c r="G2152" s="4" t="s">
        <v>180</v>
      </c>
      <c r="H2152" s="4" t="s">
        <v>181</v>
      </c>
      <c r="I2152" s="4"/>
      <c r="J2152" s="4"/>
      <c r="K2152" s="4">
        <v>223</v>
      </c>
      <c r="L2152" s="4">
        <v>5</v>
      </c>
      <c r="M2152" s="4">
        <v>3</v>
      </c>
      <c r="N2152" s="4" t="s">
        <v>45</v>
      </c>
      <c r="O2152" s="4">
        <v>2</v>
      </c>
      <c r="P2152" s="4"/>
    </row>
    <row r="2153" spans="1:118">
      <c r="A2153" s="4">
        <v>50</v>
      </c>
      <c r="B2153" s="4">
        <v>0</v>
      </c>
      <c r="C2153" s="4">
        <v>0</v>
      </c>
      <c r="D2153" s="4">
        <v>1</v>
      </c>
      <c r="E2153" s="4">
        <v>203</v>
      </c>
      <c r="F2153" s="4">
        <f>ROUND(Source!Q2146,O2153)</f>
        <v>0</v>
      </c>
      <c r="G2153" s="4" t="s">
        <v>182</v>
      </c>
      <c r="H2153" s="4" t="s">
        <v>183</v>
      </c>
      <c r="I2153" s="4"/>
      <c r="J2153" s="4"/>
      <c r="K2153" s="4">
        <v>203</v>
      </c>
      <c r="L2153" s="4">
        <v>6</v>
      </c>
      <c r="M2153" s="4">
        <v>3</v>
      </c>
      <c r="N2153" s="4" t="s">
        <v>45</v>
      </c>
      <c r="O2153" s="4">
        <v>2</v>
      </c>
      <c r="P2153" s="4"/>
    </row>
    <row r="2154" spans="1:118">
      <c r="A2154" s="4">
        <v>50</v>
      </c>
      <c r="B2154" s="4">
        <v>0</v>
      </c>
      <c r="C2154" s="4">
        <v>0</v>
      </c>
      <c r="D2154" s="4">
        <v>1</v>
      </c>
      <c r="E2154" s="4">
        <v>204</v>
      </c>
      <c r="F2154" s="4">
        <f>ROUND(Source!R2146,O2154)</f>
        <v>0</v>
      </c>
      <c r="G2154" s="4" t="s">
        <v>184</v>
      </c>
      <c r="H2154" s="4" t="s">
        <v>185</v>
      </c>
      <c r="I2154" s="4"/>
      <c r="J2154" s="4"/>
      <c r="K2154" s="4">
        <v>204</v>
      </c>
      <c r="L2154" s="4">
        <v>7</v>
      </c>
      <c r="M2154" s="4">
        <v>3</v>
      </c>
      <c r="N2154" s="4" t="s">
        <v>45</v>
      </c>
      <c r="O2154" s="4">
        <v>2</v>
      </c>
      <c r="P2154" s="4"/>
    </row>
    <row r="2155" spans="1:118">
      <c r="A2155" s="4">
        <v>50</v>
      </c>
      <c r="B2155" s="4">
        <v>0</v>
      </c>
      <c r="C2155" s="4">
        <v>0</v>
      </c>
      <c r="D2155" s="4">
        <v>1</v>
      </c>
      <c r="E2155" s="4">
        <v>205</v>
      </c>
      <c r="F2155" s="4">
        <f>ROUND(Source!S2146,O2155)</f>
        <v>0</v>
      </c>
      <c r="G2155" s="4" t="s">
        <v>186</v>
      </c>
      <c r="H2155" s="4" t="s">
        <v>187</v>
      </c>
      <c r="I2155" s="4"/>
      <c r="J2155" s="4"/>
      <c r="K2155" s="4">
        <v>205</v>
      </c>
      <c r="L2155" s="4">
        <v>8</v>
      </c>
      <c r="M2155" s="4">
        <v>3</v>
      </c>
      <c r="N2155" s="4" t="s">
        <v>45</v>
      </c>
      <c r="O2155" s="4">
        <v>2</v>
      </c>
      <c r="P2155" s="4"/>
    </row>
    <row r="2156" spans="1:118">
      <c r="A2156" s="4">
        <v>50</v>
      </c>
      <c r="B2156" s="4">
        <v>0</v>
      </c>
      <c r="C2156" s="4">
        <v>0</v>
      </c>
      <c r="D2156" s="4">
        <v>1</v>
      </c>
      <c r="E2156" s="4">
        <v>214</v>
      </c>
      <c r="F2156" s="4">
        <f>ROUND(Source!AS2146,O2156)</f>
        <v>0</v>
      </c>
      <c r="G2156" s="4" t="s">
        <v>188</v>
      </c>
      <c r="H2156" s="4" t="s">
        <v>189</v>
      </c>
      <c r="I2156" s="4"/>
      <c r="J2156" s="4"/>
      <c r="K2156" s="4">
        <v>214</v>
      </c>
      <c r="L2156" s="4">
        <v>9</v>
      </c>
      <c r="M2156" s="4">
        <v>3</v>
      </c>
      <c r="N2156" s="4" t="s">
        <v>45</v>
      </c>
      <c r="O2156" s="4">
        <v>2</v>
      </c>
      <c r="P2156" s="4"/>
    </row>
    <row r="2157" spans="1:118">
      <c r="A2157" s="4">
        <v>50</v>
      </c>
      <c r="B2157" s="4">
        <v>0</v>
      </c>
      <c r="C2157" s="4">
        <v>0</v>
      </c>
      <c r="D2157" s="4">
        <v>1</v>
      </c>
      <c r="E2157" s="4">
        <v>215</v>
      </c>
      <c r="F2157" s="4">
        <f>ROUND(Source!AT2146,O2157)</f>
        <v>0</v>
      </c>
      <c r="G2157" s="4" t="s">
        <v>190</v>
      </c>
      <c r="H2157" s="4" t="s">
        <v>191</v>
      </c>
      <c r="I2157" s="4"/>
      <c r="J2157" s="4"/>
      <c r="K2157" s="4">
        <v>215</v>
      </c>
      <c r="L2157" s="4">
        <v>10</v>
      </c>
      <c r="M2157" s="4">
        <v>3</v>
      </c>
      <c r="N2157" s="4" t="s">
        <v>45</v>
      </c>
      <c r="O2157" s="4">
        <v>2</v>
      </c>
      <c r="P2157" s="4"/>
    </row>
    <row r="2158" spans="1:118">
      <c r="A2158" s="4">
        <v>50</v>
      </c>
      <c r="B2158" s="4">
        <v>0</v>
      </c>
      <c r="C2158" s="4">
        <v>0</v>
      </c>
      <c r="D2158" s="4">
        <v>1</v>
      </c>
      <c r="E2158" s="4">
        <v>217</v>
      </c>
      <c r="F2158" s="4">
        <f>ROUND(Source!AU2146,O2158)</f>
        <v>0</v>
      </c>
      <c r="G2158" s="4" t="s">
        <v>192</v>
      </c>
      <c r="H2158" s="4" t="s">
        <v>193</v>
      </c>
      <c r="I2158" s="4"/>
      <c r="J2158" s="4"/>
      <c r="K2158" s="4">
        <v>217</v>
      </c>
      <c r="L2158" s="4">
        <v>11</v>
      </c>
      <c r="M2158" s="4">
        <v>3</v>
      </c>
      <c r="N2158" s="4" t="s">
        <v>45</v>
      </c>
      <c r="O2158" s="4">
        <v>2</v>
      </c>
      <c r="P2158" s="4"/>
    </row>
    <row r="2159" spans="1:118">
      <c r="A2159" s="4">
        <v>50</v>
      </c>
      <c r="B2159" s="4">
        <v>0</v>
      </c>
      <c r="C2159" s="4">
        <v>0</v>
      </c>
      <c r="D2159" s="4">
        <v>1</v>
      </c>
      <c r="E2159" s="4">
        <v>206</v>
      </c>
      <c r="F2159" s="4">
        <f>ROUND(Source!T2146,O2159)</f>
        <v>0</v>
      </c>
      <c r="G2159" s="4" t="s">
        <v>194</v>
      </c>
      <c r="H2159" s="4" t="s">
        <v>195</v>
      </c>
      <c r="I2159" s="4"/>
      <c r="J2159" s="4"/>
      <c r="K2159" s="4">
        <v>206</v>
      </c>
      <c r="L2159" s="4">
        <v>12</v>
      </c>
      <c r="M2159" s="4">
        <v>3</v>
      </c>
      <c r="N2159" s="4" t="s">
        <v>45</v>
      </c>
      <c r="O2159" s="4">
        <v>2</v>
      </c>
      <c r="P2159" s="4"/>
    </row>
    <row r="2160" spans="1:118">
      <c r="A2160" s="4">
        <v>50</v>
      </c>
      <c r="B2160" s="4">
        <v>0</v>
      </c>
      <c r="C2160" s="4">
        <v>0</v>
      </c>
      <c r="D2160" s="4">
        <v>1</v>
      </c>
      <c r="E2160" s="4">
        <v>207</v>
      </c>
      <c r="F2160" s="4">
        <f>Source!U2146</f>
        <v>0</v>
      </c>
      <c r="G2160" s="4" t="s">
        <v>196</v>
      </c>
      <c r="H2160" s="4" t="s">
        <v>197</v>
      </c>
      <c r="I2160" s="4"/>
      <c r="J2160" s="4"/>
      <c r="K2160" s="4">
        <v>207</v>
      </c>
      <c r="L2160" s="4">
        <v>13</v>
      </c>
      <c r="M2160" s="4">
        <v>3</v>
      </c>
      <c r="N2160" s="4" t="s">
        <v>45</v>
      </c>
      <c r="O2160" s="4">
        <v>-1</v>
      </c>
      <c r="P2160" s="4"/>
    </row>
    <row r="2161" spans="1:200">
      <c r="A2161" s="4">
        <v>50</v>
      </c>
      <c r="B2161" s="4">
        <v>0</v>
      </c>
      <c r="C2161" s="4">
        <v>0</v>
      </c>
      <c r="D2161" s="4">
        <v>1</v>
      </c>
      <c r="E2161" s="4">
        <v>208</v>
      </c>
      <c r="F2161" s="4">
        <f>Source!V2146</f>
        <v>0</v>
      </c>
      <c r="G2161" s="4" t="s">
        <v>198</v>
      </c>
      <c r="H2161" s="4" t="s">
        <v>199</v>
      </c>
      <c r="I2161" s="4"/>
      <c r="J2161" s="4"/>
      <c r="K2161" s="4">
        <v>208</v>
      </c>
      <c r="L2161" s="4">
        <v>14</v>
      </c>
      <c r="M2161" s="4">
        <v>3</v>
      </c>
      <c r="N2161" s="4" t="s">
        <v>45</v>
      </c>
      <c r="O2161" s="4">
        <v>-1</v>
      </c>
      <c r="P2161" s="4"/>
    </row>
    <row r="2162" spans="1:200">
      <c r="A2162" s="4">
        <v>50</v>
      </c>
      <c r="B2162" s="4">
        <v>0</v>
      </c>
      <c r="C2162" s="4">
        <v>0</v>
      </c>
      <c r="D2162" s="4">
        <v>1</v>
      </c>
      <c r="E2162" s="4">
        <v>209</v>
      </c>
      <c r="F2162" s="4">
        <f>ROUND(Source!W2146,O2162)</f>
        <v>0</v>
      </c>
      <c r="G2162" s="4" t="s">
        <v>200</v>
      </c>
      <c r="H2162" s="4" t="s">
        <v>201</v>
      </c>
      <c r="I2162" s="4"/>
      <c r="J2162" s="4"/>
      <c r="K2162" s="4">
        <v>209</v>
      </c>
      <c r="L2162" s="4">
        <v>15</v>
      </c>
      <c r="M2162" s="4">
        <v>3</v>
      </c>
      <c r="N2162" s="4" t="s">
        <v>45</v>
      </c>
      <c r="O2162" s="4">
        <v>2</v>
      </c>
      <c r="P2162" s="4"/>
    </row>
    <row r="2163" spans="1:200">
      <c r="A2163" s="4">
        <v>50</v>
      </c>
      <c r="B2163" s="4">
        <v>0</v>
      </c>
      <c r="C2163" s="4">
        <v>0</v>
      </c>
      <c r="D2163" s="4">
        <v>1</v>
      </c>
      <c r="E2163" s="4">
        <v>210</v>
      </c>
      <c r="F2163" s="4">
        <f>ROUND(Source!X2146,O2163)</f>
        <v>0</v>
      </c>
      <c r="G2163" s="4" t="s">
        <v>202</v>
      </c>
      <c r="H2163" s="4" t="s">
        <v>203</v>
      </c>
      <c r="I2163" s="4"/>
      <c r="J2163" s="4"/>
      <c r="K2163" s="4">
        <v>210</v>
      </c>
      <c r="L2163" s="4">
        <v>16</v>
      </c>
      <c r="M2163" s="4">
        <v>3</v>
      </c>
      <c r="N2163" s="4" t="s">
        <v>45</v>
      </c>
      <c r="O2163" s="4">
        <v>2</v>
      </c>
      <c r="P2163" s="4"/>
    </row>
    <row r="2164" spans="1:200">
      <c r="A2164" s="4">
        <v>50</v>
      </c>
      <c r="B2164" s="4">
        <v>0</v>
      </c>
      <c r="C2164" s="4">
        <v>0</v>
      </c>
      <c r="D2164" s="4">
        <v>1</v>
      </c>
      <c r="E2164" s="4">
        <v>211</v>
      </c>
      <c r="F2164" s="4">
        <f>ROUND(Source!Y2146,O2164)</f>
        <v>0</v>
      </c>
      <c r="G2164" s="4" t="s">
        <v>204</v>
      </c>
      <c r="H2164" s="4" t="s">
        <v>205</v>
      </c>
      <c r="I2164" s="4"/>
      <c r="J2164" s="4"/>
      <c r="K2164" s="4">
        <v>211</v>
      </c>
      <c r="L2164" s="4">
        <v>17</v>
      </c>
      <c r="M2164" s="4">
        <v>3</v>
      </c>
      <c r="N2164" s="4" t="s">
        <v>45</v>
      </c>
      <c r="O2164" s="4">
        <v>2</v>
      </c>
      <c r="P2164" s="4"/>
    </row>
    <row r="2165" spans="1:200">
      <c r="A2165" s="4">
        <v>50</v>
      </c>
      <c r="B2165" s="4">
        <v>0</v>
      </c>
      <c r="C2165" s="4">
        <v>0</v>
      </c>
      <c r="D2165" s="4">
        <v>1</v>
      </c>
      <c r="E2165" s="4">
        <v>224</v>
      </c>
      <c r="F2165" s="4">
        <f>ROUND(Source!AR2146,O2165)</f>
        <v>0</v>
      </c>
      <c r="G2165" s="4" t="s">
        <v>206</v>
      </c>
      <c r="H2165" s="4" t="s">
        <v>207</v>
      </c>
      <c r="I2165" s="4"/>
      <c r="J2165" s="4"/>
      <c r="K2165" s="4">
        <v>224</v>
      </c>
      <c r="L2165" s="4">
        <v>18</v>
      </c>
      <c r="M2165" s="4">
        <v>3</v>
      </c>
      <c r="N2165" s="4" t="s">
        <v>45</v>
      </c>
      <c r="O2165" s="4">
        <v>2</v>
      </c>
      <c r="P2165" s="4"/>
    </row>
    <row r="2167" spans="1:200">
      <c r="A2167" s="1">
        <v>5</v>
      </c>
      <c r="B2167" s="1">
        <v>0</v>
      </c>
      <c r="C2167" s="1"/>
      <c r="D2167" s="1">
        <f>ROW(A2175)</f>
        <v>2175</v>
      </c>
      <c r="E2167" s="1"/>
      <c r="F2167" s="1" t="s">
        <v>564</v>
      </c>
      <c r="G2167" s="1" t="s">
        <v>857</v>
      </c>
      <c r="H2167" s="1" t="s">
        <v>45</v>
      </c>
      <c r="I2167" s="1">
        <v>0</v>
      </c>
      <c r="J2167" s="1"/>
      <c r="K2167" s="1">
        <v>0</v>
      </c>
      <c r="L2167" s="1"/>
      <c r="M2167" s="1"/>
      <c r="N2167" s="1"/>
      <c r="O2167" s="1"/>
      <c r="P2167" s="1"/>
      <c r="Q2167" s="1"/>
      <c r="R2167" s="1"/>
      <c r="S2167" s="1"/>
      <c r="T2167" s="1"/>
      <c r="U2167" s="1" t="s">
        <v>45</v>
      </c>
      <c r="V2167" s="1">
        <v>0</v>
      </c>
      <c r="W2167" s="1"/>
      <c r="X2167" s="1"/>
      <c r="Y2167" s="1"/>
      <c r="Z2167" s="1"/>
      <c r="AA2167" s="1"/>
      <c r="AB2167" s="1" t="s">
        <v>45</v>
      </c>
      <c r="AC2167" s="1" t="s">
        <v>45</v>
      </c>
      <c r="AD2167" s="1" t="s">
        <v>45</v>
      </c>
      <c r="AE2167" s="1" t="s">
        <v>45</v>
      </c>
      <c r="AF2167" s="1" t="s">
        <v>45</v>
      </c>
      <c r="AG2167" s="1" t="s">
        <v>45</v>
      </c>
      <c r="AH2167" s="1"/>
      <c r="AI2167" s="1"/>
      <c r="AJ2167" s="1"/>
      <c r="AK2167" s="1"/>
      <c r="AL2167" s="1"/>
      <c r="AM2167" s="1"/>
      <c r="AN2167" s="1"/>
      <c r="AO2167" s="1"/>
      <c r="AP2167" s="1" t="s">
        <v>45</v>
      </c>
      <c r="AQ2167" s="1" t="s">
        <v>45</v>
      </c>
      <c r="AR2167" s="1" t="s">
        <v>45</v>
      </c>
      <c r="AS2167" s="1"/>
      <c r="AT2167" s="1"/>
      <c r="AU2167" s="1"/>
      <c r="AV2167" s="1"/>
      <c r="AW2167" s="1"/>
      <c r="AX2167" s="1"/>
      <c r="AY2167" s="1"/>
      <c r="AZ2167" s="1" t="s">
        <v>45</v>
      </c>
      <c r="BA2167" s="1"/>
      <c r="BB2167" s="1" t="s">
        <v>45</v>
      </c>
      <c r="BC2167" s="1" t="s">
        <v>45</v>
      </c>
      <c r="BD2167" s="1" t="s">
        <v>45</v>
      </c>
      <c r="BE2167" s="1" t="s">
        <v>45</v>
      </c>
      <c r="BF2167" s="1" t="s">
        <v>45</v>
      </c>
      <c r="BG2167" s="1" t="s">
        <v>45</v>
      </c>
      <c r="BH2167" s="1" t="s">
        <v>45</v>
      </c>
      <c r="BI2167" s="1" t="s">
        <v>45</v>
      </c>
      <c r="BJ2167" s="1" t="s">
        <v>45</v>
      </c>
      <c r="BK2167" s="1" t="s">
        <v>45</v>
      </c>
      <c r="BL2167" s="1" t="s">
        <v>45</v>
      </c>
      <c r="BM2167" s="1" t="s">
        <v>45</v>
      </c>
      <c r="BN2167" s="1" t="s">
        <v>45</v>
      </c>
      <c r="BO2167" s="1" t="s">
        <v>45</v>
      </c>
      <c r="BP2167" s="1" t="s">
        <v>45</v>
      </c>
      <c r="BQ2167" s="1"/>
      <c r="BR2167" s="1"/>
      <c r="BS2167" s="1"/>
      <c r="BT2167" s="1"/>
      <c r="BU2167" s="1"/>
      <c r="BV2167" s="1"/>
      <c r="BW2167" s="1"/>
      <c r="BX2167" s="1">
        <v>0</v>
      </c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>
        <v>0</v>
      </c>
    </row>
    <row r="2169" spans="1:200">
      <c r="A2169" s="2">
        <v>52</v>
      </c>
      <c r="B2169" s="2">
        <f t="shared" ref="B2169:G2169" si="1410">B2175</f>
        <v>0</v>
      </c>
      <c r="C2169" s="2">
        <f t="shared" si="1410"/>
        <v>5</v>
      </c>
      <c r="D2169" s="2">
        <f t="shared" si="1410"/>
        <v>2167</v>
      </c>
      <c r="E2169" s="2">
        <f t="shared" si="1410"/>
        <v>0</v>
      </c>
      <c r="F2169" s="2" t="str">
        <f t="shared" si="1410"/>
        <v>Новый подраздел</v>
      </c>
      <c r="G2169" s="2" t="str">
        <f t="shared" si="1410"/>
        <v>ТАМБУР (вход в комнату)</v>
      </c>
      <c r="H2169" s="2"/>
      <c r="I2169" s="2"/>
      <c r="J2169" s="2"/>
      <c r="K2169" s="2"/>
      <c r="L2169" s="2"/>
      <c r="M2169" s="2"/>
      <c r="N2169" s="2"/>
      <c r="O2169" s="2">
        <f t="shared" ref="O2169:AT2169" si="1411">O2175</f>
        <v>0</v>
      </c>
      <c r="P2169" s="2">
        <f t="shared" si="1411"/>
        <v>0</v>
      </c>
      <c r="Q2169" s="2">
        <f t="shared" si="1411"/>
        <v>0</v>
      </c>
      <c r="R2169" s="2">
        <f t="shared" si="1411"/>
        <v>0</v>
      </c>
      <c r="S2169" s="2">
        <f t="shared" si="1411"/>
        <v>0</v>
      </c>
      <c r="T2169" s="2">
        <f t="shared" si="1411"/>
        <v>0</v>
      </c>
      <c r="U2169" s="2">
        <f t="shared" si="1411"/>
        <v>0</v>
      </c>
      <c r="V2169" s="2">
        <f t="shared" si="1411"/>
        <v>0</v>
      </c>
      <c r="W2169" s="2">
        <f t="shared" si="1411"/>
        <v>0</v>
      </c>
      <c r="X2169" s="2">
        <f t="shared" si="1411"/>
        <v>0</v>
      </c>
      <c r="Y2169" s="2">
        <f t="shared" si="1411"/>
        <v>0</v>
      </c>
      <c r="Z2169" s="2">
        <f t="shared" si="1411"/>
        <v>0</v>
      </c>
      <c r="AA2169" s="2">
        <f t="shared" si="1411"/>
        <v>0</v>
      </c>
      <c r="AB2169" s="2">
        <f t="shared" si="1411"/>
        <v>0</v>
      </c>
      <c r="AC2169" s="2">
        <f t="shared" si="1411"/>
        <v>0</v>
      </c>
      <c r="AD2169" s="2">
        <f t="shared" si="1411"/>
        <v>0</v>
      </c>
      <c r="AE2169" s="2">
        <f t="shared" si="1411"/>
        <v>0</v>
      </c>
      <c r="AF2169" s="2">
        <f t="shared" si="1411"/>
        <v>0</v>
      </c>
      <c r="AG2169" s="2">
        <f t="shared" si="1411"/>
        <v>0</v>
      </c>
      <c r="AH2169" s="2">
        <f t="shared" si="1411"/>
        <v>0</v>
      </c>
      <c r="AI2169" s="2">
        <f t="shared" si="1411"/>
        <v>0</v>
      </c>
      <c r="AJ2169" s="2">
        <f t="shared" si="1411"/>
        <v>0</v>
      </c>
      <c r="AK2169" s="2">
        <f t="shared" si="1411"/>
        <v>0</v>
      </c>
      <c r="AL2169" s="2">
        <f t="shared" si="1411"/>
        <v>0</v>
      </c>
      <c r="AM2169" s="2">
        <f t="shared" si="1411"/>
        <v>0</v>
      </c>
      <c r="AN2169" s="2">
        <f t="shared" si="1411"/>
        <v>0</v>
      </c>
      <c r="AO2169" s="2">
        <f t="shared" si="1411"/>
        <v>0</v>
      </c>
      <c r="AP2169" s="2">
        <f t="shared" si="1411"/>
        <v>0</v>
      </c>
      <c r="AQ2169" s="2">
        <f t="shared" si="1411"/>
        <v>0</v>
      </c>
      <c r="AR2169" s="2">
        <f t="shared" si="1411"/>
        <v>0</v>
      </c>
      <c r="AS2169" s="2">
        <f t="shared" si="1411"/>
        <v>0</v>
      </c>
      <c r="AT2169" s="2">
        <f t="shared" si="1411"/>
        <v>0</v>
      </c>
      <c r="AU2169" s="2">
        <f t="shared" ref="AU2169:BZ2169" si="1412">AU2175</f>
        <v>0</v>
      </c>
      <c r="AV2169" s="2">
        <f t="shared" si="1412"/>
        <v>0</v>
      </c>
      <c r="AW2169" s="2">
        <f t="shared" si="1412"/>
        <v>0</v>
      </c>
      <c r="AX2169" s="2">
        <f t="shared" si="1412"/>
        <v>0</v>
      </c>
      <c r="AY2169" s="2">
        <f t="shared" si="1412"/>
        <v>0</v>
      </c>
      <c r="AZ2169" s="2">
        <f t="shared" si="1412"/>
        <v>0</v>
      </c>
      <c r="BA2169" s="2">
        <f t="shared" si="1412"/>
        <v>0</v>
      </c>
      <c r="BB2169" s="2">
        <f t="shared" si="1412"/>
        <v>0</v>
      </c>
      <c r="BC2169" s="2">
        <f t="shared" si="1412"/>
        <v>0</v>
      </c>
      <c r="BD2169" s="2">
        <f t="shared" si="1412"/>
        <v>0</v>
      </c>
      <c r="BE2169" s="2">
        <f t="shared" si="1412"/>
        <v>0</v>
      </c>
      <c r="BF2169" s="2">
        <f t="shared" si="1412"/>
        <v>0</v>
      </c>
      <c r="BG2169" s="2">
        <f t="shared" si="1412"/>
        <v>0</v>
      </c>
      <c r="BH2169" s="2">
        <f t="shared" si="1412"/>
        <v>0</v>
      </c>
      <c r="BI2169" s="2">
        <f t="shared" si="1412"/>
        <v>0</v>
      </c>
      <c r="BJ2169" s="2">
        <f t="shared" si="1412"/>
        <v>0</v>
      </c>
      <c r="BK2169" s="2">
        <f t="shared" si="1412"/>
        <v>0</v>
      </c>
      <c r="BL2169" s="2">
        <f t="shared" si="1412"/>
        <v>0</v>
      </c>
      <c r="BM2169" s="2">
        <f t="shared" si="1412"/>
        <v>0</v>
      </c>
      <c r="BN2169" s="2">
        <f t="shared" si="1412"/>
        <v>0</v>
      </c>
      <c r="BO2169" s="3">
        <f t="shared" si="1412"/>
        <v>0</v>
      </c>
      <c r="BP2169" s="3">
        <f t="shared" si="1412"/>
        <v>0</v>
      </c>
      <c r="BQ2169" s="3">
        <f t="shared" si="1412"/>
        <v>0</v>
      </c>
      <c r="BR2169" s="3">
        <f t="shared" si="1412"/>
        <v>0</v>
      </c>
      <c r="BS2169" s="3">
        <f t="shared" si="1412"/>
        <v>0</v>
      </c>
      <c r="BT2169" s="3">
        <f t="shared" si="1412"/>
        <v>0</v>
      </c>
      <c r="BU2169" s="3">
        <f t="shared" si="1412"/>
        <v>0</v>
      </c>
      <c r="BV2169" s="3">
        <f t="shared" si="1412"/>
        <v>0</v>
      </c>
      <c r="BW2169" s="3">
        <f t="shared" si="1412"/>
        <v>0</v>
      </c>
      <c r="BX2169" s="3">
        <f t="shared" si="1412"/>
        <v>0</v>
      </c>
      <c r="BY2169" s="3">
        <f t="shared" si="1412"/>
        <v>0</v>
      </c>
      <c r="BZ2169" s="3">
        <f t="shared" si="1412"/>
        <v>0</v>
      </c>
      <c r="CA2169" s="3">
        <f t="shared" ref="CA2169:DF2169" si="1413">CA2175</f>
        <v>0</v>
      </c>
      <c r="CB2169" s="3">
        <f t="shared" si="1413"/>
        <v>0</v>
      </c>
      <c r="CC2169" s="3">
        <f t="shared" si="1413"/>
        <v>0</v>
      </c>
      <c r="CD2169" s="3">
        <f t="shared" si="1413"/>
        <v>0</v>
      </c>
      <c r="CE2169" s="3">
        <f t="shared" si="1413"/>
        <v>0</v>
      </c>
      <c r="CF2169" s="3">
        <f t="shared" si="1413"/>
        <v>0</v>
      </c>
      <c r="CG2169" s="3">
        <f t="shared" si="1413"/>
        <v>0</v>
      </c>
      <c r="CH2169" s="3">
        <f t="shared" si="1413"/>
        <v>0</v>
      </c>
      <c r="CI2169" s="3">
        <f t="shared" si="1413"/>
        <v>0</v>
      </c>
      <c r="CJ2169" s="3">
        <f t="shared" si="1413"/>
        <v>0</v>
      </c>
      <c r="CK2169" s="3">
        <f t="shared" si="1413"/>
        <v>0</v>
      </c>
      <c r="CL2169" s="3">
        <f t="shared" si="1413"/>
        <v>0</v>
      </c>
      <c r="CM2169" s="3">
        <f t="shared" si="1413"/>
        <v>0</v>
      </c>
      <c r="CN2169" s="3">
        <f t="shared" si="1413"/>
        <v>0</v>
      </c>
      <c r="CO2169" s="3">
        <f t="shared" si="1413"/>
        <v>0</v>
      </c>
      <c r="CP2169" s="3">
        <f t="shared" si="1413"/>
        <v>0</v>
      </c>
      <c r="CQ2169" s="3">
        <f t="shared" si="1413"/>
        <v>0</v>
      </c>
      <c r="CR2169" s="3">
        <f t="shared" si="1413"/>
        <v>0</v>
      </c>
      <c r="CS2169" s="3">
        <f t="shared" si="1413"/>
        <v>0</v>
      </c>
      <c r="CT2169" s="3">
        <f t="shared" si="1413"/>
        <v>0</v>
      </c>
      <c r="CU2169" s="3">
        <f t="shared" si="1413"/>
        <v>0</v>
      </c>
      <c r="CV2169" s="3">
        <f t="shared" si="1413"/>
        <v>0</v>
      </c>
      <c r="CW2169" s="3">
        <f t="shared" si="1413"/>
        <v>0</v>
      </c>
      <c r="CX2169" s="3">
        <f t="shared" si="1413"/>
        <v>0</v>
      </c>
      <c r="CY2169" s="3">
        <f t="shared" si="1413"/>
        <v>0</v>
      </c>
      <c r="CZ2169" s="3">
        <f t="shared" si="1413"/>
        <v>0</v>
      </c>
      <c r="DA2169" s="3">
        <f t="shared" si="1413"/>
        <v>0</v>
      </c>
      <c r="DB2169" s="3">
        <f t="shared" si="1413"/>
        <v>0</v>
      </c>
      <c r="DC2169" s="3">
        <f t="shared" si="1413"/>
        <v>0</v>
      </c>
      <c r="DD2169" s="3">
        <f t="shared" si="1413"/>
        <v>0</v>
      </c>
      <c r="DE2169" s="3">
        <f t="shared" si="1413"/>
        <v>0</v>
      </c>
      <c r="DF2169" s="3">
        <f t="shared" si="1413"/>
        <v>0</v>
      </c>
      <c r="DG2169" s="3">
        <f t="shared" ref="DG2169:DN2169" si="1414">DG2175</f>
        <v>0</v>
      </c>
      <c r="DH2169" s="3">
        <f t="shared" si="1414"/>
        <v>0</v>
      </c>
      <c r="DI2169" s="3">
        <f t="shared" si="1414"/>
        <v>0</v>
      </c>
      <c r="DJ2169" s="3">
        <f t="shared" si="1414"/>
        <v>0</v>
      </c>
      <c r="DK2169" s="3">
        <f t="shared" si="1414"/>
        <v>0</v>
      </c>
      <c r="DL2169" s="3">
        <f t="shared" si="1414"/>
        <v>0</v>
      </c>
      <c r="DM2169" s="3">
        <f t="shared" si="1414"/>
        <v>0</v>
      </c>
      <c r="DN2169" s="3">
        <f t="shared" si="1414"/>
        <v>0</v>
      </c>
    </row>
    <row r="2171" spans="1:200">
      <c r="A2171">
        <v>17</v>
      </c>
      <c r="B2171">
        <v>0</v>
      </c>
      <c r="C2171">
        <f>ROW(SmtRes!A1014)</f>
        <v>1014</v>
      </c>
      <c r="D2171">
        <f>ROW(EtalonRes!A1000)</f>
        <v>1000</v>
      </c>
      <c r="E2171" t="s">
        <v>63</v>
      </c>
      <c r="F2171" t="s">
        <v>1022</v>
      </c>
      <c r="G2171" t="s">
        <v>1023</v>
      </c>
      <c r="H2171" t="s">
        <v>73</v>
      </c>
      <c r="I2171">
        <v>0</v>
      </c>
      <c r="J2171">
        <v>0</v>
      </c>
      <c r="O2171">
        <f>ROUND(CP2171,2)</f>
        <v>0</v>
      </c>
      <c r="P2171">
        <f>ROUND(CQ2171*I2171,2)</f>
        <v>0</v>
      </c>
      <c r="Q2171">
        <f>ROUND(CR2171*I2171,2)</f>
        <v>0</v>
      </c>
      <c r="R2171">
        <f>ROUND(CS2171*I2171,2)</f>
        <v>0</v>
      </c>
      <c r="S2171">
        <f>ROUND(CT2171*I2171,2)</f>
        <v>0</v>
      </c>
      <c r="T2171">
        <f>ROUND(CU2171*I2171,2)</f>
        <v>0</v>
      </c>
      <c r="U2171">
        <f>CV2171*I2171</f>
        <v>0</v>
      </c>
      <c r="V2171">
        <f>CW2171*I2171</f>
        <v>0</v>
      </c>
      <c r="W2171">
        <f>ROUND(CX2171*I2171,2)</f>
        <v>0</v>
      </c>
      <c r="X2171">
        <f t="shared" ref="X2171:Y2173" si="1415">ROUND(CY2171,2)</f>
        <v>0</v>
      </c>
      <c r="Y2171">
        <f t="shared" si="1415"/>
        <v>0</v>
      </c>
      <c r="AA2171">
        <v>22950688</v>
      </c>
      <c r="AB2171">
        <f>ROUND((AC2171+AD2171+AF2171),6)</f>
        <v>3438.81</v>
      </c>
      <c r="AC2171">
        <f>ROUND((ES2171),6)</f>
        <v>2042.07</v>
      </c>
      <c r="AD2171">
        <f>ROUND((((ET2171)-(EU2171))+AE2171),6)</f>
        <v>315.24</v>
      </c>
      <c r="AE2171">
        <f t="shared" ref="AE2171:AF2173" si="1416">ROUND((EU2171),6)</f>
        <v>79.569999999999993</v>
      </c>
      <c r="AF2171">
        <f t="shared" si="1416"/>
        <v>1081.5</v>
      </c>
      <c r="AG2171">
        <f>ROUND((AP2171),6)</f>
        <v>0</v>
      </c>
      <c r="AH2171">
        <f t="shared" ref="AH2171:AI2173" si="1417">(EW2171)</f>
        <v>89.9</v>
      </c>
      <c r="AI2171">
        <f t="shared" si="1417"/>
        <v>0</v>
      </c>
      <c r="AJ2171">
        <f>ROUND((AS2171),6)</f>
        <v>0</v>
      </c>
      <c r="AK2171">
        <v>3438.81</v>
      </c>
      <c r="AL2171">
        <v>2042.07</v>
      </c>
      <c r="AM2171">
        <v>315.24</v>
      </c>
      <c r="AN2171">
        <v>79.569999999999993</v>
      </c>
      <c r="AO2171">
        <v>1081.5</v>
      </c>
      <c r="AP2171">
        <v>0</v>
      </c>
      <c r="AQ2171">
        <v>89.9</v>
      </c>
      <c r="AR2171">
        <v>0</v>
      </c>
      <c r="AS2171">
        <v>0</v>
      </c>
      <c r="AT2171">
        <v>88</v>
      </c>
      <c r="AU2171">
        <v>44</v>
      </c>
      <c r="AV2171">
        <v>1.0469999999999999</v>
      </c>
      <c r="AW2171">
        <v>1</v>
      </c>
      <c r="AZ2171">
        <v>1</v>
      </c>
      <c r="BA2171">
        <v>16.23</v>
      </c>
      <c r="BB2171">
        <v>8.1</v>
      </c>
      <c r="BC2171">
        <v>4.5999999999999996</v>
      </c>
      <c r="BD2171" t="s">
        <v>45</v>
      </c>
      <c r="BE2171" t="s">
        <v>45</v>
      </c>
      <c r="BF2171" t="s">
        <v>45</v>
      </c>
      <c r="BG2171" t="s">
        <v>45</v>
      </c>
      <c r="BH2171">
        <v>0</v>
      </c>
      <c r="BI2171">
        <v>1</v>
      </c>
      <c r="BJ2171" t="s">
        <v>1024</v>
      </c>
      <c r="BM2171">
        <v>81</v>
      </c>
      <c r="BN2171">
        <v>0</v>
      </c>
      <c r="BO2171" t="s">
        <v>1022</v>
      </c>
      <c r="BP2171">
        <v>1</v>
      </c>
      <c r="BQ2171">
        <v>30</v>
      </c>
      <c r="BS2171">
        <v>16.23</v>
      </c>
      <c r="BT2171">
        <v>1</v>
      </c>
      <c r="BU2171">
        <v>1</v>
      </c>
      <c r="BV2171">
        <v>1</v>
      </c>
      <c r="BW2171">
        <v>1</v>
      </c>
      <c r="BX2171">
        <v>1</v>
      </c>
      <c r="BY2171" t="s">
        <v>45</v>
      </c>
      <c r="BZ2171">
        <v>88</v>
      </c>
      <c r="CA2171">
        <v>44</v>
      </c>
      <c r="CF2171">
        <v>0</v>
      </c>
      <c r="CG2171">
        <v>0</v>
      </c>
      <c r="CM2171">
        <v>0</v>
      </c>
      <c r="CN2171" t="s">
        <v>45</v>
      </c>
      <c r="CO2171">
        <v>0</v>
      </c>
      <c r="CP2171">
        <f>(P2171+Q2171+S2171)</f>
        <v>0</v>
      </c>
      <c r="CQ2171">
        <f>(AC2171*BC2171*AW2171)</f>
        <v>9393.521999999999</v>
      </c>
      <c r="CR2171">
        <f>(AD2171*BB2171*AV2171)</f>
        <v>2673.4558679999996</v>
      </c>
      <c r="CS2171">
        <f>(AE2171*BS2171*AV2171)</f>
        <v>1352.1178917</v>
      </c>
      <c r="CT2171">
        <f>(AF2171*BA2171*AV2171)</f>
        <v>18377.724014999996</v>
      </c>
      <c r="CU2171">
        <f>AG2171</f>
        <v>0</v>
      </c>
      <c r="CV2171">
        <f>(AH2171*AV2171)</f>
        <v>94.125299999999996</v>
      </c>
      <c r="CW2171">
        <f t="shared" ref="CW2171:CX2173" si="1418">AI2171</f>
        <v>0</v>
      </c>
      <c r="CX2171">
        <f t="shared" si="1418"/>
        <v>0</v>
      </c>
      <c r="CY2171">
        <f>S2171*(BZ2171/100)</f>
        <v>0</v>
      </c>
      <c r="CZ2171">
        <f>S2171*(CA2171/100)</f>
        <v>0</v>
      </c>
      <c r="DC2171" t="s">
        <v>45</v>
      </c>
      <c r="DD2171" t="s">
        <v>45</v>
      </c>
      <c r="DE2171" t="s">
        <v>45</v>
      </c>
      <c r="DF2171" t="s">
        <v>45</v>
      </c>
      <c r="DG2171" t="s">
        <v>45</v>
      </c>
      <c r="DH2171" t="s">
        <v>45</v>
      </c>
      <c r="DI2171" t="s">
        <v>45</v>
      </c>
      <c r="DJ2171" t="s">
        <v>45</v>
      </c>
      <c r="DK2171" t="s">
        <v>45</v>
      </c>
      <c r="DL2171" t="s">
        <v>45</v>
      </c>
      <c r="DM2171" t="s">
        <v>45</v>
      </c>
      <c r="DN2171">
        <v>105</v>
      </c>
      <c r="DO2171">
        <v>70</v>
      </c>
      <c r="DP2171">
        <v>1.0469999999999999</v>
      </c>
      <c r="DQ2171">
        <v>1</v>
      </c>
      <c r="DU2171">
        <v>1005</v>
      </c>
      <c r="DV2171" t="s">
        <v>73</v>
      </c>
      <c r="DW2171" t="s">
        <v>73</v>
      </c>
      <c r="DX2171">
        <v>100</v>
      </c>
      <c r="EE2171">
        <v>21377796</v>
      </c>
      <c r="EF2171">
        <v>30</v>
      </c>
      <c r="EG2171" t="s">
        <v>20</v>
      </c>
      <c r="EH2171">
        <v>0</v>
      </c>
      <c r="EI2171" t="s">
        <v>45</v>
      </c>
      <c r="EJ2171">
        <v>1</v>
      </c>
      <c r="EK2171">
        <v>81</v>
      </c>
      <c r="EL2171" t="s">
        <v>393</v>
      </c>
      <c r="EM2171" t="s">
        <v>394</v>
      </c>
      <c r="EO2171" t="s">
        <v>45</v>
      </c>
      <c r="EQ2171">
        <v>0</v>
      </c>
      <c r="ER2171">
        <v>3438.81</v>
      </c>
      <c r="ES2171">
        <v>2042.07</v>
      </c>
      <c r="ET2171">
        <v>315.24</v>
      </c>
      <c r="EU2171">
        <v>79.569999999999993</v>
      </c>
      <c r="EV2171">
        <v>1081.5</v>
      </c>
      <c r="EW2171">
        <v>89.9</v>
      </c>
      <c r="EX2171">
        <v>0</v>
      </c>
      <c r="EY2171">
        <v>0</v>
      </c>
      <c r="EZ2171">
        <v>0</v>
      </c>
      <c r="FQ2171">
        <v>0</v>
      </c>
      <c r="FR2171">
        <f>ROUND(IF(AND(BH2171=3,BI2171=3),P2171,0),2)</f>
        <v>0</v>
      </c>
      <c r="FS2171">
        <v>0</v>
      </c>
      <c r="FX2171">
        <v>88</v>
      </c>
      <c r="FY2171">
        <v>44</v>
      </c>
      <c r="GA2171" t="s">
        <v>45</v>
      </c>
      <c r="GG2171">
        <v>2</v>
      </c>
      <c r="GH2171">
        <v>1</v>
      </c>
      <c r="GI2171">
        <v>2</v>
      </c>
      <c r="GJ2171">
        <v>0</v>
      </c>
      <c r="GK2171">
        <f>ROUND(R2171*(R12)/100,2)</f>
        <v>0</v>
      </c>
      <c r="GL2171">
        <f>ROUND(IF(AND(BH2171=3,BI2171=3,FS2171&lt;&gt;0),P2171,0),2)</f>
        <v>0</v>
      </c>
      <c r="GM2171">
        <f>O2171+X2171+Y2171+GK2171</f>
        <v>0</v>
      </c>
      <c r="GN2171">
        <f>ROUND(IF(OR(BI2171=0,BI2171=1),O2171+X2171+Y2171+GK2171,0),2)</f>
        <v>0</v>
      </c>
      <c r="GO2171">
        <f>ROUND(IF(BI2171=2,O2171+X2171+Y2171+GK2171,0),2)</f>
        <v>0</v>
      </c>
      <c r="GP2171">
        <f>ROUND(IF(BI2171=4,O2171+X2171+Y2171+GK2171,0),2)</f>
        <v>0</v>
      </c>
      <c r="GR2171">
        <v>0</v>
      </c>
    </row>
    <row r="2172" spans="1:200">
      <c r="A2172">
        <v>18</v>
      </c>
      <c r="B2172">
        <v>0</v>
      </c>
      <c r="C2172">
        <v>1014</v>
      </c>
      <c r="E2172" t="s">
        <v>386</v>
      </c>
      <c r="F2172" t="s">
        <v>1025</v>
      </c>
      <c r="G2172" t="s">
        <v>1026</v>
      </c>
      <c r="H2172" t="s">
        <v>462</v>
      </c>
      <c r="I2172">
        <f>I2171*J2172</f>
        <v>0</v>
      </c>
      <c r="J2172">
        <v>0</v>
      </c>
      <c r="O2172">
        <f>ROUND(CP2172,2)</f>
        <v>0</v>
      </c>
      <c r="P2172">
        <f>ROUND(CQ2172*I2172,2)</f>
        <v>0</v>
      </c>
      <c r="Q2172">
        <f>ROUND(CR2172*I2172,2)</f>
        <v>0</v>
      </c>
      <c r="R2172">
        <f>ROUND(CS2172*I2172,2)</f>
        <v>0</v>
      </c>
      <c r="S2172">
        <f>ROUND(CT2172*I2172,2)</f>
        <v>0</v>
      </c>
      <c r="T2172">
        <f>ROUND(CU2172*I2172,2)</f>
        <v>0</v>
      </c>
      <c r="U2172">
        <f>CV2172*I2172</f>
        <v>0</v>
      </c>
      <c r="V2172">
        <f>CW2172*I2172</f>
        <v>0</v>
      </c>
      <c r="W2172">
        <f>ROUND(CX2172*I2172,2)</f>
        <v>0</v>
      </c>
      <c r="X2172">
        <f t="shared" si="1415"/>
        <v>0</v>
      </c>
      <c r="Y2172">
        <f t="shared" si="1415"/>
        <v>0</v>
      </c>
      <c r="AA2172">
        <v>22950688</v>
      </c>
      <c r="AB2172">
        <f>ROUND((AC2172+AD2172+AF2172),6)</f>
        <v>503.55</v>
      </c>
      <c r="AC2172">
        <f>ROUND((ES2172),6)</f>
        <v>503.55</v>
      </c>
      <c r="AD2172">
        <f>ROUND((((ET2172)-(EU2172))+AE2172),6)</f>
        <v>0</v>
      </c>
      <c r="AE2172">
        <f t="shared" si="1416"/>
        <v>0</v>
      </c>
      <c r="AF2172">
        <f t="shared" si="1416"/>
        <v>0</v>
      </c>
      <c r="AG2172">
        <f>ROUND((AP2172),6)</f>
        <v>0</v>
      </c>
      <c r="AH2172">
        <f t="shared" si="1417"/>
        <v>0</v>
      </c>
      <c r="AI2172">
        <f t="shared" si="1417"/>
        <v>0</v>
      </c>
      <c r="AJ2172">
        <f>ROUND((AS2172),6)</f>
        <v>0</v>
      </c>
      <c r="AK2172">
        <v>503.55</v>
      </c>
      <c r="AL2172">
        <v>503.55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1</v>
      </c>
      <c r="AW2172">
        <v>1</v>
      </c>
      <c r="AZ2172">
        <v>1</v>
      </c>
      <c r="BA2172">
        <v>1</v>
      </c>
      <c r="BB2172">
        <v>1</v>
      </c>
      <c r="BC2172">
        <v>8.7899999999999991</v>
      </c>
      <c r="BD2172" t="s">
        <v>45</v>
      </c>
      <c r="BE2172" t="s">
        <v>45</v>
      </c>
      <c r="BF2172" t="s">
        <v>45</v>
      </c>
      <c r="BG2172" t="s">
        <v>45</v>
      </c>
      <c r="BH2172">
        <v>3</v>
      </c>
      <c r="BI2172">
        <v>1</v>
      </c>
      <c r="BJ2172" t="s">
        <v>1027</v>
      </c>
      <c r="BM2172">
        <v>81</v>
      </c>
      <c r="BN2172">
        <v>0</v>
      </c>
      <c r="BO2172" t="s">
        <v>1025</v>
      </c>
      <c r="BP2172">
        <v>1</v>
      </c>
      <c r="BQ2172">
        <v>30</v>
      </c>
      <c r="BS2172">
        <v>1</v>
      </c>
      <c r="BT2172">
        <v>1</v>
      </c>
      <c r="BU2172">
        <v>1</v>
      </c>
      <c r="BV2172">
        <v>1</v>
      </c>
      <c r="BW2172">
        <v>1</v>
      </c>
      <c r="BX2172">
        <v>1</v>
      </c>
      <c r="BY2172" t="s">
        <v>45</v>
      </c>
      <c r="BZ2172">
        <v>0</v>
      </c>
      <c r="CA2172">
        <v>0</v>
      </c>
      <c r="CF2172">
        <v>0</v>
      </c>
      <c r="CG2172">
        <v>0</v>
      </c>
      <c r="CM2172">
        <v>0</v>
      </c>
      <c r="CN2172" t="s">
        <v>45</v>
      </c>
      <c r="CO2172">
        <v>0</v>
      </c>
      <c r="CP2172">
        <f>(P2172+Q2172+S2172)</f>
        <v>0</v>
      </c>
      <c r="CQ2172">
        <f>(AC2172*BC2172*AW2172)</f>
        <v>4426.2044999999998</v>
      </c>
      <c r="CR2172">
        <f>(AD2172*BB2172*AV2172)</f>
        <v>0</v>
      </c>
      <c r="CS2172">
        <f>(AE2172*BS2172*AV2172)</f>
        <v>0</v>
      </c>
      <c r="CT2172">
        <f>(AF2172*BA2172*AV2172)</f>
        <v>0</v>
      </c>
      <c r="CU2172">
        <f>AG2172</f>
        <v>0</v>
      </c>
      <c r="CV2172">
        <f>(AH2172*AV2172)</f>
        <v>0</v>
      </c>
      <c r="CW2172">
        <f t="shared" si="1418"/>
        <v>0</v>
      </c>
      <c r="CX2172">
        <f t="shared" si="1418"/>
        <v>0</v>
      </c>
      <c r="CY2172">
        <f>S2172*(BZ2172/100)</f>
        <v>0</v>
      </c>
      <c r="CZ2172">
        <f>S2172*(CA2172/100)</f>
        <v>0</v>
      </c>
      <c r="DC2172" t="s">
        <v>45</v>
      </c>
      <c r="DD2172" t="s">
        <v>45</v>
      </c>
      <c r="DE2172" t="s">
        <v>45</v>
      </c>
      <c r="DF2172" t="s">
        <v>45</v>
      </c>
      <c r="DG2172" t="s">
        <v>45</v>
      </c>
      <c r="DH2172" t="s">
        <v>45</v>
      </c>
      <c r="DI2172" t="s">
        <v>45</v>
      </c>
      <c r="DJ2172" t="s">
        <v>45</v>
      </c>
      <c r="DK2172" t="s">
        <v>45</v>
      </c>
      <c r="DL2172" t="s">
        <v>45</v>
      </c>
      <c r="DM2172" t="s">
        <v>45</v>
      </c>
      <c r="DN2172">
        <v>105</v>
      </c>
      <c r="DO2172">
        <v>70</v>
      </c>
      <c r="DP2172">
        <v>1.0469999999999999</v>
      </c>
      <c r="DQ2172">
        <v>1</v>
      </c>
      <c r="DU2172">
        <v>1005</v>
      </c>
      <c r="DV2172" t="s">
        <v>462</v>
      </c>
      <c r="DW2172" t="s">
        <v>462</v>
      </c>
      <c r="DX2172">
        <v>1</v>
      </c>
      <c r="EE2172">
        <v>21377796</v>
      </c>
      <c r="EF2172">
        <v>30</v>
      </c>
      <c r="EG2172" t="s">
        <v>20</v>
      </c>
      <c r="EH2172">
        <v>0</v>
      </c>
      <c r="EI2172" t="s">
        <v>45</v>
      </c>
      <c r="EJ2172">
        <v>1</v>
      </c>
      <c r="EK2172">
        <v>81</v>
      </c>
      <c r="EL2172" t="s">
        <v>393</v>
      </c>
      <c r="EM2172" t="s">
        <v>394</v>
      </c>
      <c r="EO2172" t="s">
        <v>45</v>
      </c>
      <c r="EQ2172">
        <v>0</v>
      </c>
      <c r="ER2172">
        <v>503.55</v>
      </c>
      <c r="ES2172">
        <v>503.55</v>
      </c>
      <c r="ET2172">
        <v>0</v>
      </c>
      <c r="EU2172">
        <v>0</v>
      </c>
      <c r="EV2172">
        <v>0</v>
      </c>
      <c r="EW2172">
        <v>0</v>
      </c>
      <c r="EX2172">
        <v>0</v>
      </c>
      <c r="EZ2172">
        <v>0</v>
      </c>
      <c r="FQ2172">
        <v>0</v>
      </c>
      <c r="FR2172">
        <f>ROUND(IF(AND(BH2172=3,BI2172=3),P2172,0),2)</f>
        <v>0</v>
      </c>
      <c r="FS2172">
        <v>0</v>
      </c>
      <c r="FX2172">
        <v>0</v>
      </c>
      <c r="FY2172">
        <v>0</v>
      </c>
      <c r="GA2172" t="s">
        <v>45</v>
      </c>
      <c r="GG2172">
        <v>2</v>
      </c>
      <c r="GH2172">
        <v>1</v>
      </c>
      <c r="GI2172">
        <v>2</v>
      </c>
      <c r="GJ2172">
        <v>0</v>
      </c>
      <c r="GK2172">
        <f>ROUND(R2172*(R12)/100,2)</f>
        <v>0</v>
      </c>
      <c r="GL2172">
        <f>ROUND(IF(AND(BH2172=3,BI2172=3,FS2172&lt;&gt;0),P2172,0),2)</f>
        <v>0</v>
      </c>
      <c r="GM2172">
        <f>O2172+X2172+Y2172+GK2172</f>
        <v>0</v>
      </c>
      <c r="GN2172">
        <f>ROUND(IF(OR(BI2172=0,BI2172=1),O2172+X2172+Y2172+GK2172,0),2)</f>
        <v>0</v>
      </c>
      <c r="GO2172">
        <f>ROUND(IF(BI2172=2,O2172+X2172+Y2172+GK2172,0),2)</f>
        <v>0</v>
      </c>
      <c r="GP2172">
        <f>ROUND(IF(BI2172=4,O2172+X2172+Y2172+GK2172,0),2)</f>
        <v>0</v>
      </c>
      <c r="GR2172">
        <v>0</v>
      </c>
    </row>
    <row r="2173" spans="1:200">
      <c r="A2173">
        <v>18</v>
      </c>
      <c r="B2173">
        <v>0</v>
      </c>
      <c r="C2173">
        <v>1013</v>
      </c>
      <c r="E2173" t="s">
        <v>633</v>
      </c>
      <c r="F2173" t="s">
        <v>1028</v>
      </c>
      <c r="G2173" t="s">
        <v>1029</v>
      </c>
      <c r="H2173" t="s">
        <v>227</v>
      </c>
      <c r="I2173">
        <f>I2171*J2173</f>
        <v>0</v>
      </c>
      <c r="J2173">
        <v>100</v>
      </c>
      <c r="O2173">
        <f>ROUND(CP2173,2)</f>
        <v>0</v>
      </c>
      <c r="P2173">
        <f>ROUND(CQ2173*I2173,2)</f>
        <v>0</v>
      </c>
      <c r="Q2173">
        <f>ROUND(CR2173*I2173,2)</f>
        <v>0</v>
      </c>
      <c r="R2173">
        <f>ROUND(CS2173*I2173,2)</f>
        <v>0</v>
      </c>
      <c r="S2173">
        <f>ROUND(CT2173*I2173,2)</f>
        <v>0</v>
      </c>
      <c r="T2173">
        <f>ROUND(CU2173*I2173,2)</f>
        <v>0</v>
      </c>
      <c r="U2173">
        <f>CV2173*I2173</f>
        <v>0</v>
      </c>
      <c r="V2173">
        <f>CW2173*I2173</f>
        <v>0</v>
      </c>
      <c r="W2173">
        <f>ROUND(CX2173*I2173,2)</f>
        <v>0</v>
      </c>
      <c r="X2173">
        <f t="shared" si="1415"/>
        <v>0</v>
      </c>
      <c r="Y2173">
        <f t="shared" si="1415"/>
        <v>0</v>
      </c>
      <c r="AA2173">
        <v>22950688</v>
      </c>
      <c r="AB2173">
        <f>ROUND((AC2173+AD2173+AF2173),6)</f>
        <v>99.57</v>
      </c>
      <c r="AC2173">
        <f>ROUND((ES2173),6)</f>
        <v>99.57</v>
      </c>
      <c r="AD2173">
        <f>ROUND((((ET2173)-(EU2173))+AE2173),6)</f>
        <v>0</v>
      </c>
      <c r="AE2173">
        <f t="shared" si="1416"/>
        <v>0</v>
      </c>
      <c r="AF2173">
        <f t="shared" si="1416"/>
        <v>0</v>
      </c>
      <c r="AG2173">
        <f>ROUND((AP2173),6)</f>
        <v>0</v>
      </c>
      <c r="AH2173">
        <f t="shared" si="1417"/>
        <v>0</v>
      </c>
      <c r="AI2173">
        <f t="shared" si="1417"/>
        <v>0</v>
      </c>
      <c r="AJ2173">
        <f>ROUND((AS2173),6)</f>
        <v>0</v>
      </c>
      <c r="AK2173">
        <v>99.57</v>
      </c>
      <c r="AL2173">
        <v>99.57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1</v>
      </c>
      <c r="AW2173">
        <v>1</v>
      </c>
      <c r="AZ2173">
        <v>1</v>
      </c>
      <c r="BA2173">
        <v>1</v>
      </c>
      <c r="BB2173">
        <v>1</v>
      </c>
      <c r="BC2173">
        <v>4.01</v>
      </c>
      <c r="BD2173" t="s">
        <v>45</v>
      </c>
      <c r="BE2173" t="s">
        <v>45</v>
      </c>
      <c r="BF2173" t="s">
        <v>45</v>
      </c>
      <c r="BG2173" t="s">
        <v>45</v>
      </c>
      <c r="BH2173">
        <v>3</v>
      </c>
      <c r="BI2173">
        <v>1</v>
      </c>
      <c r="BJ2173" t="s">
        <v>1030</v>
      </c>
      <c r="BM2173">
        <v>81</v>
      </c>
      <c r="BN2173">
        <v>0</v>
      </c>
      <c r="BO2173" t="s">
        <v>1028</v>
      </c>
      <c r="BP2173">
        <v>1</v>
      </c>
      <c r="BQ2173">
        <v>30</v>
      </c>
      <c r="BS2173">
        <v>1</v>
      </c>
      <c r="BT2173">
        <v>1</v>
      </c>
      <c r="BU2173">
        <v>1</v>
      </c>
      <c r="BV2173">
        <v>1</v>
      </c>
      <c r="BW2173">
        <v>1</v>
      </c>
      <c r="BX2173">
        <v>1</v>
      </c>
      <c r="BY2173" t="s">
        <v>45</v>
      </c>
      <c r="BZ2173">
        <v>0</v>
      </c>
      <c r="CA2173">
        <v>0</v>
      </c>
      <c r="CF2173">
        <v>0</v>
      </c>
      <c r="CG2173">
        <v>0</v>
      </c>
      <c r="CM2173">
        <v>0</v>
      </c>
      <c r="CN2173" t="s">
        <v>45</v>
      </c>
      <c r="CO2173">
        <v>0</v>
      </c>
      <c r="CP2173">
        <f>(P2173+Q2173+S2173)</f>
        <v>0</v>
      </c>
      <c r="CQ2173">
        <f>(AC2173*BC2173*AW2173)</f>
        <v>399.27569999999997</v>
      </c>
      <c r="CR2173">
        <f>(AD2173*BB2173*AV2173)</f>
        <v>0</v>
      </c>
      <c r="CS2173">
        <f>(AE2173*BS2173*AV2173)</f>
        <v>0</v>
      </c>
      <c r="CT2173">
        <f>(AF2173*BA2173*AV2173)</f>
        <v>0</v>
      </c>
      <c r="CU2173">
        <f>AG2173</f>
        <v>0</v>
      </c>
      <c r="CV2173">
        <f>(AH2173*AV2173)</f>
        <v>0</v>
      </c>
      <c r="CW2173">
        <f t="shared" si="1418"/>
        <v>0</v>
      </c>
      <c r="CX2173">
        <f t="shared" si="1418"/>
        <v>0</v>
      </c>
      <c r="CY2173">
        <f>S2173*(BZ2173/100)</f>
        <v>0</v>
      </c>
      <c r="CZ2173">
        <f>S2173*(CA2173/100)</f>
        <v>0</v>
      </c>
      <c r="DC2173" t="s">
        <v>45</v>
      </c>
      <c r="DD2173" t="s">
        <v>45</v>
      </c>
      <c r="DE2173" t="s">
        <v>45</v>
      </c>
      <c r="DF2173" t="s">
        <v>45</v>
      </c>
      <c r="DG2173" t="s">
        <v>45</v>
      </c>
      <c r="DH2173" t="s">
        <v>45</v>
      </c>
      <c r="DI2173" t="s">
        <v>45</v>
      </c>
      <c r="DJ2173" t="s">
        <v>45</v>
      </c>
      <c r="DK2173" t="s">
        <v>45</v>
      </c>
      <c r="DL2173" t="s">
        <v>45</v>
      </c>
      <c r="DM2173" t="s">
        <v>45</v>
      </c>
      <c r="DN2173">
        <v>105</v>
      </c>
      <c r="DO2173">
        <v>70</v>
      </c>
      <c r="DP2173">
        <v>1.0469999999999999</v>
      </c>
      <c r="DQ2173">
        <v>1</v>
      </c>
      <c r="DU2173">
        <v>1010</v>
      </c>
      <c r="DV2173" t="s">
        <v>227</v>
      </c>
      <c r="DW2173" t="s">
        <v>227</v>
      </c>
      <c r="DX2173">
        <v>1</v>
      </c>
      <c r="EE2173">
        <v>21377796</v>
      </c>
      <c r="EF2173">
        <v>30</v>
      </c>
      <c r="EG2173" t="s">
        <v>20</v>
      </c>
      <c r="EH2173">
        <v>0</v>
      </c>
      <c r="EI2173" t="s">
        <v>45</v>
      </c>
      <c r="EJ2173">
        <v>1</v>
      </c>
      <c r="EK2173">
        <v>81</v>
      </c>
      <c r="EL2173" t="s">
        <v>393</v>
      </c>
      <c r="EM2173" t="s">
        <v>394</v>
      </c>
      <c r="EO2173" t="s">
        <v>45</v>
      </c>
      <c r="EQ2173">
        <v>0</v>
      </c>
      <c r="ER2173">
        <v>99.57</v>
      </c>
      <c r="ES2173">
        <v>99.57</v>
      </c>
      <c r="ET2173">
        <v>0</v>
      </c>
      <c r="EU2173">
        <v>0</v>
      </c>
      <c r="EV2173">
        <v>0</v>
      </c>
      <c r="EW2173">
        <v>0</v>
      </c>
      <c r="EX2173">
        <v>0</v>
      </c>
      <c r="EZ2173">
        <v>0</v>
      </c>
      <c r="FQ2173">
        <v>0</v>
      </c>
      <c r="FR2173">
        <f>ROUND(IF(AND(BH2173=3,BI2173=3),P2173,0),2)</f>
        <v>0</v>
      </c>
      <c r="FS2173">
        <v>0</v>
      </c>
      <c r="FX2173">
        <v>0</v>
      </c>
      <c r="FY2173">
        <v>0</v>
      </c>
      <c r="GA2173" t="s">
        <v>45</v>
      </c>
      <c r="GG2173">
        <v>2</v>
      </c>
      <c r="GH2173">
        <v>1</v>
      </c>
      <c r="GI2173">
        <v>2</v>
      </c>
      <c r="GJ2173">
        <v>0</v>
      </c>
      <c r="GK2173">
        <f>ROUND(R2173*(R12)/100,2)</f>
        <v>0</v>
      </c>
      <c r="GL2173">
        <f>ROUND(IF(AND(BH2173=3,BI2173=3,FS2173&lt;&gt;0),P2173,0),2)</f>
        <v>0</v>
      </c>
      <c r="GM2173">
        <f>O2173+X2173+Y2173+GK2173</f>
        <v>0</v>
      </c>
      <c r="GN2173">
        <f>ROUND(IF(OR(BI2173=0,BI2173=1),O2173+X2173+Y2173+GK2173,0),2)</f>
        <v>0</v>
      </c>
      <c r="GO2173">
        <f>ROUND(IF(BI2173=2,O2173+X2173+Y2173+GK2173,0),2)</f>
        <v>0</v>
      </c>
      <c r="GP2173">
        <f>ROUND(IF(BI2173=4,O2173+X2173+Y2173+GK2173,0),2)</f>
        <v>0</v>
      </c>
      <c r="GR2173">
        <v>0</v>
      </c>
    </row>
    <row r="2175" spans="1:200">
      <c r="A2175" s="2">
        <v>51</v>
      </c>
      <c r="B2175" s="2">
        <f>B2167</f>
        <v>0</v>
      </c>
      <c r="C2175" s="2">
        <f>A2167</f>
        <v>5</v>
      </c>
      <c r="D2175" s="2">
        <f>ROW(A2167)</f>
        <v>2167</v>
      </c>
      <c r="E2175" s="2"/>
      <c r="F2175" s="2" t="str">
        <f>IF(F2167&lt;&gt;"",F2167,"")</f>
        <v>Новый подраздел</v>
      </c>
      <c r="G2175" s="2" t="str">
        <f>IF(G2167&lt;&gt;"",G2167,"")</f>
        <v>ТАМБУР (вход в комнату)</v>
      </c>
      <c r="H2175" s="2"/>
      <c r="I2175" s="2"/>
      <c r="J2175" s="2"/>
      <c r="K2175" s="2"/>
      <c r="L2175" s="2"/>
      <c r="M2175" s="2"/>
      <c r="N2175" s="2"/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>
        <f t="shared" ref="AO2175:AU2175" si="1419">ROUND(BB2175,2)</f>
        <v>0</v>
      </c>
      <c r="AP2175" s="2">
        <f t="shared" si="1419"/>
        <v>0</v>
      </c>
      <c r="AQ2175" s="2">
        <f t="shared" si="1419"/>
        <v>0</v>
      </c>
      <c r="AR2175" s="2">
        <f t="shared" si="1419"/>
        <v>0</v>
      </c>
      <c r="AS2175" s="2">
        <f t="shared" si="1419"/>
        <v>0</v>
      </c>
      <c r="AT2175" s="2">
        <f t="shared" si="1419"/>
        <v>0</v>
      </c>
      <c r="AU2175" s="2">
        <f t="shared" si="1419"/>
        <v>0</v>
      </c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>
        <v>0</v>
      </c>
    </row>
    <row r="2177" spans="1:16">
      <c r="A2177" s="4">
        <v>50</v>
      </c>
      <c r="B2177" s="4">
        <v>0</v>
      </c>
      <c r="C2177" s="4">
        <v>0</v>
      </c>
      <c r="D2177" s="4">
        <v>1</v>
      </c>
      <c r="E2177" s="4">
        <v>201</v>
      </c>
      <c r="F2177" s="4">
        <f>ROUND(Source!O2175,O2177)</f>
        <v>0</v>
      </c>
      <c r="G2177" s="4" t="s">
        <v>172</v>
      </c>
      <c r="H2177" s="4" t="s">
        <v>173</v>
      </c>
      <c r="I2177" s="4"/>
      <c r="J2177" s="4"/>
      <c r="K2177" s="4">
        <v>201</v>
      </c>
      <c r="L2177" s="4">
        <v>1</v>
      </c>
      <c r="M2177" s="4">
        <v>3</v>
      </c>
      <c r="N2177" s="4" t="s">
        <v>45</v>
      </c>
      <c r="O2177" s="4">
        <v>2</v>
      </c>
      <c r="P2177" s="4"/>
    </row>
    <row r="2178" spans="1:16">
      <c r="A2178" s="4">
        <v>50</v>
      </c>
      <c r="B2178" s="4">
        <v>0</v>
      </c>
      <c r="C2178" s="4">
        <v>0</v>
      </c>
      <c r="D2178" s="4">
        <v>1</v>
      </c>
      <c r="E2178" s="4">
        <v>202</v>
      </c>
      <c r="F2178" s="4">
        <f>ROUND(Source!P2175,O2178)</f>
        <v>0</v>
      </c>
      <c r="G2178" s="4" t="s">
        <v>174</v>
      </c>
      <c r="H2178" s="4" t="s">
        <v>175</v>
      </c>
      <c r="I2178" s="4"/>
      <c r="J2178" s="4"/>
      <c r="K2178" s="4">
        <v>202</v>
      </c>
      <c r="L2178" s="4">
        <v>2</v>
      </c>
      <c r="M2178" s="4">
        <v>3</v>
      </c>
      <c r="N2178" s="4" t="s">
        <v>45</v>
      </c>
      <c r="O2178" s="4">
        <v>2</v>
      </c>
      <c r="P2178" s="4"/>
    </row>
    <row r="2179" spans="1:16">
      <c r="A2179" s="4">
        <v>50</v>
      </c>
      <c r="B2179" s="4">
        <v>0</v>
      </c>
      <c r="C2179" s="4">
        <v>0</v>
      </c>
      <c r="D2179" s="4">
        <v>1</v>
      </c>
      <c r="E2179" s="4">
        <v>222</v>
      </c>
      <c r="F2179" s="4">
        <f>ROUND(Source!AO2175,O2179)</f>
        <v>0</v>
      </c>
      <c r="G2179" s="4" t="s">
        <v>176</v>
      </c>
      <c r="H2179" s="4" t="s">
        <v>177</v>
      </c>
      <c r="I2179" s="4"/>
      <c r="J2179" s="4"/>
      <c r="K2179" s="4">
        <v>222</v>
      </c>
      <c r="L2179" s="4">
        <v>3</v>
      </c>
      <c r="M2179" s="4">
        <v>3</v>
      </c>
      <c r="N2179" s="4" t="s">
        <v>45</v>
      </c>
      <c r="O2179" s="4">
        <v>2</v>
      </c>
      <c r="P2179" s="4"/>
    </row>
    <row r="2180" spans="1:16">
      <c r="A2180" s="4">
        <v>50</v>
      </c>
      <c r="B2180" s="4">
        <v>0</v>
      </c>
      <c r="C2180" s="4">
        <v>0</v>
      </c>
      <c r="D2180" s="4">
        <v>1</v>
      </c>
      <c r="E2180" s="4">
        <v>216</v>
      </c>
      <c r="F2180" s="4">
        <f>ROUND(Source!AP2175,O2180)</f>
        <v>0</v>
      </c>
      <c r="G2180" s="4" t="s">
        <v>178</v>
      </c>
      <c r="H2180" s="4" t="s">
        <v>179</v>
      </c>
      <c r="I2180" s="4"/>
      <c r="J2180" s="4"/>
      <c r="K2180" s="4">
        <v>216</v>
      </c>
      <c r="L2180" s="4">
        <v>4</v>
      </c>
      <c r="M2180" s="4">
        <v>3</v>
      </c>
      <c r="N2180" s="4" t="s">
        <v>45</v>
      </c>
      <c r="O2180" s="4">
        <v>2</v>
      </c>
      <c r="P2180" s="4"/>
    </row>
    <row r="2181" spans="1:16">
      <c r="A2181" s="4">
        <v>50</v>
      </c>
      <c r="B2181" s="4">
        <v>0</v>
      </c>
      <c r="C2181" s="4">
        <v>0</v>
      </c>
      <c r="D2181" s="4">
        <v>1</v>
      </c>
      <c r="E2181" s="4">
        <v>223</v>
      </c>
      <c r="F2181" s="4">
        <f>ROUND(Source!AQ2175,O2181)</f>
        <v>0</v>
      </c>
      <c r="G2181" s="4" t="s">
        <v>180</v>
      </c>
      <c r="H2181" s="4" t="s">
        <v>181</v>
      </c>
      <c r="I2181" s="4"/>
      <c r="J2181" s="4"/>
      <c r="K2181" s="4">
        <v>223</v>
      </c>
      <c r="L2181" s="4">
        <v>5</v>
      </c>
      <c r="M2181" s="4">
        <v>3</v>
      </c>
      <c r="N2181" s="4" t="s">
        <v>45</v>
      </c>
      <c r="O2181" s="4">
        <v>2</v>
      </c>
      <c r="P2181" s="4"/>
    </row>
    <row r="2182" spans="1:16">
      <c r="A2182" s="4">
        <v>50</v>
      </c>
      <c r="B2182" s="4">
        <v>0</v>
      </c>
      <c r="C2182" s="4">
        <v>0</v>
      </c>
      <c r="D2182" s="4">
        <v>1</v>
      </c>
      <c r="E2182" s="4">
        <v>203</v>
      </c>
      <c r="F2182" s="4">
        <f>ROUND(Source!Q2175,O2182)</f>
        <v>0</v>
      </c>
      <c r="G2182" s="4" t="s">
        <v>182</v>
      </c>
      <c r="H2182" s="4" t="s">
        <v>183</v>
      </c>
      <c r="I2182" s="4"/>
      <c r="J2182" s="4"/>
      <c r="K2182" s="4">
        <v>203</v>
      </c>
      <c r="L2182" s="4">
        <v>6</v>
      </c>
      <c r="M2182" s="4">
        <v>3</v>
      </c>
      <c r="N2182" s="4" t="s">
        <v>45</v>
      </c>
      <c r="O2182" s="4">
        <v>2</v>
      </c>
      <c r="P2182" s="4"/>
    </row>
    <row r="2183" spans="1:16">
      <c r="A2183" s="4">
        <v>50</v>
      </c>
      <c r="B2183" s="4">
        <v>0</v>
      </c>
      <c r="C2183" s="4">
        <v>0</v>
      </c>
      <c r="D2183" s="4">
        <v>1</v>
      </c>
      <c r="E2183" s="4">
        <v>204</v>
      </c>
      <c r="F2183" s="4">
        <f>ROUND(Source!R2175,O2183)</f>
        <v>0</v>
      </c>
      <c r="G2183" s="4" t="s">
        <v>184</v>
      </c>
      <c r="H2183" s="4" t="s">
        <v>185</v>
      </c>
      <c r="I2183" s="4"/>
      <c r="J2183" s="4"/>
      <c r="K2183" s="4">
        <v>204</v>
      </c>
      <c r="L2183" s="4">
        <v>7</v>
      </c>
      <c r="M2183" s="4">
        <v>3</v>
      </c>
      <c r="N2183" s="4" t="s">
        <v>45</v>
      </c>
      <c r="O2183" s="4">
        <v>2</v>
      </c>
      <c r="P2183" s="4"/>
    </row>
    <row r="2184" spans="1:16">
      <c r="A2184" s="4">
        <v>50</v>
      </c>
      <c r="B2184" s="4">
        <v>0</v>
      </c>
      <c r="C2184" s="4">
        <v>0</v>
      </c>
      <c r="D2184" s="4">
        <v>1</v>
      </c>
      <c r="E2184" s="4">
        <v>205</v>
      </c>
      <c r="F2184" s="4">
        <f>ROUND(Source!S2175,O2184)</f>
        <v>0</v>
      </c>
      <c r="G2184" s="4" t="s">
        <v>186</v>
      </c>
      <c r="H2184" s="4" t="s">
        <v>187</v>
      </c>
      <c r="I2184" s="4"/>
      <c r="J2184" s="4"/>
      <c r="K2184" s="4">
        <v>205</v>
      </c>
      <c r="L2184" s="4">
        <v>8</v>
      </c>
      <c r="M2184" s="4">
        <v>3</v>
      </c>
      <c r="N2184" s="4" t="s">
        <v>45</v>
      </c>
      <c r="O2184" s="4">
        <v>2</v>
      </c>
      <c r="P2184" s="4"/>
    </row>
    <row r="2185" spans="1:16">
      <c r="A2185" s="4">
        <v>50</v>
      </c>
      <c r="B2185" s="4">
        <v>0</v>
      </c>
      <c r="C2185" s="4">
        <v>0</v>
      </c>
      <c r="D2185" s="4">
        <v>1</v>
      </c>
      <c r="E2185" s="4">
        <v>214</v>
      </c>
      <c r="F2185" s="4">
        <f>ROUND(Source!AS2175,O2185)</f>
        <v>0</v>
      </c>
      <c r="G2185" s="4" t="s">
        <v>188</v>
      </c>
      <c r="H2185" s="4" t="s">
        <v>189</v>
      </c>
      <c r="I2185" s="4"/>
      <c r="J2185" s="4"/>
      <c r="K2185" s="4">
        <v>214</v>
      </c>
      <c r="L2185" s="4">
        <v>9</v>
      </c>
      <c r="M2185" s="4">
        <v>3</v>
      </c>
      <c r="N2185" s="4" t="s">
        <v>45</v>
      </c>
      <c r="O2185" s="4">
        <v>2</v>
      </c>
      <c r="P2185" s="4"/>
    </row>
    <row r="2186" spans="1:16">
      <c r="A2186" s="4">
        <v>50</v>
      </c>
      <c r="B2186" s="4">
        <v>0</v>
      </c>
      <c r="C2186" s="4">
        <v>0</v>
      </c>
      <c r="D2186" s="4">
        <v>1</v>
      </c>
      <c r="E2186" s="4">
        <v>215</v>
      </c>
      <c r="F2186" s="4">
        <f>ROUND(Source!AT2175,O2186)</f>
        <v>0</v>
      </c>
      <c r="G2186" s="4" t="s">
        <v>190</v>
      </c>
      <c r="H2186" s="4" t="s">
        <v>191</v>
      </c>
      <c r="I2186" s="4"/>
      <c r="J2186" s="4"/>
      <c r="K2186" s="4">
        <v>215</v>
      </c>
      <c r="L2186" s="4">
        <v>10</v>
      </c>
      <c r="M2186" s="4">
        <v>3</v>
      </c>
      <c r="N2186" s="4" t="s">
        <v>45</v>
      </c>
      <c r="O2186" s="4">
        <v>2</v>
      </c>
      <c r="P2186" s="4"/>
    </row>
    <row r="2187" spans="1:16">
      <c r="A2187" s="4">
        <v>50</v>
      </c>
      <c r="B2187" s="4">
        <v>0</v>
      </c>
      <c r="C2187" s="4">
        <v>0</v>
      </c>
      <c r="D2187" s="4">
        <v>1</v>
      </c>
      <c r="E2187" s="4">
        <v>217</v>
      </c>
      <c r="F2187" s="4">
        <f>ROUND(Source!AU2175,O2187)</f>
        <v>0</v>
      </c>
      <c r="G2187" s="4" t="s">
        <v>192</v>
      </c>
      <c r="H2187" s="4" t="s">
        <v>193</v>
      </c>
      <c r="I2187" s="4"/>
      <c r="J2187" s="4"/>
      <c r="K2187" s="4">
        <v>217</v>
      </c>
      <c r="L2187" s="4">
        <v>11</v>
      </c>
      <c r="M2187" s="4">
        <v>3</v>
      </c>
      <c r="N2187" s="4" t="s">
        <v>45</v>
      </c>
      <c r="O2187" s="4">
        <v>2</v>
      </c>
      <c r="P2187" s="4"/>
    </row>
    <row r="2188" spans="1:16">
      <c r="A2188" s="4">
        <v>50</v>
      </c>
      <c r="B2188" s="4">
        <v>0</v>
      </c>
      <c r="C2188" s="4">
        <v>0</v>
      </c>
      <c r="D2188" s="4">
        <v>1</v>
      </c>
      <c r="E2188" s="4">
        <v>206</v>
      </c>
      <c r="F2188" s="4">
        <f>ROUND(Source!T2175,O2188)</f>
        <v>0</v>
      </c>
      <c r="G2188" s="4" t="s">
        <v>194</v>
      </c>
      <c r="H2188" s="4" t="s">
        <v>195</v>
      </c>
      <c r="I2188" s="4"/>
      <c r="J2188" s="4"/>
      <c r="K2188" s="4">
        <v>206</v>
      </c>
      <c r="L2188" s="4">
        <v>12</v>
      </c>
      <c r="M2188" s="4">
        <v>3</v>
      </c>
      <c r="N2188" s="4" t="s">
        <v>45</v>
      </c>
      <c r="O2188" s="4">
        <v>2</v>
      </c>
      <c r="P2188" s="4"/>
    </row>
    <row r="2189" spans="1:16">
      <c r="A2189" s="4">
        <v>50</v>
      </c>
      <c r="B2189" s="4">
        <v>0</v>
      </c>
      <c r="C2189" s="4">
        <v>0</v>
      </c>
      <c r="D2189" s="4">
        <v>1</v>
      </c>
      <c r="E2189" s="4">
        <v>207</v>
      </c>
      <c r="F2189" s="4">
        <f>Source!U2175</f>
        <v>0</v>
      </c>
      <c r="G2189" s="4" t="s">
        <v>196</v>
      </c>
      <c r="H2189" s="4" t="s">
        <v>197</v>
      </c>
      <c r="I2189" s="4"/>
      <c r="J2189" s="4"/>
      <c r="K2189" s="4">
        <v>207</v>
      </c>
      <c r="L2189" s="4">
        <v>13</v>
      </c>
      <c r="M2189" s="4">
        <v>3</v>
      </c>
      <c r="N2189" s="4" t="s">
        <v>45</v>
      </c>
      <c r="O2189" s="4">
        <v>-1</v>
      </c>
      <c r="P2189" s="4"/>
    </row>
    <row r="2190" spans="1:16">
      <c r="A2190" s="4">
        <v>50</v>
      </c>
      <c r="B2190" s="4">
        <v>0</v>
      </c>
      <c r="C2190" s="4">
        <v>0</v>
      </c>
      <c r="D2190" s="4">
        <v>1</v>
      </c>
      <c r="E2190" s="4">
        <v>208</v>
      </c>
      <c r="F2190" s="4">
        <f>Source!V2175</f>
        <v>0</v>
      </c>
      <c r="G2190" s="4" t="s">
        <v>198</v>
      </c>
      <c r="H2190" s="4" t="s">
        <v>199</v>
      </c>
      <c r="I2190" s="4"/>
      <c r="J2190" s="4"/>
      <c r="K2190" s="4">
        <v>208</v>
      </c>
      <c r="L2190" s="4">
        <v>14</v>
      </c>
      <c r="M2190" s="4">
        <v>3</v>
      </c>
      <c r="N2190" s="4" t="s">
        <v>45</v>
      </c>
      <c r="O2190" s="4">
        <v>-1</v>
      </c>
      <c r="P2190" s="4"/>
    </row>
    <row r="2191" spans="1:16">
      <c r="A2191" s="4">
        <v>50</v>
      </c>
      <c r="B2191" s="4">
        <v>0</v>
      </c>
      <c r="C2191" s="4">
        <v>0</v>
      </c>
      <c r="D2191" s="4">
        <v>1</v>
      </c>
      <c r="E2191" s="4">
        <v>209</v>
      </c>
      <c r="F2191" s="4">
        <f>ROUND(Source!W2175,O2191)</f>
        <v>0</v>
      </c>
      <c r="G2191" s="4" t="s">
        <v>200</v>
      </c>
      <c r="H2191" s="4" t="s">
        <v>201</v>
      </c>
      <c r="I2191" s="4"/>
      <c r="J2191" s="4"/>
      <c r="K2191" s="4">
        <v>209</v>
      </c>
      <c r="L2191" s="4">
        <v>15</v>
      </c>
      <c r="M2191" s="4">
        <v>3</v>
      </c>
      <c r="N2191" s="4" t="s">
        <v>45</v>
      </c>
      <c r="O2191" s="4">
        <v>2</v>
      </c>
      <c r="P2191" s="4"/>
    </row>
    <row r="2192" spans="1:16">
      <c r="A2192" s="4">
        <v>50</v>
      </c>
      <c r="B2192" s="4">
        <v>0</v>
      </c>
      <c r="C2192" s="4">
        <v>0</v>
      </c>
      <c r="D2192" s="4">
        <v>1</v>
      </c>
      <c r="E2192" s="4">
        <v>210</v>
      </c>
      <c r="F2192" s="4">
        <f>ROUND(Source!X2175,O2192)</f>
        <v>0</v>
      </c>
      <c r="G2192" s="4" t="s">
        <v>202</v>
      </c>
      <c r="H2192" s="4" t="s">
        <v>203</v>
      </c>
      <c r="I2192" s="4"/>
      <c r="J2192" s="4"/>
      <c r="K2192" s="4">
        <v>210</v>
      </c>
      <c r="L2192" s="4">
        <v>16</v>
      </c>
      <c r="M2192" s="4">
        <v>3</v>
      </c>
      <c r="N2192" s="4" t="s">
        <v>45</v>
      </c>
      <c r="O2192" s="4">
        <v>2</v>
      </c>
      <c r="P2192" s="4"/>
    </row>
    <row r="2193" spans="1:200">
      <c r="A2193" s="4">
        <v>50</v>
      </c>
      <c r="B2193" s="4">
        <v>0</v>
      </c>
      <c r="C2193" s="4">
        <v>0</v>
      </c>
      <c r="D2193" s="4">
        <v>1</v>
      </c>
      <c r="E2193" s="4">
        <v>211</v>
      </c>
      <c r="F2193" s="4">
        <f>ROUND(Source!Y2175,O2193)</f>
        <v>0</v>
      </c>
      <c r="G2193" s="4" t="s">
        <v>204</v>
      </c>
      <c r="H2193" s="4" t="s">
        <v>205</v>
      </c>
      <c r="I2193" s="4"/>
      <c r="J2193" s="4"/>
      <c r="K2193" s="4">
        <v>211</v>
      </c>
      <c r="L2193" s="4">
        <v>17</v>
      </c>
      <c r="M2193" s="4">
        <v>3</v>
      </c>
      <c r="N2193" s="4" t="s">
        <v>45</v>
      </c>
      <c r="O2193" s="4">
        <v>2</v>
      </c>
      <c r="P2193" s="4"/>
    </row>
    <row r="2194" spans="1:200">
      <c r="A2194" s="4">
        <v>50</v>
      </c>
      <c r="B2194" s="4">
        <v>0</v>
      </c>
      <c r="C2194" s="4">
        <v>0</v>
      </c>
      <c r="D2194" s="4">
        <v>1</v>
      </c>
      <c r="E2194" s="4">
        <v>224</v>
      </c>
      <c r="F2194" s="4">
        <f>ROUND(Source!AR2175,O2194)</f>
        <v>0</v>
      </c>
      <c r="G2194" s="4" t="s">
        <v>206</v>
      </c>
      <c r="H2194" s="4" t="s">
        <v>207</v>
      </c>
      <c r="I2194" s="4"/>
      <c r="J2194" s="4"/>
      <c r="K2194" s="4">
        <v>224</v>
      </c>
      <c r="L2194" s="4">
        <v>18</v>
      </c>
      <c r="M2194" s="4">
        <v>3</v>
      </c>
      <c r="N2194" s="4" t="s">
        <v>45</v>
      </c>
      <c r="O2194" s="4">
        <v>2</v>
      </c>
      <c r="P2194" s="4"/>
    </row>
    <row r="2196" spans="1:200">
      <c r="A2196" s="1">
        <v>5</v>
      </c>
      <c r="B2196" s="1">
        <v>0</v>
      </c>
      <c r="C2196" s="1"/>
      <c r="D2196" s="1">
        <f>ROW(A2204)</f>
        <v>2204</v>
      </c>
      <c r="E2196" s="1"/>
      <c r="F2196" s="1" t="s">
        <v>564</v>
      </c>
      <c r="G2196" s="1" t="s">
        <v>858</v>
      </c>
      <c r="H2196" s="1" t="s">
        <v>45</v>
      </c>
      <c r="I2196" s="1">
        <v>0</v>
      </c>
      <c r="J2196" s="1"/>
      <c r="K2196" s="1">
        <v>0</v>
      </c>
      <c r="L2196" s="1"/>
      <c r="M2196" s="1"/>
      <c r="N2196" s="1"/>
      <c r="O2196" s="1"/>
      <c r="P2196" s="1"/>
      <c r="Q2196" s="1"/>
      <c r="R2196" s="1"/>
      <c r="S2196" s="1"/>
      <c r="T2196" s="1"/>
      <c r="U2196" s="1" t="s">
        <v>45</v>
      </c>
      <c r="V2196" s="1">
        <v>0</v>
      </c>
      <c r="W2196" s="1"/>
      <c r="X2196" s="1"/>
      <c r="Y2196" s="1"/>
      <c r="Z2196" s="1"/>
      <c r="AA2196" s="1"/>
      <c r="AB2196" s="1" t="s">
        <v>45</v>
      </c>
      <c r="AC2196" s="1" t="s">
        <v>45</v>
      </c>
      <c r="AD2196" s="1" t="s">
        <v>45</v>
      </c>
      <c r="AE2196" s="1" t="s">
        <v>45</v>
      </c>
      <c r="AF2196" s="1" t="s">
        <v>45</v>
      </c>
      <c r="AG2196" s="1" t="s">
        <v>45</v>
      </c>
      <c r="AH2196" s="1"/>
      <c r="AI2196" s="1"/>
      <c r="AJ2196" s="1"/>
      <c r="AK2196" s="1"/>
      <c r="AL2196" s="1"/>
      <c r="AM2196" s="1"/>
      <c r="AN2196" s="1"/>
      <c r="AO2196" s="1"/>
      <c r="AP2196" s="1" t="s">
        <v>45</v>
      </c>
      <c r="AQ2196" s="1" t="s">
        <v>45</v>
      </c>
      <c r="AR2196" s="1" t="s">
        <v>45</v>
      </c>
      <c r="AS2196" s="1"/>
      <c r="AT2196" s="1"/>
      <c r="AU2196" s="1"/>
      <c r="AV2196" s="1"/>
      <c r="AW2196" s="1"/>
      <c r="AX2196" s="1"/>
      <c r="AY2196" s="1"/>
      <c r="AZ2196" s="1" t="s">
        <v>45</v>
      </c>
      <c r="BA2196" s="1"/>
      <c r="BB2196" s="1" t="s">
        <v>45</v>
      </c>
      <c r="BC2196" s="1" t="s">
        <v>45</v>
      </c>
      <c r="BD2196" s="1" t="s">
        <v>45</v>
      </c>
      <c r="BE2196" s="1" t="s">
        <v>45</v>
      </c>
      <c r="BF2196" s="1" t="s">
        <v>45</v>
      </c>
      <c r="BG2196" s="1" t="s">
        <v>45</v>
      </c>
      <c r="BH2196" s="1" t="s">
        <v>45</v>
      </c>
      <c r="BI2196" s="1" t="s">
        <v>45</v>
      </c>
      <c r="BJ2196" s="1" t="s">
        <v>45</v>
      </c>
      <c r="BK2196" s="1" t="s">
        <v>45</v>
      </c>
      <c r="BL2196" s="1" t="s">
        <v>45</v>
      </c>
      <c r="BM2196" s="1" t="s">
        <v>45</v>
      </c>
      <c r="BN2196" s="1" t="s">
        <v>45</v>
      </c>
      <c r="BO2196" s="1" t="s">
        <v>45</v>
      </c>
      <c r="BP2196" s="1" t="s">
        <v>45</v>
      </c>
      <c r="BQ2196" s="1"/>
      <c r="BR2196" s="1"/>
      <c r="BS2196" s="1"/>
      <c r="BT2196" s="1"/>
      <c r="BU2196" s="1"/>
      <c r="BV2196" s="1"/>
      <c r="BW2196" s="1"/>
      <c r="BX2196" s="1">
        <v>0</v>
      </c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>
        <v>0</v>
      </c>
    </row>
    <row r="2198" spans="1:200">
      <c r="A2198" s="2">
        <v>52</v>
      </c>
      <c r="B2198" s="2">
        <f t="shared" ref="B2198:G2198" si="1420">B2204</f>
        <v>0</v>
      </c>
      <c r="C2198" s="2">
        <f t="shared" si="1420"/>
        <v>5</v>
      </c>
      <c r="D2198" s="2">
        <f t="shared" si="1420"/>
        <v>2196</v>
      </c>
      <c r="E2198" s="2">
        <f t="shared" si="1420"/>
        <v>0</v>
      </c>
      <c r="F2198" s="2" t="str">
        <f t="shared" si="1420"/>
        <v>Новый подраздел</v>
      </c>
      <c r="G2198" s="2" t="str">
        <f t="shared" si="1420"/>
        <v>КУХНЯ</v>
      </c>
      <c r="H2198" s="2"/>
      <c r="I2198" s="2"/>
      <c r="J2198" s="2"/>
      <c r="K2198" s="2"/>
      <c r="L2198" s="2"/>
      <c r="M2198" s="2"/>
      <c r="N2198" s="2"/>
      <c r="O2198" s="2">
        <f t="shared" ref="O2198:AT2198" si="1421">O2204</f>
        <v>0</v>
      </c>
      <c r="P2198" s="2">
        <f t="shared" si="1421"/>
        <v>0</v>
      </c>
      <c r="Q2198" s="2">
        <f t="shared" si="1421"/>
        <v>0</v>
      </c>
      <c r="R2198" s="2">
        <f t="shared" si="1421"/>
        <v>0</v>
      </c>
      <c r="S2198" s="2">
        <f t="shared" si="1421"/>
        <v>0</v>
      </c>
      <c r="T2198" s="2">
        <f t="shared" si="1421"/>
        <v>0</v>
      </c>
      <c r="U2198" s="2">
        <f t="shared" si="1421"/>
        <v>0</v>
      </c>
      <c r="V2198" s="2">
        <f t="shared" si="1421"/>
        <v>0</v>
      </c>
      <c r="W2198" s="2">
        <f t="shared" si="1421"/>
        <v>0</v>
      </c>
      <c r="X2198" s="2">
        <f t="shared" si="1421"/>
        <v>0</v>
      </c>
      <c r="Y2198" s="2">
        <f t="shared" si="1421"/>
        <v>0</v>
      </c>
      <c r="Z2198" s="2">
        <f t="shared" si="1421"/>
        <v>0</v>
      </c>
      <c r="AA2198" s="2">
        <f t="shared" si="1421"/>
        <v>0</v>
      </c>
      <c r="AB2198" s="2">
        <f t="shared" si="1421"/>
        <v>0</v>
      </c>
      <c r="AC2198" s="2">
        <f t="shared" si="1421"/>
        <v>0</v>
      </c>
      <c r="AD2198" s="2">
        <f t="shared" si="1421"/>
        <v>0</v>
      </c>
      <c r="AE2198" s="2">
        <f t="shared" si="1421"/>
        <v>0</v>
      </c>
      <c r="AF2198" s="2">
        <f t="shared" si="1421"/>
        <v>0</v>
      </c>
      <c r="AG2198" s="2">
        <f t="shared" si="1421"/>
        <v>0</v>
      </c>
      <c r="AH2198" s="2">
        <f t="shared" si="1421"/>
        <v>0</v>
      </c>
      <c r="AI2198" s="2">
        <f t="shared" si="1421"/>
        <v>0</v>
      </c>
      <c r="AJ2198" s="2">
        <f t="shared" si="1421"/>
        <v>0</v>
      </c>
      <c r="AK2198" s="2">
        <f t="shared" si="1421"/>
        <v>0</v>
      </c>
      <c r="AL2198" s="2">
        <f t="shared" si="1421"/>
        <v>0</v>
      </c>
      <c r="AM2198" s="2">
        <f t="shared" si="1421"/>
        <v>0</v>
      </c>
      <c r="AN2198" s="2">
        <f t="shared" si="1421"/>
        <v>0</v>
      </c>
      <c r="AO2198" s="2">
        <f t="shared" si="1421"/>
        <v>0</v>
      </c>
      <c r="AP2198" s="2">
        <f t="shared" si="1421"/>
        <v>0</v>
      </c>
      <c r="AQ2198" s="2">
        <f t="shared" si="1421"/>
        <v>0</v>
      </c>
      <c r="AR2198" s="2">
        <f t="shared" si="1421"/>
        <v>0</v>
      </c>
      <c r="AS2198" s="2">
        <f t="shared" si="1421"/>
        <v>0</v>
      </c>
      <c r="AT2198" s="2">
        <f t="shared" si="1421"/>
        <v>0</v>
      </c>
      <c r="AU2198" s="2">
        <f t="shared" ref="AU2198:BZ2198" si="1422">AU2204</f>
        <v>0</v>
      </c>
      <c r="AV2198" s="2">
        <f t="shared" si="1422"/>
        <v>0</v>
      </c>
      <c r="AW2198" s="2">
        <f t="shared" si="1422"/>
        <v>0</v>
      </c>
      <c r="AX2198" s="2">
        <f t="shared" si="1422"/>
        <v>0</v>
      </c>
      <c r="AY2198" s="2">
        <f t="shared" si="1422"/>
        <v>0</v>
      </c>
      <c r="AZ2198" s="2">
        <f t="shared" si="1422"/>
        <v>0</v>
      </c>
      <c r="BA2198" s="2">
        <f t="shared" si="1422"/>
        <v>0</v>
      </c>
      <c r="BB2198" s="2">
        <f t="shared" si="1422"/>
        <v>0</v>
      </c>
      <c r="BC2198" s="2">
        <f t="shared" si="1422"/>
        <v>0</v>
      </c>
      <c r="BD2198" s="2">
        <f t="shared" si="1422"/>
        <v>0</v>
      </c>
      <c r="BE2198" s="2">
        <f t="shared" si="1422"/>
        <v>0</v>
      </c>
      <c r="BF2198" s="2">
        <f t="shared" si="1422"/>
        <v>0</v>
      </c>
      <c r="BG2198" s="2">
        <f t="shared" si="1422"/>
        <v>0</v>
      </c>
      <c r="BH2198" s="2">
        <f t="shared" si="1422"/>
        <v>0</v>
      </c>
      <c r="BI2198" s="2">
        <f t="shared" si="1422"/>
        <v>0</v>
      </c>
      <c r="BJ2198" s="2">
        <f t="shared" si="1422"/>
        <v>0</v>
      </c>
      <c r="BK2198" s="2">
        <f t="shared" si="1422"/>
        <v>0</v>
      </c>
      <c r="BL2198" s="2">
        <f t="shared" si="1422"/>
        <v>0</v>
      </c>
      <c r="BM2198" s="2">
        <f t="shared" si="1422"/>
        <v>0</v>
      </c>
      <c r="BN2198" s="2">
        <f t="shared" si="1422"/>
        <v>0</v>
      </c>
      <c r="BO2198" s="3">
        <f t="shared" si="1422"/>
        <v>0</v>
      </c>
      <c r="BP2198" s="3">
        <f t="shared" si="1422"/>
        <v>0</v>
      </c>
      <c r="BQ2198" s="3">
        <f t="shared" si="1422"/>
        <v>0</v>
      </c>
      <c r="BR2198" s="3">
        <f t="shared" si="1422"/>
        <v>0</v>
      </c>
      <c r="BS2198" s="3">
        <f t="shared" si="1422"/>
        <v>0</v>
      </c>
      <c r="BT2198" s="3">
        <f t="shared" si="1422"/>
        <v>0</v>
      </c>
      <c r="BU2198" s="3">
        <f t="shared" si="1422"/>
        <v>0</v>
      </c>
      <c r="BV2198" s="3">
        <f t="shared" si="1422"/>
        <v>0</v>
      </c>
      <c r="BW2198" s="3">
        <f t="shared" si="1422"/>
        <v>0</v>
      </c>
      <c r="BX2198" s="3">
        <f t="shared" si="1422"/>
        <v>0</v>
      </c>
      <c r="BY2198" s="3">
        <f t="shared" si="1422"/>
        <v>0</v>
      </c>
      <c r="BZ2198" s="3">
        <f t="shared" si="1422"/>
        <v>0</v>
      </c>
      <c r="CA2198" s="3">
        <f t="shared" ref="CA2198:DF2198" si="1423">CA2204</f>
        <v>0</v>
      </c>
      <c r="CB2198" s="3">
        <f t="shared" si="1423"/>
        <v>0</v>
      </c>
      <c r="CC2198" s="3">
        <f t="shared" si="1423"/>
        <v>0</v>
      </c>
      <c r="CD2198" s="3">
        <f t="shared" si="1423"/>
        <v>0</v>
      </c>
      <c r="CE2198" s="3">
        <f t="shared" si="1423"/>
        <v>0</v>
      </c>
      <c r="CF2198" s="3">
        <f t="shared" si="1423"/>
        <v>0</v>
      </c>
      <c r="CG2198" s="3">
        <f t="shared" si="1423"/>
        <v>0</v>
      </c>
      <c r="CH2198" s="3">
        <f t="shared" si="1423"/>
        <v>0</v>
      </c>
      <c r="CI2198" s="3">
        <f t="shared" si="1423"/>
        <v>0</v>
      </c>
      <c r="CJ2198" s="3">
        <f t="shared" si="1423"/>
        <v>0</v>
      </c>
      <c r="CK2198" s="3">
        <f t="shared" si="1423"/>
        <v>0</v>
      </c>
      <c r="CL2198" s="3">
        <f t="shared" si="1423"/>
        <v>0</v>
      </c>
      <c r="CM2198" s="3">
        <f t="shared" si="1423"/>
        <v>0</v>
      </c>
      <c r="CN2198" s="3">
        <f t="shared" si="1423"/>
        <v>0</v>
      </c>
      <c r="CO2198" s="3">
        <f t="shared" si="1423"/>
        <v>0</v>
      </c>
      <c r="CP2198" s="3">
        <f t="shared" si="1423"/>
        <v>0</v>
      </c>
      <c r="CQ2198" s="3">
        <f t="shared" si="1423"/>
        <v>0</v>
      </c>
      <c r="CR2198" s="3">
        <f t="shared" si="1423"/>
        <v>0</v>
      </c>
      <c r="CS2198" s="3">
        <f t="shared" si="1423"/>
        <v>0</v>
      </c>
      <c r="CT2198" s="3">
        <f t="shared" si="1423"/>
        <v>0</v>
      </c>
      <c r="CU2198" s="3">
        <f t="shared" si="1423"/>
        <v>0</v>
      </c>
      <c r="CV2198" s="3">
        <f t="shared" si="1423"/>
        <v>0</v>
      </c>
      <c r="CW2198" s="3">
        <f t="shared" si="1423"/>
        <v>0</v>
      </c>
      <c r="CX2198" s="3">
        <f t="shared" si="1423"/>
        <v>0</v>
      </c>
      <c r="CY2198" s="3">
        <f t="shared" si="1423"/>
        <v>0</v>
      </c>
      <c r="CZ2198" s="3">
        <f t="shared" si="1423"/>
        <v>0</v>
      </c>
      <c r="DA2198" s="3">
        <f t="shared" si="1423"/>
        <v>0</v>
      </c>
      <c r="DB2198" s="3">
        <f t="shared" si="1423"/>
        <v>0</v>
      </c>
      <c r="DC2198" s="3">
        <f t="shared" si="1423"/>
        <v>0</v>
      </c>
      <c r="DD2198" s="3">
        <f t="shared" si="1423"/>
        <v>0</v>
      </c>
      <c r="DE2198" s="3">
        <f t="shared" si="1423"/>
        <v>0</v>
      </c>
      <c r="DF2198" s="3">
        <f t="shared" si="1423"/>
        <v>0</v>
      </c>
      <c r="DG2198" s="3">
        <f t="shared" ref="DG2198:DN2198" si="1424">DG2204</f>
        <v>0</v>
      </c>
      <c r="DH2198" s="3">
        <f t="shared" si="1424"/>
        <v>0</v>
      </c>
      <c r="DI2198" s="3">
        <f t="shared" si="1424"/>
        <v>0</v>
      </c>
      <c r="DJ2198" s="3">
        <f t="shared" si="1424"/>
        <v>0</v>
      </c>
      <c r="DK2198" s="3">
        <f t="shared" si="1424"/>
        <v>0</v>
      </c>
      <c r="DL2198" s="3">
        <f t="shared" si="1424"/>
        <v>0</v>
      </c>
      <c r="DM2198" s="3">
        <f t="shared" si="1424"/>
        <v>0</v>
      </c>
      <c r="DN2198" s="3">
        <f t="shared" si="1424"/>
        <v>0</v>
      </c>
    </row>
    <row r="2200" spans="1:200">
      <c r="A2200">
        <v>17</v>
      </c>
      <c r="B2200">
        <v>0</v>
      </c>
      <c r="C2200">
        <f>ROW(SmtRes!A1029)</f>
        <v>1029</v>
      </c>
      <c r="D2200">
        <f>ROW(EtalonRes!A1015)</f>
        <v>1015</v>
      </c>
      <c r="E2200" t="s">
        <v>63</v>
      </c>
      <c r="F2200" t="s">
        <v>1022</v>
      </c>
      <c r="G2200" t="s">
        <v>1023</v>
      </c>
      <c r="H2200" t="s">
        <v>73</v>
      </c>
      <c r="I2200">
        <v>0</v>
      </c>
      <c r="J2200">
        <v>0</v>
      </c>
      <c r="O2200">
        <f>ROUND(CP2200,2)</f>
        <v>0</v>
      </c>
      <c r="P2200">
        <f>ROUND(CQ2200*I2200,2)</f>
        <v>0</v>
      </c>
      <c r="Q2200">
        <f>ROUND(CR2200*I2200,2)</f>
        <v>0</v>
      </c>
      <c r="R2200">
        <f>ROUND(CS2200*I2200,2)</f>
        <v>0</v>
      </c>
      <c r="S2200">
        <f>ROUND(CT2200*I2200,2)</f>
        <v>0</v>
      </c>
      <c r="T2200">
        <f>ROUND(CU2200*I2200,2)</f>
        <v>0</v>
      </c>
      <c r="U2200">
        <f>CV2200*I2200</f>
        <v>0</v>
      </c>
      <c r="V2200">
        <f>CW2200*I2200</f>
        <v>0</v>
      </c>
      <c r="W2200">
        <f>ROUND(CX2200*I2200,2)</f>
        <v>0</v>
      </c>
      <c r="X2200">
        <f t="shared" ref="X2200:Y2202" si="1425">ROUND(CY2200,2)</f>
        <v>0</v>
      </c>
      <c r="Y2200">
        <f t="shared" si="1425"/>
        <v>0</v>
      </c>
      <c r="AA2200">
        <v>22950688</v>
      </c>
      <c r="AB2200">
        <f>ROUND((AC2200+AD2200+AF2200),6)</f>
        <v>3438.81</v>
      </c>
      <c r="AC2200">
        <f>ROUND((ES2200),6)</f>
        <v>2042.07</v>
      </c>
      <c r="AD2200">
        <f>ROUND((((ET2200)-(EU2200))+AE2200),6)</f>
        <v>315.24</v>
      </c>
      <c r="AE2200">
        <f t="shared" ref="AE2200:AF2202" si="1426">ROUND((EU2200),6)</f>
        <v>79.569999999999993</v>
      </c>
      <c r="AF2200">
        <f t="shared" si="1426"/>
        <v>1081.5</v>
      </c>
      <c r="AG2200">
        <f>ROUND((AP2200),6)</f>
        <v>0</v>
      </c>
      <c r="AH2200">
        <f t="shared" ref="AH2200:AI2202" si="1427">(EW2200)</f>
        <v>89.9</v>
      </c>
      <c r="AI2200">
        <f t="shared" si="1427"/>
        <v>0</v>
      </c>
      <c r="AJ2200">
        <f>ROUND((AS2200),6)</f>
        <v>0</v>
      </c>
      <c r="AK2200">
        <v>3438.81</v>
      </c>
      <c r="AL2200">
        <v>2042.07</v>
      </c>
      <c r="AM2200">
        <v>315.24</v>
      </c>
      <c r="AN2200">
        <v>79.569999999999993</v>
      </c>
      <c r="AO2200">
        <v>1081.5</v>
      </c>
      <c r="AP2200">
        <v>0</v>
      </c>
      <c r="AQ2200">
        <v>89.9</v>
      </c>
      <c r="AR2200">
        <v>0</v>
      </c>
      <c r="AS2200">
        <v>0</v>
      </c>
      <c r="AT2200">
        <v>88</v>
      </c>
      <c r="AU2200">
        <v>44</v>
      </c>
      <c r="AV2200">
        <v>1.0469999999999999</v>
      </c>
      <c r="AW2200">
        <v>1</v>
      </c>
      <c r="AZ2200">
        <v>1</v>
      </c>
      <c r="BA2200">
        <v>16.23</v>
      </c>
      <c r="BB2200">
        <v>8.1</v>
      </c>
      <c r="BC2200">
        <v>4.5999999999999996</v>
      </c>
      <c r="BD2200" t="s">
        <v>45</v>
      </c>
      <c r="BE2200" t="s">
        <v>45</v>
      </c>
      <c r="BF2200" t="s">
        <v>45</v>
      </c>
      <c r="BG2200" t="s">
        <v>45</v>
      </c>
      <c r="BH2200">
        <v>0</v>
      </c>
      <c r="BI2200">
        <v>1</v>
      </c>
      <c r="BJ2200" t="s">
        <v>1024</v>
      </c>
      <c r="BM2200">
        <v>81</v>
      </c>
      <c r="BN2200">
        <v>0</v>
      </c>
      <c r="BO2200" t="s">
        <v>1022</v>
      </c>
      <c r="BP2200">
        <v>1</v>
      </c>
      <c r="BQ2200">
        <v>30</v>
      </c>
      <c r="BS2200">
        <v>16.23</v>
      </c>
      <c r="BT2200">
        <v>1</v>
      </c>
      <c r="BU2200">
        <v>1</v>
      </c>
      <c r="BV2200">
        <v>1</v>
      </c>
      <c r="BW2200">
        <v>1</v>
      </c>
      <c r="BX2200">
        <v>1</v>
      </c>
      <c r="BY2200" t="s">
        <v>45</v>
      </c>
      <c r="BZ2200">
        <v>88</v>
      </c>
      <c r="CA2200">
        <v>44</v>
      </c>
      <c r="CF2200">
        <v>0</v>
      </c>
      <c r="CG2200">
        <v>0</v>
      </c>
      <c r="CM2200">
        <v>0</v>
      </c>
      <c r="CN2200" t="s">
        <v>45</v>
      </c>
      <c r="CO2200">
        <v>0</v>
      </c>
      <c r="CP2200">
        <f>(P2200+Q2200+S2200)</f>
        <v>0</v>
      </c>
      <c r="CQ2200">
        <f>(AC2200*BC2200*AW2200)</f>
        <v>9393.521999999999</v>
      </c>
      <c r="CR2200">
        <f>(AD2200*BB2200*AV2200)</f>
        <v>2673.4558679999996</v>
      </c>
      <c r="CS2200">
        <f>(AE2200*BS2200*AV2200)</f>
        <v>1352.1178917</v>
      </c>
      <c r="CT2200">
        <f>(AF2200*BA2200*AV2200)</f>
        <v>18377.724014999996</v>
      </c>
      <c r="CU2200">
        <f>AG2200</f>
        <v>0</v>
      </c>
      <c r="CV2200">
        <f>(AH2200*AV2200)</f>
        <v>94.125299999999996</v>
      </c>
      <c r="CW2200">
        <f t="shared" ref="CW2200:CX2202" si="1428">AI2200</f>
        <v>0</v>
      </c>
      <c r="CX2200">
        <f t="shared" si="1428"/>
        <v>0</v>
      </c>
      <c r="CY2200">
        <f>S2200*(BZ2200/100)</f>
        <v>0</v>
      </c>
      <c r="CZ2200">
        <f>S2200*(CA2200/100)</f>
        <v>0</v>
      </c>
      <c r="DC2200" t="s">
        <v>45</v>
      </c>
      <c r="DD2200" t="s">
        <v>45</v>
      </c>
      <c r="DE2200" t="s">
        <v>45</v>
      </c>
      <c r="DF2200" t="s">
        <v>45</v>
      </c>
      <c r="DG2200" t="s">
        <v>45</v>
      </c>
      <c r="DH2200" t="s">
        <v>45</v>
      </c>
      <c r="DI2200" t="s">
        <v>45</v>
      </c>
      <c r="DJ2200" t="s">
        <v>45</v>
      </c>
      <c r="DK2200" t="s">
        <v>45</v>
      </c>
      <c r="DL2200" t="s">
        <v>45</v>
      </c>
      <c r="DM2200" t="s">
        <v>45</v>
      </c>
      <c r="DN2200">
        <v>105</v>
      </c>
      <c r="DO2200">
        <v>70</v>
      </c>
      <c r="DP2200">
        <v>1.0469999999999999</v>
      </c>
      <c r="DQ2200">
        <v>1</v>
      </c>
      <c r="DU2200">
        <v>1005</v>
      </c>
      <c r="DV2200" t="s">
        <v>73</v>
      </c>
      <c r="DW2200" t="s">
        <v>73</v>
      </c>
      <c r="DX2200">
        <v>100</v>
      </c>
      <c r="EE2200">
        <v>21377796</v>
      </c>
      <c r="EF2200">
        <v>30</v>
      </c>
      <c r="EG2200" t="s">
        <v>20</v>
      </c>
      <c r="EH2200">
        <v>0</v>
      </c>
      <c r="EI2200" t="s">
        <v>45</v>
      </c>
      <c r="EJ2200">
        <v>1</v>
      </c>
      <c r="EK2200">
        <v>81</v>
      </c>
      <c r="EL2200" t="s">
        <v>393</v>
      </c>
      <c r="EM2200" t="s">
        <v>394</v>
      </c>
      <c r="EO2200" t="s">
        <v>45</v>
      </c>
      <c r="EQ2200">
        <v>0</v>
      </c>
      <c r="ER2200">
        <v>3438.81</v>
      </c>
      <c r="ES2200">
        <v>2042.07</v>
      </c>
      <c r="ET2200">
        <v>315.24</v>
      </c>
      <c r="EU2200">
        <v>79.569999999999993</v>
      </c>
      <c r="EV2200">
        <v>1081.5</v>
      </c>
      <c r="EW2200">
        <v>89.9</v>
      </c>
      <c r="EX2200">
        <v>0</v>
      </c>
      <c r="EY2200">
        <v>0</v>
      </c>
      <c r="EZ2200">
        <v>0</v>
      </c>
      <c r="FQ2200">
        <v>0</v>
      </c>
      <c r="FR2200">
        <f>ROUND(IF(AND(BH2200=3,BI2200=3),P2200,0),2)</f>
        <v>0</v>
      </c>
      <c r="FS2200">
        <v>0</v>
      </c>
      <c r="FX2200">
        <v>88</v>
      </c>
      <c r="FY2200">
        <v>44</v>
      </c>
      <c r="GA2200" t="s">
        <v>45</v>
      </c>
      <c r="GG2200">
        <v>2</v>
      </c>
      <c r="GH2200">
        <v>1</v>
      </c>
      <c r="GI2200">
        <v>2</v>
      </c>
      <c r="GJ2200">
        <v>0</v>
      </c>
      <c r="GK2200">
        <f>ROUND(R2200*(R12)/100,2)</f>
        <v>0</v>
      </c>
      <c r="GL2200">
        <f>ROUND(IF(AND(BH2200=3,BI2200=3,FS2200&lt;&gt;0),P2200,0),2)</f>
        <v>0</v>
      </c>
      <c r="GM2200">
        <f>O2200+X2200+Y2200+GK2200</f>
        <v>0</v>
      </c>
      <c r="GN2200">
        <f>ROUND(IF(OR(BI2200=0,BI2200=1),O2200+X2200+Y2200+GK2200,0),2)</f>
        <v>0</v>
      </c>
      <c r="GO2200">
        <f>ROUND(IF(BI2200=2,O2200+X2200+Y2200+GK2200,0),2)</f>
        <v>0</v>
      </c>
      <c r="GP2200">
        <f>ROUND(IF(BI2200=4,O2200+X2200+Y2200+GK2200,0),2)</f>
        <v>0</v>
      </c>
      <c r="GR2200">
        <v>0</v>
      </c>
    </row>
    <row r="2201" spans="1:200">
      <c r="A2201">
        <v>18</v>
      </c>
      <c r="B2201">
        <v>0</v>
      </c>
      <c r="C2201">
        <v>1029</v>
      </c>
      <c r="E2201" t="s">
        <v>386</v>
      </c>
      <c r="F2201" t="s">
        <v>1025</v>
      </c>
      <c r="G2201" t="s">
        <v>1026</v>
      </c>
      <c r="H2201" t="s">
        <v>462</v>
      </c>
      <c r="I2201">
        <f>I2200*J2201</f>
        <v>0</v>
      </c>
      <c r="J2201">
        <v>0</v>
      </c>
      <c r="O2201">
        <f>ROUND(CP2201,2)</f>
        <v>0</v>
      </c>
      <c r="P2201">
        <f>ROUND(CQ2201*I2201,2)</f>
        <v>0</v>
      </c>
      <c r="Q2201">
        <f>ROUND(CR2201*I2201,2)</f>
        <v>0</v>
      </c>
      <c r="R2201">
        <f>ROUND(CS2201*I2201,2)</f>
        <v>0</v>
      </c>
      <c r="S2201">
        <f>ROUND(CT2201*I2201,2)</f>
        <v>0</v>
      </c>
      <c r="T2201">
        <f>ROUND(CU2201*I2201,2)</f>
        <v>0</v>
      </c>
      <c r="U2201">
        <f>CV2201*I2201</f>
        <v>0</v>
      </c>
      <c r="V2201">
        <f>CW2201*I2201</f>
        <v>0</v>
      </c>
      <c r="W2201">
        <f>ROUND(CX2201*I2201,2)</f>
        <v>0</v>
      </c>
      <c r="X2201">
        <f t="shared" si="1425"/>
        <v>0</v>
      </c>
      <c r="Y2201">
        <f t="shared" si="1425"/>
        <v>0</v>
      </c>
      <c r="AA2201">
        <v>22950688</v>
      </c>
      <c r="AB2201">
        <f>ROUND((AC2201+AD2201+AF2201),6)</f>
        <v>503.55</v>
      </c>
      <c r="AC2201">
        <f>ROUND((ES2201),6)</f>
        <v>503.55</v>
      </c>
      <c r="AD2201">
        <f>ROUND((((ET2201)-(EU2201))+AE2201),6)</f>
        <v>0</v>
      </c>
      <c r="AE2201">
        <f t="shared" si="1426"/>
        <v>0</v>
      </c>
      <c r="AF2201">
        <f t="shared" si="1426"/>
        <v>0</v>
      </c>
      <c r="AG2201">
        <f>ROUND((AP2201),6)</f>
        <v>0</v>
      </c>
      <c r="AH2201">
        <f t="shared" si="1427"/>
        <v>0</v>
      </c>
      <c r="AI2201">
        <f t="shared" si="1427"/>
        <v>0</v>
      </c>
      <c r="AJ2201">
        <f>ROUND((AS2201),6)</f>
        <v>0</v>
      </c>
      <c r="AK2201">
        <v>503.55</v>
      </c>
      <c r="AL2201">
        <v>503.55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1</v>
      </c>
      <c r="AW2201">
        <v>1</v>
      </c>
      <c r="AZ2201">
        <v>1</v>
      </c>
      <c r="BA2201">
        <v>1</v>
      </c>
      <c r="BB2201">
        <v>1</v>
      </c>
      <c r="BC2201">
        <v>8.7899999999999991</v>
      </c>
      <c r="BD2201" t="s">
        <v>45</v>
      </c>
      <c r="BE2201" t="s">
        <v>45</v>
      </c>
      <c r="BF2201" t="s">
        <v>45</v>
      </c>
      <c r="BG2201" t="s">
        <v>45</v>
      </c>
      <c r="BH2201">
        <v>3</v>
      </c>
      <c r="BI2201">
        <v>1</v>
      </c>
      <c r="BJ2201" t="s">
        <v>1027</v>
      </c>
      <c r="BM2201">
        <v>81</v>
      </c>
      <c r="BN2201">
        <v>0</v>
      </c>
      <c r="BO2201" t="s">
        <v>1025</v>
      </c>
      <c r="BP2201">
        <v>1</v>
      </c>
      <c r="BQ2201">
        <v>30</v>
      </c>
      <c r="BS2201">
        <v>1</v>
      </c>
      <c r="BT2201">
        <v>1</v>
      </c>
      <c r="BU2201">
        <v>1</v>
      </c>
      <c r="BV2201">
        <v>1</v>
      </c>
      <c r="BW2201">
        <v>1</v>
      </c>
      <c r="BX2201">
        <v>1</v>
      </c>
      <c r="BY2201" t="s">
        <v>45</v>
      </c>
      <c r="BZ2201">
        <v>0</v>
      </c>
      <c r="CA2201">
        <v>0</v>
      </c>
      <c r="CF2201">
        <v>0</v>
      </c>
      <c r="CG2201">
        <v>0</v>
      </c>
      <c r="CM2201">
        <v>0</v>
      </c>
      <c r="CN2201" t="s">
        <v>45</v>
      </c>
      <c r="CO2201">
        <v>0</v>
      </c>
      <c r="CP2201">
        <f>(P2201+Q2201+S2201)</f>
        <v>0</v>
      </c>
      <c r="CQ2201">
        <f>(AC2201*BC2201*AW2201)</f>
        <v>4426.2044999999998</v>
      </c>
      <c r="CR2201">
        <f>(AD2201*BB2201*AV2201)</f>
        <v>0</v>
      </c>
      <c r="CS2201">
        <f>(AE2201*BS2201*AV2201)</f>
        <v>0</v>
      </c>
      <c r="CT2201">
        <f>(AF2201*BA2201*AV2201)</f>
        <v>0</v>
      </c>
      <c r="CU2201">
        <f>AG2201</f>
        <v>0</v>
      </c>
      <c r="CV2201">
        <f>(AH2201*AV2201)</f>
        <v>0</v>
      </c>
      <c r="CW2201">
        <f t="shared" si="1428"/>
        <v>0</v>
      </c>
      <c r="CX2201">
        <f t="shared" si="1428"/>
        <v>0</v>
      </c>
      <c r="CY2201">
        <f>S2201*(BZ2201/100)</f>
        <v>0</v>
      </c>
      <c r="CZ2201">
        <f>S2201*(CA2201/100)</f>
        <v>0</v>
      </c>
      <c r="DC2201" t="s">
        <v>45</v>
      </c>
      <c r="DD2201" t="s">
        <v>45</v>
      </c>
      <c r="DE2201" t="s">
        <v>45</v>
      </c>
      <c r="DF2201" t="s">
        <v>45</v>
      </c>
      <c r="DG2201" t="s">
        <v>45</v>
      </c>
      <c r="DH2201" t="s">
        <v>45</v>
      </c>
      <c r="DI2201" t="s">
        <v>45</v>
      </c>
      <c r="DJ2201" t="s">
        <v>45</v>
      </c>
      <c r="DK2201" t="s">
        <v>45</v>
      </c>
      <c r="DL2201" t="s">
        <v>45</v>
      </c>
      <c r="DM2201" t="s">
        <v>45</v>
      </c>
      <c r="DN2201">
        <v>105</v>
      </c>
      <c r="DO2201">
        <v>70</v>
      </c>
      <c r="DP2201">
        <v>1.0469999999999999</v>
      </c>
      <c r="DQ2201">
        <v>1</v>
      </c>
      <c r="DU2201">
        <v>1005</v>
      </c>
      <c r="DV2201" t="s">
        <v>462</v>
      </c>
      <c r="DW2201" t="s">
        <v>462</v>
      </c>
      <c r="DX2201">
        <v>1</v>
      </c>
      <c r="EE2201">
        <v>21377796</v>
      </c>
      <c r="EF2201">
        <v>30</v>
      </c>
      <c r="EG2201" t="s">
        <v>20</v>
      </c>
      <c r="EH2201">
        <v>0</v>
      </c>
      <c r="EI2201" t="s">
        <v>45</v>
      </c>
      <c r="EJ2201">
        <v>1</v>
      </c>
      <c r="EK2201">
        <v>81</v>
      </c>
      <c r="EL2201" t="s">
        <v>393</v>
      </c>
      <c r="EM2201" t="s">
        <v>394</v>
      </c>
      <c r="EO2201" t="s">
        <v>45</v>
      </c>
      <c r="EQ2201">
        <v>0</v>
      </c>
      <c r="ER2201">
        <v>503.55</v>
      </c>
      <c r="ES2201">
        <v>503.55</v>
      </c>
      <c r="ET2201">
        <v>0</v>
      </c>
      <c r="EU2201">
        <v>0</v>
      </c>
      <c r="EV2201">
        <v>0</v>
      </c>
      <c r="EW2201">
        <v>0</v>
      </c>
      <c r="EX2201">
        <v>0</v>
      </c>
      <c r="EZ2201">
        <v>0</v>
      </c>
      <c r="FQ2201">
        <v>0</v>
      </c>
      <c r="FR2201">
        <f>ROUND(IF(AND(BH2201=3,BI2201=3),P2201,0),2)</f>
        <v>0</v>
      </c>
      <c r="FS2201">
        <v>0</v>
      </c>
      <c r="FX2201">
        <v>0</v>
      </c>
      <c r="FY2201">
        <v>0</v>
      </c>
      <c r="GA2201" t="s">
        <v>45</v>
      </c>
      <c r="GG2201">
        <v>2</v>
      </c>
      <c r="GH2201">
        <v>1</v>
      </c>
      <c r="GI2201">
        <v>2</v>
      </c>
      <c r="GJ2201">
        <v>0</v>
      </c>
      <c r="GK2201">
        <f>ROUND(R2201*(R12)/100,2)</f>
        <v>0</v>
      </c>
      <c r="GL2201">
        <f>ROUND(IF(AND(BH2201=3,BI2201=3,FS2201&lt;&gt;0),P2201,0),2)</f>
        <v>0</v>
      </c>
      <c r="GM2201">
        <f>O2201+X2201+Y2201+GK2201</f>
        <v>0</v>
      </c>
      <c r="GN2201">
        <f>ROUND(IF(OR(BI2201=0,BI2201=1),O2201+X2201+Y2201+GK2201,0),2)</f>
        <v>0</v>
      </c>
      <c r="GO2201">
        <f>ROUND(IF(BI2201=2,O2201+X2201+Y2201+GK2201,0),2)</f>
        <v>0</v>
      </c>
      <c r="GP2201">
        <f>ROUND(IF(BI2201=4,O2201+X2201+Y2201+GK2201,0),2)</f>
        <v>0</v>
      </c>
      <c r="GR2201">
        <v>0</v>
      </c>
    </row>
    <row r="2202" spans="1:200">
      <c r="A2202">
        <v>18</v>
      </c>
      <c r="B2202">
        <v>0</v>
      </c>
      <c r="C2202">
        <v>1028</v>
      </c>
      <c r="E2202" t="s">
        <v>633</v>
      </c>
      <c r="F2202" t="s">
        <v>1028</v>
      </c>
      <c r="G2202" t="s">
        <v>1029</v>
      </c>
      <c r="H2202" t="s">
        <v>227</v>
      </c>
      <c r="I2202">
        <f>I2200*J2202</f>
        <v>0</v>
      </c>
      <c r="J2202">
        <v>100</v>
      </c>
      <c r="O2202">
        <f>ROUND(CP2202,2)</f>
        <v>0</v>
      </c>
      <c r="P2202">
        <f>ROUND(CQ2202*I2202,2)</f>
        <v>0</v>
      </c>
      <c r="Q2202">
        <f>ROUND(CR2202*I2202,2)</f>
        <v>0</v>
      </c>
      <c r="R2202">
        <f>ROUND(CS2202*I2202,2)</f>
        <v>0</v>
      </c>
      <c r="S2202">
        <f>ROUND(CT2202*I2202,2)</f>
        <v>0</v>
      </c>
      <c r="T2202">
        <f>ROUND(CU2202*I2202,2)</f>
        <v>0</v>
      </c>
      <c r="U2202">
        <f>CV2202*I2202</f>
        <v>0</v>
      </c>
      <c r="V2202">
        <f>CW2202*I2202</f>
        <v>0</v>
      </c>
      <c r="W2202">
        <f>ROUND(CX2202*I2202,2)</f>
        <v>0</v>
      </c>
      <c r="X2202">
        <f t="shared" si="1425"/>
        <v>0</v>
      </c>
      <c r="Y2202">
        <f t="shared" si="1425"/>
        <v>0</v>
      </c>
      <c r="AA2202">
        <v>22950688</v>
      </c>
      <c r="AB2202">
        <f>ROUND((AC2202+AD2202+AF2202),6)</f>
        <v>99.57</v>
      </c>
      <c r="AC2202">
        <f>ROUND((ES2202),6)</f>
        <v>99.57</v>
      </c>
      <c r="AD2202">
        <f>ROUND((((ET2202)-(EU2202))+AE2202),6)</f>
        <v>0</v>
      </c>
      <c r="AE2202">
        <f t="shared" si="1426"/>
        <v>0</v>
      </c>
      <c r="AF2202">
        <f t="shared" si="1426"/>
        <v>0</v>
      </c>
      <c r="AG2202">
        <f>ROUND((AP2202),6)</f>
        <v>0</v>
      </c>
      <c r="AH2202">
        <f t="shared" si="1427"/>
        <v>0</v>
      </c>
      <c r="AI2202">
        <f t="shared" si="1427"/>
        <v>0</v>
      </c>
      <c r="AJ2202">
        <f>ROUND((AS2202),6)</f>
        <v>0</v>
      </c>
      <c r="AK2202">
        <v>99.57</v>
      </c>
      <c r="AL2202">
        <v>99.57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1</v>
      </c>
      <c r="AW2202">
        <v>1</v>
      </c>
      <c r="AZ2202">
        <v>1</v>
      </c>
      <c r="BA2202">
        <v>1</v>
      </c>
      <c r="BB2202">
        <v>1</v>
      </c>
      <c r="BC2202">
        <v>4.01</v>
      </c>
      <c r="BD2202" t="s">
        <v>45</v>
      </c>
      <c r="BE2202" t="s">
        <v>45</v>
      </c>
      <c r="BF2202" t="s">
        <v>45</v>
      </c>
      <c r="BG2202" t="s">
        <v>45</v>
      </c>
      <c r="BH2202">
        <v>3</v>
      </c>
      <c r="BI2202">
        <v>1</v>
      </c>
      <c r="BJ2202" t="s">
        <v>1030</v>
      </c>
      <c r="BM2202">
        <v>81</v>
      </c>
      <c r="BN2202">
        <v>0</v>
      </c>
      <c r="BO2202" t="s">
        <v>1028</v>
      </c>
      <c r="BP2202">
        <v>1</v>
      </c>
      <c r="BQ2202">
        <v>30</v>
      </c>
      <c r="BS2202">
        <v>1</v>
      </c>
      <c r="BT2202">
        <v>1</v>
      </c>
      <c r="BU2202">
        <v>1</v>
      </c>
      <c r="BV2202">
        <v>1</v>
      </c>
      <c r="BW2202">
        <v>1</v>
      </c>
      <c r="BX2202">
        <v>1</v>
      </c>
      <c r="BY2202" t="s">
        <v>45</v>
      </c>
      <c r="BZ2202">
        <v>0</v>
      </c>
      <c r="CA2202">
        <v>0</v>
      </c>
      <c r="CF2202">
        <v>0</v>
      </c>
      <c r="CG2202">
        <v>0</v>
      </c>
      <c r="CM2202">
        <v>0</v>
      </c>
      <c r="CN2202" t="s">
        <v>45</v>
      </c>
      <c r="CO2202">
        <v>0</v>
      </c>
      <c r="CP2202">
        <f>(P2202+Q2202+S2202)</f>
        <v>0</v>
      </c>
      <c r="CQ2202">
        <f>(AC2202*BC2202*AW2202)</f>
        <v>399.27569999999997</v>
      </c>
      <c r="CR2202">
        <f>(AD2202*BB2202*AV2202)</f>
        <v>0</v>
      </c>
      <c r="CS2202">
        <f>(AE2202*BS2202*AV2202)</f>
        <v>0</v>
      </c>
      <c r="CT2202">
        <f>(AF2202*BA2202*AV2202)</f>
        <v>0</v>
      </c>
      <c r="CU2202">
        <f>AG2202</f>
        <v>0</v>
      </c>
      <c r="CV2202">
        <f>(AH2202*AV2202)</f>
        <v>0</v>
      </c>
      <c r="CW2202">
        <f t="shared" si="1428"/>
        <v>0</v>
      </c>
      <c r="CX2202">
        <f t="shared" si="1428"/>
        <v>0</v>
      </c>
      <c r="CY2202">
        <f>S2202*(BZ2202/100)</f>
        <v>0</v>
      </c>
      <c r="CZ2202">
        <f>S2202*(CA2202/100)</f>
        <v>0</v>
      </c>
      <c r="DC2202" t="s">
        <v>45</v>
      </c>
      <c r="DD2202" t="s">
        <v>45</v>
      </c>
      <c r="DE2202" t="s">
        <v>45</v>
      </c>
      <c r="DF2202" t="s">
        <v>45</v>
      </c>
      <c r="DG2202" t="s">
        <v>45</v>
      </c>
      <c r="DH2202" t="s">
        <v>45</v>
      </c>
      <c r="DI2202" t="s">
        <v>45</v>
      </c>
      <c r="DJ2202" t="s">
        <v>45</v>
      </c>
      <c r="DK2202" t="s">
        <v>45</v>
      </c>
      <c r="DL2202" t="s">
        <v>45</v>
      </c>
      <c r="DM2202" t="s">
        <v>45</v>
      </c>
      <c r="DN2202">
        <v>105</v>
      </c>
      <c r="DO2202">
        <v>70</v>
      </c>
      <c r="DP2202">
        <v>1.0469999999999999</v>
      </c>
      <c r="DQ2202">
        <v>1</v>
      </c>
      <c r="DU2202">
        <v>1010</v>
      </c>
      <c r="DV2202" t="s">
        <v>227</v>
      </c>
      <c r="DW2202" t="s">
        <v>227</v>
      </c>
      <c r="DX2202">
        <v>1</v>
      </c>
      <c r="EE2202">
        <v>21377796</v>
      </c>
      <c r="EF2202">
        <v>30</v>
      </c>
      <c r="EG2202" t="s">
        <v>20</v>
      </c>
      <c r="EH2202">
        <v>0</v>
      </c>
      <c r="EI2202" t="s">
        <v>45</v>
      </c>
      <c r="EJ2202">
        <v>1</v>
      </c>
      <c r="EK2202">
        <v>81</v>
      </c>
      <c r="EL2202" t="s">
        <v>393</v>
      </c>
      <c r="EM2202" t="s">
        <v>394</v>
      </c>
      <c r="EO2202" t="s">
        <v>45</v>
      </c>
      <c r="EQ2202">
        <v>0</v>
      </c>
      <c r="ER2202">
        <v>99.57</v>
      </c>
      <c r="ES2202">
        <v>99.57</v>
      </c>
      <c r="ET2202">
        <v>0</v>
      </c>
      <c r="EU2202">
        <v>0</v>
      </c>
      <c r="EV2202">
        <v>0</v>
      </c>
      <c r="EW2202">
        <v>0</v>
      </c>
      <c r="EX2202">
        <v>0</v>
      </c>
      <c r="EZ2202">
        <v>0</v>
      </c>
      <c r="FQ2202">
        <v>0</v>
      </c>
      <c r="FR2202">
        <f>ROUND(IF(AND(BH2202=3,BI2202=3),P2202,0),2)</f>
        <v>0</v>
      </c>
      <c r="FS2202">
        <v>0</v>
      </c>
      <c r="FX2202">
        <v>0</v>
      </c>
      <c r="FY2202">
        <v>0</v>
      </c>
      <c r="GA2202" t="s">
        <v>45</v>
      </c>
      <c r="GG2202">
        <v>2</v>
      </c>
      <c r="GH2202">
        <v>1</v>
      </c>
      <c r="GI2202">
        <v>2</v>
      </c>
      <c r="GJ2202">
        <v>0</v>
      </c>
      <c r="GK2202">
        <f>ROUND(R2202*(R12)/100,2)</f>
        <v>0</v>
      </c>
      <c r="GL2202">
        <f>ROUND(IF(AND(BH2202=3,BI2202=3,FS2202&lt;&gt;0),P2202,0),2)</f>
        <v>0</v>
      </c>
      <c r="GM2202">
        <f>O2202+X2202+Y2202+GK2202</f>
        <v>0</v>
      </c>
      <c r="GN2202">
        <f>ROUND(IF(OR(BI2202=0,BI2202=1),O2202+X2202+Y2202+GK2202,0),2)</f>
        <v>0</v>
      </c>
      <c r="GO2202">
        <f>ROUND(IF(BI2202=2,O2202+X2202+Y2202+GK2202,0),2)</f>
        <v>0</v>
      </c>
      <c r="GP2202">
        <f>ROUND(IF(BI2202=4,O2202+X2202+Y2202+GK2202,0),2)</f>
        <v>0</v>
      </c>
      <c r="GR2202">
        <v>0</v>
      </c>
    </row>
    <row r="2204" spans="1:200">
      <c r="A2204" s="2">
        <v>51</v>
      </c>
      <c r="B2204" s="2">
        <f>B2196</f>
        <v>0</v>
      </c>
      <c r="C2204" s="2">
        <f>A2196</f>
        <v>5</v>
      </c>
      <c r="D2204" s="2">
        <f>ROW(A2196)</f>
        <v>2196</v>
      </c>
      <c r="E2204" s="2"/>
      <c r="F2204" s="2" t="str">
        <f>IF(F2196&lt;&gt;"",F2196,"")</f>
        <v>Новый подраздел</v>
      </c>
      <c r="G2204" s="2" t="str">
        <f>IF(G2196&lt;&gt;"",G2196,"")</f>
        <v>КУХНЯ</v>
      </c>
      <c r="H2204" s="2"/>
      <c r="I2204" s="2"/>
      <c r="J2204" s="2"/>
      <c r="K2204" s="2"/>
      <c r="L2204" s="2"/>
      <c r="M2204" s="2"/>
      <c r="N2204" s="2"/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>
        <f t="shared" ref="AO2204:AU2204" si="1429">ROUND(BB2204,2)</f>
        <v>0</v>
      </c>
      <c r="AP2204" s="2">
        <f t="shared" si="1429"/>
        <v>0</v>
      </c>
      <c r="AQ2204" s="2">
        <f t="shared" si="1429"/>
        <v>0</v>
      </c>
      <c r="AR2204" s="2">
        <f t="shared" si="1429"/>
        <v>0</v>
      </c>
      <c r="AS2204" s="2">
        <f t="shared" si="1429"/>
        <v>0</v>
      </c>
      <c r="AT2204" s="2">
        <f t="shared" si="1429"/>
        <v>0</v>
      </c>
      <c r="AU2204" s="2">
        <f t="shared" si="1429"/>
        <v>0</v>
      </c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>
        <v>0</v>
      </c>
    </row>
    <row r="2206" spans="1:200">
      <c r="A2206" s="4">
        <v>50</v>
      </c>
      <c r="B2206" s="4">
        <v>0</v>
      </c>
      <c r="C2206" s="4">
        <v>0</v>
      </c>
      <c r="D2206" s="4">
        <v>1</v>
      </c>
      <c r="E2206" s="4">
        <v>201</v>
      </c>
      <c r="F2206" s="4">
        <f>ROUND(Source!O2204,O2206)</f>
        <v>0</v>
      </c>
      <c r="G2206" s="4" t="s">
        <v>172</v>
      </c>
      <c r="H2206" s="4" t="s">
        <v>173</v>
      </c>
      <c r="I2206" s="4"/>
      <c r="J2206" s="4"/>
      <c r="K2206" s="4">
        <v>201</v>
      </c>
      <c r="L2206" s="4">
        <v>1</v>
      </c>
      <c r="M2206" s="4">
        <v>3</v>
      </c>
      <c r="N2206" s="4" t="s">
        <v>45</v>
      </c>
      <c r="O2206" s="4">
        <v>2</v>
      </c>
      <c r="P2206" s="4"/>
    </row>
    <row r="2207" spans="1:200">
      <c r="A2207" s="4">
        <v>50</v>
      </c>
      <c r="B2207" s="4">
        <v>0</v>
      </c>
      <c r="C2207" s="4">
        <v>0</v>
      </c>
      <c r="D2207" s="4">
        <v>1</v>
      </c>
      <c r="E2207" s="4">
        <v>202</v>
      </c>
      <c r="F2207" s="4">
        <f>ROUND(Source!P2204,O2207)</f>
        <v>0</v>
      </c>
      <c r="G2207" s="4" t="s">
        <v>174</v>
      </c>
      <c r="H2207" s="4" t="s">
        <v>175</v>
      </c>
      <c r="I2207" s="4"/>
      <c r="J2207" s="4"/>
      <c r="K2207" s="4">
        <v>202</v>
      </c>
      <c r="L2207" s="4">
        <v>2</v>
      </c>
      <c r="M2207" s="4">
        <v>3</v>
      </c>
      <c r="N2207" s="4" t="s">
        <v>45</v>
      </c>
      <c r="O2207" s="4">
        <v>2</v>
      </c>
      <c r="P2207" s="4"/>
    </row>
    <row r="2208" spans="1:200">
      <c r="A2208" s="4">
        <v>50</v>
      </c>
      <c r="B2208" s="4">
        <v>0</v>
      </c>
      <c r="C2208" s="4">
        <v>0</v>
      </c>
      <c r="D2208" s="4">
        <v>1</v>
      </c>
      <c r="E2208" s="4">
        <v>222</v>
      </c>
      <c r="F2208" s="4">
        <f>ROUND(Source!AO2204,O2208)</f>
        <v>0</v>
      </c>
      <c r="G2208" s="4" t="s">
        <v>176</v>
      </c>
      <c r="H2208" s="4" t="s">
        <v>177</v>
      </c>
      <c r="I2208" s="4"/>
      <c r="J2208" s="4"/>
      <c r="K2208" s="4">
        <v>222</v>
      </c>
      <c r="L2208" s="4">
        <v>3</v>
      </c>
      <c r="M2208" s="4">
        <v>3</v>
      </c>
      <c r="N2208" s="4" t="s">
        <v>45</v>
      </c>
      <c r="O2208" s="4">
        <v>2</v>
      </c>
      <c r="P2208" s="4"/>
    </row>
    <row r="2209" spans="1:16">
      <c r="A2209" s="4">
        <v>50</v>
      </c>
      <c r="B2209" s="4">
        <v>0</v>
      </c>
      <c r="C2209" s="4">
        <v>0</v>
      </c>
      <c r="D2209" s="4">
        <v>1</v>
      </c>
      <c r="E2209" s="4">
        <v>216</v>
      </c>
      <c r="F2209" s="4">
        <f>ROUND(Source!AP2204,O2209)</f>
        <v>0</v>
      </c>
      <c r="G2209" s="4" t="s">
        <v>178</v>
      </c>
      <c r="H2209" s="4" t="s">
        <v>179</v>
      </c>
      <c r="I2209" s="4"/>
      <c r="J2209" s="4"/>
      <c r="K2209" s="4">
        <v>216</v>
      </c>
      <c r="L2209" s="4">
        <v>4</v>
      </c>
      <c r="M2209" s="4">
        <v>3</v>
      </c>
      <c r="N2209" s="4" t="s">
        <v>45</v>
      </c>
      <c r="O2209" s="4">
        <v>2</v>
      </c>
      <c r="P2209" s="4"/>
    </row>
    <row r="2210" spans="1:16">
      <c r="A2210" s="4">
        <v>50</v>
      </c>
      <c r="B2210" s="4">
        <v>0</v>
      </c>
      <c r="C2210" s="4">
        <v>0</v>
      </c>
      <c r="D2210" s="4">
        <v>1</v>
      </c>
      <c r="E2210" s="4">
        <v>223</v>
      </c>
      <c r="F2210" s="4">
        <f>ROUND(Source!AQ2204,O2210)</f>
        <v>0</v>
      </c>
      <c r="G2210" s="4" t="s">
        <v>180</v>
      </c>
      <c r="H2210" s="4" t="s">
        <v>181</v>
      </c>
      <c r="I2210" s="4"/>
      <c r="J2210" s="4"/>
      <c r="K2210" s="4">
        <v>223</v>
      </c>
      <c r="L2210" s="4">
        <v>5</v>
      </c>
      <c r="M2210" s="4">
        <v>3</v>
      </c>
      <c r="N2210" s="4" t="s">
        <v>45</v>
      </c>
      <c r="O2210" s="4">
        <v>2</v>
      </c>
      <c r="P2210" s="4"/>
    </row>
    <row r="2211" spans="1:16">
      <c r="A2211" s="4">
        <v>50</v>
      </c>
      <c r="B2211" s="4">
        <v>0</v>
      </c>
      <c r="C2211" s="4">
        <v>0</v>
      </c>
      <c r="D2211" s="4">
        <v>1</v>
      </c>
      <c r="E2211" s="4">
        <v>203</v>
      </c>
      <c r="F2211" s="4">
        <f>ROUND(Source!Q2204,O2211)</f>
        <v>0</v>
      </c>
      <c r="G2211" s="4" t="s">
        <v>182</v>
      </c>
      <c r="H2211" s="4" t="s">
        <v>183</v>
      </c>
      <c r="I2211" s="4"/>
      <c r="J2211" s="4"/>
      <c r="K2211" s="4">
        <v>203</v>
      </c>
      <c r="L2211" s="4">
        <v>6</v>
      </c>
      <c r="M2211" s="4">
        <v>3</v>
      </c>
      <c r="N2211" s="4" t="s">
        <v>45</v>
      </c>
      <c r="O2211" s="4">
        <v>2</v>
      </c>
      <c r="P2211" s="4"/>
    </row>
    <row r="2212" spans="1:16">
      <c r="A2212" s="4">
        <v>50</v>
      </c>
      <c r="B2212" s="4">
        <v>0</v>
      </c>
      <c r="C2212" s="4">
        <v>0</v>
      </c>
      <c r="D2212" s="4">
        <v>1</v>
      </c>
      <c r="E2212" s="4">
        <v>204</v>
      </c>
      <c r="F2212" s="4">
        <f>ROUND(Source!R2204,O2212)</f>
        <v>0</v>
      </c>
      <c r="G2212" s="4" t="s">
        <v>184</v>
      </c>
      <c r="H2212" s="4" t="s">
        <v>185</v>
      </c>
      <c r="I2212" s="4"/>
      <c r="J2212" s="4"/>
      <c r="K2212" s="4">
        <v>204</v>
      </c>
      <c r="L2212" s="4">
        <v>7</v>
      </c>
      <c r="M2212" s="4">
        <v>3</v>
      </c>
      <c r="N2212" s="4" t="s">
        <v>45</v>
      </c>
      <c r="O2212" s="4">
        <v>2</v>
      </c>
      <c r="P2212" s="4"/>
    </row>
    <row r="2213" spans="1:16">
      <c r="A2213" s="4">
        <v>50</v>
      </c>
      <c r="B2213" s="4">
        <v>0</v>
      </c>
      <c r="C2213" s="4">
        <v>0</v>
      </c>
      <c r="D2213" s="4">
        <v>1</v>
      </c>
      <c r="E2213" s="4">
        <v>205</v>
      </c>
      <c r="F2213" s="4">
        <f>ROUND(Source!S2204,O2213)</f>
        <v>0</v>
      </c>
      <c r="G2213" s="4" t="s">
        <v>186</v>
      </c>
      <c r="H2213" s="4" t="s">
        <v>187</v>
      </c>
      <c r="I2213" s="4"/>
      <c r="J2213" s="4"/>
      <c r="K2213" s="4">
        <v>205</v>
      </c>
      <c r="L2213" s="4">
        <v>8</v>
      </c>
      <c r="M2213" s="4">
        <v>3</v>
      </c>
      <c r="N2213" s="4" t="s">
        <v>45</v>
      </c>
      <c r="O2213" s="4">
        <v>2</v>
      </c>
      <c r="P2213" s="4"/>
    </row>
    <row r="2214" spans="1:16">
      <c r="A2214" s="4">
        <v>50</v>
      </c>
      <c r="B2214" s="4">
        <v>0</v>
      </c>
      <c r="C2214" s="4">
        <v>0</v>
      </c>
      <c r="D2214" s="4">
        <v>1</v>
      </c>
      <c r="E2214" s="4">
        <v>214</v>
      </c>
      <c r="F2214" s="4">
        <f>ROUND(Source!AS2204,O2214)</f>
        <v>0</v>
      </c>
      <c r="G2214" s="4" t="s">
        <v>188</v>
      </c>
      <c r="H2214" s="4" t="s">
        <v>189</v>
      </c>
      <c r="I2214" s="4"/>
      <c r="J2214" s="4"/>
      <c r="K2214" s="4">
        <v>214</v>
      </c>
      <c r="L2214" s="4">
        <v>9</v>
      </c>
      <c r="M2214" s="4">
        <v>3</v>
      </c>
      <c r="N2214" s="4" t="s">
        <v>45</v>
      </c>
      <c r="O2214" s="4">
        <v>2</v>
      </c>
      <c r="P2214" s="4"/>
    </row>
    <row r="2215" spans="1:16">
      <c r="A2215" s="4">
        <v>50</v>
      </c>
      <c r="B2215" s="4">
        <v>0</v>
      </c>
      <c r="C2215" s="4">
        <v>0</v>
      </c>
      <c r="D2215" s="4">
        <v>1</v>
      </c>
      <c r="E2215" s="4">
        <v>215</v>
      </c>
      <c r="F2215" s="4">
        <f>ROUND(Source!AT2204,O2215)</f>
        <v>0</v>
      </c>
      <c r="G2215" s="4" t="s">
        <v>190</v>
      </c>
      <c r="H2215" s="4" t="s">
        <v>191</v>
      </c>
      <c r="I2215" s="4"/>
      <c r="J2215" s="4"/>
      <c r="K2215" s="4">
        <v>215</v>
      </c>
      <c r="L2215" s="4">
        <v>10</v>
      </c>
      <c r="M2215" s="4">
        <v>3</v>
      </c>
      <c r="N2215" s="4" t="s">
        <v>45</v>
      </c>
      <c r="O2215" s="4">
        <v>2</v>
      </c>
      <c r="P2215" s="4"/>
    </row>
    <row r="2216" spans="1:16">
      <c r="A2216" s="4">
        <v>50</v>
      </c>
      <c r="B2216" s="4">
        <v>0</v>
      </c>
      <c r="C2216" s="4">
        <v>0</v>
      </c>
      <c r="D2216" s="4">
        <v>1</v>
      </c>
      <c r="E2216" s="4">
        <v>217</v>
      </c>
      <c r="F2216" s="4">
        <f>ROUND(Source!AU2204,O2216)</f>
        <v>0</v>
      </c>
      <c r="G2216" s="4" t="s">
        <v>192</v>
      </c>
      <c r="H2216" s="4" t="s">
        <v>193</v>
      </c>
      <c r="I2216" s="4"/>
      <c r="J2216" s="4"/>
      <c r="K2216" s="4">
        <v>217</v>
      </c>
      <c r="L2216" s="4">
        <v>11</v>
      </c>
      <c r="M2216" s="4">
        <v>3</v>
      </c>
      <c r="N2216" s="4" t="s">
        <v>45</v>
      </c>
      <c r="O2216" s="4">
        <v>2</v>
      </c>
      <c r="P2216" s="4"/>
    </row>
    <row r="2217" spans="1:16">
      <c r="A2217" s="4">
        <v>50</v>
      </c>
      <c r="B2217" s="4">
        <v>0</v>
      </c>
      <c r="C2217" s="4">
        <v>0</v>
      </c>
      <c r="D2217" s="4">
        <v>1</v>
      </c>
      <c r="E2217" s="4">
        <v>206</v>
      </c>
      <c r="F2217" s="4">
        <f>ROUND(Source!T2204,O2217)</f>
        <v>0</v>
      </c>
      <c r="G2217" s="4" t="s">
        <v>194</v>
      </c>
      <c r="H2217" s="4" t="s">
        <v>195</v>
      </c>
      <c r="I2217" s="4"/>
      <c r="J2217" s="4"/>
      <c r="K2217" s="4">
        <v>206</v>
      </c>
      <c r="L2217" s="4">
        <v>12</v>
      </c>
      <c r="M2217" s="4">
        <v>3</v>
      </c>
      <c r="N2217" s="4" t="s">
        <v>45</v>
      </c>
      <c r="O2217" s="4">
        <v>2</v>
      </c>
      <c r="P2217" s="4"/>
    </row>
    <row r="2218" spans="1:16">
      <c r="A2218" s="4">
        <v>50</v>
      </c>
      <c r="B2218" s="4">
        <v>0</v>
      </c>
      <c r="C2218" s="4">
        <v>0</v>
      </c>
      <c r="D2218" s="4">
        <v>1</v>
      </c>
      <c r="E2218" s="4">
        <v>207</v>
      </c>
      <c r="F2218" s="4">
        <f>Source!U2204</f>
        <v>0</v>
      </c>
      <c r="G2218" s="4" t="s">
        <v>196</v>
      </c>
      <c r="H2218" s="4" t="s">
        <v>197</v>
      </c>
      <c r="I2218" s="4"/>
      <c r="J2218" s="4"/>
      <c r="K2218" s="4">
        <v>207</v>
      </c>
      <c r="L2218" s="4">
        <v>13</v>
      </c>
      <c r="M2218" s="4">
        <v>3</v>
      </c>
      <c r="N2218" s="4" t="s">
        <v>45</v>
      </c>
      <c r="O2218" s="4">
        <v>-1</v>
      </c>
      <c r="P2218" s="4"/>
    </row>
    <row r="2219" spans="1:16">
      <c r="A2219" s="4">
        <v>50</v>
      </c>
      <c r="B2219" s="4">
        <v>0</v>
      </c>
      <c r="C2219" s="4">
        <v>0</v>
      </c>
      <c r="D2219" s="4">
        <v>1</v>
      </c>
      <c r="E2219" s="4">
        <v>208</v>
      </c>
      <c r="F2219" s="4">
        <f>Source!V2204</f>
        <v>0</v>
      </c>
      <c r="G2219" s="4" t="s">
        <v>198</v>
      </c>
      <c r="H2219" s="4" t="s">
        <v>199</v>
      </c>
      <c r="I2219" s="4"/>
      <c r="J2219" s="4"/>
      <c r="K2219" s="4">
        <v>208</v>
      </c>
      <c r="L2219" s="4">
        <v>14</v>
      </c>
      <c r="M2219" s="4">
        <v>3</v>
      </c>
      <c r="N2219" s="4" t="s">
        <v>45</v>
      </c>
      <c r="O2219" s="4">
        <v>-1</v>
      </c>
      <c r="P2219" s="4"/>
    </row>
    <row r="2220" spans="1:16">
      <c r="A2220" s="4">
        <v>50</v>
      </c>
      <c r="B2220" s="4">
        <v>0</v>
      </c>
      <c r="C2220" s="4">
        <v>0</v>
      </c>
      <c r="D2220" s="4">
        <v>1</v>
      </c>
      <c r="E2220" s="4">
        <v>209</v>
      </c>
      <c r="F2220" s="4">
        <f>ROUND(Source!W2204,O2220)</f>
        <v>0</v>
      </c>
      <c r="G2220" s="4" t="s">
        <v>200</v>
      </c>
      <c r="H2220" s="4" t="s">
        <v>201</v>
      </c>
      <c r="I2220" s="4"/>
      <c r="J2220" s="4"/>
      <c r="K2220" s="4">
        <v>209</v>
      </c>
      <c r="L2220" s="4">
        <v>15</v>
      </c>
      <c r="M2220" s="4">
        <v>3</v>
      </c>
      <c r="N2220" s="4" t="s">
        <v>45</v>
      </c>
      <c r="O2220" s="4">
        <v>2</v>
      </c>
      <c r="P2220" s="4"/>
    </row>
    <row r="2221" spans="1:16">
      <c r="A2221" s="4">
        <v>50</v>
      </c>
      <c r="B2221" s="4">
        <v>0</v>
      </c>
      <c r="C2221" s="4">
        <v>0</v>
      </c>
      <c r="D2221" s="4">
        <v>1</v>
      </c>
      <c r="E2221" s="4">
        <v>210</v>
      </c>
      <c r="F2221" s="4">
        <f>ROUND(Source!X2204,O2221)</f>
        <v>0</v>
      </c>
      <c r="G2221" s="4" t="s">
        <v>202</v>
      </c>
      <c r="H2221" s="4" t="s">
        <v>203</v>
      </c>
      <c r="I2221" s="4"/>
      <c r="J2221" s="4"/>
      <c r="K2221" s="4">
        <v>210</v>
      </c>
      <c r="L2221" s="4">
        <v>16</v>
      </c>
      <c r="M2221" s="4">
        <v>3</v>
      </c>
      <c r="N2221" s="4" t="s">
        <v>45</v>
      </c>
      <c r="O2221" s="4">
        <v>2</v>
      </c>
      <c r="P2221" s="4"/>
    </row>
    <row r="2222" spans="1:16">
      <c r="A2222" s="4">
        <v>50</v>
      </c>
      <c r="B2222" s="4">
        <v>0</v>
      </c>
      <c r="C2222" s="4">
        <v>0</v>
      </c>
      <c r="D2222" s="4">
        <v>1</v>
      </c>
      <c r="E2222" s="4">
        <v>211</v>
      </c>
      <c r="F2222" s="4">
        <f>ROUND(Source!Y2204,O2222)</f>
        <v>0</v>
      </c>
      <c r="G2222" s="4" t="s">
        <v>204</v>
      </c>
      <c r="H2222" s="4" t="s">
        <v>205</v>
      </c>
      <c r="I2222" s="4"/>
      <c r="J2222" s="4"/>
      <c r="K2222" s="4">
        <v>211</v>
      </c>
      <c r="L2222" s="4">
        <v>17</v>
      </c>
      <c r="M2222" s="4">
        <v>3</v>
      </c>
      <c r="N2222" s="4" t="s">
        <v>45</v>
      </c>
      <c r="O2222" s="4">
        <v>2</v>
      </c>
      <c r="P2222" s="4"/>
    </row>
    <row r="2223" spans="1:16">
      <c r="A2223" s="4">
        <v>50</v>
      </c>
      <c r="B2223" s="4">
        <v>0</v>
      </c>
      <c r="C2223" s="4">
        <v>0</v>
      </c>
      <c r="D2223" s="4">
        <v>1</v>
      </c>
      <c r="E2223" s="4">
        <v>224</v>
      </c>
      <c r="F2223" s="4">
        <f>ROUND(Source!AR2204,O2223)</f>
        <v>0</v>
      </c>
      <c r="G2223" s="4" t="s">
        <v>206</v>
      </c>
      <c r="H2223" s="4" t="s">
        <v>207</v>
      </c>
      <c r="I2223" s="4"/>
      <c r="J2223" s="4"/>
      <c r="K2223" s="4">
        <v>224</v>
      </c>
      <c r="L2223" s="4">
        <v>18</v>
      </c>
      <c r="M2223" s="4">
        <v>3</v>
      </c>
      <c r="N2223" s="4" t="s">
        <v>45</v>
      </c>
      <c r="O2223" s="4">
        <v>2</v>
      </c>
      <c r="P2223" s="4"/>
    </row>
    <row r="2225" spans="1:200">
      <c r="A2225" s="1">
        <v>5</v>
      </c>
      <c r="B2225" s="1">
        <v>0</v>
      </c>
      <c r="C2225" s="1"/>
      <c r="D2225" s="1">
        <f>ROW(A2233)</f>
        <v>2233</v>
      </c>
      <c r="E2225" s="1"/>
      <c r="F2225" s="1" t="s">
        <v>564</v>
      </c>
      <c r="G2225" s="1" t="s">
        <v>859</v>
      </c>
      <c r="H2225" s="1" t="s">
        <v>45</v>
      </c>
      <c r="I2225" s="1">
        <v>0</v>
      </c>
      <c r="J2225" s="1"/>
      <c r="K2225" s="1">
        <v>0</v>
      </c>
      <c r="L2225" s="1"/>
      <c r="M2225" s="1"/>
      <c r="N2225" s="1"/>
      <c r="O2225" s="1"/>
      <c r="P2225" s="1"/>
      <c r="Q2225" s="1"/>
      <c r="R2225" s="1"/>
      <c r="S2225" s="1"/>
      <c r="T2225" s="1"/>
      <c r="U2225" s="1" t="s">
        <v>45</v>
      </c>
      <c r="V2225" s="1">
        <v>0</v>
      </c>
      <c r="W2225" s="1"/>
      <c r="X2225" s="1"/>
      <c r="Y2225" s="1"/>
      <c r="Z2225" s="1"/>
      <c r="AA2225" s="1"/>
      <c r="AB2225" s="1" t="s">
        <v>45</v>
      </c>
      <c r="AC2225" s="1" t="s">
        <v>45</v>
      </c>
      <c r="AD2225" s="1" t="s">
        <v>45</v>
      </c>
      <c r="AE2225" s="1" t="s">
        <v>45</v>
      </c>
      <c r="AF2225" s="1" t="s">
        <v>45</v>
      </c>
      <c r="AG2225" s="1" t="s">
        <v>45</v>
      </c>
      <c r="AH2225" s="1"/>
      <c r="AI2225" s="1"/>
      <c r="AJ2225" s="1"/>
      <c r="AK2225" s="1"/>
      <c r="AL2225" s="1"/>
      <c r="AM2225" s="1"/>
      <c r="AN2225" s="1"/>
      <c r="AO2225" s="1"/>
      <c r="AP2225" s="1" t="s">
        <v>45</v>
      </c>
      <c r="AQ2225" s="1" t="s">
        <v>45</v>
      </c>
      <c r="AR2225" s="1" t="s">
        <v>45</v>
      </c>
      <c r="AS2225" s="1"/>
      <c r="AT2225" s="1"/>
      <c r="AU2225" s="1"/>
      <c r="AV2225" s="1"/>
      <c r="AW2225" s="1"/>
      <c r="AX2225" s="1"/>
      <c r="AY2225" s="1"/>
      <c r="AZ2225" s="1" t="s">
        <v>45</v>
      </c>
      <c r="BA2225" s="1"/>
      <c r="BB2225" s="1" t="s">
        <v>45</v>
      </c>
      <c r="BC2225" s="1" t="s">
        <v>45</v>
      </c>
      <c r="BD2225" s="1" t="s">
        <v>45</v>
      </c>
      <c r="BE2225" s="1" t="s">
        <v>45</v>
      </c>
      <c r="BF2225" s="1" t="s">
        <v>45</v>
      </c>
      <c r="BG2225" s="1" t="s">
        <v>45</v>
      </c>
      <c r="BH2225" s="1" t="s">
        <v>45</v>
      </c>
      <c r="BI2225" s="1" t="s">
        <v>45</v>
      </c>
      <c r="BJ2225" s="1" t="s">
        <v>45</v>
      </c>
      <c r="BK2225" s="1" t="s">
        <v>45</v>
      </c>
      <c r="BL2225" s="1" t="s">
        <v>45</v>
      </c>
      <c r="BM2225" s="1" t="s">
        <v>45</v>
      </c>
      <c r="BN2225" s="1" t="s">
        <v>45</v>
      </c>
      <c r="BO2225" s="1" t="s">
        <v>45</v>
      </c>
      <c r="BP2225" s="1" t="s">
        <v>45</v>
      </c>
      <c r="BQ2225" s="1"/>
      <c r="BR2225" s="1"/>
      <c r="BS2225" s="1"/>
      <c r="BT2225" s="1"/>
      <c r="BU2225" s="1"/>
      <c r="BV2225" s="1"/>
      <c r="BW2225" s="1"/>
      <c r="BX2225" s="1">
        <v>0</v>
      </c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>
        <v>0</v>
      </c>
    </row>
    <row r="2227" spans="1:200">
      <c r="A2227" s="2">
        <v>52</v>
      </c>
      <c r="B2227" s="2">
        <f t="shared" ref="B2227:G2227" si="1430">B2233</f>
        <v>0</v>
      </c>
      <c r="C2227" s="2">
        <f t="shared" si="1430"/>
        <v>5</v>
      </c>
      <c r="D2227" s="2">
        <f t="shared" si="1430"/>
        <v>2225</v>
      </c>
      <c r="E2227" s="2">
        <f t="shared" si="1430"/>
        <v>0</v>
      </c>
      <c r="F2227" s="2" t="str">
        <f t="shared" si="1430"/>
        <v>Новый подраздел</v>
      </c>
      <c r="G2227" s="2" t="str">
        <f t="shared" si="1430"/>
        <v>ДУШЕВАЯ</v>
      </c>
      <c r="H2227" s="2"/>
      <c r="I2227" s="2"/>
      <c r="J2227" s="2"/>
      <c r="K2227" s="2"/>
      <c r="L2227" s="2"/>
      <c r="M2227" s="2"/>
      <c r="N2227" s="2"/>
      <c r="O2227" s="2">
        <f t="shared" ref="O2227:AT2227" si="1431">O2233</f>
        <v>0</v>
      </c>
      <c r="P2227" s="2">
        <f t="shared" si="1431"/>
        <v>0</v>
      </c>
      <c r="Q2227" s="2">
        <f t="shared" si="1431"/>
        <v>0</v>
      </c>
      <c r="R2227" s="2">
        <f t="shared" si="1431"/>
        <v>0</v>
      </c>
      <c r="S2227" s="2">
        <f t="shared" si="1431"/>
        <v>0</v>
      </c>
      <c r="T2227" s="2">
        <f t="shared" si="1431"/>
        <v>0</v>
      </c>
      <c r="U2227" s="2">
        <f t="shared" si="1431"/>
        <v>0</v>
      </c>
      <c r="V2227" s="2">
        <f t="shared" si="1431"/>
        <v>0</v>
      </c>
      <c r="W2227" s="2">
        <f t="shared" si="1431"/>
        <v>0</v>
      </c>
      <c r="X2227" s="2">
        <f t="shared" si="1431"/>
        <v>0</v>
      </c>
      <c r="Y2227" s="2">
        <f t="shared" si="1431"/>
        <v>0</v>
      </c>
      <c r="Z2227" s="2">
        <f t="shared" si="1431"/>
        <v>0</v>
      </c>
      <c r="AA2227" s="2">
        <f t="shared" si="1431"/>
        <v>0</v>
      </c>
      <c r="AB2227" s="2">
        <f t="shared" si="1431"/>
        <v>0</v>
      </c>
      <c r="AC2227" s="2">
        <f t="shared" si="1431"/>
        <v>0</v>
      </c>
      <c r="AD2227" s="2">
        <f t="shared" si="1431"/>
        <v>0</v>
      </c>
      <c r="AE2227" s="2">
        <f t="shared" si="1431"/>
        <v>0</v>
      </c>
      <c r="AF2227" s="2">
        <f t="shared" si="1431"/>
        <v>0</v>
      </c>
      <c r="AG2227" s="2">
        <f t="shared" si="1431"/>
        <v>0</v>
      </c>
      <c r="AH2227" s="2">
        <f t="shared" si="1431"/>
        <v>0</v>
      </c>
      <c r="AI2227" s="2">
        <f t="shared" si="1431"/>
        <v>0</v>
      </c>
      <c r="AJ2227" s="2">
        <f t="shared" si="1431"/>
        <v>0</v>
      </c>
      <c r="AK2227" s="2">
        <f t="shared" si="1431"/>
        <v>0</v>
      </c>
      <c r="AL2227" s="2">
        <f t="shared" si="1431"/>
        <v>0</v>
      </c>
      <c r="AM2227" s="2">
        <f t="shared" si="1431"/>
        <v>0</v>
      </c>
      <c r="AN2227" s="2">
        <f t="shared" si="1431"/>
        <v>0</v>
      </c>
      <c r="AO2227" s="2">
        <f t="shared" si="1431"/>
        <v>0</v>
      </c>
      <c r="AP2227" s="2">
        <f t="shared" si="1431"/>
        <v>0</v>
      </c>
      <c r="AQ2227" s="2">
        <f t="shared" si="1431"/>
        <v>0</v>
      </c>
      <c r="AR2227" s="2">
        <f t="shared" si="1431"/>
        <v>0</v>
      </c>
      <c r="AS2227" s="2">
        <f t="shared" si="1431"/>
        <v>0</v>
      </c>
      <c r="AT2227" s="2">
        <f t="shared" si="1431"/>
        <v>0</v>
      </c>
      <c r="AU2227" s="2">
        <f t="shared" ref="AU2227:BZ2227" si="1432">AU2233</f>
        <v>0</v>
      </c>
      <c r="AV2227" s="2">
        <f t="shared" si="1432"/>
        <v>0</v>
      </c>
      <c r="AW2227" s="2">
        <f t="shared" si="1432"/>
        <v>0</v>
      </c>
      <c r="AX2227" s="2">
        <f t="shared" si="1432"/>
        <v>0</v>
      </c>
      <c r="AY2227" s="2">
        <f t="shared" si="1432"/>
        <v>0</v>
      </c>
      <c r="AZ2227" s="2">
        <f t="shared" si="1432"/>
        <v>0</v>
      </c>
      <c r="BA2227" s="2">
        <f t="shared" si="1432"/>
        <v>0</v>
      </c>
      <c r="BB2227" s="2">
        <f t="shared" si="1432"/>
        <v>0</v>
      </c>
      <c r="BC2227" s="2">
        <f t="shared" si="1432"/>
        <v>0</v>
      </c>
      <c r="BD2227" s="2">
        <f t="shared" si="1432"/>
        <v>0</v>
      </c>
      <c r="BE2227" s="2">
        <f t="shared" si="1432"/>
        <v>0</v>
      </c>
      <c r="BF2227" s="2">
        <f t="shared" si="1432"/>
        <v>0</v>
      </c>
      <c r="BG2227" s="2">
        <f t="shared" si="1432"/>
        <v>0</v>
      </c>
      <c r="BH2227" s="2">
        <f t="shared" si="1432"/>
        <v>0</v>
      </c>
      <c r="BI2227" s="2">
        <f t="shared" si="1432"/>
        <v>0</v>
      </c>
      <c r="BJ2227" s="2">
        <f t="shared" si="1432"/>
        <v>0</v>
      </c>
      <c r="BK2227" s="2">
        <f t="shared" si="1432"/>
        <v>0</v>
      </c>
      <c r="BL2227" s="2">
        <f t="shared" si="1432"/>
        <v>0</v>
      </c>
      <c r="BM2227" s="2">
        <f t="shared" si="1432"/>
        <v>0</v>
      </c>
      <c r="BN2227" s="2">
        <f t="shared" si="1432"/>
        <v>0</v>
      </c>
      <c r="BO2227" s="3">
        <f t="shared" si="1432"/>
        <v>0</v>
      </c>
      <c r="BP2227" s="3">
        <f t="shared" si="1432"/>
        <v>0</v>
      </c>
      <c r="BQ2227" s="3">
        <f t="shared" si="1432"/>
        <v>0</v>
      </c>
      <c r="BR2227" s="3">
        <f t="shared" si="1432"/>
        <v>0</v>
      </c>
      <c r="BS2227" s="3">
        <f t="shared" si="1432"/>
        <v>0</v>
      </c>
      <c r="BT2227" s="3">
        <f t="shared" si="1432"/>
        <v>0</v>
      </c>
      <c r="BU2227" s="3">
        <f t="shared" si="1432"/>
        <v>0</v>
      </c>
      <c r="BV2227" s="3">
        <f t="shared" si="1432"/>
        <v>0</v>
      </c>
      <c r="BW2227" s="3">
        <f t="shared" si="1432"/>
        <v>0</v>
      </c>
      <c r="BX2227" s="3">
        <f t="shared" si="1432"/>
        <v>0</v>
      </c>
      <c r="BY2227" s="3">
        <f t="shared" si="1432"/>
        <v>0</v>
      </c>
      <c r="BZ2227" s="3">
        <f t="shared" si="1432"/>
        <v>0</v>
      </c>
      <c r="CA2227" s="3">
        <f t="shared" ref="CA2227:DF2227" si="1433">CA2233</f>
        <v>0</v>
      </c>
      <c r="CB2227" s="3">
        <f t="shared" si="1433"/>
        <v>0</v>
      </c>
      <c r="CC2227" s="3">
        <f t="shared" si="1433"/>
        <v>0</v>
      </c>
      <c r="CD2227" s="3">
        <f t="shared" si="1433"/>
        <v>0</v>
      </c>
      <c r="CE2227" s="3">
        <f t="shared" si="1433"/>
        <v>0</v>
      </c>
      <c r="CF2227" s="3">
        <f t="shared" si="1433"/>
        <v>0</v>
      </c>
      <c r="CG2227" s="3">
        <f t="shared" si="1433"/>
        <v>0</v>
      </c>
      <c r="CH2227" s="3">
        <f t="shared" si="1433"/>
        <v>0</v>
      </c>
      <c r="CI2227" s="3">
        <f t="shared" si="1433"/>
        <v>0</v>
      </c>
      <c r="CJ2227" s="3">
        <f t="shared" si="1433"/>
        <v>0</v>
      </c>
      <c r="CK2227" s="3">
        <f t="shared" si="1433"/>
        <v>0</v>
      </c>
      <c r="CL2227" s="3">
        <f t="shared" si="1433"/>
        <v>0</v>
      </c>
      <c r="CM2227" s="3">
        <f t="shared" si="1433"/>
        <v>0</v>
      </c>
      <c r="CN2227" s="3">
        <f t="shared" si="1433"/>
        <v>0</v>
      </c>
      <c r="CO2227" s="3">
        <f t="shared" si="1433"/>
        <v>0</v>
      </c>
      <c r="CP2227" s="3">
        <f t="shared" si="1433"/>
        <v>0</v>
      </c>
      <c r="CQ2227" s="3">
        <f t="shared" si="1433"/>
        <v>0</v>
      </c>
      <c r="CR2227" s="3">
        <f t="shared" si="1433"/>
        <v>0</v>
      </c>
      <c r="CS2227" s="3">
        <f t="shared" si="1433"/>
        <v>0</v>
      </c>
      <c r="CT2227" s="3">
        <f t="shared" si="1433"/>
        <v>0</v>
      </c>
      <c r="CU2227" s="3">
        <f t="shared" si="1433"/>
        <v>0</v>
      </c>
      <c r="CV2227" s="3">
        <f t="shared" si="1433"/>
        <v>0</v>
      </c>
      <c r="CW2227" s="3">
        <f t="shared" si="1433"/>
        <v>0</v>
      </c>
      <c r="CX2227" s="3">
        <f t="shared" si="1433"/>
        <v>0</v>
      </c>
      <c r="CY2227" s="3">
        <f t="shared" si="1433"/>
        <v>0</v>
      </c>
      <c r="CZ2227" s="3">
        <f t="shared" si="1433"/>
        <v>0</v>
      </c>
      <c r="DA2227" s="3">
        <f t="shared" si="1433"/>
        <v>0</v>
      </c>
      <c r="DB2227" s="3">
        <f t="shared" si="1433"/>
        <v>0</v>
      </c>
      <c r="DC2227" s="3">
        <f t="shared" si="1433"/>
        <v>0</v>
      </c>
      <c r="DD2227" s="3">
        <f t="shared" si="1433"/>
        <v>0</v>
      </c>
      <c r="DE2227" s="3">
        <f t="shared" si="1433"/>
        <v>0</v>
      </c>
      <c r="DF2227" s="3">
        <f t="shared" si="1433"/>
        <v>0</v>
      </c>
      <c r="DG2227" s="3">
        <f t="shared" ref="DG2227:DN2227" si="1434">DG2233</f>
        <v>0</v>
      </c>
      <c r="DH2227" s="3">
        <f t="shared" si="1434"/>
        <v>0</v>
      </c>
      <c r="DI2227" s="3">
        <f t="shared" si="1434"/>
        <v>0</v>
      </c>
      <c r="DJ2227" s="3">
        <f t="shared" si="1434"/>
        <v>0</v>
      </c>
      <c r="DK2227" s="3">
        <f t="shared" si="1434"/>
        <v>0</v>
      </c>
      <c r="DL2227" s="3">
        <f t="shared" si="1434"/>
        <v>0</v>
      </c>
      <c r="DM2227" s="3">
        <f t="shared" si="1434"/>
        <v>0</v>
      </c>
      <c r="DN2227" s="3">
        <f t="shared" si="1434"/>
        <v>0</v>
      </c>
    </row>
    <row r="2229" spans="1:200">
      <c r="A2229">
        <v>17</v>
      </c>
      <c r="B2229">
        <v>0</v>
      </c>
      <c r="C2229">
        <f>ROW(SmtRes!A1044)</f>
        <v>1044</v>
      </c>
      <c r="D2229">
        <f>ROW(EtalonRes!A1030)</f>
        <v>1030</v>
      </c>
      <c r="E2229" t="s">
        <v>63</v>
      </c>
      <c r="F2229" t="s">
        <v>1022</v>
      </c>
      <c r="G2229" t="s">
        <v>1023</v>
      </c>
      <c r="H2229" t="s">
        <v>73</v>
      </c>
      <c r="I2229">
        <v>0</v>
      </c>
      <c r="J2229">
        <v>0</v>
      </c>
      <c r="O2229">
        <f>ROUND(CP2229,2)</f>
        <v>0</v>
      </c>
      <c r="P2229">
        <f>ROUND(CQ2229*I2229,2)</f>
        <v>0</v>
      </c>
      <c r="Q2229">
        <f>ROUND(CR2229*I2229,2)</f>
        <v>0</v>
      </c>
      <c r="R2229">
        <f>ROUND(CS2229*I2229,2)</f>
        <v>0</v>
      </c>
      <c r="S2229">
        <f>ROUND(CT2229*I2229,2)</f>
        <v>0</v>
      </c>
      <c r="T2229">
        <f>ROUND(CU2229*I2229,2)</f>
        <v>0</v>
      </c>
      <c r="U2229">
        <f>CV2229*I2229</f>
        <v>0</v>
      </c>
      <c r="V2229">
        <f>CW2229*I2229</f>
        <v>0</v>
      </c>
      <c r="W2229">
        <f>ROUND(CX2229*I2229,2)</f>
        <v>0</v>
      </c>
      <c r="X2229">
        <f t="shared" ref="X2229:Y2231" si="1435">ROUND(CY2229,2)</f>
        <v>0</v>
      </c>
      <c r="Y2229">
        <f t="shared" si="1435"/>
        <v>0</v>
      </c>
      <c r="AA2229">
        <v>22950688</v>
      </c>
      <c r="AB2229">
        <f>ROUND((AC2229+AD2229+AF2229),6)</f>
        <v>3438.81</v>
      </c>
      <c r="AC2229">
        <f>ROUND((ES2229),6)</f>
        <v>2042.07</v>
      </c>
      <c r="AD2229">
        <f>ROUND((((ET2229)-(EU2229))+AE2229),6)</f>
        <v>315.24</v>
      </c>
      <c r="AE2229">
        <f t="shared" ref="AE2229:AF2231" si="1436">ROUND((EU2229),6)</f>
        <v>79.569999999999993</v>
      </c>
      <c r="AF2229">
        <f t="shared" si="1436"/>
        <v>1081.5</v>
      </c>
      <c r="AG2229">
        <f>ROUND((AP2229),6)</f>
        <v>0</v>
      </c>
      <c r="AH2229">
        <f t="shared" ref="AH2229:AI2231" si="1437">(EW2229)</f>
        <v>89.9</v>
      </c>
      <c r="AI2229">
        <f t="shared" si="1437"/>
        <v>0</v>
      </c>
      <c r="AJ2229">
        <f>ROUND((AS2229),6)</f>
        <v>0</v>
      </c>
      <c r="AK2229">
        <v>3438.81</v>
      </c>
      <c r="AL2229">
        <v>2042.07</v>
      </c>
      <c r="AM2229">
        <v>315.24</v>
      </c>
      <c r="AN2229">
        <v>79.569999999999993</v>
      </c>
      <c r="AO2229">
        <v>1081.5</v>
      </c>
      <c r="AP2229">
        <v>0</v>
      </c>
      <c r="AQ2229">
        <v>89.9</v>
      </c>
      <c r="AR2229">
        <v>0</v>
      </c>
      <c r="AS2229">
        <v>0</v>
      </c>
      <c r="AT2229">
        <v>88</v>
      </c>
      <c r="AU2229">
        <v>44</v>
      </c>
      <c r="AV2229">
        <v>1.0469999999999999</v>
      </c>
      <c r="AW2229">
        <v>1</v>
      </c>
      <c r="AZ2229">
        <v>1</v>
      </c>
      <c r="BA2229">
        <v>16.23</v>
      </c>
      <c r="BB2229">
        <v>8.1</v>
      </c>
      <c r="BC2229">
        <v>4.5999999999999996</v>
      </c>
      <c r="BD2229" t="s">
        <v>45</v>
      </c>
      <c r="BE2229" t="s">
        <v>45</v>
      </c>
      <c r="BF2229" t="s">
        <v>45</v>
      </c>
      <c r="BG2229" t="s">
        <v>45</v>
      </c>
      <c r="BH2229">
        <v>0</v>
      </c>
      <c r="BI2229">
        <v>1</v>
      </c>
      <c r="BJ2229" t="s">
        <v>1024</v>
      </c>
      <c r="BM2229">
        <v>81</v>
      </c>
      <c r="BN2229">
        <v>0</v>
      </c>
      <c r="BO2229" t="s">
        <v>1022</v>
      </c>
      <c r="BP2229">
        <v>1</v>
      </c>
      <c r="BQ2229">
        <v>30</v>
      </c>
      <c r="BS2229">
        <v>16.23</v>
      </c>
      <c r="BT2229">
        <v>1</v>
      </c>
      <c r="BU2229">
        <v>1</v>
      </c>
      <c r="BV2229">
        <v>1</v>
      </c>
      <c r="BW2229">
        <v>1</v>
      </c>
      <c r="BX2229">
        <v>1</v>
      </c>
      <c r="BY2229" t="s">
        <v>45</v>
      </c>
      <c r="BZ2229">
        <v>88</v>
      </c>
      <c r="CA2229">
        <v>44</v>
      </c>
      <c r="CF2229">
        <v>0</v>
      </c>
      <c r="CG2229">
        <v>0</v>
      </c>
      <c r="CM2229">
        <v>0</v>
      </c>
      <c r="CN2229" t="s">
        <v>45</v>
      </c>
      <c r="CO2229">
        <v>0</v>
      </c>
      <c r="CP2229">
        <f>(P2229+Q2229+S2229)</f>
        <v>0</v>
      </c>
      <c r="CQ2229">
        <f>(AC2229*BC2229*AW2229)</f>
        <v>9393.521999999999</v>
      </c>
      <c r="CR2229">
        <f>(AD2229*BB2229*AV2229)</f>
        <v>2673.4558679999996</v>
      </c>
      <c r="CS2229">
        <f>(AE2229*BS2229*AV2229)</f>
        <v>1352.1178917</v>
      </c>
      <c r="CT2229">
        <f>(AF2229*BA2229*AV2229)</f>
        <v>18377.724014999996</v>
      </c>
      <c r="CU2229">
        <f>AG2229</f>
        <v>0</v>
      </c>
      <c r="CV2229">
        <f>(AH2229*AV2229)</f>
        <v>94.125299999999996</v>
      </c>
      <c r="CW2229">
        <f t="shared" ref="CW2229:CX2231" si="1438">AI2229</f>
        <v>0</v>
      </c>
      <c r="CX2229">
        <f t="shared" si="1438"/>
        <v>0</v>
      </c>
      <c r="CY2229">
        <f>S2229*(BZ2229/100)</f>
        <v>0</v>
      </c>
      <c r="CZ2229">
        <f>S2229*(CA2229/100)</f>
        <v>0</v>
      </c>
      <c r="DC2229" t="s">
        <v>45</v>
      </c>
      <c r="DD2229" t="s">
        <v>45</v>
      </c>
      <c r="DE2229" t="s">
        <v>45</v>
      </c>
      <c r="DF2229" t="s">
        <v>45</v>
      </c>
      <c r="DG2229" t="s">
        <v>45</v>
      </c>
      <c r="DH2229" t="s">
        <v>45</v>
      </c>
      <c r="DI2229" t="s">
        <v>45</v>
      </c>
      <c r="DJ2229" t="s">
        <v>45</v>
      </c>
      <c r="DK2229" t="s">
        <v>45</v>
      </c>
      <c r="DL2229" t="s">
        <v>45</v>
      </c>
      <c r="DM2229" t="s">
        <v>45</v>
      </c>
      <c r="DN2229">
        <v>105</v>
      </c>
      <c r="DO2229">
        <v>70</v>
      </c>
      <c r="DP2229">
        <v>1.0469999999999999</v>
      </c>
      <c r="DQ2229">
        <v>1</v>
      </c>
      <c r="DU2229">
        <v>1005</v>
      </c>
      <c r="DV2229" t="s">
        <v>73</v>
      </c>
      <c r="DW2229" t="s">
        <v>73</v>
      </c>
      <c r="DX2229">
        <v>100</v>
      </c>
      <c r="EE2229">
        <v>21377796</v>
      </c>
      <c r="EF2229">
        <v>30</v>
      </c>
      <c r="EG2229" t="s">
        <v>20</v>
      </c>
      <c r="EH2229">
        <v>0</v>
      </c>
      <c r="EI2229" t="s">
        <v>45</v>
      </c>
      <c r="EJ2229">
        <v>1</v>
      </c>
      <c r="EK2229">
        <v>81</v>
      </c>
      <c r="EL2229" t="s">
        <v>393</v>
      </c>
      <c r="EM2229" t="s">
        <v>394</v>
      </c>
      <c r="EO2229" t="s">
        <v>45</v>
      </c>
      <c r="EQ2229">
        <v>0</v>
      </c>
      <c r="ER2229">
        <v>3438.81</v>
      </c>
      <c r="ES2229">
        <v>2042.07</v>
      </c>
      <c r="ET2229">
        <v>315.24</v>
      </c>
      <c r="EU2229">
        <v>79.569999999999993</v>
      </c>
      <c r="EV2229">
        <v>1081.5</v>
      </c>
      <c r="EW2229">
        <v>89.9</v>
      </c>
      <c r="EX2229">
        <v>0</v>
      </c>
      <c r="EY2229">
        <v>0</v>
      </c>
      <c r="EZ2229">
        <v>0</v>
      </c>
      <c r="FQ2229">
        <v>0</v>
      </c>
      <c r="FR2229">
        <f>ROUND(IF(AND(BH2229=3,BI2229=3),P2229,0),2)</f>
        <v>0</v>
      </c>
      <c r="FS2229">
        <v>0</v>
      </c>
      <c r="FX2229">
        <v>88</v>
      </c>
      <c r="FY2229">
        <v>44</v>
      </c>
      <c r="GA2229" t="s">
        <v>45</v>
      </c>
      <c r="GG2229">
        <v>2</v>
      </c>
      <c r="GH2229">
        <v>1</v>
      </c>
      <c r="GI2229">
        <v>2</v>
      </c>
      <c r="GJ2229">
        <v>0</v>
      </c>
      <c r="GK2229">
        <f>ROUND(R2229*(R12)/100,2)</f>
        <v>0</v>
      </c>
      <c r="GL2229">
        <f>ROUND(IF(AND(BH2229=3,BI2229=3,FS2229&lt;&gt;0),P2229,0),2)</f>
        <v>0</v>
      </c>
      <c r="GM2229">
        <f>O2229+X2229+Y2229+GK2229</f>
        <v>0</v>
      </c>
      <c r="GN2229">
        <f>ROUND(IF(OR(BI2229=0,BI2229=1),O2229+X2229+Y2229+GK2229,0),2)</f>
        <v>0</v>
      </c>
      <c r="GO2229">
        <f>ROUND(IF(BI2229=2,O2229+X2229+Y2229+GK2229,0),2)</f>
        <v>0</v>
      </c>
      <c r="GP2229">
        <f>ROUND(IF(BI2229=4,O2229+X2229+Y2229+GK2229,0),2)</f>
        <v>0</v>
      </c>
      <c r="GR2229">
        <v>0</v>
      </c>
    </row>
    <row r="2230" spans="1:200">
      <c r="A2230">
        <v>18</v>
      </c>
      <c r="B2230">
        <v>0</v>
      </c>
      <c r="C2230">
        <v>1044</v>
      </c>
      <c r="E2230" t="s">
        <v>386</v>
      </c>
      <c r="F2230" t="s">
        <v>1025</v>
      </c>
      <c r="G2230" t="s">
        <v>1026</v>
      </c>
      <c r="H2230" t="s">
        <v>462</v>
      </c>
      <c r="I2230">
        <f>I2229*J2230</f>
        <v>0</v>
      </c>
      <c r="J2230">
        <v>0</v>
      </c>
      <c r="O2230">
        <f>ROUND(CP2230,2)</f>
        <v>0</v>
      </c>
      <c r="P2230">
        <f>ROUND(CQ2230*I2230,2)</f>
        <v>0</v>
      </c>
      <c r="Q2230">
        <f>ROUND(CR2230*I2230,2)</f>
        <v>0</v>
      </c>
      <c r="R2230">
        <f>ROUND(CS2230*I2230,2)</f>
        <v>0</v>
      </c>
      <c r="S2230">
        <f>ROUND(CT2230*I2230,2)</f>
        <v>0</v>
      </c>
      <c r="T2230">
        <f>ROUND(CU2230*I2230,2)</f>
        <v>0</v>
      </c>
      <c r="U2230">
        <f>CV2230*I2230</f>
        <v>0</v>
      </c>
      <c r="V2230">
        <f>CW2230*I2230</f>
        <v>0</v>
      </c>
      <c r="W2230">
        <f>ROUND(CX2230*I2230,2)</f>
        <v>0</v>
      </c>
      <c r="X2230">
        <f t="shared" si="1435"/>
        <v>0</v>
      </c>
      <c r="Y2230">
        <f t="shared" si="1435"/>
        <v>0</v>
      </c>
      <c r="AA2230">
        <v>22950688</v>
      </c>
      <c r="AB2230">
        <f>ROUND((AC2230+AD2230+AF2230),6)</f>
        <v>503.55</v>
      </c>
      <c r="AC2230">
        <f>ROUND((ES2230),6)</f>
        <v>503.55</v>
      </c>
      <c r="AD2230">
        <f>ROUND((((ET2230)-(EU2230))+AE2230),6)</f>
        <v>0</v>
      </c>
      <c r="AE2230">
        <f t="shared" si="1436"/>
        <v>0</v>
      </c>
      <c r="AF2230">
        <f t="shared" si="1436"/>
        <v>0</v>
      </c>
      <c r="AG2230">
        <f>ROUND((AP2230),6)</f>
        <v>0</v>
      </c>
      <c r="AH2230">
        <f t="shared" si="1437"/>
        <v>0</v>
      </c>
      <c r="AI2230">
        <f t="shared" si="1437"/>
        <v>0</v>
      </c>
      <c r="AJ2230">
        <f>ROUND((AS2230),6)</f>
        <v>0</v>
      </c>
      <c r="AK2230">
        <v>503.55</v>
      </c>
      <c r="AL2230">
        <v>503.55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1</v>
      </c>
      <c r="AW2230">
        <v>1</v>
      </c>
      <c r="AZ2230">
        <v>1</v>
      </c>
      <c r="BA2230">
        <v>1</v>
      </c>
      <c r="BB2230">
        <v>1</v>
      </c>
      <c r="BC2230">
        <v>8.7899999999999991</v>
      </c>
      <c r="BD2230" t="s">
        <v>45</v>
      </c>
      <c r="BE2230" t="s">
        <v>45</v>
      </c>
      <c r="BF2230" t="s">
        <v>45</v>
      </c>
      <c r="BG2230" t="s">
        <v>45</v>
      </c>
      <c r="BH2230">
        <v>3</v>
      </c>
      <c r="BI2230">
        <v>1</v>
      </c>
      <c r="BJ2230" t="s">
        <v>1027</v>
      </c>
      <c r="BM2230">
        <v>81</v>
      </c>
      <c r="BN2230">
        <v>0</v>
      </c>
      <c r="BO2230" t="s">
        <v>1025</v>
      </c>
      <c r="BP2230">
        <v>1</v>
      </c>
      <c r="BQ2230">
        <v>30</v>
      </c>
      <c r="BS2230">
        <v>1</v>
      </c>
      <c r="BT2230">
        <v>1</v>
      </c>
      <c r="BU2230">
        <v>1</v>
      </c>
      <c r="BV2230">
        <v>1</v>
      </c>
      <c r="BW2230">
        <v>1</v>
      </c>
      <c r="BX2230">
        <v>1</v>
      </c>
      <c r="BY2230" t="s">
        <v>45</v>
      </c>
      <c r="BZ2230">
        <v>0</v>
      </c>
      <c r="CA2230">
        <v>0</v>
      </c>
      <c r="CF2230">
        <v>0</v>
      </c>
      <c r="CG2230">
        <v>0</v>
      </c>
      <c r="CM2230">
        <v>0</v>
      </c>
      <c r="CN2230" t="s">
        <v>45</v>
      </c>
      <c r="CO2230">
        <v>0</v>
      </c>
      <c r="CP2230">
        <f>(P2230+Q2230+S2230)</f>
        <v>0</v>
      </c>
      <c r="CQ2230">
        <f>(AC2230*BC2230*AW2230)</f>
        <v>4426.2044999999998</v>
      </c>
      <c r="CR2230">
        <f>(AD2230*BB2230*AV2230)</f>
        <v>0</v>
      </c>
      <c r="CS2230">
        <f>(AE2230*BS2230*AV2230)</f>
        <v>0</v>
      </c>
      <c r="CT2230">
        <f>(AF2230*BA2230*AV2230)</f>
        <v>0</v>
      </c>
      <c r="CU2230">
        <f>AG2230</f>
        <v>0</v>
      </c>
      <c r="CV2230">
        <f>(AH2230*AV2230)</f>
        <v>0</v>
      </c>
      <c r="CW2230">
        <f t="shared" si="1438"/>
        <v>0</v>
      </c>
      <c r="CX2230">
        <f t="shared" si="1438"/>
        <v>0</v>
      </c>
      <c r="CY2230">
        <f>S2230*(BZ2230/100)</f>
        <v>0</v>
      </c>
      <c r="CZ2230">
        <f>S2230*(CA2230/100)</f>
        <v>0</v>
      </c>
      <c r="DC2230" t="s">
        <v>45</v>
      </c>
      <c r="DD2230" t="s">
        <v>45</v>
      </c>
      <c r="DE2230" t="s">
        <v>45</v>
      </c>
      <c r="DF2230" t="s">
        <v>45</v>
      </c>
      <c r="DG2230" t="s">
        <v>45</v>
      </c>
      <c r="DH2230" t="s">
        <v>45</v>
      </c>
      <c r="DI2230" t="s">
        <v>45</v>
      </c>
      <c r="DJ2230" t="s">
        <v>45</v>
      </c>
      <c r="DK2230" t="s">
        <v>45</v>
      </c>
      <c r="DL2230" t="s">
        <v>45</v>
      </c>
      <c r="DM2230" t="s">
        <v>45</v>
      </c>
      <c r="DN2230">
        <v>105</v>
      </c>
      <c r="DO2230">
        <v>70</v>
      </c>
      <c r="DP2230">
        <v>1.0469999999999999</v>
      </c>
      <c r="DQ2230">
        <v>1</v>
      </c>
      <c r="DU2230">
        <v>1005</v>
      </c>
      <c r="DV2230" t="s">
        <v>462</v>
      </c>
      <c r="DW2230" t="s">
        <v>462</v>
      </c>
      <c r="DX2230">
        <v>1</v>
      </c>
      <c r="EE2230">
        <v>21377796</v>
      </c>
      <c r="EF2230">
        <v>30</v>
      </c>
      <c r="EG2230" t="s">
        <v>20</v>
      </c>
      <c r="EH2230">
        <v>0</v>
      </c>
      <c r="EI2230" t="s">
        <v>45</v>
      </c>
      <c r="EJ2230">
        <v>1</v>
      </c>
      <c r="EK2230">
        <v>81</v>
      </c>
      <c r="EL2230" t="s">
        <v>393</v>
      </c>
      <c r="EM2230" t="s">
        <v>394</v>
      </c>
      <c r="EO2230" t="s">
        <v>45</v>
      </c>
      <c r="EQ2230">
        <v>0</v>
      </c>
      <c r="ER2230">
        <v>503.55</v>
      </c>
      <c r="ES2230">
        <v>503.55</v>
      </c>
      <c r="ET2230">
        <v>0</v>
      </c>
      <c r="EU2230">
        <v>0</v>
      </c>
      <c r="EV2230">
        <v>0</v>
      </c>
      <c r="EW2230">
        <v>0</v>
      </c>
      <c r="EX2230">
        <v>0</v>
      </c>
      <c r="EZ2230">
        <v>0</v>
      </c>
      <c r="FQ2230">
        <v>0</v>
      </c>
      <c r="FR2230">
        <f>ROUND(IF(AND(BH2230=3,BI2230=3),P2230,0),2)</f>
        <v>0</v>
      </c>
      <c r="FS2230">
        <v>0</v>
      </c>
      <c r="FX2230">
        <v>0</v>
      </c>
      <c r="FY2230">
        <v>0</v>
      </c>
      <c r="GA2230" t="s">
        <v>45</v>
      </c>
      <c r="GG2230">
        <v>2</v>
      </c>
      <c r="GH2230">
        <v>1</v>
      </c>
      <c r="GI2230">
        <v>2</v>
      </c>
      <c r="GJ2230">
        <v>0</v>
      </c>
      <c r="GK2230">
        <f>ROUND(R2230*(R12)/100,2)</f>
        <v>0</v>
      </c>
      <c r="GL2230">
        <f>ROUND(IF(AND(BH2230=3,BI2230=3,FS2230&lt;&gt;0),P2230,0),2)</f>
        <v>0</v>
      </c>
      <c r="GM2230">
        <f>O2230+X2230+Y2230+GK2230</f>
        <v>0</v>
      </c>
      <c r="GN2230">
        <f>ROUND(IF(OR(BI2230=0,BI2230=1),O2230+X2230+Y2230+GK2230,0),2)</f>
        <v>0</v>
      </c>
      <c r="GO2230">
        <f>ROUND(IF(BI2230=2,O2230+X2230+Y2230+GK2230,0),2)</f>
        <v>0</v>
      </c>
      <c r="GP2230">
        <f>ROUND(IF(BI2230=4,O2230+X2230+Y2230+GK2230,0),2)</f>
        <v>0</v>
      </c>
      <c r="GR2230">
        <v>0</v>
      </c>
    </row>
    <row r="2231" spans="1:200">
      <c r="A2231">
        <v>18</v>
      </c>
      <c r="B2231">
        <v>0</v>
      </c>
      <c r="C2231">
        <v>1043</v>
      </c>
      <c r="E2231" t="s">
        <v>633</v>
      </c>
      <c r="F2231" t="s">
        <v>1028</v>
      </c>
      <c r="G2231" t="s">
        <v>1029</v>
      </c>
      <c r="H2231" t="s">
        <v>227</v>
      </c>
      <c r="I2231">
        <f>I2229*J2231</f>
        <v>0</v>
      </c>
      <c r="J2231">
        <v>100</v>
      </c>
      <c r="O2231">
        <f>ROUND(CP2231,2)</f>
        <v>0</v>
      </c>
      <c r="P2231">
        <f>ROUND(CQ2231*I2231,2)</f>
        <v>0</v>
      </c>
      <c r="Q2231">
        <f>ROUND(CR2231*I2231,2)</f>
        <v>0</v>
      </c>
      <c r="R2231">
        <f>ROUND(CS2231*I2231,2)</f>
        <v>0</v>
      </c>
      <c r="S2231">
        <f>ROUND(CT2231*I2231,2)</f>
        <v>0</v>
      </c>
      <c r="T2231">
        <f>ROUND(CU2231*I2231,2)</f>
        <v>0</v>
      </c>
      <c r="U2231">
        <f>CV2231*I2231</f>
        <v>0</v>
      </c>
      <c r="V2231">
        <f>CW2231*I2231</f>
        <v>0</v>
      </c>
      <c r="W2231">
        <f>ROUND(CX2231*I2231,2)</f>
        <v>0</v>
      </c>
      <c r="X2231">
        <f t="shared" si="1435"/>
        <v>0</v>
      </c>
      <c r="Y2231">
        <f t="shared" si="1435"/>
        <v>0</v>
      </c>
      <c r="AA2231">
        <v>22950688</v>
      </c>
      <c r="AB2231">
        <f>ROUND((AC2231+AD2231+AF2231),6)</f>
        <v>99.57</v>
      </c>
      <c r="AC2231">
        <f>ROUND((ES2231),6)</f>
        <v>99.57</v>
      </c>
      <c r="AD2231">
        <f>ROUND((((ET2231)-(EU2231))+AE2231),6)</f>
        <v>0</v>
      </c>
      <c r="AE2231">
        <f t="shared" si="1436"/>
        <v>0</v>
      </c>
      <c r="AF2231">
        <f t="shared" si="1436"/>
        <v>0</v>
      </c>
      <c r="AG2231">
        <f>ROUND((AP2231),6)</f>
        <v>0</v>
      </c>
      <c r="AH2231">
        <f t="shared" si="1437"/>
        <v>0</v>
      </c>
      <c r="AI2231">
        <f t="shared" si="1437"/>
        <v>0</v>
      </c>
      <c r="AJ2231">
        <f>ROUND((AS2231),6)</f>
        <v>0</v>
      </c>
      <c r="AK2231">
        <v>99.57</v>
      </c>
      <c r="AL2231">
        <v>99.57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1</v>
      </c>
      <c r="AW2231">
        <v>1</v>
      </c>
      <c r="AZ2231">
        <v>1</v>
      </c>
      <c r="BA2231">
        <v>1</v>
      </c>
      <c r="BB2231">
        <v>1</v>
      </c>
      <c r="BC2231">
        <v>4.01</v>
      </c>
      <c r="BD2231" t="s">
        <v>45</v>
      </c>
      <c r="BE2231" t="s">
        <v>45</v>
      </c>
      <c r="BF2231" t="s">
        <v>45</v>
      </c>
      <c r="BG2231" t="s">
        <v>45</v>
      </c>
      <c r="BH2231">
        <v>3</v>
      </c>
      <c r="BI2231">
        <v>1</v>
      </c>
      <c r="BJ2231" t="s">
        <v>1030</v>
      </c>
      <c r="BM2231">
        <v>81</v>
      </c>
      <c r="BN2231">
        <v>0</v>
      </c>
      <c r="BO2231" t="s">
        <v>1028</v>
      </c>
      <c r="BP2231">
        <v>1</v>
      </c>
      <c r="BQ2231">
        <v>30</v>
      </c>
      <c r="BS2231">
        <v>1</v>
      </c>
      <c r="BT2231">
        <v>1</v>
      </c>
      <c r="BU2231">
        <v>1</v>
      </c>
      <c r="BV2231">
        <v>1</v>
      </c>
      <c r="BW2231">
        <v>1</v>
      </c>
      <c r="BX2231">
        <v>1</v>
      </c>
      <c r="BY2231" t="s">
        <v>45</v>
      </c>
      <c r="BZ2231">
        <v>0</v>
      </c>
      <c r="CA2231">
        <v>0</v>
      </c>
      <c r="CF2231">
        <v>0</v>
      </c>
      <c r="CG2231">
        <v>0</v>
      </c>
      <c r="CM2231">
        <v>0</v>
      </c>
      <c r="CN2231" t="s">
        <v>45</v>
      </c>
      <c r="CO2231">
        <v>0</v>
      </c>
      <c r="CP2231">
        <f>(P2231+Q2231+S2231)</f>
        <v>0</v>
      </c>
      <c r="CQ2231">
        <f>(AC2231*BC2231*AW2231)</f>
        <v>399.27569999999997</v>
      </c>
      <c r="CR2231">
        <f>(AD2231*BB2231*AV2231)</f>
        <v>0</v>
      </c>
      <c r="CS2231">
        <f>(AE2231*BS2231*AV2231)</f>
        <v>0</v>
      </c>
      <c r="CT2231">
        <f>(AF2231*BA2231*AV2231)</f>
        <v>0</v>
      </c>
      <c r="CU2231">
        <f>AG2231</f>
        <v>0</v>
      </c>
      <c r="CV2231">
        <f>(AH2231*AV2231)</f>
        <v>0</v>
      </c>
      <c r="CW2231">
        <f t="shared" si="1438"/>
        <v>0</v>
      </c>
      <c r="CX2231">
        <f t="shared" si="1438"/>
        <v>0</v>
      </c>
      <c r="CY2231">
        <f>S2231*(BZ2231/100)</f>
        <v>0</v>
      </c>
      <c r="CZ2231">
        <f>S2231*(CA2231/100)</f>
        <v>0</v>
      </c>
      <c r="DC2231" t="s">
        <v>45</v>
      </c>
      <c r="DD2231" t="s">
        <v>45</v>
      </c>
      <c r="DE2231" t="s">
        <v>45</v>
      </c>
      <c r="DF2231" t="s">
        <v>45</v>
      </c>
      <c r="DG2231" t="s">
        <v>45</v>
      </c>
      <c r="DH2231" t="s">
        <v>45</v>
      </c>
      <c r="DI2231" t="s">
        <v>45</v>
      </c>
      <c r="DJ2231" t="s">
        <v>45</v>
      </c>
      <c r="DK2231" t="s">
        <v>45</v>
      </c>
      <c r="DL2231" t="s">
        <v>45</v>
      </c>
      <c r="DM2231" t="s">
        <v>45</v>
      </c>
      <c r="DN2231">
        <v>105</v>
      </c>
      <c r="DO2231">
        <v>70</v>
      </c>
      <c r="DP2231">
        <v>1.0469999999999999</v>
      </c>
      <c r="DQ2231">
        <v>1</v>
      </c>
      <c r="DU2231">
        <v>1010</v>
      </c>
      <c r="DV2231" t="s">
        <v>227</v>
      </c>
      <c r="DW2231" t="s">
        <v>227</v>
      </c>
      <c r="DX2231">
        <v>1</v>
      </c>
      <c r="EE2231">
        <v>21377796</v>
      </c>
      <c r="EF2231">
        <v>30</v>
      </c>
      <c r="EG2231" t="s">
        <v>20</v>
      </c>
      <c r="EH2231">
        <v>0</v>
      </c>
      <c r="EI2231" t="s">
        <v>45</v>
      </c>
      <c r="EJ2231">
        <v>1</v>
      </c>
      <c r="EK2231">
        <v>81</v>
      </c>
      <c r="EL2231" t="s">
        <v>393</v>
      </c>
      <c r="EM2231" t="s">
        <v>394</v>
      </c>
      <c r="EO2231" t="s">
        <v>45</v>
      </c>
      <c r="EQ2231">
        <v>0</v>
      </c>
      <c r="ER2231">
        <v>99.57</v>
      </c>
      <c r="ES2231">
        <v>99.57</v>
      </c>
      <c r="ET2231">
        <v>0</v>
      </c>
      <c r="EU2231">
        <v>0</v>
      </c>
      <c r="EV2231">
        <v>0</v>
      </c>
      <c r="EW2231">
        <v>0</v>
      </c>
      <c r="EX2231">
        <v>0</v>
      </c>
      <c r="EZ2231">
        <v>0</v>
      </c>
      <c r="FQ2231">
        <v>0</v>
      </c>
      <c r="FR2231">
        <f>ROUND(IF(AND(BH2231=3,BI2231=3),P2231,0),2)</f>
        <v>0</v>
      </c>
      <c r="FS2231">
        <v>0</v>
      </c>
      <c r="FX2231">
        <v>0</v>
      </c>
      <c r="FY2231">
        <v>0</v>
      </c>
      <c r="GA2231" t="s">
        <v>45</v>
      </c>
      <c r="GG2231">
        <v>2</v>
      </c>
      <c r="GH2231">
        <v>1</v>
      </c>
      <c r="GI2231">
        <v>2</v>
      </c>
      <c r="GJ2231">
        <v>0</v>
      </c>
      <c r="GK2231">
        <f>ROUND(R2231*(R12)/100,2)</f>
        <v>0</v>
      </c>
      <c r="GL2231">
        <f>ROUND(IF(AND(BH2231=3,BI2231=3,FS2231&lt;&gt;0),P2231,0),2)</f>
        <v>0</v>
      </c>
      <c r="GM2231">
        <f>O2231+X2231+Y2231+GK2231</f>
        <v>0</v>
      </c>
      <c r="GN2231">
        <f>ROUND(IF(OR(BI2231=0,BI2231=1),O2231+X2231+Y2231+GK2231,0),2)</f>
        <v>0</v>
      </c>
      <c r="GO2231">
        <f>ROUND(IF(BI2231=2,O2231+X2231+Y2231+GK2231,0),2)</f>
        <v>0</v>
      </c>
      <c r="GP2231">
        <f>ROUND(IF(BI2231=4,O2231+X2231+Y2231+GK2231,0),2)</f>
        <v>0</v>
      </c>
      <c r="GR2231">
        <v>0</v>
      </c>
    </row>
    <row r="2233" spans="1:200">
      <c r="A2233" s="2">
        <v>51</v>
      </c>
      <c r="B2233" s="2">
        <f>B2225</f>
        <v>0</v>
      </c>
      <c r="C2233" s="2">
        <f>A2225</f>
        <v>5</v>
      </c>
      <c r="D2233" s="2">
        <f>ROW(A2225)</f>
        <v>2225</v>
      </c>
      <c r="E2233" s="2"/>
      <c r="F2233" s="2" t="str">
        <f>IF(F2225&lt;&gt;"",F2225,"")</f>
        <v>Новый подраздел</v>
      </c>
      <c r="G2233" s="2" t="str">
        <f>IF(G2225&lt;&gt;"",G2225,"")</f>
        <v>ДУШЕВАЯ</v>
      </c>
      <c r="H2233" s="2"/>
      <c r="I2233" s="2"/>
      <c r="J2233" s="2"/>
      <c r="K2233" s="2"/>
      <c r="L2233" s="2"/>
      <c r="M2233" s="2"/>
      <c r="N2233" s="2"/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>
        <f t="shared" ref="AO2233:AU2233" si="1439">ROUND(BB2233,2)</f>
        <v>0</v>
      </c>
      <c r="AP2233" s="2">
        <f t="shared" si="1439"/>
        <v>0</v>
      </c>
      <c r="AQ2233" s="2">
        <f t="shared" si="1439"/>
        <v>0</v>
      </c>
      <c r="AR2233" s="2">
        <f t="shared" si="1439"/>
        <v>0</v>
      </c>
      <c r="AS2233" s="2">
        <f t="shared" si="1439"/>
        <v>0</v>
      </c>
      <c r="AT2233" s="2">
        <f t="shared" si="1439"/>
        <v>0</v>
      </c>
      <c r="AU2233" s="2">
        <f t="shared" si="1439"/>
        <v>0</v>
      </c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>
        <v>0</v>
      </c>
    </row>
    <row r="2235" spans="1:200">
      <c r="A2235" s="4">
        <v>50</v>
      </c>
      <c r="B2235" s="4">
        <v>0</v>
      </c>
      <c r="C2235" s="4">
        <v>0</v>
      </c>
      <c r="D2235" s="4">
        <v>1</v>
      </c>
      <c r="E2235" s="4">
        <v>201</v>
      </c>
      <c r="F2235" s="4">
        <f>ROUND(Source!O2233,O2235)</f>
        <v>0</v>
      </c>
      <c r="G2235" s="4" t="s">
        <v>172</v>
      </c>
      <c r="H2235" s="4" t="s">
        <v>173</v>
      </c>
      <c r="I2235" s="4"/>
      <c r="J2235" s="4"/>
      <c r="K2235" s="4">
        <v>201</v>
      </c>
      <c r="L2235" s="4">
        <v>1</v>
      </c>
      <c r="M2235" s="4">
        <v>3</v>
      </c>
      <c r="N2235" s="4" t="s">
        <v>45</v>
      </c>
      <c r="O2235" s="4">
        <v>2</v>
      </c>
      <c r="P2235" s="4"/>
    </row>
    <row r="2236" spans="1:200">
      <c r="A2236" s="4">
        <v>50</v>
      </c>
      <c r="B2236" s="4">
        <v>0</v>
      </c>
      <c r="C2236" s="4">
        <v>0</v>
      </c>
      <c r="D2236" s="4">
        <v>1</v>
      </c>
      <c r="E2236" s="4">
        <v>202</v>
      </c>
      <c r="F2236" s="4">
        <f>ROUND(Source!P2233,O2236)</f>
        <v>0</v>
      </c>
      <c r="G2236" s="4" t="s">
        <v>174</v>
      </c>
      <c r="H2236" s="4" t="s">
        <v>175</v>
      </c>
      <c r="I2236" s="4"/>
      <c r="J2236" s="4"/>
      <c r="K2236" s="4">
        <v>202</v>
      </c>
      <c r="L2236" s="4">
        <v>2</v>
      </c>
      <c r="M2236" s="4">
        <v>3</v>
      </c>
      <c r="N2236" s="4" t="s">
        <v>45</v>
      </c>
      <c r="O2236" s="4">
        <v>2</v>
      </c>
      <c r="P2236" s="4"/>
    </row>
    <row r="2237" spans="1:200">
      <c r="A2237" s="4">
        <v>50</v>
      </c>
      <c r="B2237" s="4">
        <v>0</v>
      </c>
      <c r="C2237" s="4">
        <v>0</v>
      </c>
      <c r="D2237" s="4">
        <v>1</v>
      </c>
      <c r="E2237" s="4">
        <v>222</v>
      </c>
      <c r="F2237" s="4">
        <f>ROUND(Source!AO2233,O2237)</f>
        <v>0</v>
      </c>
      <c r="G2237" s="4" t="s">
        <v>176</v>
      </c>
      <c r="H2237" s="4" t="s">
        <v>177</v>
      </c>
      <c r="I2237" s="4"/>
      <c r="J2237" s="4"/>
      <c r="K2237" s="4">
        <v>222</v>
      </c>
      <c r="L2237" s="4">
        <v>3</v>
      </c>
      <c r="M2237" s="4">
        <v>3</v>
      </c>
      <c r="N2237" s="4" t="s">
        <v>45</v>
      </c>
      <c r="O2237" s="4">
        <v>2</v>
      </c>
      <c r="P2237" s="4"/>
    </row>
    <row r="2238" spans="1:200">
      <c r="A2238" s="4">
        <v>50</v>
      </c>
      <c r="B2238" s="4">
        <v>0</v>
      </c>
      <c r="C2238" s="4">
        <v>0</v>
      </c>
      <c r="D2238" s="4">
        <v>1</v>
      </c>
      <c r="E2238" s="4">
        <v>216</v>
      </c>
      <c r="F2238" s="4">
        <f>ROUND(Source!AP2233,O2238)</f>
        <v>0</v>
      </c>
      <c r="G2238" s="4" t="s">
        <v>178</v>
      </c>
      <c r="H2238" s="4" t="s">
        <v>179</v>
      </c>
      <c r="I2238" s="4"/>
      <c r="J2238" s="4"/>
      <c r="K2238" s="4">
        <v>216</v>
      </c>
      <c r="L2238" s="4">
        <v>4</v>
      </c>
      <c r="M2238" s="4">
        <v>3</v>
      </c>
      <c r="N2238" s="4" t="s">
        <v>45</v>
      </c>
      <c r="O2238" s="4">
        <v>2</v>
      </c>
      <c r="P2238" s="4"/>
    </row>
    <row r="2239" spans="1:200">
      <c r="A2239" s="4">
        <v>50</v>
      </c>
      <c r="B2239" s="4">
        <v>0</v>
      </c>
      <c r="C2239" s="4">
        <v>0</v>
      </c>
      <c r="D2239" s="4">
        <v>1</v>
      </c>
      <c r="E2239" s="4">
        <v>223</v>
      </c>
      <c r="F2239" s="4">
        <f>ROUND(Source!AQ2233,O2239)</f>
        <v>0</v>
      </c>
      <c r="G2239" s="4" t="s">
        <v>180</v>
      </c>
      <c r="H2239" s="4" t="s">
        <v>181</v>
      </c>
      <c r="I2239" s="4"/>
      <c r="J2239" s="4"/>
      <c r="K2239" s="4">
        <v>223</v>
      </c>
      <c r="L2239" s="4">
        <v>5</v>
      </c>
      <c r="M2239" s="4">
        <v>3</v>
      </c>
      <c r="N2239" s="4" t="s">
        <v>45</v>
      </c>
      <c r="O2239" s="4">
        <v>2</v>
      </c>
      <c r="P2239" s="4"/>
    </row>
    <row r="2240" spans="1:200">
      <c r="A2240" s="4">
        <v>50</v>
      </c>
      <c r="B2240" s="4">
        <v>0</v>
      </c>
      <c r="C2240" s="4">
        <v>0</v>
      </c>
      <c r="D2240" s="4">
        <v>1</v>
      </c>
      <c r="E2240" s="4">
        <v>203</v>
      </c>
      <c r="F2240" s="4">
        <f>ROUND(Source!Q2233,O2240)</f>
        <v>0</v>
      </c>
      <c r="G2240" s="4" t="s">
        <v>182</v>
      </c>
      <c r="H2240" s="4" t="s">
        <v>183</v>
      </c>
      <c r="I2240" s="4"/>
      <c r="J2240" s="4"/>
      <c r="K2240" s="4">
        <v>203</v>
      </c>
      <c r="L2240" s="4">
        <v>6</v>
      </c>
      <c r="M2240" s="4">
        <v>3</v>
      </c>
      <c r="N2240" s="4" t="s">
        <v>45</v>
      </c>
      <c r="O2240" s="4">
        <v>2</v>
      </c>
      <c r="P2240" s="4"/>
    </row>
    <row r="2241" spans="1:118">
      <c r="A2241" s="4">
        <v>50</v>
      </c>
      <c r="B2241" s="4">
        <v>0</v>
      </c>
      <c r="C2241" s="4">
        <v>0</v>
      </c>
      <c r="D2241" s="4">
        <v>1</v>
      </c>
      <c r="E2241" s="4">
        <v>204</v>
      </c>
      <c r="F2241" s="4">
        <f>ROUND(Source!R2233,O2241)</f>
        <v>0</v>
      </c>
      <c r="G2241" s="4" t="s">
        <v>184</v>
      </c>
      <c r="H2241" s="4" t="s">
        <v>185</v>
      </c>
      <c r="I2241" s="4"/>
      <c r="J2241" s="4"/>
      <c r="K2241" s="4">
        <v>204</v>
      </c>
      <c r="L2241" s="4">
        <v>7</v>
      </c>
      <c r="M2241" s="4">
        <v>3</v>
      </c>
      <c r="N2241" s="4" t="s">
        <v>45</v>
      </c>
      <c r="O2241" s="4">
        <v>2</v>
      </c>
      <c r="P2241" s="4"/>
    </row>
    <row r="2242" spans="1:118">
      <c r="A2242" s="4">
        <v>50</v>
      </c>
      <c r="B2242" s="4">
        <v>0</v>
      </c>
      <c r="C2242" s="4">
        <v>0</v>
      </c>
      <c r="D2242" s="4">
        <v>1</v>
      </c>
      <c r="E2242" s="4">
        <v>205</v>
      </c>
      <c r="F2242" s="4">
        <f>ROUND(Source!S2233,O2242)</f>
        <v>0</v>
      </c>
      <c r="G2242" s="4" t="s">
        <v>186</v>
      </c>
      <c r="H2242" s="4" t="s">
        <v>187</v>
      </c>
      <c r="I2242" s="4"/>
      <c r="J2242" s="4"/>
      <c r="K2242" s="4">
        <v>205</v>
      </c>
      <c r="L2242" s="4">
        <v>8</v>
      </c>
      <c r="M2242" s="4">
        <v>3</v>
      </c>
      <c r="N2242" s="4" t="s">
        <v>45</v>
      </c>
      <c r="O2242" s="4">
        <v>2</v>
      </c>
      <c r="P2242" s="4"/>
    </row>
    <row r="2243" spans="1:118">
      <c r="A2243" s="4">
        <v>50</v>
      </c>
      <c r="B2243" s="4">
        <v>0</v>
      </c>
      <c r="C2243" s="4">
        <v>0</v>
      </c>
      <c r="D2243" s="4">
        <v>1</v>
      </c>
      <c r="E2243" s="4">
        <v>214</v>
      </c>
      <c r="F2243" s="4">
        <f>ROUND(Source!AS2233,O2243)</f>
        <v>0</v>
      </c>
      <c r="G2243" s="4" t="s">
        <v>188</v>
      </c>
      <c r="H2243" s="4" t="s">
        <v>189</v>
      </c>
      <c r="I2243" s="4"/>
      <c r="J2243" s="4"/>
      <c r="K2243" s="4">
        <v>214</v>
      </c>
      <c r="L2243" s="4">
        <v>9</v>
      </c>
      <c r="M2243" s="4">
        <v>3</v>
      </c>
      <c r="N2243" s="4" t="s">
        <v>45</v>
      </c>
      <c r="O2243" s="4">
        <v>2</v>
      </c>
      <c r="P2243" s="4"/>
    </row>
    <row r="2244" spans="1:118">
      <c r="A2244" s="4">
        <v>50</v>
      </c>
      <c r="B2244" s="4">
        <v>0</v>
      </c>
      <c r="C2244" s="4">
        <v>0</v>
      </c>
      <c r="D2244" s="4">
        <v>1</v>
      </c>
      <c r="E2244" s="4">
        <v>215</v>
      </c>
      <c r="F2244" s="4">
        <f>ROUND(Source!AT2233,O2244)</f>
        <v>0</v>
      </c>
      <c r="G2244" s="4" t="s">
        <v>190</v>
      </c>
      <c r="H2244" s="4" t="s">
        <v>191</v>
      </c>
      <c r="I2244" s="4"/>
      <c r="J2244" s="4"/>
      <c r="K2244" s="4">
        <v>215</v>
      </c>
      <c r="L2244" s="4">
        <v>10</v>
      </c>
      <c r="M2244" s="4">
        <v>3</v>
      </c>
      <c r="N2244" s="4" t="s">
        <v>45</v>
      </c>
      <c r="O2244" s="4">
        <v>2</v>
      </c>
      <c r="P2244" s="4"/>
    </row>
    <row r="2245" spans="1:118">
      <c r="A2245" s="4">
        <v>50</v>
      </c>
      <c r="B2245" s="4">
        <v>0</v>
      </c>
      <c r="C2245" s="4">
        <v>0</v>
      </c>
      <c r="D2245" s="4">
        <v>1</v>
      </c>
      <c r="E2245" s="4">
        <v>217</v>
      </c>
      <c r="F2245" s="4">
        <f>ROUND(Source!AU2233,O2245)</f>
        <v>0</v>
      </c>
      <c r="G2245" s="4" t="s">
        <v>192</v>
      </c>
      <c r="H2245" s="4" t="s">
        <v>193</v>
      </c>
      <c r="I2245" s="4"/>
      <c r="J2245" s="4"/>
      <c r="K2245" s="4">
        <v>217</v>
      </c>
      <c r="L2245" s="4">
        <v>11</v>
      </c>
      <c r="M2245" s="4">
        <v>3</v>
      </c>
      <c r="N2245" s="4" t="s">
        <v>45</v>
      </c>
      <c r="O2245" s="4">
        <v>2</v>
      </c>
      <c r="P2245" s="4"/>
    </row>
    <row r="2246" spans="1:118">
      <c r="A2246" s="4">
        <v>50</v>
      </c>
      <c r="B2246" s="4">
        <v>0</v>
      </c>
      <c r="C2246" s="4">
        <v>0</v>
      </c>
      <c r="D2246" s="4">
        <v>1</v>
      </c>
      <c r="E2246" s="4">
        <v>206</v>
      </c>
      <c r="F2246" s="4">
        <f>ROUND(Source!T2233,O2246)</f>
        <v>0</v>
      </c>
      <c r="G2246" s="4" t="s">
        <v>194</v>
      </c>
      <c r="H2246" s="4" t="s">
        <v>195</v>
      </c>
      <c r="I2246" s="4"/>
      <c r="J2246" s="4"/>
      <c r="K2246" s="4">
        <v>206</v>
      </c>
      <c r="L2246" s="4">
        <v>12</v>
      </c>
      <c r="M2246" s="4">
        <v>3</v>
      </c>
      <c r="N2246" s="4" t="s">
        <v>45</v>
      </c>
      <c r="O2246" s="4">
        <v>2</v>
      </c>
      <c r="P2246" s="4"/>
    </row>
    <row r="2247" spans="1:118">
      <c r="A2247" s="4">
        <v>50</v>
      </c>
      <c r="B2247" s="4">
        <v>0</v>
      </c>
      <c r="C2247" s="4">
        <v>0</v>
      </c>
      <c r="D2247" s="4">
        <v>1</v>
      </c>
      <c r="E2247" s="4">
        <v>207</v>
      </c>
      <c r="F2247" s="4">
        <f>Source!U2233</f>
        <v>0</v>
      </c>
      <c r="G2247" s="4" t="s">
        <v>196</v>
      </c>
      <c r="H2247" s="4" t="s">
        <v>197</v>
      </c>
      <c r="I2247" s="4"/>
      <c r="J2247" s="4"/>
      <c r="K2247" s="4">
        <v>207</v>
      </c>
      <c r="L2247" s="4">
        <v>13</v>
      </c>
      <c r="M2247" s="4">
        <v>3</v>
      </c>
      <c r="N2247" s="4" t="s">
        <v>45</v>
      </c>
      <c r="O2247" s="4">
        <v>-1</v>
      </c>
      <c r="P2247" s="4"/>
    </row>
    <row r="2248" spans="1:118">
      <c r="A2248" s="4">
        <v>50</v>
      </c>
      <c r="B2248" s="4">
        <v>0</v>
      </c>
      <c r="C2248" s="4">
        <v>0</v>
      </c>
      <c r="D2248" s="4">
        <v>1</v>
      </c>
      <c r="E2248" s="4">
        <v>208</v>
      </c>
      <c r="F2248" s="4">
        <f>Source!V2233</f>
        <v>0</v>
      </c>
      <c r="G2248" s="4" t="s">
        <v>198</v>
      </c>
      <c r="H2248" s="4" t="s">
        <v>199</v>
      </c>
      <c r="I2248" s="4"/>
      <c r="J2248" s="4"/>
      <c r="K2248" s="4">
        <v>208</v>
      </c>
      <c r="L2248" s="4">
        <v>14</v>
      </c>
      <c r="M2248" s="4">
        <v>3</v>
      </c>
      <c r="N2248" s="4" t="s">
        <v>45</v>
      </c>
      <c r="O2248" s="4">
        <v>-1</v>
      </c>
      <c r="P2248" s="4"/>
    </row>
    <row r="2249" spans="1:118">
      <c r="A2249" s="4">
        <v>50</v>
      </c>
      <c r="B2249" s="4">
        <v>0</v>
      </c>
      <c r="C2249" s="4">
        <v>0</v>
      </c>
      <c r="D2249" s="4">
        <v>1</v>
      </c>
      <c r="E2249" s="4">
        <v>209</v>
      </c>
      <c r="F2249" s="4">
        <f>ROUND(Source!W2233,O2249)</f>
        <v>0</v>
      </c>
      <c r="G2249" s="4" t="s">
        <v>200</v>
      </c>
      <c r="H2249" s="4" t="s">
        <v>201</v>
      </c>
      <c r="I2249" s="4"/>
      <c r="J2249" s="4"/>
      <c r="K2249" s="4">
        <v>209</v>
      </c>
      <c r="L2249" s="4">
        <v>15</v>
      </c>
      <c r="M2249" s="4">
        <v>3</v>
      </c>
      <c r="N2249" s="4" t="s">
        <v>45</v>
      </c>
      <c r="O2249" s="4">
        <v>2</v>
      </c>
      <c r="P2249" s="4"/>
    </row>
    <row r="2250" spans="1:118">
      <c r="A2250" s="4">
        <v>50</v>
      </c>
      <c r="B2250" s="4">
        <v>0</v>
      </c>
      <c r="C2250" s="4">
        <v>0</v>
      </c>
      <c r="D2250" s="4">
        <v>1</v>
      </c>
      <c r="E2250" s="4">
        <v>210</v>
      </c>
      <c r="F2250" s="4">
        <f>ROUND(Source!X2233,O2250)</f>
        <v>0</v>
      </c>
      <c r="G2250" s="4" t="s">
        <v>202</v>
      </c>
      <c r="H2250" s="4" t="s">
        <v>203</v>
      </c>
      <c r="I2250" s="4"/>
      <c r="J2250" s="4"/>
      <c r="K2250" s="4">
        <v>210</v>
      </c>
      <c r="L2250" s="4">
        <v>16</v>
      </c>
      <c r="M2250" s="4">
        <v>3</v>
      </c>
      <c r="N2250" s="4" t="s">
        <v>45</v>
      </c>
      <c r="O2250" s="4">
        <v>2</v>
      </c>
      <c r="P2250" s="4"/>
    </row>
    <row r="2251" spans="1:118">
      <c r="A2251" s="4">
        <v>50</v>
      </c>
      <c r="B2251" s="4">
        <v>0</v>
      </c>
      <c r="C2251" s="4">
        <v>0</v>
      </c>
      <c r="D2251" s="4">
        <v>1</v>
      </c>
      <c r="E2251" s="4">
        <v>211</v>
      </c>
      <c r="F2251" s="4">
        <f>ROUND(Source!Y2233,O2251)</f>
        <v>0</v>
      </c>
      <c r="G2251" s="4" t="s">
        <v>204</v>
      </c>
      <c r="H2251" s="4" t="s">
        <v>205</v>
      </c>
      <c r="I2251" s="4"/>
      <c r="J2251" s="4"/>
      <c r="K2251" s="4">
        <v>211</v>
      </c>
      <c r="L2251" s="4">
        <v>17</v>
      </c>
      <c r="M2251" s="4">
        <v>3</v>
      </c>
      <c r="N2251" s="4" t="s">
        <v>45</v>
      </c>
      <c r="O2251" s="4">
        <v>2</v>
      </c>
      <c r="P2251" s="4"/>
    </row>
    <row r="2252" spans="1:118">
      <c r="A2252" s="4">
        <v>50</v>
      </c>
      <c r="B2252" s="4">
        <v>0</v>
      </c>
      <c r="C2252" s="4">
        <v>0</v>
      </c>
      <c r="D2252" s="4">
        <v>1</v>
      </c>
      <c r="E2252" s="4">
        <v>224</v>
      </c>
      <c r="F2252" s="4">
        <f>ROUND(Source!AR2233,O2252)</f>
        <v>0</v>
      </c>
      <c r="G2252" s="4" t="s">
        <v>206</v>
      </c>
      <c r="H2252" s="4" t="s">
        <v>207</v>
      </c>
      <c r="I2252" s="4"/>
      <c r="J2252" s="4"/>
      <c r="K2252" s="4">
        <v>224</v>
      </c>
      <c r="L2252" s="4">
        <v>18</v>
      </c>
      <c r="M2252" s="4">
        <v>3</v>
      </c>
      <c r="N2252" s="4" t="s">
        <v>45</v>
      </c>
      <c r="O2252" s="4">
        <v>2</v>
      </c>
      <c r="P2252" s="4"/>
    </row>
    <row r="2254" spans="1:118">
      <c r="A2254" s="2">
        <v>51</v>
      </c>
      <c r="B2254" s="2">
        <f>B2038</f>
        <v>0</v>
      </c>
      <c r="C2254" s="2">
        <f>A2038</f>
        <v>4</v>
      </c>
      <c r="D2254" s="2">
        <f>ROW(A2038)</f>
        <v>2038</v>
      </c>
      <c r="E2254" s="2"/>
      <c r="F2254" s="2" t="str">
        <f>IF(F2038&lt;&gt;"",F2038,"")</f>
        <v>Новый раздел</v>
      </c>
      <c r="G2254" s="2" t="str">
        <f>IF(G2038&lt;&gt;"",G2038,"")</f>
        <v>ДВЕРИ</v>
      </c>
      <c r="H2254" s="2"/>
      <c r="I2254" s="2"/>
      <c r="J2254" s="2"/>
      <c r="K2254" s="2"/>
      <c r="L2254" s="2"/>
      <c r="M2254" s="2"/>
      <c r="N2254" s="2"/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>
        <f t="shared" ref="AO2254:AU2254" si="1440">ROUND(AO2059+AO2088+AO2117+AO2146+AO2175+AO2204+AO2233+BB2254,2)</f>
        <v>0</v>
      </c>
      <c r="AP2254" s="2">
        <f t="shared" si="1440"/>
        <v>0</v>
      </c>
      <c r="AQ2254" s="2">
        <f t="shared" si="1440"/>
        <v>0</v>
      </c>
      <c r="AR2254" s="2">
        <f t="shared" si="1440"/>
        <v>0</v>
      </c>
      <c r="AS2254" s="2">
        <f t="shared" si="1440"/>
        <v>0</v>
      </c>
      <c r="AT2254" s="2">
        <f t="shared" si="1440"/>
        <v>0</v>
      </c>
      <c r="AU2254" s="2">
        <f t="shared" si="1440"/>
        <v>0</v>
      </c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>
        <v>0</v>
      </c>
    </row>
    <row r="2256" spans="1:118">
      <c r="A2256" s="4">
        <v>50</v>
      </c>
      <c r="B2256" s="4">
        <v>0</v>
      </c>
      <c r="C2256" s="4">
        <v>0</v>
      </c>
      <c r="D2256" s="4">
        <v>1</v>
      </c>
      <c r="E2256" s="4">
        <v>201</v>
      </c>
      <c r="F2256" s="4">
        <f>ROUND(Source!O2254,O2256)</f>
        <v>0</v>
      </c>
      <c r="G2256" s="4" t="s">
        <v>172</v>
      </c>
      <c r="H2256" s="4" t="s">
        <v>173</v>
      </c>
      <c r="I2256" s="4"/>
      <c r="J2256" s="4"/>
      <c r="K2256" s="4">
        <v>201</v>
      </c>
      <c r="L2256" s="4">
        <v>1</v>
      </c>
      <c r="M2256" s="4">
        <v>3</v>
      </c>
      <c r="N2256" s="4" t="s">
        <v>45</v>
      </c>
      <c r="O2256" s="4">
        <v>2</v>
      </c>
      <c r="P2256" s="4"/>
    </row>
    <row r="2257" spans="1:16">
      <c r="A2257" s="4">
        <v>50</v>
      </c>
      <c r="B2257" s="4">
        <v>0</v>
      </c>
      <c r="C2257" s="4">
        <v>0</v>
      </c>
      <c r="D2257" s="4">
        <v>1</v>
      </c>
      <c r="E2257" s="4">
        <v>202</v>
      </c>
      <c r="F2257" s="4">
        <f>ROUND(Source!P2254,O2257)</f>
        <v>0</v>
      </c>
      <c r="G2257" s="4" t="s">
        <v>174</v>
      </c>
      <c r="H2257" s="4" t="s">
        <v>175</v>
      </c>
      <c r="I2257" s="4"/>
      <c r="J2257" s="4"/>
      <c r="K2257" s="4">
        <v>202</v>
      </c>
      <c r="L2257" s="4">
        <v>2</v>
      </c>
      <c r="M2257" s="4">
        <v>3</v>
      </c>
      <c r="N2257" s="4" t="s">
        <v>45</v>
      </c>
      <c r="O2257" s="4">
        <v>2</v>
      </c>
      <c r="P2257" s="4"/>
    </row>
    <row r="2258" spans="1:16">
      <c r="A2258" s="4">
        <v>50</v>
      </c>
      <c r="B2258" s="4">
        <v>0</v>
      </c>
      <c r="C2258" s="4">
        <v>0</v>
      </c>
      <c r="D2258" s="4">
        <v>1</v>
      </c>
      <c r="E2258" s="4">
        <v>222</v>
      </c>
      <c r="F2258" s="4">
        <f>ROUND(Source!AO2254,O2258)</f>
        <v>0</v>
      </c>
      <c r="G2258" s="4" t="s">
        <v>176</v>
      </c>
      <c r="H2258" s="4" t="s">
        <v>177</v>
      </c>
      <c r="I2258" s="4"/>
      <c r="J2258" s="4"/>
      <c r="K2258" s="4">
        <v>222</v>
      </c>
      <c r="L2258" s="4">
        <v>3</v>
      </c>
      <c r="M2258" s="4">
        <v>3</v>
      </c>
      <c r="N2258" s="4" t="s">
        <v>45</v>
      </c>
      <c r="O2258" s="4">
        <v>2</v>
      </c>
      <c r="P2258" s="4"/>
    </row>
    <row r="2259" spans="1:16">
      <c r="A2259" s="4">
        <v>50</v>
      </c>
      <c r="B2259" s="4">
        <v>0</v>
      </c>
      <c r="C2259" s="4">
        <v>0</v>
      </c>
      <c r="D2259" s="4">
        <v>1</v>
      </c>
      <c r="E2259" s="4">
        <v>216</v>
      </c>
      <c r="F2259" s="4">
        <f>ROUND(Source!AP2254,O2259)</f>
        <v>0</v>
      </c>
      <c r="G2259" s="4" t="s">
        <v>178</v>
      </c>
      <c r="H2259" s="4" t="s">
        <v>179</v>
      </c>
      <c r="I2259" s="4"/>
      <c r="J2259" s="4"/>
      <c r="K2259" s="4">
        <v>216</v>
      </c>
      <c r="L2259" s="4">
        <v>4</v>
      </c>
      <c r="M2259" s="4">
        <v>3</v>
      </c>
      <c r="N2259" s="4" t="s">
        <v>45</v>
      </c>
      <c r="O2259" s="4">
        <v>2</v>
      </c>
      <c r="P2259" s="4"/>
    </row>
    <row r="2260" spans="1:16">
      <c r="A2260" s="4">
        <v>50</v>
      </c>
      <c r="B2260" s="4">
        <v>0</v>
      </c>
      <c r="C2260" s="4">
        <v>0</v>
      </c>
      <c r="D2260" s="4">
        <v>1</v>
      </c>
      <c r="E2260" s="4">
        <v>223</v>
      </c>
      <c r="F2260" s="4">
        <f>ROUND(Source!AQ2254,O2260)</f>
        <v>0</v>
      </c>
      <c r="G2260" s="4" t="s">
        <v>180</v>
      </c>
      <c r="H2260" s="4" t="s">
        <v>181</v>
      </c>
      <c r="I2260" s="4"/>
      <c r="J2260" s="4"/>
      <c r="K2260" s="4">
        <v>223</v>
      </c>
      <c r="L2260" s="4">
        <v>5</v>
      </c>
      <c r="M2260" s="4">
        <v>3</v>
      </c>
      <c r="N2260" s="4" t="s">
        <v>45</v>
      </c>
      <c r="O2260" s="4">
        <v>2</v>
      </c>
      <c r="P2260" s="4"/>
    </row>
    <row r="2261" spans="1:16">
      <c r="A2261" s="4">
        <v>50</v>
      </c>
      <c r="B2261" s="4">
        <v>0</v>
      </c>
      <c r="C2261" s="4">
        <v>0</v>
      </c>
      <c r="D2261" s="4">
        <v>1</v>
      </c>
      <c r="E2261" s="4">
        <v>203</v>
      </c>
      <c r="F2261" s="4">
        <f>ROUND(Source!Q2254,O2261)</f>
        <v>0</v>
      </c>
      <c r="G2261" s="4" t="s">
        <v>182</v>
      </c>
      <c r="H2261" s="4" t="s">
        <v>183</v>
      </c>
      <c r="I2261" s="4"/>
      <c r="J2261" s="4"/>
      <c r="K2261" s="4">
        <v>203</v>
      </c>
      <c r="L2261" s="4">
        <v>6</v>
      </c>
      <c r="M2261" s="4">
        <v>3</v>
      </c>
      <c r="N2261" s="4" t="s">
        <v>45</v>
      </c>
      <c r="O2261" s="4">
        <v>2</v>
      </c>
      <c r="P2261" s="4"/>
    </row>
    <row r="2262" spans="1:16">
      <c r="A2262" s="4">
        <v>50</v>
      </c>
      <c r="B2262" s="4">
        <v>0</v>
      </c>
      <c r="C2262" s="4">
        <v>0</v>
      </c>
      <c r="D2262" s="4">
        <v>1</v>
      </c>
      <c r="E2262" s="4">
        <v>204</v>
      </c>
      <c r="F2262" s="4">
        <f>ROUND(Source!R2254,O2262)</f>
        <v>0</v>
      </c>
      <c r="G2262" s="4" t="s">
        <v>184</v>
      </c>
      <c r="H2262" s="4" t="s">
        <v>185</v>
      </c>
      <c r="I2262" s="4"/>
      <c r="J2262" s="4"/>
      <c r="K2262" s="4">
        <v>204</v>
      </c>
      <c r="L2262" s="4">
        <v>7</v>
      </c>
      <c r="M2262" s="4">
        <v>3</v>
      </c>
      <c r="N2262" s="4" t="s">
        <v>45</v>
      </c>
      <c r="O2262" s="4">
        <v>2</v>
      </c>
      <c r="P2262" s="4"/>
    </row>
    <row r="2263" spans="1:16">
      <c r="A2263" s="4">
        <v>50</v>
      </c>
      <c r="B2263" s="4">
        <v>0</v>
      </c>
      <c r="C2263" s="4">
        <v>0</v>
      </c>
      <c r="D2263" s="4">
        <v>1</v>
      </c>
      <c r="E2263" s="4">
        <v>205</v>
      </c>
      <c r="F2263" s="4">
        <f>ROUND(Source!S2254,O2263)</f>
        <v>0</v>
      </c>
      <c r="G2263" s="4" t="s">
        <v>186</v>
      </c>
      <c r="H2263" s="4" t="s">
        <v>187</v>
      </c>
      <c r="I2263" s="4"/>
      <c r="J2263" s="4"/>
      <c r="K2263" s="4">
        <v>205</v>
      </c>
      <c r="L2263" s="4">
        <v>8</v>
      </c>
      <c r="M2263" s="4">
        <v>3</v>
      </c>
      <c r="N2263" s="4" t="s">
        <v>45</v>
      </c>
      <c r="O2263" s="4">
        <v>2</v>
      </c>
      <c r="P2263" s="4"/>
    </row>
    <row r="2264" spans="1:16">
      <c r="A2264" s="4">
        <v>50</v>
      </c>
      <c r="B2264" s="4">
        <v>0</v>
      </c>
      <c r="C2264" s="4">
        <v>0</v>
      </c>
      <c r="D2264" s="4">
        <v>1</v>
      </c>
      <c r="E2264" s="4">
        <v>214</v>
      </c>
      <c r="F2264" s="4">
        <f>ROUND(Source!AS2254,O2264)</f>
        <v>0</v>
      </c>
      <c r="G2264" s="4" t="s">
        <v>188</v>
      </c>
      <c r="H2264" s="4" t="s">
        <v>189</v>
      </c>
      <c r="I2264" s="4"/>
      <c r="J2264" s="4"/>
      <c r="K2264" s="4">
        <v>214</v>
      </c>
      <c r="L2264" s="4">
        <v>9</v>
      </c>
      <c r="M2264" s="4">
        <v>3</v>
      </c>
      <c r="N2264" s="4" t="s">
        <v>45</v>
      </c>
      <c r="O2264" s="4">
        <v>2</v>
      </c>
      <c r="P2264" s="4"/>
    </row>
    <row r="2265" spans="1:16">
      <c r="A2265" s="4">
        <v>50</v>
      </c>
      <c r="B2265" s="4">
        <v>0</v>
      </c>
      <c r="C2265" s="4">
        <v>0</v>
      </c>
      <c r="D2265" s="4">
        <v>1</v>
      </c>
      <c r="E2265" s="4">
        <v>215</v>
      </c>
      <c r="F2265" s="4">
        <f>ROUND(Source!AT2254,O2265)</f>
        <v>0</v>
      </c>
      <c r="G2265" s="4" t="s">
        <v>190</v>
      </c>
      <c r="H2265" s="4" t="s">
        <v>191</v>
      </c>
      <c r="I2265" s="4"/>
      <c r="J2265" s="4"/>
      <c r="K2265" s="4">
        <v>215</v>
      </c>
      <c r="L2265" s="4">
        <v>10</v>
      </c>
      <c r="M2265" s="4">
        <v>3</v>
      </c>
      <c r="N2265" s="4" t="s">
        <v>45</v>
      </c>
      <c r="O2265" s="4">
        <v>2</v>
      </c>
      <c r="P2265" s="4"/>
    </row>
    <row r="2266" spans="1:16">
      <c r="A2266" s="4">
        <v>50</v>
      </c>
      <c r="B2266" s="4">
        <v>0</v>
      </c>
      <c r="C2266" s="4">
        <v>0</v>
      </c>
      <c r="D2266" s="4">
        <v>1</v>
      </c>
      <c r="E2266" s="4">
        <v>217</v>
      </c>
      <c r="F2266" s="4">
        <f>ROUND(Source!AU2254,O2266)</f>
        <v>0</v>
      </c>
      <c r="G2266" s="4" t="s">
        <v>192</v>
      </c>
      <c r="H2266" s="4" t="s">
        <v>193</v>
      </c>
      <c r="I2266" s="4"/>
      <c r="J2266" s="4"/>
      <c r="K2266" s="4">
        <v>217</v>
      </c>
      <c r="L2266" s="4">
        <v>11</v>
      </c>
      <c r="M2266" s="4">
        <v>3</v>
      </c>
      <c r="N2266" s="4" t="s">
        <v>45</v>
      </c>
      <c r="O2266" s="4">
        <v>2</v>
      </c>
      <c r="P2266" s="4"/>
    </row>
    <row r="2267" spans="1:16">
      <c r="A2267" s="4">
        <v>50</v>
      </c>
      <c r="B2267" s="4">
        <v>0</v>
      </c>
      <c r="C2267" s="4">
        <v>0</v>
      </c>
      <c r="D2267" s="4">
        <v>1</v>
      </c>
      <c r="E2267" s="4">
        <v>206</v>
      </c>
      <c r="F2267" s="4">
        <f>ROUND(Source!T2254,O2267)</f>
        <v>0</v>
      </c>
      <c r="G2267" s="4" t="s">
        <v>194</v>
      </c>
      <c r="H2267" s="4" t="s">
        <v>195</v>
      </c>
      <c r="I2267" s="4"/>
      <c r="J2267" s="4"/>
      <c r="K2267" s="4">
        <v>206</v>
      </c>
      <c r="L2267" s="4">
        <v>12</v>
      </c>
      <c r="M2267" s="4">
        <v>3</v>
      </c>
      <c r="N2267" s="4" t="s">
        <v>45</v>
      </c>
      <c r="O2267" s="4">
        <v>2</v>
      </c>
      <c r="P2267" s="4"/>
    </row>
    <row r="2268" spans="1:16">
      <c r="A2268" s="4">
        <v>50</v>
      </c>
      <c r="B2268" s="4">
        <v>0</v>
      </c>
      <c r="C2268" s="4">
        <v>0</v>
      </c>
      <c r="D2268" s="4">
        <v>1</v>
      </c>
      <c r="E2268" s="4">
        <v>207</v>
      </c>
      <c r="F2268" s="4">
        <f>Source!U2254</f>
        <v>0</v>
      </c>
      <c r="G2268" s="4" t="s">
        <v>196</v>
      </c>
      <c r="H2268" s="4" t="s">
        <v>197</v>
      </c>
      <c r="I2268" s="4"/>
      <c r="J2268" s="4"/>
      <c r="K2268" s="4">
        <v>207</v>
      </c>
      <c r="L2268" s="4">
        <v>13</v>
      </c>
      <c r="M2268" s="4">
        <v>3</v>
      </c>
      <c r="N2268" s="4" t="s">
        <v>45</v>
      </c>
      <c r="O2268" s="4">
        <v>-1</v>
      </c>
      <c r="P2268" s="4"/>
    </row>
    <row r="2269" spans="1:16">
      <c r="A2269" s="4">
        <v>50</v>
      </c>
      <c r="B2269" s="4">
        <v>0</v>
      </c>
      <c r="C2269" s="4">
        <v>0</v>
      </c>
      <c r="D2269" s="4">
        <v>1</v>
      </c>
      <c r="E2269" s="4">
        <v>208</v>
      </c>
      <c r="F2269" s="4">
        <f>Source!V2254</f>
        <v>0</v>
      </c>
      <c r="G2269" s="4" t="s">
        <v>198</v>
      </c>
      <c r="H2269" s="4" t="s">
        <v>199</v>
      </c>
      <c r="I2269" s="4"/>
      <c r="J2269" s="4"/>
      <c r="K2269" s="4">
        <v>208</v>
      </c>
      <c r="L2269" s="4">
        <v>14</v>
      </c>
      <c r="M2269" s="4">
        <v>3</v>
      </c>
      <c r="N2269" s="4" t="s">
        <v>45</v>
      </c>
      <c r="O2269" s="4">
        <v>-1</v>
      </c>
      <c r="P2269" s="4"/>
    </row>
    <row r="2270" spans="1:16">
      <c r="A2270" s="4">
        <v>50</v>
      </c>
      <c r="B2270" s="4">
        <v>0</v>
      </c>
      <c r="C2270" s="4">
        <v>0</v>
      </c>
      <c r="D2270" s="4">
        <v>1</v>
      </c>
      <c r="E2270" s="4">
        <v>209</v>
      </c>
      <c r="F2270" s="4">
        <f>ROUND(Source!W2254,O2270)</f>
        <v>0</v>
      </c>
      <c r="G2270" s="4" t="s">
        <v>200</v>
      </c>
      <c r="H2270" s="4" t="s">
        <v>201</v>
      </c>
      <c r="I2270" s="4"/>
      <c r="J2270" s="4"/>
      <c r="K2270" s="4">
        <v>209</v>
      </c>
      <c r="L2270" s="4">
        <v>15</v>
      </c>
      <c r="M2270" s="4">
        <v>3</v>
      </c>
      <c r="N2270" s="4" t="s">
        <v>45</v>
      </c>
      <c r="O2270" s="4">
        <v>2</v>
      </c>
      <c r="P2270" s="4"/>
    </row>
    <row r="2271" spans="1:16">
      <c r="A2271" s="4">
        <v>50</v>
      </c>
      <c r="B2271" s="4">
        <v>0</v>
      </c>
      <c r="C2271" s="4">
        <v>0</v>
      </c>
      <c r="D2271" s="4">
        <v>1</v>
      </c>
      <c r="E2271" s="4">
        <v>210</v>
      </c>
      <c r="F2271" s="4">
        <f>ROUND(Source!X2254,O2271)</f>
        <v>0</v>
      </c>
      <c r="G2271" s="4" t="s">
        <v>202</v>
      </c>
      <c r="H2271" s="4" t="s">
        <v>203</v>
      </c>
      <c r="I2271" s="4"/>
      <c r="J2271" s="4"/>
      <c r="K2271" s="4">
        <v>210</v>
      </c>
      <c r="L2271" s="4">
        <v>16</v>
      </c>
      <c r="M2271" s="4">
        <v>3</v>
      </c>
      <c r="N2271" s="4" t="s">
        <v>45</v>
      </c>
      <c r="O2271" s="4">
        <v>2</v>
      </c>
      <c r="P2271" s="4"/>
    </row>
    <row r="2272" spans="1:16">
      <c r="A2272" s="4">
        <v>50</v>
      </c>
      <c r="B2272" s="4">
        <v>0</v>
      </c>
      <c r="C2272" s="4">
        <v>0</v>
      </c>
      <c r="D2272" s="4">
        <v>1</v>
      </c>
      <c r="E2272" s="4">
        <v>211</v>
      </c>
      <c r="F2272" s="4">
        <f>ROUND(Source!Y2254,O2272)</f>
        <v>0</v>
      </c>
      <c r="G2272" s="4" t="s">
        <v>204</v>
      </c>
      <c r="H2272" s="4" t="s">
        <v>205</v>
      </c>
      <c r="I2272" s="4"/>
      <c r="J2272" s="4"/>
      <c r="K2272" s="4">
        <v>211</v>
      </c>
      <c r="L2272" s="4">
        <v>17</v>
      </c>
      <c r="M2272" s="4">
        <v>3</v>
      </c>
      <c r="N2272" s="4" t="s">
        <v>45</v>
      </c>
      <c r="O2272" s="4">
        <v>2</v>
      </c>
      <c r="P2272" s="4"/>
    </row>
    <row r="2273" spans="1:118">
      <c r="A2273" s="4">
        <v>50</v>
      </c>
      <c r="B2273" s="4">
        <v>0</v>
      </c>
      <c r="C2273" s="4">
        <v>0</v>
      </c>
      <c r="D2273" s="4">
        <v>1</v>
      </c>
      <c r="E2273" s="4">
        <v>224</v>
      </c>
      <c r="F2273" s="4">
        <f>ROUND(Source!AR2254,O2273)</f>
        <v>0</v>
      </c>
      <c r="G2273" s="4" t="s">
        <v>206</v>
      </c>
      <c r="H2273" s="4" t="s">
        <v>207</v>
      </c>
      <c r="I2273" s="4"/>
      <c r="J2273" s="4"/>
      <c r="K2273" s="4">
        <v>224</v>
      </c>
      <c r="L2273" s="4">
        <v>18</v>
      </c>
      <c r="M2273" s="4">
        <v>3</v>
      </c>
      <c r="N2273" s="4" t="s">
        <v>45</v>
      </c>
      <c r="O2273" s="4">
        <v>2</v>
      </c>
      <c r="P2273" s="4"/>
    </row>
    <row r="2275" spans="1:118">
      <c r="A2275" s="2">
        <v>51</v>
      </c>
      <c r="B2275" s="2">
        <f>B1019</f>
        <v>0</v>
      </c>
      <c r="C2275" s="2">
        <f>A1019</f>
        <v>3</v>
      </c>
      <c r="D2275" s="2">
        <f>ROW(A1019)</f>
        <v>1019</v>
      </c>
      <c r="E2275" s="2"/>
      <c r="F2275" s="2" t="str">
        <f>IF(F1019&lt;&gt;"",F1019,"")</f>
        <v>Новая локальная смета</v>
      </c>
      <c r="G2275" s="2" t="str">
        <f>IF(G1019&lt;&gt;"",G1019,"")</f>
        <v>ОБЩЕЖИТИЕ ( 7 этаж)</v>
      </c>
      <c r="H2275" s="2"/>
      <c r="I2275" s="2"/>
      <c r="J2275" s="2"/>
      <c r="K2275" s="2"/>
      <c r="L2275" s="2"/>
      <c r="M2275" s="2"/>
      <c r="N2275" s="2"/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>
        <f t="shared" ref="AO2275:AU2275" si="1441">ROUND(AO1267+AO1509+AO1802+AO2017+AO2254+BB2275,2)</f>
        <v>0</v>
      </c>
      <c r="AP2275" s="2">
        <f t="shared" si="1441"/>
        <v>0</v>
      </c>
      <c r="AQ2275" s="2">
        <f t="shared" si="1441"/>
        <v>0</v>
      </c>
      <c r="AR2275" s="2">
        <f t="shared" si="1441"/>
        <v>0</v>
      </c>
      <c r="AS2275" s="2">
        <f t="shared" si="1441"/>
        <v>0</v>
      </c>
      <c r="AT2275" s="2">
        <f t="shared" si="1441"/>
        <v>0</v>
      </c>
      <c r="AU2275" s="2">
        <f t="shared" si="1441"/>
        <v>0</v>
      </c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>
        <v>0</v>
      </c>
    </row>
    <row r="2277" spans="1:118">
      <c r="A2277" s="4">
        <v>50</v>
      </c>
      <c r="B2277" s="4">
        <v>0</v>
      </c>
      <c r="C2277" s="4">
        <v>0</v>
      </c>
      <c r="D2277" s="4">
        <v>1</v>
      </c>
      <c r="E2277" s="4">
        <v>201</v>
      </c>
      <c r="F2277" s="4">
        <f>ROUND(Source!O2275,O2277)</f>
        <v>0</v>
      </c>
      <c r="G2277" s="4" t="s">
        <v>172</v>
      </c>
      <c r="H2277" s="4" t="s">
        <v>173</v>
      </c>
      <c r="I2277" s="4"/>
      <c r="J2277" s="4"/>
      <c r="K2277" s="4">
        <v>201</v>
      </c>
      <c r="L2277" s="4">
        <v>1</v>
      </c>
      <c r="M2277" s="4">
        <v>3</v>
      </c>
      <c r="N2277" s="4" t="s">
        <v>45</v>
      </c>
      <c r="O2277" s="4">
        <v>2</v>
      </c>
      <c r="P2277" s="4"/>
    </row>
    <row r="2278" spans="1:118">
      <c r="A2278" s="4">
        <v>50</v>
      </c>
      <c r="B2278" s="4">
        <v>0</v>
      </c>
      <c r="C2278" s="4">
        <v>0</v>
      </c>
      <c r="D2278" s="4">
        <v>1</v>
      </c>
      <c r="E2278" s="4">
        <v>202</v>
      </c>
      <c r="F2278" s="4">
        <f>ROUND(Source!P2275,O2278)</f>
        <v>0</v>
      </c>
      <c r="G2278" s="4" t="s">
        <v>174</v>
      </c>
      <c r="H2278" s="4" t="s">
        <v>175</v>
      </c>
      <c r="I2278" s="4"/>
      <c r="J2278" s="4"/>
      <c r="K2278" s="4">
        <v>202</v>
      </c>
      <c r="L2278" s="4">
        <v>2</v>
      </c>
      <c r="M2278" s="4">
        <v>3</v>
      </c>
      <c r="N2278" s="4" t="s">
        <v>45</v>
      </c>
      <c r="O2278" s="4">
        <v>2</v>
      </c>
      <c r="P2278" s="4"/>
    </row>
    <row r="2279" spans="1:118">
      <c r="A2279" s="4">
        <v>50</v>
      </c>
      <c r="B2279" s="4">
        <v>0</v>
      </c>
      <c r="C2279" s="4">
        <v>0</v>
      </c>
      <c r="D2279" s="4">
        <v>1</v>
      </c>
      <c r="E2279" s="4">
        <v>222</v>
      </c>
      <c r="F2279" s="4">
        <f>ROUND(Source!AO2275,O2279)</f>
        <v>0</v>
      </c>
      <c r="G2279" s="4" t="s">
        <v>176</v>
      </c>
      <c r="H2279" s="4" t="s">
        <v>177</v>
      </c>
      <c r="I2279" s="4"/>
      <c r="J2279" s="4"/>
      <c r="K2279" s="4">
        <v>222</v>
      </c>
      <c r="L2279" s="4">
        <v>3</v>
      </c>
      <c r="M2279" s="4">
        <v>3</v>
      </c>
      <c r="N2279" s="4" t="s">
        <v>45</v>
      </c>
      <c r="O2279" s="4">
        <v>2</v>
      </c>
      <c r="P2279" s="4"/>
    </row>
    <row r="2280" spans="1:118">
      <c r="A2280" s="4">
        <v>50</v>
      </c>
      <c r="B2280" s="4">
        <v>0</v>
      </c>
      <c r="C2280" s="4">
        <v>0</v>
      </c>
      <c r="D2280" s="4">
        <v>1</v>
      </c>
      <c r="E2280" s="4">
        <v>216</v>
      </c>
      <c r="F2280" s="4">
        <f>ROUND(Source!AP2275,O2280)</f>
        <v>0</v>
      </c>
      <c r="G2280" s="4" t="s">
        <v>178</v>
      </c>
      <c r="H2280" s="4" t="s">
        <v>179</v>
      </c>
      <c r="I2280" s="4"/>
      <c r="J2280" s="4"/>
      <c r="K2280" s="4">
        <v>216</v>
      </c>
      <c r="L2280" s="4">
        <v>4</v>
      </c>
      <c r="M2280" s="4">
        <v>3</v>
      </c>
      <c r="N2280" s="4" t="s">
        <v>45</v>
      </c>
      <c r="O2280" s="4">
        <v>2</v>
      </c>
      <c r="P2280" s="4"/>
    </row>
    <row r="2281" spans="1:118">
      <c r="A2281" s="4">
        <v>50</v>
      </c>
      <c r="B2281" s="4">
        <v>0</v>
      </c>
      <c r="C2281" s="4">
        <v>0</v>
      </c>
      <c r="D2281" s="4">
        <v>1</v>
      </c>
      <c r="E2281" s="4">
        <v>223</v>
      </c>
      <c r="F2281" s="4">
        <f>ROUND(Source!AQ2275,O2281)</f>
        <v>0</v>
      </c>
      <c r="G2281" s="4" t="s">
        <v>180</v>
      </c>
      <c r="H2281" s="4" t="s">
        <v>181</v>
      </c>
      <c r="I2281" s="4"/>
      <c r="J2281" s="4"/>
      <c r="K2281" s="4">
        <v>223</v>
      </c>
      <c r="L2281" s="4">
        <v>5</v>
      </c>
      <c r="M2281" s="4">
        <v>3</v>
      </c>
      <c r="N2281" s="4" t="s">
        <v>45</v>
      </c>
      <c r="O2281" s="4">
        <v>2</v>
      </c>
      <c r="P2281" s="4"/>
    </row>
    <row r="2282" spans="1:118">
      <c r="A2282" s="4">
        <v>50</v>
      </c>
      <c r="B2282" s="4">
        <v>0</v>
      </c>
      <c r="C2282" s="4">
        <v>0</v>
      </c>
      <c r="D2282" s="4">
        <v>1</v>
      </c>
      <c r="E2282" s="4">
        <v>203</v>
      </c>
      <c r="F2282" s="4">
        <f>ROUND(Source!Q2275,O2282)</f>
        <v>0</v>
      </c>
      <c r="G2282" s="4" t="s">
        <v>182</v>
      </c>
      <c r="H2282" s="4" t="s">
        <v>183</v>
      </c>
      <c r="I2282" s="4"/>
      <c r="J2282" s="4"/>
      <c r="K2282" s="4">
        <v>203</v>
      </c>
      <c r="L2282" s="4">
        <v>6</v>
      </c>
      <c r="M2282" s="4">
        <v>3</v>
      </c>
      <c r="N2282" s="4" t="s">
        <v>45</v>
      </c>
      <c r="O2282" s="4">
        <v>2</v>
      </c>
      <c r="P2282" s="4"/>
    </row>
    <row r="2283" spans="1:118">
      <c r="A2283" s="4">
        <v>50</v>
      </c>
      <c r="B2283" s="4">
        <v>0</v>
      </c>
      <c r="C2283" s="4">
        <v>0</v>
      </c>
      <c r="D2283" s="4">
        <v>1</v>
      </c>
      <c r="E2283" s="4">
        <v>204</v>
      </c>
      <c r="F2283" s="4">
        <f>ROUND(Source!R2275,O2283)</f>
        <v>0</v>
      </c>
      <c r="G2283" s="4" t="s">
        <v>184</v>
      </c>
      <c r="H2283" s="4" t="s">
        <v>185</v>
      </c>
      <c r="I2283" s="4"/>
      <c r="J2283" s="4"/>
      <c r="K2283" s="4">
        <v>204</v>
      </c>
      <c r="L2283" s="4">
        <v>7</v>
      </c>
      <c r="M2283" s="4">
        <v>3</v>
      </c>
      <c r="N2283" s="4" t="s">
        <v>45</v>
      </c>
      <c r="O2283" s="4">
        <v>2</v>
      </c>
      <c r="P2283" s="4"/>
    </row>
    <row r="2284" spans="1:118">
      <c r="A2284" s="4">
        <v>50</v>
      </c>
      <c r="B2284" s="4">
        <v>0</v>
      </c>
      <c r="C2284" s="4">
        <v>0</v>
      </c>
      <c r="D2284" s="4">
        <v>1</v>
      </c>
      <c r="E2284" s="4">
        <v>205</v>
      </c>
      <c r="F2284" s="4">
        <f>ROUND(Source!S2275,O2284)</f>
        <v>0</v>
      </c>
      <c r="G2284" s="4" t="s">
        <v>186</v>
      </c>
      <c r="H2284" s="4" t="s">
        <v>187</v>
      </c>
      <c r="I2284" s="4"/>
      <c r="J2284" s="4"/>
      <c r="K2284" s="4">
        <v>205</v>
      </c>
      <c r="L2284" s="4">
        <v>8</v>
      </c>
      <c r="M2284" s="4">
        <v>3</v>
      </c>
      <c r="N2284" s="4" t="s">
        <v>45</v>
      </c>
      <c r="O2284" s="4">
        <v>2</v>
      </c>
      <c r="P2284" s="4"/>
    </row>
    <row r="2285" spans="1:118">
      <c r="A2285" s="4">
        <v>50</v>
      </c>
      <c r="B2285" s="4">
        <v>0</v>
      </c>
      <c r="C2285" s="4">
        <v>0</v>
      </c>
      <c r="D2285" s="4">
        <v>1</v>
      </c>
      <c r="E2285" s="4">
        <v>214</v>
      </c>
      <c r="F2285" s="4">
        <f>ROUND(Source!AS2275,O2285)</f>
        <v>0</v>
      </c>
      <c r="G2285" s="4" t="s">
        <v>188</v>
      </c>
      <c r="H2285" s="4" t="s">
        <v>189</v>
      </c>
      <c r="I2285" s="4"/>
      <c r="J2285" s="4"/>
      <c r="K2285" s="4">
        <v>214</v>
      </c>
      <c r="L2285" s="4">
        <v>9</v>
      </c>
      <c r="M2285" s="4">
        <v>3</v>
      </c>
      <c r="N2285" s="4" t="s">
        <v>45</v>
      </c>
      <c r="O2285" s="4">
        <v>2</v>
      </c>
      <c r="P2285" s="4"/>
    </row>
    <row r="2286" spans="1:118">
      <c r="A2286" s="4">
        <v>50</v>
      </c>
      <c r="B2286" s="4">
        <v>0</v>
      </c>
      <c r="C2286" s="4">
        <v>0</v>
      </c>
      <c r="D2286" s="4">
        <v>1</v>
      </c>
      <c r="E2286" s="4">
        <v>215</v>
      </c>
      <c r="F2286" s="4">
        <f>ROUND(Source!AT2275,O2286)</f>
        <v>0</v>
      </c>
      <c r="G2286" s="4" t="s">
        <v>190</v>
      </c>
      <c r="H2286" s="4" t="s">
        <v>191</v>
      </c>
      <c r="I2286" s="4"/>
      <c r="J2286" s="4"/>
      <c r="K2286" s="4">
        <v>215</v>
      </c>
      <c r="L2286" s="4">
        <v>10</v>
      </c>
      <c r="M2286" s="4">
        <v>3</v>
      </c>
      <c r="N2286" s="4" t="s">
        <v>45</v>
      </c>
      <c r="O2286" s="4">
        <v>2</v>
      </c>
      <c r="P2286" s="4"/>
    </row>
    <row r="2287" spans="1:118">
      <c r="A2287" s="4">
        <v>50</v>
      </c>
      <c r="B2287" s="4">
        <v>0</v>
      </c>
      <c r="C2287" s="4">
        <v>0</v>
      </c>
      <c r="D2287" s="4">
        <v>1</v>
      </c>
      <c r="E2287" s="4">
        <v>217</v>
      </c>
      <c r="F2287" s="4">
        <f>ROUND(Source!AU2275,O2287)</f>
        <v>0</v>
      </c>
      <c r="G2287" s="4" t="s">
        <v>192</v>
      </c>
      <c r="H2287" s="4" t="s">
        <v>193</v>
      </c>
      <c r="I2287" s="4"/>
      <c r="J2287" s="4"/>
      <c r="K2287" s="4">
        <v>217</v>
      </c>
      <c r="L2287" s="4">
        <v>11</v>
      </c>
      <c r="M2287" s="4">
        <v>3</v>
      </c>
      <c r="N2287" s="4" t="s">
        <v>45</v>
      </c>
      <c r="O2287" s="4">
        <v>2</v>
      </c>
      <c r="P2287" s="4"/>
    </row>
    <row r="2288" spans="1:118">
      <c r="A2288" s="4">
        <v>50</v>
      </c>
      <c r="B2288" s="4">
        <v>0</v>
      </c>
      <c r="C2288" s="4">
        <v>0</v>
      </c>
      <c r="D2288" s="4">
        <v>1</v>
      </c>
      <c r="E2288" s="4">
        <v>206</v>
      </c>
      <c r="F2288" s="4">
        <f>ROUND(Source!T2275,O2288)</f>
        <v>0</v>
      </c>
      <c r="G2288" s="4" t="s">
        <v>194</v>
      </c>
      <c r="H2288" s="4" t="s">
        <v>195</v>
      </c>
      <c r="I2288" s="4"/>
      <c r="J2288" s="4"/>
      <c r="K2288" s="4">
        <v>206</v>
      </c>
      <c r="L2288" s="4">
        <v>12</v>
      </c>
      <c r="M2288" s="4">
        <v>3</v>
      </c>
      <c r="N2288" s="4" t="s">
        <v>45</v>
      </c>
      <c r="O2288" s="4">
        <v>2</v>
      </c>
      <c r="P2288" s="4"/>
    </row>
    <row r="2289" spans="1:118">
      <c r="A2289" s="4">
        <v>50</v>
      </c>
      <c r="B2289" s="4">
        <v>0</v>
      </c>
      <c r="C2289" s="4">
        <v>0</v>
      </c>
      <c r="D2289" s="4">
        <v>1</v>
      </c>
      <c r="E2289" s="4">
        <v>207</v>
      </c>
      <c r="F2289" s="4">
        <f>Source!U2275</f>
        <v>0</v>
      </c>
      <c r="G2289" s="4" t="s">
        <v>196</v>
      </c>
      <c r="H2289" s="4" t="s">
        <v>197</v>
      </c>
      <c r="I2289" s="4"/>
      <c r="J2289" s="4"/>
      <c r="K2289" s="4">
        <v>207</v>
      </c>
      <c r="L2289" s="4">
        <v>13</v>
      </c>
      <c r="M2289" s="4">
        <v>3</v>
      </c>
      <c r="N2289" s="4" t="s">
        <v>45</v>
      </c>
      <c r="O2289" s="4">
        <v>-1</v>
      </c>
      <c r="P2289" s="4"/>
    </row>
    <row r="2290" spans="1:118">
      <c r="A2290" s="4">
        <v>50</v>
      </c>
      <c r="B2290" s="4">
        <v>0</v>
      </c>
      <c r="C2290" s="4">
        <v>0</v>
      </c>
      <c r="D2290" s="4">
        <v>1</v>
      </c>
      <c r="E2290" s="4">
        <v>208</v>
      </c>
      <c r="F2290" s="4">
        <f>Source!V2275</f>
        <v>0</v>
      </c>
      <c r="G2290" s="4" t="s">
        <v>198</v>
      </c>
      <c r="H2290" s="4" t="s">
        <v>199</v>
      </c>
      <c r="I2290" s="4"/>
      <c r="J2290" s="4"/>
      <c r="K2290" s="4">
        <v>208</v>
      </c>
      <c r="L2290" s="4">
        <v>14</v>
      </c>
      <c r="M2290" s="4">
        <v>3</v>
      </c>
      <c r="N2290" s="4" t="s">
        <v>45</v>
      </c>
      <c r="O2290" s="4">
        <v>-1</v>
      </c>
      <c r="P2290" s="4"/>
    </row>
    <row r="2291" spans="1:118">
      <c r="A2291" s="4">
        <v>50</v>
      </c>
      <c r="B2291" s="4">
        <v>0</v>
      </c>
      <c r="C2291" s="4">
        <v>0</v>
      </c>
      <c r="D2291" s="4">
        <v>1</v>
      </c>
      <c r="E2291" s="4">
        <v>209</v>
      </c>
      <c r="F2291" s="4">
        <f>ROUND(Source!W2275,O2291)</f>
        <v>0</v>
      </c>
      <c r="G2291" s="4" t="s">
        <v>200</v>
      </c>
      <c r="H2291" s="4" t="s">
        <v>201</v>
      </c>
      <c r="I2291" s="4"/>
      <c r="J2291" s="4"/>
      <c r="K2291" s="4">
        <v>209</v>
      </c>
      <c r="L2291" s="4">
        <v>15</v>
      </c>
      <c r="M2291" s="4">
        <v>3</v>
      </c>
      <c r="N2291" s="4" t="s">
        <v>45</v>
      </c>
      <c r="O2291" s="4">
        <v>2</v>
      </c>
      <c r="P2291" s="4"/>
    </row>
    <row r="2292" spans="1:118">
      <c r="A2292" s="4">
        <v>50</v>
      </c>
      <c r="B2292" s="4">
        <v>0</v>
      </c>
      <c r="C2292" s="4">
        <v>0</v>
      </c>
      <c r="D2292" s="4">
        <v>1</v>
      </c>
      <c r="E2292" s="4">
        <v>210</v>
      </c>
      <c r="F2292" s="4">
        <f>ROUND(Source!X2275,O2292)</f>
        <v>0</v>
      </c>
      <c r="G2292" s="4" t="s">
        <v>202</v>
      </c>
      <c r="H2292" s="4" t="s">
        <v>203</v>
      </c>
      <c r="I2292" s="4"/>
      <c r="J2292" s="4"/>
      <c r="K2292" s="4">
        <v>210</v>
      </c>
      <c r="L2292" s="4">
        <v>16</v>
      </c>
      <c r="M2292" s="4">
        <v>3</v>
      </c>
      <c r="N2292" s="4" t="s">
        <v>45</v>
      </c>
      <c r="O2292" s="4">
        <v>2</v>
      </c>
      <c r="P2292" s="4"/>
    </row>
    <row r="2293" spans="1:118">
      <c r="A2293" s="4">
        <v>50</v>
      </c>
      <c r="B2293" s="4">
        <v>0</v>
      </c>
      <c r="C2293" s="4">
        <v>0</v>
      </c>
      <c r="D2293" s="4">
        <v>1</v>
      </c>
      <c r="E2293" s="4">
        <v>211</v>
      </c>
      <c r="F2293" s="4">
        <f>ROUND(Source!Y2275,O2293)</f>
        <v>0</v>
      </c>
      <c r="G2293" s="4" t="s">
        <v>204</v>
      </c>
      <c r="H2293" s="4" t="s">
        <v>205</v>
      </c>
      <c r="I2293" s="4"/>
      <c r="J2293" s="4"/>
      <c r="K2293" s="4">
        <v>211</v>
      </c>
      <c r="L2293" s="4">
        <v>17</v>
      </c>
      <c r="M2293" s="4">
        <v>3</v>
      </c>
      <c r="N2293" s="4" t="s">
        <v>45</v>
      </c>
      <c r="O2293" s="4">
        <v>2</v>
      </c>
      <c r="P2293" s="4"/>
    </row>
    <row r="2294" spans="1:118">
      <c r="A2294" s="4">
        <v>50</v>
      </c>
      <c r="B2294" s="4">
        <v>0</v>
      </c>
      <c r="C2294" s="4">
        <v>0</v>
      </c>
      <c r="D2294" s="4">
        <v>1</v>
      </c>
      <c r="E2294" s="4">
        <v>224</v>
      </c>
      <c r="F2294" s="4">
        <f>ROUND(Source!AR2275,O2294)</f>
        <v>0</v>
      </c>
      <c r="G2294" s="4" t="s">
        <v>206</v>
      </c>
      <c r="H2294" s="4" t="s">
        <v>207</v>
      </c>
      <c r="I2294" s="4"/>
      <c r="J2294" s="4"/>
      <c r="K2294" s="4">
        <v>224</v>
      </c>
      <c r="L2294" s="4">
        <v>18</v>
      </c>
      <c r="M2294" s="4">
        <v>3</v>
      </c>
      <c r="N2294" s="4" t="s">
        <v>45</v>
      </c>
      <c r="O2294" s="4">
        <v>2</v>
      </c>
      <c r="P2294" s="4"/>
    </row>
    <row r="2296" spans="1:118">
      <c r="A2296" s="2">
        <v>51</v>
      </c>
      <c r="B2296" s="2">
        <f>B12</f>
        <v>2325</v>
      </c>
      <c r="C2296" s="2">
        <f>A12</f>
        <v>1</v>
      </c>
      <c r="D2296" s="2">
        <f>ROW(A12)</f>
        <v>12</v>
      </c>
      <c r="E2296" s="2"/>
      <c r="F2296" s="2" t="str">
        <f>IF(F12&lt;&gt;"",F12,"")</f>
        <v>Новый объект</v>
      </c>
      <c r="G2296" s="2" t="str">
        <f>IF(G12&lt;&gt;"",G12,"")</f>
        <v/>
      </c>
      <c r="H2296" s="2"/>
      <c r="I2296" s="2"/>
      <c r="J2296" s="2"/>
      <c r="K2296" s="2"/>
      <c r="L2296" s="2"/>
      <c r="M2296" s="2"/>
      <c r="N2296" s="2"/>
      <c r="O2296" s="2">
        <f t="shared" ref="O2296:T2296" si="1442">ROUND(O196+O293+O458+O759+O895+O994+O2275,2)</f>
        <v>572349.79</v>
      </c>
      <c r="P2296" s="2">
        <f t="shared" si="1442"/>
        <v>439042.26</v>
      </c>
      <c r="Q2296" s="2">
        <f t="shared" si="1442"/>
        <v>4756.57</v>
      </c>
      <c r="R2296" s="2">
        <f t="shared" si="1442"/>
        <v>1093.69</v>
      </c>
      <c r="S2296" s="2">
        <f t="shared" si="1442"/>
        <v>128550.96</v>
      </c>
      <c r="T2296" s="2">
        <f t="shared" si="1442"/>
        <v>0</v>
      </c>
      <c r="U2296" s="2">
        <f>U196+U293+U458+U759+U895+U994+U2275</f>
        <v>699.99959999999999</v>
      </c>
      <c r="V2296" s="2">
        <f>V196+V293+V458+V759+V895+V994+V2275</f>
        <v>0</v>
      </c>
      <c r="W2296" s="2">
        <f>ROUND(W196+W293+W458+W759+W895+W994+W2275,2)</f>
        <v>0</v>
      </c>
      <c r="X2296" s="2">
        <f>ROUND(X196+X293+X458+X759+X895+X994+X2275,2)</f>
        <v>111042.43</v>
      </c>
      <c r="Y2296" s="2">
        <f>ROUND(Y196+Y293+Y458+Y759+Y895+Y994+Y2275,2)</f>
        <v>56562.42</v>
      </c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>
        <f t="shared" ref="AO2296:AU2296" si="1443">ROUND(AO196+AO293+AO458+AO759+AO895+AO994+AO2275,2)</f>
        <v>0</v>
      </c>
      <c r="AP2296" s="2">
        <f t="shared" si="1443"/>
        <v>0</v>
      </c>
      <c r="AQ2296" s="2">
        <f t="shared" si="1443"/>
        <v>0</v>
      </c>
      <c r="AR2296" s="2">
        <f t="shared" si="1443"/>
        <v>741781.09</v>
      </c>
      <c r="AS2296" s="2">
        <f t="shared" si="1443"/>
        <v>739439.56</v>
      </c>
      <c r="AT2296" s="2">
        <f t="shared" si="1443"/>
        <v>0</v>
      </c>
      <c r="AU2296" s="2">
        <f t="shared" si="1443"/>
        <v>2341.5300000000002</v>
      </c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>
        <v>0</v>
      </c>
    </row>
    <row r="2298" spans="1:118">
      <c r="A2298" s="4">
        <v>50</v>
      </c>
      <c r="B2298" s="4">
        <v>0</v>
      </c>
      <c r="C2298" s="4">
        <v>0</v>
      </c>
      <c r="D2298" s="4">
        <v>1</v>
      </c>
      <c r="E2298" s="4">
        <v>201</v>
      </c>
      <c r="F2298" s="4">
        <f>ROUND(Source!O2296,O2298)</f>
        <v>572349.79</v>
      </c>
      <c r="G2298" s="4" t="s">
        <v>172</v>
      </c>
      <c r="H2298" s="4" t="s">
        <v>173</v>
      </c>
      <c r="I2298" s="4"/>
      <c r="J2298" s="4"/>
      <c r="K2298" s="4">
        <v>201</v>
      </c>
      <c r="L2298" s="4">
        <v>1</v>
      </c>
      <c r="M2298" s="4">
        <v>3</v>
      </c>
      <c r="N2298" s="4" t="s">
        <v>45</v>
      </c>
      <c r="O2298" s="4">
        <v>2</v>
      </c>
      <c r="P2298" s="4"/>
    </row>
    <row r="2299" spans="1:118">
      <c r="A2299" s="4">
        <v>50</v>
      </c>
      <c r="B2299" s="4">
        <v>0</v>
      </c>
      <c r="C2299" s="4">
        <v>0</v>
      </c>
      <c r="D2299" s="4">
        <v>1</v>
      </c>
      <c r="E2299" s="4">
        <v>202</v>
      </c>
      <c r="F2299" s="4">
        <f>ROUND(Source!P2296,O2299)</f>
        <v>439042.26</v>
      </c>
      <c r="G2299" s="4" t="s">
        <v>174</v>
      </c>
      <c r="H2299" s="4" t="s">
        <v>175</v>
      </c>
      <c r="I2299" s="4"/>
      <c r="J2299" s="4"/>
      <c r="K2299" s="4">
        <v>202</v>
      </c>
      <c r="L2299" s="4">
        <v>2</v>
      </c>
      <c r="M2299" s="4">
        <v>3</v>
      </c>
      <c r="N2299" s="4" t="s">
        <v>45</v>
      </c>
      <c r="O2299" s="4">
        <v>2</v>
      </c>
      <c r="P2299" s="4"/>
    </row>
    <row r="2300" spans="1:118">
      <c r="A2300" s="4">
        <v>50</v>
      </c>
      <c r="B2300" s="4">
        <v>0</v>
      </c>
      <c r="C2300" s="4">
        <v>0</v>
      </c>
      <c r="D2300" s="4">
        <v>1</v>
      </c>
      <c r="E2300" s="4">
        <v>222</v>
      </c>
      <c r="F2300" s="4">
        <f>ROUND(Source!AO2296,O2300)</f>
        <v>0</v>
      </c>
      <c r="G2300" s="4" t="s">
        <v>176</v>
      </c>
      <c r="H2300" s="4" t="s">
        <v>177</v>
      </c>
      <c r="I2300" s="4"/>
      <c r="J2300" s="4"/>
      <c r="K2300" s="4">
        <v>222</v>
      </c>
      <c r="L2300" s="4">
        <v>3</v>
      </c>
      <c r="M2300" s="4">
        <v>3</v>
      </c>
      <c r="N2300" s="4" t="s">
        <v>45</v>
      </c>
      <c r="O2300" s="4">
        <v>2</v>
      </c>
      <c r="P2300" s="4"/>
    </row>
    <row r="2301" spans="1:118">
      <c r="A2301" s="4">
        <v>50</v>
      </c>
      <c r="B2301" s="4">
        <v>0</v>
      </c>
      <c r="C2301" s="4">
        <v>0</v>
      </c>
      <c r="D2301" s="4">
        <v>1</v>
      </c>
      <c r="E2301" s="4">
        <v>216</v>
      </c>
      <c r="F2301" s="4">
        <f>ROUND(Source!AP2296,O2301)</f>
        <v>0</v>
      </c>
      <c r="G2301" s="4" t="s">
        <v>178</v>
      </c>
      <c r="H2301" s="4" t="s">
        <v>179</v>
      </c>
      <c r="I2301" s="4"/>
      <c r="J2301" s="4"/>
      <c r="K2301" s="4">
        <v>216</v>
      </c>
      <c r="L2301" s="4">
        <v>4</v>
      </c>
      <c r="M2301" s="4">
        <v>3</v>
      </c>
      <c r="N2301" s="4" t="s">
        <v>45</v>
      </c>
      <c r="O2301" s="4">
        <v>2</v>
      </c>
      <c r="P2301" s="4"/>
    </row>
    <row r="2302" spans="1:118">
      <c r="A2302" s="4">
        <v>50</v>
      </c>
      <c r="B2302" s="4">
        <v>0</v>
      </c>
      <c r="C2302" s="4">
        <v>0</v>
      </c>
      <c r="D2302" s="4">
        <v>1</v>
      </c>
      <c r="E2302" s="4">
        <v>223</v>
      </c>
      <c r="F2302" s="4">
        <f>ROUND(Source!AQ2296,O2302)</f>
        <v>0</v>
      </c>
      <c r="G2302" s="4" t="s">
        <v>180</v>
      </c>
      <c r="H2302" s="4" t="s">
        <v>181</v>
      </c>
      <c r="I2302" s="4"/>
      <c r="J2302" s="4"/>
      <c r="K2302" s="4">
        <v>223</v>
      </c>
      <c r="L2302" s="4">
        <v>5</v>
      </c>
      <c r="M2302" s="4">
        <v>3</v>
      </c>
      <c r="N2302" s="4" t="s">
        <v>45</v>
      </c>
      <c r="O2302" s="4">
        <v>2</v>
      </c>
      <c r="P2302" s="4"/>
    </row>
    <row r="2303" spans="1:118">
      <c r="A2303" s="4">
        <v>50</v>
      </c>
      <c r="B2303" s="4">
        <v>0</v>
      </c>
      <c r="C2303" s="4">
        <v>0</v>
      </c>
      <c r="D2303" s="4">
        <v>1</v>
      </c>
      <c r="E2303" s="4">
        <v>203</v>
      </c>
      <c r="F2303" s="4">
        <f>ROUND(Source!Q2296,O2303)</f>
        <v>4756.57</v>
      </c>
      <c r="G2303" s="4" t="s">
        <v>182</v>
      </c>
      <c r="H2303" s="4" t="s">
        <v>183</v>
      </c>
      <c r="I2303" s="4"/>
      <c r="J2303" s="4"/>
      <c r="K2303" s="4">
        <v>203</v>
      </c>
      <c r="L2303" s="4">
        <v>6</v>
      </c>
      <c r="M2303" s="4">
        <v>3</v>
      </c>
      <c r="N2303" s="4" t="s">
        <v>45</v>
      </c>
      <c r="O2303" s="4">
        <v>2</v>
      </c>
      <c r="P2303" s="4"/>
    </row>
    <row r="2304" spans="1:118">
      <c r="A2304" s="4">
        <v>50</v>
      </c>
      <c r="B2304" s="4">
        <v>0</v>
      </c>
      <c r="C2304" s="4">
        <v>0</v>
      </c>
      <c r="D2304" s="4">
        <v>1</v>
      </c>
      <c r="E2304" s="4">
        <v>204</v>
      </c>
      <c r="F2304" s="4">
        <f>ROUND(Source!R2296,O2304)</f>
        <v>1093.69</v>
      </c>
      <c r="G2304" s="4" t="s">
        <v>184</v>
      </c>
      <c r="H2304" s="4" t="s">
        <v>185</v>
      </c>
      <c r="I2304" s="4"/>
      <c r="J2304" s="4"/>
      <c r="K2304" s="4">
        <v>204</v>
      </c>
      <c r="L2304" s="4">
        <v>7</v>
      </c>
      <c r="M2304" s="4">
        <v>3</v>
      </c>
      <c r="N2304" s="4" t="s">
        <v>45</v>
      </c>
      <c r="O2304" s="4">
        <v>2</v>
      </c>
      <c r="P2304" s="4"/>
    </row>
    <row r="2305" spans="1:16">
      <c r="A2305" s="4">
        <v>50</v>
      </c>
      <c r="B2305" s="4">
        <v>0</v>
      </c>
      <c r="C2305" s="4">
        <v>0</v>
      </c>
      <c r="D2305" s="4">
        <v>1</v>
      </c>
      <c r="E2305" s="4">
        <v>205</v>
      </c>
      <c r="F2305" s="4">
        <f>ROUND(Source!S2296,O2305)</f>
        <v>128550.96</v>
      </c>
      <c r="G2305" s="4" t="s">
        <v>186</v>
      </c>
      <c r="H2305" s="4" t="s">
        <v>187</v>
      </c>
      <c r="I2305" s="4"/>
      <c r="J2305" s="4"/>
      <c r="K2305" s="4">
        <v>205</v>
      </c>
      <c r="L2305" s="4">
        <v>8</v>
      </c>
      <c r="M2305" s="4">
        <v>3</v>
      </c>
      <c r="N2305" s="4" t="s">
        <v>45</v>
      </c>
      <c r="O2305" s="4">
        <v>2</v>
      </c>
      <c r="P2305" s="4"/>
    </row>
    <row r="2306" spans="1:16">
      <c r="A2306" s="4">
        <v>50</v>
      </c>
      <c r="B2306" s="4">
        <v>0</v>
      </c>
      <c r="C2306" s="4">
        <v>0</v>
      </c>
      <c r="D2306" s="4">
        <v>1</v>
      </c>
      <c r="E2306" s="4">
        <v>214</v>
      </c>
      <c r="F2306" s="4">
        <f>ROUND(Source!AS2296,O2306)</f>
        <v>739439.56</v>
      </c>
      <c r="G2306" s="4" t="s">
        <v>188</v>
      </c>
      <c r="H2306" s="4" t="s">
        <v>189</v>
      </c>
      <c r="I2306" s="4"/>
      <c r="J2306" s="4"/>
      <c r="K2306" s="4">
        <v>214</v>
      </c>
      <c r="L2306" s="4">
        <v>9</v>
      </c>
      <c r="M2306" s="4">
        <v>3</v>
      </c>
      <c r="N2306" s="4" t="s">
        <v>45</v>
      </c>
      <c r="O2306" s="4">
        <v>2</v>
      </c>
      <c r="P2306" s="4"/>
    </row>
    <row r="2307" spans="1:16">
      <c r="A2307" s="4">
        <v>50</v>
      </c>
      <c r="B2307" s="4">
        <v>0</v>
      </c>
      <c r="C2307" s="4">
        <v>0</v>
      </c>
      <c r="D2307" s="4">
        <v>1</v>
      </c>
      <c r="E2307" s="4">
        <v>215</v>
      </c>
      <c r="F2307" s="4">
        <f>ROUND(Source!AT2296,O2307)</f>
        <v>0</v>
      </c>
      <c r="G2307" s="4" t="s">
        <v>190</v>
      </c>
      <c r="H2307" s="4" t="s">
        <v>191</v>
      </c>
      <c r="I2307" s="4"/>
      <c r="J2307" s="4"/>
      <c r="K2307" s="4">
        <v>215</v>
      </c>
      <c r="L2307" s="4">
        <v>10</v>
      </c>
      <c r="M2307" s="4">
        <v>3</v>
      </c>
      <c r="N2307" s="4" t="s">
        <v>45</v>
      </c>
      <c r="O2307" s="4">
        <v>2</v>
      </c>
      <c r="P2307" s="4"/>
    </row>
    <row r="2308" spans="1:16">
      <c r="A2308" s="4">
        <v>50</v>
      </c>
      <c r="B2308" s="4">
        <v>0</v>
      </c>
      <c r="C2308" s="4">
        <v>0</v>
      </c>
      <c r="D2308" s="4">
        <v>1</v>
      </c>
      <c r="E2308" s="4">
        <v>217</v>
      </c>
      <c r="F2308" s="4">
        <f>ROUND(Source!AU2296,O2308)</f>
        <v>2341.5300000000002</v>
      </c>
      <c r="G2308" s="4" t="s">
        <v>192</v>
      </c>
      <c r="H2308" s="4" t="s">
        <v>193</v>
      </c>
      <c r="I2308" s="4"/>
      <c r="J2308" s="4"/>
      <c r="K2308" s="4">
        <v>217</v>
      </c>
      <c r="L2308" s="4">
        <v>11</v>
      </c>
      <c r="M2308" s="4">
        <v>3</v>
      </c>
      <c r="N2308" s="4" t="s">
        <v>45</v>
      </c>
      <c r="O2308" s="4">
        <v>2</v>
      </c>
      <c r="P2308" s="4"/>
    </row>
    <row r="2309" spans="1:16">
      <c r="A2309" s="4">
        <v>50</v>
      </c>
      <c r="B2309" s="4">
        <v>0</v>
      </c>
      <c r="C2309" s="4">
        <v>0</v>
      </c>
      <c r="D2309" s="4">
        <v>1</v>
      </c>
      <c r="E2309" s="4">
        <v>206</v>
      </c>
      <c r="F2309" s="4">
        <f>ROUND(Source!T2296,O2309)</f>
        <v>0</v>
      </c>
      <c r="G2309" s="4" t="s">
        <v>194</v>
      </c>
      <c r="H2309" s="4" t="s">
        <v>195</v>
      </c>
      <c r="I2309" s="4"/>
      <c r="J2309" s="4"/>
      <c r="K2309" s="4">
        <v>206</v>
      </c>
      <c r="L2309" s="4">
        <v>12</v>
      </c>
      <c r="M2309" s="4">
        <v>3</v>
      </c>
      <c r="N2309" s="4" t="s">
        <v>45</v>
      </c>
      <c r="O2309" s="4">
        <v>2</v>
      </c>
      <c r="P2309" s="4"/>
    </row>
    <row r="2310" spans="1:16">
      <c r="A2310" s="4">
        <v>50</v>
      </c>
      <c r="B2310" s="4">
        <v>0</v>
      </c>
      <c r="C2310" s="4">
        <v>0</v>
      </c>
      <c r="D2310" s="4">
        <v>1</v>
      </c>
      <c r="E2310" s="4">
        <v>207</v>
      </c>
      <c r="F2310" s="4">
        <f>ROUND(Source!U2296,O2310)</f>
        <v>700</v>
      </c>
      <c r="G2310" s="4" t="s">
        <v>196</v>
      </c>
      <c r="H2310" s="4" t="s">
        <v>197</v>
      </c>
      <c r="I2310" s="4"/>
      <c r="J2310" s="4"/>
      <c r="K2310" s="4">
        <v>207</v>
      </c>
      <c r="L2310" s="4">
        <v>13</v>
      </c>
      <c r="M2310" s="4">
        <v>3</v>
      </c>
      <c r="N2310" s="4" t="s">
        <v>45</v>
      </c>
      <c r="O2310" s="4">
        <v>2</v>
      </c>
      <c r="P2310" s="4"/>
    </row>
    <row r="2311" spans="1:16">
      <c r="A2311" s="4">
        <v>50</v>
      </c>
      <c r="B2311" s="4">
        <v>0</v>
      </c>
      <c r="C2311" s="4">
        <v>0</v>
      </c>
      <c r="D2311" s="4">
        <v>1</v>
      </c>
      <c r="E2311" s="4">
        <v>208</v>
      </c>
      <c r="F2311" s="4">
        <f>ROUND(Source!V2296,O2311)</f>
        <v>0</v>
      </c>
      <c r="G2311" s="4" t="s">
        <v>198</v>
      </c>
      <c r="H2311" s="4" t="s">
        <v>199</v>
      </c>
      <c r="I2311" s="4"/>
      <c r="J2311" s="4"/>
      <c r="K2311" s="4">
        <v>208</v>
      </c>
      <c r="L2311" s="4">
        <v>14</v>
      </c>
      <c r="M2311" s="4">
        <v>3</v>
      </c>
      <c r="N2311" s="4" t="s">
        <v>45</v>
      </c>
      <c r="O2311" s="4">
        <v>2</v>
      </c>
      <c r="P2311" s="4"/>
    </row>
    <row r="2312" spans="1:16">
      <c r="A2312" s="4">
        <v>50</v>
      </c>
      <c r="B2312" s="4">
        <v>0</v>
      </c>
      <c r="C2312" s="4">
        <v>0</v>
      </c>
      <c r="D2312" s="4">
        <v>1</v>
      </c>
      <c r="E2312" s="4">
        <v>209</v>
      </c>
      <c r="F2312" s="4">
        <f>ROUND(Source!W2296,O2312)</f>
        <v>0</v>
      </c>
      <c r="G2312" s="4" t="s">
        <v>200</v>
      </c>
      <c r="H2312" s="4" t="s">
        <v>201</v>
      </c>
      <c r="I2312" s="4"/>
      <c r="J2312" s="4"/>
      <c r="K2312" s="4">
        <v>209</v>
      </c>
      <c r="L2312" s="4">
        <v>15</v>
      </c>
      <c r="M2312" s="4">
        <v>3</v>
      </c>
      <c r="N2312" s="4" t="s">
        <v>45</v>
      </c>
      <c r="O2312" s="4">
        <v>2</v>
      </c>
      <c r="P2312" s="4"/>
    </row>
    <row r="2313" spans="1:16">
      <c r="A2313" s="4">
        <v>50</v>
      </c>
      <c r="B2313" s="4">
        <v>0</v>
      </c>
      <c r="C2313" s="4">
        <v>0</v>
      </c>
      <c r="D2313" s="4">
        <v>1</v>
      </c>
      <c r="E2313" s="4">
        <v>210</v>
      </c>
      <c r="F2313" s="4">
        <f>ROUND(Source!X2296,O2313)</f>
        <v>111042.43</v>
      </c>
      <c r="G2313" s="4" t="s">
        <v>202</v>
      </c>
      <c r="H2313" s="4" t="s">
        <v>203</v>
      </c>
      <c r="I2313" s="4"/>
      <c r="J2313" s="4"/>
      <c r="K2313" s="4">
        <v>210</v>
      </c>
      <c r="L2313" s="4">
        <v>16</v>
      </c>
      <c r="M2313" s="4">
        <v>3</v>
      </c>
      <c r="N2313" s="4" t="s">
        <v>45</v>
      </c>
      <c r="O2313" s="4">
        <v>2</v>
      </c>
      <c r="P2313" s="4"/>
    </row>
    <row r="2314" spans="1:16">
      <c r="A2314" s="4">
        <v>50</v>
      </c>
      <c r="B2314" s="4">
        <v>0</v>
      </c>
      <c r="C2314" s="4">
        <v>0</v>
      </c>
      <c r="D2314" s="4">
        <v>1</v>
      </c>
      <c r="E2314" s="4">
        <v>211</v>
      </c>
      <c r="F2314" s="4">
        <f>ROUND(Source!Y2296,O2314)</f>
        <v>56562.42</v>
      </c>
      <c r="G2314" s="4" t="s">
        <v>204</v>
      </c>
      <c r="H2314" s="4" t="s">
        <v>205</v>
      </c>
      <c r="I2314" s="4"/>
      <c r="J2314" s="4"/>
      <c r="K2314" s="4">
        <v>211</v>
      </c>
      <c r="L2314" s="4">
        <v>17</v>
      </c>
      <c r="M2314" s="4">
        <v>3</v>
      </c>
      <c r="N2314" s="4" t="s">
        <v>45</v>
      </c>
      <c r="O2314" s="4">
        <v>2</v>
      </c>
      <c r="P2314" s="4"/>
    </row>
    <row r="2315" spans="1:16">
      <c r="A2315" s="4">
        <v>50</v>
      </c>
      <c r="B2315" s="4">
        <v>0</v>
      </c>
      <c r="C2315" s="4">
        <v>0</v>
      </c>
      <c r="D2315" s="4">
        <v>1</v>
      </c>
      <c r="E2315" s="4">
        <v>224</v>
      </c>
      <c r="F2315" s="4">
        <f>ROUND(Source!AR2296,O2315)</f>
        <v>741781.09</v>
      </c>
      <c r="G2315" s="4" t="s">
        <v>206</v>
      </c>
      <c r="H2315" s="4" t="s">
        <v>207</v>
      </c>
      <c r="I2315" s="4"/>
      <c r="J2315" s="4"/>
      <c r="K2315" s="4">
        <v>224</v>
      </c>
      <c r="L2315" s="4">
        <v>18</v>
      </c>
      <c r="M2315" s="4">
        <v>3</v>
      </c>
      <c r="N2315" s="4" t="s">
        <v>45</v>
      </c>
      <c r="O2315" s="4">
        <v>2</v>
      </c>
      <c r="P2315" s="4"/>
    </row>
    <row r="2316" spans="1:16">
      <c r="A2316" s="4">
        <v>50</v>
      </c>
      <c r="B2316" s="4">
        <v>1</v>
      </c>
      <c r="C2316" s="4">
        <v>0</v>
      </c>
      <c r="D2316" s="4">
        <v>2</v>
      </c>
      <c r="E2316" s="4">
        <v>0</v>
      </c>
      <c r="F2316" s="4">
        <f>ROUND(F2315,O2316)</f>
        <v>741781.09</v>
      </c>
      <c r="G2316" s="4" t="s">
        <v>1040</v>
      </c>
      <c r="H2316" s="4" t="s">
        <v>1041</v>
      </c>
      <c r="I2316" s="4"/>
      <c r="J2316" s="4"/>
      <c r="K2316" s="4">
        <v>212</v>
      </c>
      <c r="L2316" s="4">
        <v>19</v>
      </c>
      <c r="M2316" s="4">
        <v>0</v>
      </c>
      <c r="N2316" s="4" t="s">
        <v>45</v>
      </c>
      <c r="O2316" s="4">
        <v>2</v>
      </c>
      <c r="P2316" s="4"/>
    </row>
    <row r="2317" spans="1:16">
      <c r="A2317" s="4">
        <v>50</v>
      </c>
      <c r="B2317" s="4">
        <v>1</v>
      </c>
      <c r="C2317" s="4">
        <v>0</v>
      </c>
      <c r="D2317" s="4">
        <v>2</v>
      </c>
      <c r="E2317" s="4">
        <v>0</v>
      </c>
      <c r="F2317" s="4">
        <f>ROUND(F2316*18/100,O2317)</f>
        <v>133520.6</v>
      </c>
      <c r="G2317" s="4" t="s">
        <v>1042</v>
      </c>
      <c r="H2317" s="4" t="s">
        <v>1043</v>
      </c>
      <c r="I2317" s="4"/>
      <c r="J2317" s="4"/>
      <c r="K2317" s="4">
        <v>212</v>
      </c>
      <c r="L2317" s="4">
        <v>22</v>
      </c>
      <c r="M2317" s="4">
        <v>0</v>
      </c>
      <c r="N2317" s="4" t="s">
        <v>45</v>
      </c>
      <c r="O2317" s="4">
        <v>2</v>
      </c>
      <c r="P2317" s="4"/>
    </row>
    <row r="2318" spans="1:16">
      <c r="A2318" s="4">
        <v>50</v>
      </c>
      <c r="B2318" s="4">
        <v>1</v>
      </c>
      <c r="C2318" s="4">
        <v>0</v>
      </c>
      <c r="D2318" s="4">
        <v>2</v>
      </c>
      <c r="E2318" s="4">
        <v>0</v>
      </c>
      <c r="F2318" s="4">
        <f>F2316+F2317</f>
        <v>875301.69</v>
      </c>
      <c r="G2318" s="4" t="s">
        <v>1044</v>
      </c>
      <c r="H2318" s="4" t="s">
        <v>206</v>
      </c>
      <c r="I2318" s="4"/>
      <c r="J2318" s="4"/>
      <c r="K2318" s="4">
        <v>212</v>
      </c>
      <c r="L2318" s="4">
        <v>23</v>
      </c>
      <c r="M2318" s="4">
        <v>0</v>
      </c>
      <c r="N2318" s="4" t="s">
        <v>45</v>
      </c>
      <c r="O2318" s="4">
        <v>-1</v>
      </c>
      <c r="P2318" s="4"/>
    </row>
    <row r="2320" spans="1:16">
      <c r="A2320" s="5">
        <v>61</v>
      </c>
      <c r="B2320" s="5"/>
      <c r="C2320" s="5"/>
      <c r="D2320" s="5"/>
      <c r="E2320" s="5"/>
      <c r="F2320" s="5">
        <v>0</v>
      </c>
      <c r="G2320" s="5" t="s">
        <v>1045</v>
      </c>
      <c r="H2320" s="5" t="s">
        <v>1046</v>
      </c>
    </row>
    <row r="2323" spans="1:34">
      <c r="A2323">
        <v>-1</v>
      </c>
    </row>
    <row r="2325" spans="1:34">
      <c r="A2325" s="3">
        <v>75</v>
      </c>
      <c r="B2325" s="3" t="s">
        <v>1047</v>
      </c>
      <c r="C2325" s="3">
        <v>2015</v>
      </c>
      <c r="D2325" s="3">
        <v>0</v>
      </c>
      <c r="E2325" s="3">
        <v>5</v>
      </c>
      <c r="F2325" s="3">
        <v>0</v>
      </c>
      <c r="G2325" s="3">
        <v>0</v>
      </c>
      <c r="H2325" s="3">
        <v>2</v>
      </c>
      <c r="I2325" s="3">
        <v>1</v>
      </c>
      <c r="J2325" s="3">
        <v>1</v>
      </c>
      <c r="K2325" s="3">
        <v>90</v>
      </c>
      <c r="L2325" s="3">
        <v>77</v>
      </c>
      <c r="M2325" s="3">
        <v>0</v>
      </c>
      <c r="N2325" s="3">
        <v>22950688</v>
      </c>
      <c r="O2325" s="3">
        <v>1</v>
      </c>
    </row>
    <row r="2326" spans="1:34">
      <c r="A2326" s="6">
        <v>2</v>
      </c>
      <c r="B2326" s="6" t="s">
        <v>1048</v>
      </c>
      <c r="C2326" s="6" t="s">
        <v>45</v>
      </c>
      <c r="D2326" s="6">
        <v>0</v>
      </c>
      <c r="E2326" s="6">
        <v>0</v>
      </c>
    </row>
    <row r="2327" spans="1:34">
      <c r="A2327" s="6">
        <v>1</v>
      </c>
      <c r="B2327" s="6" t="s">
        <v>1049</v>
      </c>
      <c r="C2327" s="6" t="s">
        <v>1050</v>
      </c>
      <c r="D2327" s="6">
        <v>2015</v>
      </c>
      <c r="E2327" s="6">
        <v>5</v>
      </c>
      <c r="F2327" s="6">
        <v>1</v>
      </c>
      <c r="G2327" s="6">
        <v>1</v>
      </c>
      <c r="H2327" s="6">
        <v>0</v>
      </c>
      <c r="I2327" s="6">
        <v>2</v>
      </c>
      <c r="J2327" s="6">
        <v>1</v>
      </c>
      <c r="K2327" s="6">
        <v>1</v>
      </c>
      <c r="L2327" s="6">
        <v>1</v>
      </c>
      <c r="M2327" s="6">
        <v>1</v>
      </c>
      <c r="N2327" s="6">
        <v>1</v>
      </c>
      <c r="O2327" s="6">
        <v>1</v>
      </c>
      <c r="P2327" s="6">
        <v>1</v>
      </c>
      <c r="Q2327" s="6">
        <v>1</v>
      </c>
      <c r="R2327" s="6" t="s">
        <v>45</v>
      </c>
      <c r="S2327" s="6" t="s">
        <v>45</v>
      </c>
      <c r="T2327" s="6" t="s">
        <v>45</v>
      </c>
      <c r="U2327" s="6" t="s">
        <v>45</v>
      </c>
      <c r="V2327" s="6" t="s">
        <v>45</v>
      </c>
      <c r="W2327" s="6" t="s">
        <v>45</v>
      </c>
      <c r="X2327" s="6" t="s">
        <v>45</v>
      </c>
      <c r="Y2327" s="6" t="s">
        <v>45</v>
      </c>
      <c r="Z2327" s="6" t="s">
        <v>45</v>
      </c>
    </row>
    <row r="2328" spans="1:34">
      <c r="A2328" s="6">
        <v>3</v>
      </c>
      <c r="B2328" s="6" t="s">
        <v>1051</v>
      </c>
      <c r="C2328" s="6">
        <v>1</v>
      </c>
      <c r="D2328" s="6">
        <v>1</v>
      </c>
      <c r="E2328" s="6">
        <v>1</v>
      </c>
      <c r="F2328" s="6">
        <v>1</v>
      </c>
      <c r="G2328" s="6">
        <v>1</v>
      </c>
      <c r="H2328" s="6">
        <v>1</v>
      </c>
      <c r="I2328" s="6">
        <v>1</v>
      </c>
      <c r="J2328" s="6">
        <v>2</v>
      </c>
      <c r="K2328" s="6">
        <v>1</v>
      </c>
      <c r="L2328" s="6">
        <v>1</v>
      </c>
      <c r="M2328" s="6">
        <v>1</v>
      </c>
      <c r="N2328" s="6">
        <v>1</v>
      </c>
      <c r="O2328" s="6">
        <v>1</v>
      </c>
      <c r="P2328" s="6">
        <v>1</v>
      </c>
      <c r="Q2328" s="6">
        <v>1</v>
      </c>
      <c r="R2328" s="6">
        <v>1</v>
      </c>
      <c r="S2328" s="6" t="s">
        <v>45</v>
      </c>
      <c r="T2328" s="6" t="s">
        <v>45</v>
      </c>
      <c r="U2328" s="6" t="s">
        <v>45</v>
      </c>
      <c r="V2328" s="6" t="s">
        <v>45</v>
      </c>
      <c r="W2328" s="6" t="s">
        <v>45</v>
      </c>
      <c r="X2328" s="6" t="s">
        <v>45</v>
      </c>
      <c r="Y2328" s="6" t="s">
        <v>45</v>
      </c>
      <c r="Z2328" s="6" t="s">
        <v>45</v>
      </c>
      <c r="AA2328" s="6" t="s">
        <v>45</v>
      </c>
      <c r="AB2328" s="6" t="s">
        <v>45</v>
      </c>
      <c r="AC2328" s="6" t="s">
        <v>45</v>
      </c>
      <c r="AD2328" s="6" t="s">
        <v>45</v>
      </c>
      <c r="AE2328" s="6" t="s">
        <v>45</v>
      </c>
      <c r="AF2328" s="6" t="s">
        <v>45</v>
      </c>
      <c r="AG2328" s="6" t="s">
        <v>45</v>
      </c>
      <c r="AH2328" s="6" t="s">
        <v>45</v>
      </c>
    </row>
    <row r="2332" spans="1:34">
      <c r="A2332">
        <v>65</v>
      </c>
      <c r="C2332">
        <v>1</v>
      </c>
      <c r="D2332">
        <v>0</v>
      </c>
      <c r="E2332">
        <v>200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EC48"/>
  <sheetViews>
    <sheetView workbookViewId="0">
      <selection activeCell="A47" sqref="A47:Z47"/>
    </sheetView>
  </sheetViews>
  <sheetFormatPr defaultRowHeight="12.75"/>
  <sheetData>
    <row r="1" spans="1:133">
      <c r="A1">
        <v>0</v>
      </c>
      <c r="B1" t="s">
        <v>50</v>
      </c>
      <c r="D1" t="s">
        <v>1052</v>
      </c>
      <c r="F1">
        <v>0</v>
      </c>
      <c r="G1">
        <v>0</v>
      </c>
      <c r="H1">
        <v>0</v>
      </c>
      <c r="I1" t="s">
        <v>52</v>
      </c>
      <c r="J1" t="s">
        <v>45</v>
      </c>
      <c r="K1">
        <v>1</v>
      </c>
      <c r="L1">
        <v>50374</v>
      </c>
    </row>
    <row r="12" spans="1:133">
      <c r="A12" s="1">
        <v>1</v>
      </c>
      <c r="B12" s="1">
        <v>45</v>
      </c>
      <c r="C12" s="1">
        <v>0</v>
      </c>
      <c r="D12" s="1"/>
      <c r="E12" s="1">
        <v>0</v>
      </c>
      <c r="F12" s="1" t="s">
        <v>53</v>
      </c>
      <c r="G12" s="1" t="s">
        <v>45</v>
      </c>
      <c r="H12" s="1" t="s">
        <v>45</v>
      </c>
      <c r="I12" s="1">
        <v>0</v>
      </c>
      <c r="J12" s="1" t="s">
        <v>45</v>
      </c>
      <c r="K12" s="1"/>
      <c r="L12" s="1"/>
      <c r="M12" s="1"/>
      <c r="N12" s="1"/>
      <c r="O12" s="1">
        <v>0</v>
      </c>
      <c r="P12" s="1">
        <v>0</v>
      </c>
      <c r="Q12" s="1">
        <v>0</v>
      </c>
      <c r="R12" s="1">
        <v>167</v>
      </c>
      <c r="S12" s="1"/>
      <c r="T12" s="1"/>
      <c r="U12" s="1" t="s">
        <v>45</v>
      </c>
      <c r="V12" s="1">
        <v>0</v>
      </c>
      <c r="W12" s="1" t="s">
        <v>45</v>
      </c>
      <c r="X12" s="1" t="s">
        <v>45</v>
      </c>
      <c r="Y12" s="1" t="s">
        <v>45</v>
      </c>
      <c r="Z12" s="1" t="s">
        <v>45</v>
      </c>
      <c r="AA12" s="1" t="s">
        <v>45</v>
      </c>
      <c r="AB12" s="1" t="s">
        <v>45</v>
      </c>
      <c r="AC12" s="1" t="s">
        <v>45</v>
      </c>
      <c r="AD12" s="1" t="s">
        <v>45</v>
      </c>
      <c r="AE12" s="1" t="s">
        <v>45</v>
      </c>
      <c r="AF12" s="1" t="s">
        <v>45</v>
      </c>
      <c r="AG12" s="1" t="s">
        <v>45</v>
      </c>
      <c r="AH12" s="1" t="s">
        <v>45</v>
      </c>
      <c r="AI12" s="1" t="s">
        <v>45</v>
      </c>
      <c r="AJ12" s="1" t="s">
        <v>45</v>
      </c>
      <c r="AK12" s="1"/>
      <c r="AL12" s="1" t="s">
        <v>45</v>
      </c>
      <c r="AM12" s="1" t="s">
        <v>45</v>
      </c>
      <c r="AN12" s="1" t="s">
        <v>45</v>
      </c>
      <c r="AO12" s="1"/>
      <c r="AP12" s="1" t="s">
        <v>45</v>
      </c>
      <c r="AQ12" s="1" t="s">
        <v>45</v>
      </c>
      <c r="AR12" s="1" t="s">
        <v>45</v>
      </c>
      <c r="AS12" s="1"/>
      <c r="AT12" s="1"/>
      <c r="AU12" s="1"/>
      <c r="AV12" s="1"/>
      <c r="AW12" s="1"/>
      <c r="AX12" s="1" t="s">
        <v>45</v>
      </c>
      <c r="AY12" s="1" t="s">
        <v>45</v>
      </c>
      <c r="AZ12" s="1" t="s">
        <v>45</v>
      </c>
      <c r="BA12" s="1"/>
      <c r="BB12" s="1"/>
      <c r="BC12" s="1"/>
      <c r="BD12" s="1"/>
      <c r="BE12" s="1"/>
      <c r="BF12" s="1"/>
      <c r="BG12" s="1"/>
      <c r="BH12" s="1" t="s">
        <v>54</v>
      </c>
      <c r="BI12" s="1" t="s">
        <v>55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56</v>
      </c>
      <c r="BZ12" s="1" t="s">
        <v>57</v>
      </c>
      <c r="CA12" s="1" t="s">
        <v>58</v>
      </c>
      <c r="CB12" s="1" t="s">
        <v>58</v>
      </c>
      <c r="CC12" s="1" t="s">
        <v>58</v>
      </c>
      <c r="CD12" s="1" t="s">
        <v>58</v>
      </c>
      <c r="CE12" s="1" t="s">
        <v>59</v>
      </c>
      <c r="CF12" s="1">
        <v>0</v>
      </c>
      <c r="CG12" s="1">
        <v>0</v>
      </c>
      <c r="CH12" s="1">
        <v>0</v>
      </c>
      <c r="CI12" s="1" t="s">
        <v>45</v>
      </c>
      <c r="CJ12" s="1" t="s">
        <v>45</v>
      </c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>
      <c r="A14" s="1">
        <v>22</v>
      </c>
      <c r="B14" s="1">
        <v>0</v>
      </c>
      <c r="C14" s="1">
        <v>0</v>
      </c>
      <c r="D14" s="1">
        <v>22950688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>
      <c r="A16" s="7">
        <v>3</v>
      </c>
      <c r="B16" s="7">
        <v>1</v>
      </c>
      <c r="C16" s="7" t="s">
        <v>686</v>
      </c>
      <c r="D16" s="7" t="s">
        <v>687</v>
      </c>
      <c r="E16" s="8">
        <v>739.44</v>
      </c>
      <c r="F16" s="8">
        <v>0</v>
      </c>
      <c r="G16" s="8">
        <v>0</v>
      </c>
      <c r="H16" s="8">
        <v>2.34</v>
      </c>
      <c r="I16" s="8">
        <v>741.78</v>
      </c>
      <c r="J16" s="8">
        <v>128.55000000000001</v>
      </c>
      <c r="AI16" s="7">
        <v>0</v>
      </c>
      <c r="AJ16" s="7">
        <v>-1</v>
      </c>
      <c r="AK16" s="7" t="s">
        <v>45</v>
      </c>
      <c r="AL16" s="7" t="s">
        <v>45</v>
      </c>
      <c r="AM16" s="7" t="s">
        <v>45</v>
      </c>
      <c r="AN16" s="7">
        <v>0</v>
      </c>
      <c r="AO16" s="7" t="s">
        <v>45</v>
      </c>
      <c r="AP16" s="7" t="s">
        <v>45</v>
      </c>
      <c r="AT16" s="8">
        <v>572349.79</v>
      </c>
      <c r="AU16" s="8">
        <v>439042.26</v>
      </c>
      <c r="AV16" s="8">
        <v>0</v>
      </c>
      <c r="AW16" s="8">
        <v>0</v>
      </c>
      <c r="AX16" s="8">
        <v>0</v>
      </c>
      <c r="AY16" s="8">
        <v>4756.57</v>
      </c>
      <c r="AZ16" s="8">
        <v>1093.69</v>
      </c>
      <c r="BA16" s="8">
        <v>128550.96</v>
      </c>
      <c r="BB16" s="8">
        <v>739439.56</v>
      </c>
      <c r="BC16" s="8">
        <v>0</v>
      </c>
      <c r="BD16" s="8">
        <v>2341.5300000000002</v>
      </c>
      <c r="BE16" s="8">
        <v>0</v>
      </c>
      <c r="BF16" s="8">
        <v>699.99959999999999</v>
      </c>
      <c r="BG16" s="8">
        <v>0</v>
      </c>
      <c r="BH16" s="8">
        <v>0</v>
      </c>
      <c r="BI16" s="8">
        <v>111042.43</v>
      </c>
      <c r="BJ16" s="8">
        <v>56562.42</v>
      </c>
      <c r="BK16" s="8">
        <v>741781.09</v>
      </c>
    </row>
    <row r="18" spans="1:19">
      <c r="A18">
        <v>51</v>
      </c>
      <c r="E18" s="5">
        <v>739.44</v>
      </c>
      <c r="F18" s="5">
        <v>0</v>
      </c>
      <c r="G18" s="5">
        <v>0</v>
      </c>
      <c r="H18" s="5">
        <v>2.34</v>
      </c>
      <c r="I18" s="5">
        <v>741.78</v>
      </c>
      <c r="J18" s="5">
        <v>128.55000000000001</v>
      </c>
      <c r="K18" s="5"/>
      <c r="L18" s="5"/>
      <c r="M18" s="5"/>
      <c r="N18" s="5"/>
      <c r="O18" s="5"/>
      <c r="P18" s="5"/>
      <c r="Q18" s="5"/>
      <c r="R18" s="5"/>
      <c r="S18" s="5"/>
    </row>
    <row r="20" spans="1:19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572349.79</v>
      </c>
      <c r="G20" s="4" t="s">
        <v>172</v>
      </c>
      <c r="H20" s="4" t="s">
        <v>173</v>
      </c>
      <c r="I20" s="4"/>
      <c r="J20" s="4"/>
      <c r="K20" s="4">
        <v>201</v>
      </c>
      <c r="L20" s="4">
        <v>1</v>
      </c>
      <c r="M20" s="4">
        <v>3</v>
      </c>
      <c r="N20" s="4" t="s">
        <v>45</v>
      </c>
      <c r="O20" s="4">
        <v>2</v>
      </c>
      <c r="P20" s="4"/>
    </row>
    <row r="21" spans="1:19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439042.26</v>
      </c>
      <c r="G21" s="4" t="s">
        <v>174</v>
      </c>
      <c r="H21" s="4" t="s">
        <v>175</v>
      </c>
      <c r="I21" s="4"/>
      <c r="J21" s="4"/>
      <c r="K21" s="4">
        <v>202</v>
      </c>
      <c r="L21" s="4">
        <v>2</v>
      </c>
      <c r="M21" s="4">
        <v>3</v>
      </c>
      <c r="N21" s="4" t="s">
        <v>45</v>
      </c>
      <c r="O21" s="4">
        <v>2</v>
      </c>
      <c r="P21" s="4"/>
    </row>
    <row r="22" spans="1:19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176</v>
      </c>
      <c r="H22" s="4" t="s">
        <v>177</v>
      </c>
      <c r="I22" s="4"/>
      <c r="J22" s="4"/>
      <c r="K22" s="4">
        <v>222</v>
      </c>
      <c r="L22" s="4">
        <v>3</v>
      </c>
      <c r="M22" s="4">
        <v>3</v>
      </c>
      <c r="N22" s="4" t="s">
        <v>45</v>
      </c>
      <c r="O22" s="4">
        <v>2</v>
      </c>
      <c r="P22" s="4"/>
    </row>
    <row r="23" spans="1:19">
      <c r="A23" s="4">
        <v>50</v>
      </c>
      <c r="B23" s="4">
        <v>0</v>
      </c>
      <c r="C23" s="4">
        <v>0</v>
      </c>
      <c r="D23" s="4">
        <v>1</v>
      </c>
      <c r="E23" s="4">
        <v>216</v>
      </c>
      <c r="F23" s="4">
        <v>0</v>
      </c>
      <c r="G23" s="4" t="s">
        <v>178</v>
      </c>
      <c r="H23" s="4" t="s">
        <v>179</v>
      </c>
      <c r="I23" s="4"/>
      <c r="J23" s="4"/>
      <c r="K23" s="4">
        <v>216</v>
      </c>
      <c r="L23" s="4">
        <v>4</v>
      </c>
      <c r="M23" s="4">
        <v>3</v>
      </c>
      <c r="N23" s="4" t="s">
        <v>45</v>
      </c>
      <c r="O23" s="4">
        <v>2</v>
      </c>
      <c r="P23" s="4"/>
    </row>
    <row r="24" spans="1:19">
      <c r="A24" s="4">
        <v>50</v>
      </c>
      <c r="B24" s="4">
        <v>0</v>
      </c>
      <c r="C24" s="4">
        <v>0</v>
      </c>
      <c r="D24" s="4">
        <v>1</v>
      </c>
      <c r="E24" s="4">
        <v>223</v>
      </c>
      <c r="F24" s="4">
        <v>0</v>
      </c>
      <c r="G24" s="4" t="s">
        <v>180</v>
      </c>
      <c r="H24" s="4" t="s">
        <v>181</v>
      </c>
      <c r="I24" s="4"/>
      <c r="J24" s="4"/>
      <c r="K24" s="4">
        <v>223</v>
      </c>
      <c r="L24" s="4">
        <v>5</v>
      </c>
      <c r="M24" s="4">
        <v>3</v>
      </c>
      <c r="N24" s="4" t="s">
        <v>45</v>
      </c>
      <c r="O24" s="4">
        <v>2</v>
      </c>
      <c r="P24" s="4"/>
    </row>
    <row r="25" spans="1:19">
      <c r="A25" s="4">
        <v>50</v>
      </c>
      <c r="B25" s="4">
        <v>0</v>
      </c>
      <c r="C25" s="4">
        <v>0</v>
      </c>
      <c r="D25" s="4">
        <v>1</v>
      </c>
      <c r="E25" s="4">
        <v>203</v>
      </c>
      <c r="F25" s="4">
        <v>4756.57</v>
      </c>
      <c r="G25" s="4" t="s">
        <v>182</v>
      </c>
      <c r="H25" s="4" t="s">
        <v>183</v>
      </c>
      <c r="I25" s="4"/>
      <c r="J25" s="4"/>
      <c r="K25" s="4">
        <v>203</v>
      </c>
      <c r="L25" s="4">
        <v>6</v>
      </c>
      <c r="M25" s="4">
        <v>3</v>
      </c>
      <c r="N25" s="4" t="s">
        <v>45</v>
      </c>
      <c r="O25" s="4">
        <v>2</v>
      </c>
      <c r="P25" s="4"/>
    </row>
    <row r="26" spans="1:19">
      <c r="A26" s="4">
        <v>50</v>
      </c>
      <c r="B26" s="4">
        <v>0</v>
      </c>
      <c r="C26" s="4">
        <v>0</v>
      </c>
      <c r="D26" s="4">
        <v>1</v>
      </c>
      <c r="E26" s="4">
        <v>204</v>
      </c>
      <c r="F26" s="4">
        <v>1093.69</v>
      </c>
      <c r="G26" s="4" t="s">
        <v>184</v>
      </c>
      <c r="H26" s="4" t="s">
        <v>185</v>
      </c>
      <c r="I26" s="4"/>
      <c r="J26" s="4"/>
      <c r="K26" s="4">
        <v>204</v>
      </c>
      <c r="L26" s="4">
        <v>7</v>
      </c>
      <c r="M26" s="4">
        <v>3</v>
      </c>
      <c r="N26" s="4" t="s">
        <v>45</v>
      </c>
      <c r="O26" s="4">
        <v>2</v>
      </c>
      <c r="P26" s="4"/>
    </row>
    <row r="27" spans="1:19">
      <c r="A27" s="4">
        <v>50</v>
      </c>
      <c r="B27" s="4">
        <v>0</v>
      </c>
      <c r="C27" s="4">
        <v>0</v>
      </c>
      <c r="D27" s="4">
        <v>1</v>
      </c>
      <c r="E27" s="4">
        <v>205</v>
      </c>
      <c r="F27" s="4">
        <v>128550.96</v>
      </c>
      <c r="G27" s="4" t="s">
        <v>186</v>
      </c>
      <c r="H27" s="4" t="s">
        <v>187</v>
      </c>
      <c r="I27" s="4"/>
      <c r="J27" s="4"/>
      <c r="K27" s="4">
        <v>205</v>
      </c>
      <c r="L27" s="4">
        <v>8</v>
      </c>
      <c r="M27" s="4">
        <v>3</v>
      </c>
      <c r="N27" s="4" t="s">
        <v>45</v>
      </c>
      <c r="O27" s="4">
        <v>2</v>
      </c>
      <c r="P27" s="4"/>
    </row>
    <row r="28" spans="1:19">
      <c r="A28" s="4">
        <v>50</v>
      </c>
      <c r="B28" s="4">
        <v>0</v>
      </c>
      <c r="C28" s="4">
        <v>0</v>
      </c>
      <c r="D28" s="4">
        <v>1</v>
      </c>
      <c r="E28" s="4">
        <v>214</v>
      </c>
      <c r="F28" s="4">
        <v>739439.56</v>
      </c>
      <c r="G28" s="4" t="s">
        <v>188</v>
      </c>
      <c r="H28" s="4" t="s">
        <v>189</v>
      </c>
      <c r="I28" s="4"/>
      <c r="J28" s="4"/>
      <c r="K28" s="4">
        <v>214</v>
      </c>
      <c r="L28" s="4">
        <v>9</v>
      </c>
      <c r="M28" s="4">
        <v>3</v>
      </c>
      <c r="N28" s="4" t="s">
        <v>45</v>
      </c>
      <c r="O28" s="4">
        <v>2</v>
      </c>
      <c r="P28" s="4"/>
    </row>
    <row r="29" spans="1:19">
      <c r="A29" s="4">
        <v>50</v>
      </c>
      <c r="B29" s="4">
        <v>0</v>
      </c>
      <c r="C29" s="4">
        <v>0</v>
      </c>
      <c r="D29" s="4">
        <v>1</v>
      </c>
      <c r="E29" s="4">
        <v>215</v>
      </c>
      <c r="F29" s="4">
        <v>0</v>
      </c>
      <c r="G29" s="4" t="s">
        <v>190</v>
      </c>
      <c r="H29" s="4" t="s">
        <v>191</v>
      </c>
      <c r="I29" s="4"/>
      <c r="J29" s="4"/>
      <c r="K29" s="4">
        <v>215</v>
      </c>
      <c r="L29" s="4">
        <v>10</v>
      </c>
      <c r="M29" s="4">
        <v>3</v>
      </c>
      <c r="N29" s="4" t="s">
        <v>45</v>
      </c>
      <c r="O29" s="4">
        <v>2</v>
      </c>
      <c r="P29" s="4"/>
    </row>
    <row r="30" spans="1:19">
      <c r="A30" s="4">
        <v>50</v>
      </c>
      <c r="B30" s="4">
        <v>0</v>
      </c>
      <c r="C30" s="4">
        <v>0</v>
      </c>
      <c r="D30" s="4">
        <v>1</v>
      </c>
      <c r="E30" s="4">
        <v>217</v>
      </c>
      <c r="F30" s="4">
        <v>2341.5300000000002</v>
      </c>
      <c r="G30" s="4" t="s">
        <v>192</v>
      </c>
      <c r="H30" s="4" t="s">
        <v>193</v>
      </c>
      <c r="I30" s="4"/>
      <c r="J30" s="4"/>
      <c r="K30" s="4">
        <v>217</v>
      </c>
      <c r="L30" s="4">
        <v>11</v>
      </c>
      <c r="M30" s="4">
        <v>3</v>
      </c>
      <c r="N30" s="4" t="s">
        <v>45</v>
      </c>
      <c r="O30" s="4">
        <v>2</v>
      </c>
      <c r="P30" s="4"/>
    </row>
    <row r="31" spans="1:19">
      <c r="A31" s="4">
        <v>50</v>
      </c>
      <c r="B31" s="4">
        <v>0</v>
      </c>
      <c r="C31" s="4">
        <v>0</v>
      </c>
      <c r="D31" s="4">
        <v>1</v>
      </c>
      <c r="E31" s="4">
        <v>206</v>
      </c>
      <c r="F31" s="4">
        <v>0</v>
      </c>
      <c r="G31" s="4" t="s">
        <v>194</v>
      </c>
      <c r="H31" s="4" t="s">
        <v>195</v>
      </c>
      <c r="I31" s="4"/>
      <c r="J31" s="4"/>
      <c r="K31" s="4">
        <v>206</v>
      </c>
      <c r="L31" s="4">
        <v>12</v>
      </c>
      <c r="M31" s="4">
        <v>3</v>
      </c>
      <c r="N31" s="4" t="s">
        <v>45</v>
      </c>
      <c r="O31" s="4">
        <v>2</v>
      </c>
      <c r="P31" s="4"/>
    </row>
    <row r="32" spans="1:19">
      <c r="A32" s="4">
        <v>50</v>
      </c>
      <c r="B32" s="4">
        <v>0</v>
      </c>
      <c r="C32" s="4">
        <v>0</v>
      </c>
      <c r="D32" s="4">
        <v>1</v>
      </c>
      <c r="E32" s="4">
        <v>207</v>
      </c>
      <c r="F32" s="4">
        <v>700</v>
      </c>
      <c r="G32" s="4" t="s">
        <v>196</v>
      </c>
      <c r="H32" s="4" t="s">
        <v>197</v>
      </c>
      <c r="I32" s="4"/>
      <c r="J32" s="4"/>
      <c r="K32" s="4">
        <v>207</v>
      </c>
      <c r="L32" s="4">
        <v>13</v>
      </c>
      <c r="M32" s="4">
        <v>3</v>
      </c>
      <c r="N32" s="4" t="s">
        <v>45</v>
      </c>
      <c r="O32" s="4">
        <v>2</v>
      </c>
      <c r="P32" s="4"/>
    </row>
    <row r="33" spans="1:34">
      <c r="A33" s="4">
        <v>50</v>
      </c>
      <c r="B33" s="4">
        <v>0</v>
      </c>
      <c r="C33" s="4">
        <v>0</v>
      </c>
      <c r="D33" s="4">
        <v>1</v>
      </c>
      <c r="E33" s="4">
        <v>208</v>
      </c>
      <c r="F33" s="4">
        <v>0</v>
      </c>
      <c r="G33" s="4" t="s">
        <v>198</v>
      </c>
      <c r="H33" s="4" t="s">
        <v>199</v>
      </c>
      <c r="I33" s="4"/>
      <c r="J33" s="4"/>
      <c r="K33" s="4">
        <v>208</v>
      </c>
      <c r="L33" s="4">
        <v>14</v>
      </c>
      <c r="M33" s="4">
        <v>3</v>
      </c>
      <c r="N33" s="4" t="s">
        <v>45</v>
      </c>
      <c r="O33" s="4">
        <v>2</v>
      </c>
      <c r="P33" s="4"/>
    </row>
    <row r="34" spans="1:34">
      <c r="A34" s="4">
        <v>50</v>
      </c>
      <c r="B34" s="4">
        <v>0</v>
      </c>
      <c r="C34" s="4">
        <v>0</v>
      </c>
      <c r="D34" s="4">
        <v>1</v>
      </c>
      <c r="E34" s="4">
        <v>209</v>
      </c>
      <c r="F34" s="4">
        <v>0</v>
      </c>
      <c r="G34" s="4" t="s">
        <v>200</v>
      </c>
      <c r="H34" s="4" t="s">
        <v>201</v>
      </c>
      <c r="I34" s="4"/>
      <c r="J34" s="4"/>
      <c r="K34" s="4">
        <v>209</v>
      </c>
      <c r="L34" s="4">
        <v>15</v>
      </c>
      <c r="M34" s="4">
        <v>3</v>
      </c>
      <c r="N34" s="4" t="s">
        <v>45</v>
      </c>
      <c r="O34" s="4">
        <v>2</v>
      </c>
      <c r="P34" s="4"/>
    </row>
    <row r="35" spans="1:34">
      <c r="A35" s="4">
        <v>50</v>
      </c>
      <c r="B35" s="4">
        <v>0</v>
      </c>
      <c r="C35" s="4">
        <v>0</v>
      </c>
      <c r="D35" s="4">
        <v>1</v>
      </c>
      <c r="E35" s="4">
        <v>210</v>
      </c>
      <c r="F35" s="4">
        <v>111042.43</v>
      </c>
      <c r="G35" s="4" t="s">
        <v>202</v>
      </c>
      <c r="H35" s="4" t="s">
        <v>203</v>
      </c>
      <c r="I35" s="4"/>
      <c r="J35" s="4"/>
      <c r="K35" s="4">
        <v>210</v>
      </c>
      <c r="L35" s="4">
        <v>16</v>
      </c>
      <c r="M35" s="4">
        <v>3</v>
      </c>
      <c r="N35" s="4" t="s">
        <v>45</v>
      </c>
      <c r="O35" s="4">
        <v>2</v>
      </c>
      <c r="P35" s="4"/>
    </row>
    <row r="36" spans="1:34">
      <c r="A36" s="4">
        <v>50</v>
      </c>
      <c r="B36" s="4">
        <v>0</v>
      </c>
      <c r="C36" s="4">
        <v>0</v>
      </c>
      <c r="D36" s="4">
        <v>1</v>
      </c>
      <c r="E36" s="4">
        <v>211</v>
      </c>
      <c r="F36" s="4">
        <v>56562.42</v>
      </c>
      <c r="G36" s="4" t="s">
        <v>204</v>
      </c>
      <c r="H36" s="4" t="s">
        <v>205</v>
      </c>
      <c r="I36" s="4"/>
      <c r="J36" s="4"/>
      <c r="K36" s="4">
        <v>211</v>
      </c>
      <c r="L36" s="4">
        <v>17</v>
      </c>
      <c r="M36" s="4">
        <v>3</v>
      </c>
      <c r="N36" s="4" t="s">
        <v>45</v>
      </c>
      <c r="O36" s="4">
        <v>2</v>
      </c>
      <c r="P36" s="4"/>
    </row>
    <row r="37" spans="1:34">
      <c r="A37" s="4">
        <v>50</v>
      </c>
      <c r="B37" s="4">
        <v>0</v>
      </c>
      <c r="C37" s="4">
        <v>0</v>
      </c>
      <c r="D37" s="4">
        <v>1</v>
      </c>
      <c r="E37" s="4">
        <v>224</v>
      </c>
      <c r="F37" s="4">
        <v>741781.09</v>
      </c>
      <c r="G37" s="4" t="s">
        <v>206</v>
      </c>
      <c r="H37" s="4" t="s">
        <v>207</v>
      </c>
      <c r="I37" s="4"/>
      <c r="J37" s="4"/>
      <c r="K37" s="4">
        <v>224</v>
      </c>
      <c r="L37" s="4">
        <v>18</v>
      </c>
      <c r="M37" s="4">
        <v>3</v>
      </c>
      <c r="N37" s="4" t="s">
        <v>45</v>
      </c>
      <c r="O37" s="4">
        <v>2</v>
      </c>
      <c r="P37" s="4"/>
    </row>
    <row r="38" spans="1:34">
      <c r="A38" s="4">
        <v>50</v>
      </c>
      <c r="B38" s="4">
        <v>1</v>
      </c>
      <c r="C38" s="4">
        <v>0</v>
      </c>
      <c r="D38" s="4">
        <v>2</v>
      </c>
      <c r="E38" s="4">
        <v>0</v>
      </c>
      <c r="F38" s="4">
        <v>741781.09</v>
      </c>
      <c r="G38" s="4" t="s">
        <v>1040</v>
      </c>
      <c r="H38" s="4" t="s">
        <v>1041</v>
      </c>
      <c r="I38" s="4"/>
      <c r="J38" s="4"/>
      <c r="K38" s="4">
        <v>212</v>
      </c>
      <c r="L38" s="4">
        <v>19</v>
      </c>
      <c r="M38" s="4">
        <v>0</v>
      </c>
      <c r="N38" s="4" t="s">
        <v>45</v>
      </c>
      <c r="O38" s="4">
        <v>2</v>
      </c>
      <c r="P38" s="4"/>
    </row>
    <row r="39" spans="1:34">
      <c r="A39" s="4">
        <v>50</v>
      </c>
      <c r="B39" s="4">
        <v>1</v>
      </c>
      <c r="C39" s="4">
        <v>0</v>
      </c>
      <c r="D39" s="4">
        <v>2</v>
      </c>
      <c r="E39" s="4">
        <v>0</v>
      </c>
      <c r="F39" s="4">
        <v>133520.6</v>
      </c>
      <c r="G39" s="4" t="s">
        <v>1042</v>
      </c>
      <c r="H39" s="4" t="s">
        <v>1043</v>
      </c>
      <c r="I39" s="4"/>
      <c r="J39" s="4"/>
      <c r="K39" s="4">
        <v>212</v>
      </c>
      <c r="L39" s="4">
        <v>22</v>
      </c>
      <c r="M39" s="4">
        <v>0</v>
      </c>
      <c r="N39" s="4" t="s">
        <v>45</v>
      </c>
      <c r="O39" s="4">
        <v>2</v>
      </c>
      <c r="P39" s="4"/>
    </row>
    <row r="40" spans="1:34">
      <c r="A40" s="4">
        <v>50</v>
      </c>
      <c r="B40" s="4">
        <v>1</v>
      </c>
      <c r="C40" s="4">
        <v>0</v>
      </c>
      <c r="D40" s="4">
        <v>2</v>
      </c>
      <c r="E40" s="4">
        <v>0</v>
      </c>
      <c r="F40" s="4">
        <v>875301.69</v>
      </c>
      <c r="G40" s="4" t="s">
        <v>1044</v>
      </c>
      <c r="H40" s="4" t="s">
        <v>206</v>
      </c>
      <c r="I40" s="4"/>
      <c r="J40" s="4"/>
      <c r="K40" s="4">
        <v>212</v>
      </c>
      <c r="L40" s="4">
        <v>23</v>
      </c>
      <c r="M40" s="4">
        <v>0</v>
      </c>
      <c r="N40" s="4" t="s">
        <v>45</v>
      </c>
      <c r="O40" s="4">
        <v>-1</v>
      </c>
      <c r="P40" s="4"/>
    </row>
    <row r="42" spans="1:34">
      <c r="A42">
        <v>-1</v>
      </c>
    </row>
    <row r="45" spans="1:34">
      <c r="A45" s="3">
        <v>75</v>
      </c>
      <c r="B45" s="3" t="s">
        <v>1047</v>
      </c>
      <c r="C45" s="3">
        <v>2015</v>
      </c>
      <c r="D45" s="3">
        <v>0</v>
      </c>
      <c r="E45" s="3">
        <v>5</v>
      </c>
      <c r="F45" s="3">
        <v>0</v>
      </c>
      <c r="G45" s="3">
        <v>0</v>
      </c>
      <c r="H45" s="3">
        <v>2</v>
      </c>
      <c r="I45" s="3">
        <v>1</v>
      </c>
      <c r="J45" s="3">
        <v>1</v>
      </c>
      <c r="K45" s="3">
        <v>90</v>
      </c>
      <c r="L45" s="3">
        <v>77</v>
      </c>
      <c r="M45" s="3">
        <v>0</v>
      </c>
      <c r="N45" s="3">
        <v>22950688</v>
      </c>
      <c r="O45" s="3">
        <v>1</v>
      </c>
    </row>
    <row r="46" spans="1:34">
      <c r="A46" s="6">
        <v>2</v>
      </c>
      <c r="B46" s="6" t="s">
        <v>1048</v>
      </c>
      <c r="C46" s="6" t="s">
        <v>45</v>
      </c>
      <c r="D46" s="6">
        <v>0</v>
      </c>
      <c r="E46" s="6">
        <v>0</v>
      </c>
    </row>
    <row r="47" spans="1:34">
      <c r="A47" s="6">
        <v>1</v>
      </c>
      <c r="B47" s="6" t="s">
        <v>1049</v>
      </c>
      <c r="C47" s="6" t="s">
        <v>1050</v>
      </c>
      <c r="D47" s="6">
        <v>2015</v>
      </c>
      <c r="E47" s="6">
        <v>5</v>
      </c>
      <c r="F47" s="6">
        <v>1</v>
      </c>
      <c r="G47" s="6">
        <v>1</v>
      </c>
      <c r="H47" s="6">
        <v>0</v>
      </c>
      <c r="I47" s="6">
        <v>2</v>
      </c>
      <c r="J47" s="6">
        <v>1</v>
      </c>
      <c r="K47" s="6">
        <v>1</v>
      </c>
      <c r="L47" s="6">
        <v>1</v>
      </c>
      <c r="M47" s="6">
        <v>1</v>
      </c>
      <c r="N47" s="6">
        <v>1</v>
      </c>
      <c r="O47" s="6">
        <v>1</v>
      </c>
      <c r="P47" s="6">
        <v>1</v>
      </c>
      <c r="Q47" s="6">
        <v>1</v>
      </c>
      <c r="R47" s="6" t="s">
        <v>45</v>
      </c>
      <c r="S47" s="6" t="s">
        <v>45</v>
      </c>
      <c r="T47" s="6" t="s">
        <v>45</v>
      </c>
      <c r="U47" s="6" t="s">
        <v>45</v>
      </c>
      <c r="V47" s="6" t="s">
        <v>45</v>
      </c>
      <c r="W47" s="6" t="s">
        <v>45</v>
      </c>
      <c r="X47" s="6" t="s">
        <v>45</v>
      </c>
      <c r="Y47" s="6" t="s">
        <v>45</v>
      </c>
      <c r="Z47" s="6" t="s">
        <v>45</v>
      </c>
    </row>
    <row r="48" spans="1:34">
      <c r="A48" s="6">
        <v>3</v>
      </c>
      <c r="B48" s="6" t="s">
        <v>1051</v>
      </c>
      <c r="C48" s="6">
        <v>1</v>
      </c>
      <c r="D48" s="6">
        <v>1</v>
      </c>
      <c r="E48" s="6">
        <v>1</v>
      </c>
      <c r="F48" s="6">
        <v>1</v>
      </c>
      <c r="G48" s="6">
        <v>1</v>
      </c>
      <c r="H48" s="6">
        <v>1</v>
      </c>
      <c r="I48" s="6">
        <v>1</v>
      </c>
      <c r="J48" s="6">
        <v>2</v>
      </c>
      <c r="K48" s="6">
        <v>1</v>
      </c>
      <c r="L48" s="6">
        <v>1</v>
      </c>
      <c r="M48" s="6">
        <v>1</v>
      </c>
      <c r="N48" s="6">
        <v>1</v>
      </c>
      <c r="O48" s="6">
        <v>1</v>
      </c>
      <c r="P48" s="6">
        <v>1</v>
      </c>
      <c r="Q48" s="6">
        <v>1</v>
      </c>
      <c r="R48" s="6">
        <v>1</v>
      </c>
      <c r="S48" s="6" t="s">
        <v>45</v>
      </c>
      <c r="T48" s="6" t="s">
        <v>45</v>
      </c>
      <c r="U48" s="6" t="s">
        <v>45</v>
      </c>
      <c r="V48" s="6" t="s">
        <v>45</v>
      </c>
      <c r="W48" s="6" t="s">
        <v>45</v>
      </c>
      <c r="X48" s="6" t="s">
        <v>45</v>
      </c>
      <c r="Y48" s="6" t="s">
        <v>45</v>
      </c>
      <c r="Z48" s="6" t="s">
        <v>45</v>
      </c>
      <c r="AA48" s="6" t="s">
        <v>45</v>
      </c>
      <c r="AB48" s="6" t="s">
        <v>45</v>
      </c>
      <c r="AC48" s="6" t="s">
        <v>45</v>
      </c>
      <c r="AD48" s="6" t="s">
        <v>45</v>
      </c>
      <c r="AE48" s="6" t="s">
        <v>45</v>
      </c>
      <c r="AF48" s="6" t="s">
        <v>45</v>
      </c>
      <c r="AG48" s="6" t="s">
        <v>45</v>
      </c>
      <c r="AH48" s="6" t="s">
        <v>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CB1044"/>
  <sheetViews>
    <sheetView workbookViewId="0"/>
  </sheetViews>
  <sheetFormatPr defaultRowHeight="12.75"/>
  <sheetData>
    <row r="1" spans="1:80">
      <c r="A1">
        <f>ROW(Source!A28)</f>
        <v>28</v>
      </c>
      <c r="B1">
        <v>22950688</v>
      </c>
      <c r="C1">
        <v>22950892</v>
      </c>
      <c r="D1">
        <v>7157835</v>
      </c>
      <c r="E1">
        <v>7157832</v>
      </c>
      <c r="F1">
        <v>1</v>
      </c>
      <c r="G1">
        <v>7157832</v>
      </c>
      <c r="H1">
        <v>1</v>
      </c>
      <c r="I1" t="s">
        <v>1053</v>
      </c>
      <c r="J1" t="s">
        <v>45</v>
      </c>
      <c r="K1" t="s">
        <v>1054</v>
      </c>
      <c r="L1">
        <v>1191</v>
      </c>
      <c r="N1">
        <v>1013</v>
      </c>
      <c r="O1" t="s">
        <v>1055</v>
      </c>
      <c r="P1" t="s">
        <v>1055</v>
      </c>
      <c r="Q1">
        <v>1</v>
      </c>
      <c r="Y1">
        <v>1.38</v>
      </c>
      <c r="AA1">
        <v>0</v>
      </c>
      <c r="AB1">
        <v>0</v>
      </c>
      <c r="AC1">
        <v>0</v>
      </c>
      <c r="AD1">
        <v>0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45</v>
      </c>
      <c r="AT1">
        <v>1.38</v>
      </c>
      <c r="AU1" t="s">
        <v>45</v>
      </c>
      <c r="AV1">
        <v>1</v>
      </c>
      <c r="AW1">
        <v>2</v>
      </c>
      <c r="AX1">
        <v>22950896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B1">
        <v>0</v>
      </c>
    </row>
    <row r="2" spans="1:80">
      <c r="A2">
        <f>ROW(Source!A28)</f>
        <v>28</v>
      </c>
      <c r="B2">
        <v>22950688</v>
      </c>
      <c r="C2">
        <v>22950892</v>
      </c>
      <c r="D2">
        <v>7230725</v>
      </c>
      <c r="E2">
        <v>1</v>
      </c>
      <c r="F2">
        <v>1</v>
      </c>
      <c r="G2">
        <v>7157832</v>
      </c>
      <c r="H2">
        <v>2</v>
      </c>
      <c r="I2" t="s">
        <v>1056</v>
      </c>
      <c r="J2" t="s">
        <v>1057</v>
      </c>
      <c r="K2" t="s">
        <v>1058</v>
      </c>
      <c r="L2">
        <v>1368</v>
      </c>
      <c r="N2">
        <v>1011</v>
      </c>
      <c r="O2" t="s">
        <v>1059</v>
      </c>
      <c r="P2" t="s">
        <v>1059</v>
      </c>
      <c r="Q2">
        <v>1</v>
      </c>
      <c r="Y2">
        <v>3.9874999999999998</v>
      </c>
      <c r="AA2">
        <v>0</v>
      </c>
      <c r="AB2">
        <v>162.4</v>
      </c>
      <c r="AC2">
        <v>28.6</v>
      </c>
      <c r="AD2">
        <v>0</v>
      </c>
      <c r="AN2">
        <v>0</v>
      </c>
      <c r="AO2">
        <v>1</v>
      </c>
      <c r="AP2">
        <v>0</v>
      </c>
      <c r="AQ2">
        <v>0</v>
      </c>
      <c r="AR2">
        <v>0</v>
      </c>
      <c r="AS2" t="s">
        <v>45</v>
      </c>
      <c r="AT2">
        <v>3.9874999999999998</v>
      </c>
      <c r="AU2" t="s">
        <v>45</v>
      </c>
      <c r="AV2">
        <v>0</v>
      </c>
      <c r="AW2">
        <v>2</v>
      </c>
      <c r="AX2">
        <v>22950897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B2">
        <v>0</v>
      </c>
    </row>
    <row r="3" spans="1:80">
      <c r="A3">
        <f>ROW(Source!A28)</f>
        <v>28</v>
      </c>
      <c r="B3">
        <v>22950688</v>
      </c>
      <c r="C3">
        <v>22950892</v>
      </c>
      <c r="D3">
        <v>7230750</v>
      </c>
      <c r="E3">
        <v>1</v>
      </c>
      <c r="F3">
        <v>1</v>
      </c>
      <c r="G3">
        <v>7157832</v>
      </c>
      <c r="H3">
        <v>2</v>
      </c>
      <c r="I3" t="s">
        <v>1060</v>
      </c>
      <c r="J3" t="s">
        <v>1061</v>
      </c>
      <c r="K3" t="s">
        <v>1062</v>
      </c>
      <c r="L3">
        <v>1368</v>
      </c>
      <c r="N3">
        <v>1011</v>
      </c>
      <c r="O3" t="s">
        <v>1059</v>
      </c>
      <c r="P3" t="s">
        <v>1059</v>
      </c>
      <c r="Q3">
        <v>1</v>
      </c>
      <c r="Y3">
        <v>0.997</v>
      </c>
      <c r="AA3">
        <v>0</v>
      </c>
      <c r="AB3">
        <v>110.31</v>
      </c>
      <c r="AC3">
        <v>26.52</v>
      </c>
      <c r="AD3">
        <v>0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45</v>
      </c>
      <c r="AT3">
        <v>0.997</v>
      </c>
      <c r="AU3" t="s">
        <v>45</v>
      </c>
      <c r="AV3">
        <v>0</v>
      </c>
      <c r="AW3">
        <v>2</v>
      </c>
      <c r="AX3">
        <v>22950898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B3">
        <v>0</v>
      </c>
    </row>
    <row r="4" spans="1:80">
      <c r="A4">
        <f>ROW(Source!A29)</f>
        <v>29</v>
      </c>
      <c r="B4">
        <v>22950688</v>
      </c>
      <c r="C4">
        <v>22952085</v>
      </c>
      <c r="D4">
        <v>7157835</v>
      </c>
      <c r="E4">
        <v>7157832</v>
      </c>
      <c r="F4">
        <v>1</v>
      </c>
      <c r="G4">
        <v>7157832</v>
      </c>
      <c r="H4">
        <v>1</v>
      </c>
      <c r="I4" t="s">
        <v>1053</v>
      </c>
      <c r="J4" t="s">
        <v>45</v>
      </c>
      <c r="K4" t="s">
        <v>1054</v>
      </c>
      <c r="L4">
        <v>1191</v>
      </c>
      <c r="N4">
        <v>1013</v>
      </c>
      <c r="O4" t="s">
        <v>1055</v>
      </c>
      <c r="P4" t="s">
        <v>1055</v>
      </c>
      <c r="Q4">
        <v>1</v>
      </c>
      <c r="Y4">
        <v>24.9</v>
      </c>
      <c r="AA4">
        <v>0</v>
      </c>
      <c r="AB4">
        <v>0</v>
      </c>
      <c r="AC4">
        <v>0</v>
      </c>
      <c r="AD4">
        <v>0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45</v>
      </c>
      <c r="AT4">
        <v>24.9</v>
      </c>
      <c r="AU4" t="s">
        <v>45</v>
      </c>
      <c r="AV4">
        <v>1</v>
      </c>
      <c r="AW4">
        <v>2</v>
      </c>
      <c r="AX4">
        <v>22952086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B4">
        <v>0</v>
      </c>
    </row>
    <row r="5" spans="1:80">
      <c r="A5">
        <f>ROW(Source!A29)</f>
        <v>29</v>
      </c>
      <c r="B5">
        <v>22950688</v>
      </c>
      <c r="C5">
        <v>22952085</v>
      </c>
      <c r="D5">
        <v>7159942</v>
      </c>
      <c r="E5">
        <v>7157832</v>
      </c>
      <c r="F5">
        <v>1</v>
      </c>
      <c r="G5">
        <v>7157832</v>
      </c>
      <c r="H5">
        <v>2</v>
      </c>
      <c r="I5" t="s">
        <v>1063</v>
      </c>
      <c r="J5" t="s">
        <v>45</v>
      </c>
      <c r="K5" t="s">
        <v>1064</v>
      </c>
      <c r="L5">
        <v>1344</v>
      </c>
      <c r="N5">
        <v>1008</v>
      </c>
      <c r="O5" t="s">
        <v>1065</v>
      </c>
      <c r="P5" t="s">
        <v>1065</v>
      </c>
      <c r="Q5">
        <v>1</v>
      </c>
      <c r="Y5">
        <v>65.510000000000005</v>
      </c>
      <c r="AA5">
        <v>0</v>
      </c>
      <c r="AB5">
        <v>1</v>
      </c>
      <c r="AC5">
        <v>0</v>
      </c>
      <c r="AD5">
        <v>0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45</v>
      </c>
      <c r="AT5">
        <v>65.510000000000005</v>
      </c>
      <c r="AU5" t="s">
        <v>45</v>
      </c>
      <c r="AV5">
        <v>0</v>
      </c>
      <c r="AW5">
        <v>2</v>
      </c>
      <c r="AX5">
        <v>22952087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B5">
        <v>0</v>
      </c>
    </row>
    <row r="6" spans="1:80">
      <c r="A6">
        <f>ROW(Source!A29)</f>
        <v>29</v>
      </c>
      <c r="B6">
        <v>22950688</v>
      </c>
      <c r="C6">
        <v>22952085</v>
      </c>
      <c r="D6">
        <v>7182707</v>
      </c>
      <c r="E6">
        <v>7157832</v>
      </c>
      <c r="F6">
        <v>1</v>
      </c>
      <c r="G6">
        <v>7157832</v>
      </c>
      <c r="H6">
        <v>3</v>
      </c>
      <c r="I6" t="s">
        <v>1066</v>
      </c>
      <c r="J6" t="s">
        <v>45</v>
      </c>
      <c r="K6" t="s">
        <v>1067</v>
      </c>
      <c r="L6">
        <v>1344</v>
      </c>
      <c r="N6">
        <v>1008</v>
      </c>
      <c r="O6" t="s">
        <v>1065</v>
      </c>
      <c r="P6" t="s">
        <v>1065</v>
      </c>
      <c r="Q6">
        <v>1</v>
      </c>
      <c r="Y6">
        <v>6.02</v>
      </c>
      <c r="AA6">
        <v>1</v>
      </c>
      <c r="AB6">
        <v>0</v>
      </c>
      <c r="AC6">
        <v>0</v>
      </c>
      <c r="AD6">
        <v>0</v>
      </c>
      <c r="AN6">
        <v>0</v>
      </c>
      <c r="AO6">
        <v>1</v>
      </c>
      <c r="AP6">
        <v>0</v>
      </c>
      <c r="AQ6">
        <v>0</v>
      </c>
      <c r="AR6">
        <v>0</v>
      </c>
      <c r="AS6" t="s">
        <v>45</v>
      </c>
      <c r="AT6">
        <v>6.02</v>
      </c>
      <c r="AU6" t="s">
        <v>45</v>
      </c>
      <c r="AV6">
        <v>0</v>
      </c>
      <c r="AW6">
        <v>2</v>
      </c>
      <c r="AX6">
        <v>22952090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B6">
        <v>0</v>
      </c>
    </row>
    <row r="7" spans="1:80">
      <c r="A7">
        <f>ROW(Source!A29)</f>
        <v>29</v>
      </c>
      <c r="B7">
        <v>22950688</v>
      </c>
      <c r="C7">
        <v>22952085</v>
      </c>
      <c r="D7">
        <v>7231922</v>
      </c>
      <c r="E7">
        <v>1</v>
      </c>
      <c r="F7">
        <v>1</v>
      </c>
      <c r="G7">
        <v>7157832</v>
      </c>
      <c r="H7">
        <v>3</v>
      </c>
      <c r="I7" t="s">
        <v>1068</v>
      </c>
      <c r="J7" t="s">
        <v>1069</v>
      </c>
      <c r="K7" t="s">
        <v>1070</v>
      </c>
      <c r="L7">
        <v>1339</v>
      </c>
      <c r="N7">
        <v>1007</v>
      </c>
      <c r="O7" t="s">
        <v>102</v>
      </c>
      <c r="P7" t="s">
        <v>102</v>
      </c>
      <c r="Q7">
        <v>1</v>
      </c>
      <c r="Y7">
        <v>0.21</v>
      </c>
      <c r="AA7">
        <v>1183.5</v>
      </c>
      <c r="AB7">
        <v>0</v>
      </c>
      <c r="AC7">
        <v>0</v>
      </c>
      <c r="AD7">
        <v>0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45</v>
      </c>
      <c r="AT7">
        <v>0.21</v>
      </c>
      <c r="AU7" t="s">
        <v>45</v>
      </c>
      <c r="AV7">
        <v>0</v>
      </c>
      <c r="AW7">
        <v>2</v>
      </c>
      <c r="AX7">
        <v>22952088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B7">
        <v>0</v>
      </c>
    </row>
    <row r="8" spans="1:80">
      <c r="A8">
        <f>ROW(Source!A29)</f>
        <v>29</v>
      </c>
      <c r="B8">
        <v>22950688</v>
      </c>
      <c r="C8">
        <v>22952085</v>
      </c>
      <c r="D8">
        <v>7231779</v>
      </c>
      <c r="E8">
        <v>1</v>
      </c>
      <c r="F8">
        <v>1</v>
      </c>
      <c r="G8">
        <v>7157832</v>
      </c>
      <c r="H8">
        <v>3</v>
      </c>
      <c r="I8" t="s">
        <v>1071</v>
      </c>
      <c r="J8" t="s">
        <v>1072</v>
      </c>
      <c r="K8" t="s">
        <v>1073</v>
      </c>
      <c r="L8">
        <v>1339</v>
      </c>
      <c r="N8">
        <v>1007</v>
      </c>
      <c r="O8" t="s">
        <v>102</v>
      </c>
      <c r="P8" t="s">
        <v>102</v>
      </c>
      <c r="Q8">
        <v>1</v>
      </c>
      <c r="Y8">
        <v>0.61</v>
      </c>
      <c r="AA8">
        <v>815.07</v>
      </c>
      <c r="AB8">
        <v>0</v>
      </c>
      <c r="AC8">
        <v>0</v>
      </c>
      <c r="AD8">
        <v>0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45</v>
      </c>
      <c r="AT8">
        <v>0.61</v>
      </c>
      <c r="AU8" t="s">
        <v>45</v>
      </c>
      <c r="AV8">
        <v>0</v>
      </c>
      <c r="AW8">
        <v>2</v>
      </c>
      <c r="AX8">
        <v>22952089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B8">
        <v>0</v>
      </c>
    </row>
    <row r="9" spans="1:80">
      <c r="A9">
        <f>ROW(Source!A30)</f>
        <v>30</v>
      </c>
      <c r="B9">
        <v>22950688</v>
      </c>
      <c r="C9">
        <v>22950899</v>
      </c>
      <c r="D9">
        <v>7157835</v>
      </c>
      <c r="E9">
        <v>7157832</v>
      </c>
      <c r="F9">
        <v>1</v>
      </c>
      <c r="G9">
        <v>7157832</v>
      </c>
      <c r="H9">
        <v>1</v>
      </c>
      <c r="I9" t="s">
        <v>1053</v>
      </c>
      <c r="J9" t="s">
        <v>45</v>
      </c>
      <c r="K9" t="s">
        <v>1054</v>
      </c>
      <c r="L9">
        <v>1191</v>
      </c>
      <c r="N9">
        <v>1013</v>
      </c>
      <c r="O9" t="s">
        <v>1055</v>
      </c>
      <c r="P9" t="s">
        <v>1055</v>
      </c>
      <c r="Q9">
        <v>1</v>
      </c>
      <c r="Y9">
        <v>192.7</v>
      </c>
      <c r="AA9">
        <v>0</v>
      </c>
      <c r="AB9">
        <v>0</v>
      </c>
      <c r="AC9">
        <v>0</v>
      </c>
      <c r="AD9">
        <v>0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45</v>
      </c>
      <c r="AT9">
        <v>192.7</v>
      </c>
      <c r="AU9" t="s">
        <v>45</v>
      </c>
      <c r="AV9">
        <v>1</v>
      </c>
      <c r="AW9">
        <v>2</v>
      </c>
      <c r="AX9">
        <v>22950901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B9">
        <v>0</v>
      </c>
    </row>
    <row r="10" spans="1:80">
      <c r="A10">
        <f>ROW(Source!A31)</f>
        <v>31</v>
      </c>
      <c r="B10">
        <v>22950688</v>
      </c>
      <c r="C10">
        <v>22950902</v>
      </c>
      <c r="D10">
        <v>7157835</v>
      </c>
      <c r="E10">
        <v>7157832</v>
      </c>
      <c r="F10">
        <v>1</v>
      </c>
      <c r="G10">
        <v>7157832</v>
      </c>
      <c r="H10">
        <v>1</v>
      </c>
      <c r="I10" t="s">
        <v>1053</v>
      </c>
      <c r="J10" t="s">
        <v>45</v>
      </c>
      <c r="K10" t="s">
        <v>1054</v>
      </c>
      <c r="L10">
        <v>1191</v>
      </c>
      <c r="N10">
        <v>1013</v>
      </c>
      <c r="O10" t="s">
        <v>1055</v>
      </c>
      <c r="P10" t="s">
        <v>1055</v>
      </c>
      <c r="Q10">
        <v>1</v>
      </c>
      <c r="Y10">
        <v>155</v>
      </c>
      <c r="AA10">
        <v>0</v>
      </c>
      <c r="AB10">
        <v>0</v>
      </c>
      <c r="AC10">
        <v>0</v>
      </c>
      <c r="AD10">
        <v>0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45</v>
      </c>
      <c r="AT10">
        <v>155</v>
      </c>
      <c r="AU10" t="s">
        <v>45</v>
      </c>
      <c r="AV10">
        <v>1</v>
      </c>
      <c r="AW10">
        <v>2</v>
      </c>
      <c r="AX10">
        <v>22950908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B10">
        <v>0</v>
      </c>
    </row>
    <row r="11" spans="1:80">
      <c r="A11">
        <f>ROW(Source!A31)</f>
        <v>31</v>
      </c>
      <c r="B11">
        <v>22950688</v>
      </c>
      <c r="C11">
        <v>22950902</v>
      </c>
      <c r="D11">
        <v>7159942</v>
      </c>
      <c r="E11">
        <v>7157832</v>
      </c>
      <c r="F11">
        <v>1</v>
      </c>
      <c r="G11">
        <v>7157832</v>
      </c>
      <c r="H11">
        <v>2</v>
      </c>
      <c r="I11" t="s">
        <v>1063</v>
      </c>
      <c r="J11" t="s">
        <v>45</v>
      </c>
      <c r="K11" t="s">
        <v>1064</v>
      </c>
      <c r="L11">
        <v>1344</v>
      </c>
      <c r="N11">
        <v>1008</v>
      </c>
      <c r="O11" t="s">
        <v>1065</v>
      </c>
      <c r="P11" t="s">
        <v>1065</v>
      </c>
      <c r="Q11">
        <v>1</v>
      </c>
      <c r="Y11">
        <v>3.72</v>
      </c>
      <c r="AA11">
        <v>0</v>
      </c>
      <c r="AB11">
        <v>1</v>
      </c>
      <c r="AC11">
        <v>0</v>
      </c>
      <c r="AD11">
        <v>0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45</v>
      </c>
      <c r="AT11">
        <v>3.72</v>
      </c>
      <c r="AU11" t="s">
        <v>45</v>
      </c>
      <c r="AV11">
        <v>0</v>
      </c>
      <c r="AW11">
        <v>2</v>
      </c>
      <c r="AX11">
        <v>22950912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B11">
        <v>0</v>
      </c>
    </row>
    <row r="12" spans="1:80">
      <c r="A12">
        <f>ROW(Source!A31)</f>
        <v>31</v>
      </c>
      <c r="B12">
        <v>22950688</v>
      </c>
      <c r="C12">
        <v>22950902</v>
      </c>
      <c r="D12">
        <v>7231127</v>
      </c>
      <c r="E12">
        <v>1</v>
      </c>
      <c r="F12">
        <v>1</v>
      </c>
      <c r="G12">
        <v>7157832</v>
      </c>
      <c r="H12">
        <v>2</v>
      </c>
      <c r="I12" t="s">
        <v>1074</v>
      </c>
      <c r="J12" t="s">
        <v>1075</v>
      </c>
      <c r="K12" t="s">
        <v>1076</v>
      </c>
      <c r="L12">
        <v>1368</v>
      </c>
      <c r="N12">
        <v>1011</v>
      </c>
      <c r="O12" t="s">
        <v>1059</v>
      </c>
      <c r="P12" t="s">
        <v>1059</v>
      </c>
      <c r="Q12">
        <v>1</v>
      </c>
      <c r="Y12">
        <v>37.5</v>
      </c>
      <c r="AA12">
        <v>0</v>
      </c>
      <c r="AB12">
        <v>60.77</v>
      </c>
      <c r="AC12">
        <v>18.48</v>
      </c>
      <c r="AD12">
        <v>0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45</v>
      </c>
      <c r="AT12">
        <v>37.5</v>
      </c>
      <c r="AU12" t="s">
        <v>45</v>
      </c>
      <c r="AV12">
        <v>0</v>
      </c>
      <c r="AW12">
        <v>2</v>
      </c>
      <c r="AX12">
        <v>22950909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B12">
        <v>0</v>
      </c>
    </row>
    <row r="13" spans="1:80">
      <c r="A13">
        <f>ROW(Source!A31)</f>
        <v>31</v>
      </c>
      <c r="B13">
        <v>22950688</v>
      </c>
      <c r="C13">
        <v>22950902</v>
      </c>
      <c r="D13">
        <v>7231489</v>
      </c>
      <c r="E13">
        <v>1</v>
      </c>
      <c r="F13">
        <v>1</v>
      </c>
      <c r="G13">
        <v>7157832</v>
      </c>
      <c r="H13">
        <v>2</v>
      </c>
      <c r="I13" t="s">
        <v>1077</v>
      </c>
      <c r="J13" t="s">
        <v>1078</v>
      </c>
      <c r="K13" t="s">
        <v>1079</v>
      </c>
      <c r="L13">
        <v>1368</v>
      </c>
      <c r="N13">
        <v>1011</v>
      </c>
      <c r="O13" t="s">
        <v>1059</v>
      </c>
      <c r="P13" t="s">
        <v>1059</v>
      </c>
      <c r="Q13">
        <v>1</v>
      </c>
      <c r="Y13">
        <v>75</v>
      </c>
      <c r="AA13">
        <v>0</v>
      </c>
      <c r="AB13">
        <v>3.16</v>
      </c>
      <c r="AC13">
        <v>0.04</v>
      </c>
      <c r="AD13">
        <v>0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45</v>
      </c>
      <c r="AT13">
        <v>75</v>
      </c>
      <c r="AU13" t="s">
        <v>45</v>
      </c>
      <c r="AV13">
        <v>0</v>
      </c>
      <c r="AW13">
        <v>2</v>
      </c>
      <c r="AX13">
        <v>22950910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B13">
        <v>0</v>
      </c>
    </row>
    <row r="14" spans="1:80">
      <c r="A14">
        <f>ROW(Source!A31)</f>
        <v>31</v>
      </c>
      <c r="B14">
        <v>22950688</v>
      </c>
      <c r="C14">
        <v>22950902</v>
      </c>
      <c r="D14">
        <v>7231005</v>
      </c>
      <c r="E14">
        <v>1</v>
      </c>
      <c r="F14">
        <v>1</v>
      </c>
      <c r="G14">
        <v>7157832</v>
      </c>
      <c r="H14">
        <v>2</v>
      </c>
      <c r="I14" t="s">
        <v>1080</v>
      </c>
      <c r="J14" t="s">
        <v>1081</v>
      </c>
      <c r="K14" t="s">
        <v>1082</v>
      </c>
      <c r="L14">
        <v>1368</v>
      </c>
      <c r="N14">
        <v>1011</v>
      </c>
      <c r="O14" t="s">
        <v>1059</v>
      </c>
      <c r="P14" t="s">
        <v>1059</v>
      </c>
      <c r="Q14">
        <v>1</v>
      </c>
      <c r="Y14">
        <v>1.55</v>
      </c>
      <c r="AA14">
        <v>0</v>
      </c>
      <c r="AB14">
        <v>125.13</v>
      </c>
      <c r="AC14">
        <v>24.74</v>
      </c>
      <c r="AD14">
        <v>0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45</v>
      </c>
      <c r="AT14">
        <v>1.55</v>
      </c>
      <c r="AU14" t="s">
        <v>45</v>
      </c>
      <c r="AV14">
        <v>0</v>
      </c>
      <c r="AW14">
        <v>2</v>
      </c>
      <c r="AX14">
        <v>22950911</v>
      </c>
      <c r="AY14">
        <v>1</v>
      </c>
      <c r="AZ14">
        <v>0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B14">
        <v>0</v>
      </c>
    </row>
    <row r="15" spans="1:80">
      <c r="A15">
        <f>ROW(Source!A32)</f>
        <v>32</v>
      </c>
      <c r="B15">
        <v>22950688</v>
      </c>
      <c r="C15">
        <v>22950913</v>
      </c>
      <c r="D15">
        <v>7157835</v>
      </c>
      <c r="E15">
        <v>7157832</v>
      </c>
      <c r="F15">
        <v>1</v>
      </c>
      <c r="G15">
        <v>7157832</v>
      </c>
      <c r="H15">
        <v>1</v>
      </c>
      <c r="I15" t="s">
        <v>1053</v>
      </c>
      <c r="J15" t="s">
        <v>45</v>
      </c>
      <c r="K15" t="s">
        <v>1054</v>
      </c>
      <c r="L15">
        <v>1191</v>
      </c>
      <c r="N15">
        <v>1013</v>
      </c>
      <c r="O15" t="s">
        <v>1055</v>
      </c>
      <c r="P15" t="s">
        <v>1055</v>
      </c>
      <c r="Q15">
        <v>1</v>
      </c>
      <c r="Y15">
        <v>76.7</v>
      </c>
      <c r="AA15">
        <v>0</v>
      </c>
      <c r="AB15">
        <v>0</v>
      </c>
      <c r="AC15">
        <v>0</v>
      </c>
      <c r="AD15">
        <v>0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45</v>
      </c>
      <c r="AT15">
        <v>76.7</v>
      </c>
      <c r="AU15" t="s">
        <v>45</v>
      </c>
      <c r="AV15">
        <v>1</v>
      </c>
      <c r="AW15">
        <v>2</v>
      </c>
      <c r="AX15">
        <v>22950915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B15">
        <v>0</v>
      </c>
    </row>
    <row r="16" spans="1:80">
      <c r="A16">
        <f>ROW(Source!A33)</f>
        <v>33</v>
      </c>
      <c r="B16">
        <v>22950688</v>
      </c>
      <c r="C16">
        <v>22950916</v>
      </c>
      <c r="D16">
        <v>7157835</v>
      </c>
      <c r="E16">
        <v>7157832</v>
      </c>
      <c r="F16">
        <v>1</v>
      </c>
      <c r="G16">
        <v>7157832</v>
      </c>
      <c r="H16">
        <v>1</v>
      </c>
      <c r="I16" t="s">
        <v>1053</v>
      </c>
      <c r="J16" t="s">
        <v>45</v>
      </c>
      <c r="K16" t="s">
        <v>1054</v>
      </c>
      <c r="L16">
        <v>1191</v>
      </c>
      <c r="N16">
        <v>1013</v>
      </c>
      <c r="O16" t="s">
        <v>1055</v>
      </c>
      <c r="P16" t="s">
        <v>1055</v>
      </c>
      <c r="Q16">
        <v>1</v>
      </c>
      <c r="Y16">
        <v>107.04</v>
      </c>
      <c r="AA16">
        <v>0</v>
      </c>
      <c r="AB16">
        <v>0</v>
      </c>
      <c r="AC16">
        <v>0</v>
      </c>
      <c r="AD16">
        <v>0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45</v>
      </c>
      <c r="AT16">
        <v>107.04</v>
      </c>
      <c r="AU16" t="s">
        <v>45</v>
      </c>
      <c r="AV16">
        <v>1</v>
      </c>
      <c r="AW16">
        <v>2</v>
      </c>
      <c r="AX16">
        <v>22950919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B16">
        <v>0</v>
      </c>
    </row>
    <row r="17" spans="1:80">
      <c r="A17">
        <f>ROW(Source!A33)</f>
        <v>33</v>
      </c>
      <c r="B17">
        <v>22950688</v>
      </c>
      <c r="C17">
        <v>22950916</v>
      </c>
      <c r="D17">
        <v>7232456</v>
      </c>
      <c r="E17">
        <v>1</v>
      </c>
      <c r="F17">
        <v>1</v>
      </c>
      <c r="G17">
        <v>7157832</v>
      </c>
      <c r="H17">
        <v>3</v>
      </c>
      <c r="I17" t="s">
        <v>100</v>
      </c>
      <c r="J17" t="s">
        <v>103</v>
      </c>
      <c r="K17" t="s">
        <v>101</v>
      </c>
      <c r="L17">
        <v>1339</v>
      </c>
      <c r="N17">
        <v>1007</v>
      </c>
      <c r="O17" t="s">
        <v>102</v>
      </c>
      <c r="P17" t="s">
        <v>102</v>
      </c>
      <c r="Q17">
        <v>1</v>
      </c>
      <c r="Y17">
        <v>100</v>
      </c>
      <c r="AA17">
        <v>104.99</v>
      </c>
      <c r="AB17">
        <v>0</v>
      </c>
      <c r="AC17">
        <v>0</v>
      </c>
      <c r="AD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 t="s">
        <v>45</v>
      </c>
      <c r="AT17">
        <v>100</v>
      </c>
      <c r="AU17" t="s">
        <v>45</v>
      </c>
      <c r="AV17">
        <v>0</v>
      </c>
      <c r="AW17">
        <v>1</v>
      </c>
      <c r="AX17">
        <v>-1</v>
      </c>
      <c r="AY17">
        <v>0</v>
      </c>
      <c r="AZ17">
        <v>0</v>
      </c>
      <c r="BA17" t="s">
        <v>45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B17">
        <v>0</v>
      </c>
    </row>
    <row r="18" spans="1:80">
      <c r="A18">
        <f>ROW(Source!A35)</f>
        <v>35</v>
      </c>
      <c r="B18">
        <v>22950688</v>
      </c>
      <c r="C18">
        <v>22950921</v>
      </c>
      <c r="D18">
        <v>7157835</v>
      </c>
      <c r="E18">
        <v>7157832</v>
      </c>
      <c r="F18">
        <v>1</v>
      </c>
      <c r="G18">
        <v>7157832</v>
      </c>
      <c r="H18">
        <v>1</v>
      </c>
      <c r="I18" t="s">
        <v>1053</v>
      </c>
      <c r="J18" t="s">
        <v>45</v>
      </c>
      <c r="K18" t="s">
        <v>1054</v>
      </c>
      <c r="L18">
        <v>1191</v>
      </c>
      <c r="N18">
        <v>1013</v>
      </c>
      <c r="O18" t="s">
        <v>1055</v>
      </c>
      <c r="P18" t="s">
        <v>1055</v>
      </c>
      <c r="Q18">
        <v>1</v>
      </c>
      <c r="Y18">
        <v>12.9</v>
      </c>
      <c r="AA18">
        <v>0</v>
      </c>
      <c r="AB18">
        <v>0</v>
      </c>
      <c r="AC18">
        <v>0</v>
      </c>
      <c r="AD18">
        <v>0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45</v>
      </c>
      <c r="AT18">
        <v>12.9</v>
      </c>
      <c r="AU18" t="s">
        <v>45</v>
      </c>
      <c r="AV18">
        <v>1</v>
      </c>
      <c r="AW18">
        <v>2</v>
      </c>
      <c r="AX18">
        <v>22950925</v>
      </c>
      <c r="AY18">
        <v>1</v>
      </c>
      <c r="AZ18">
        <v>0</v>
      </c>
      <c r="BA18">
        <v>17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B18">
        <v>0</v>
      </c>
    </row>
    <row r="19" spans="1:80">
      <c r="A19">
        <f>ROW(Source!A35)</f>
        <v>35</v>
      </c>
      <c r="B19">
        <v>22950688</v>
      </c>
      <c r="C19">
        <v>22950921</v>
      </c>
      <c r="D19">
        <v>7231127</v>
      </c>
      <c r="E19">
        <v>1</v>
      </c>
      <c r="F19">
        <v>1</v>
      </c>
      <c r="G19">
        <v>7157832</v>
      </c>
      <c r="H19">
        <v>2</v>
      </c>
      <c r="I19" t="s">
        <v>1074</v>
      </c>
      <c r="J19" t="s">
        <v>1075</v>
      </c>
      <c r="K19" t="s">
        <v>1076</v>
      </c>
      <c r="L19">
        <v>1368</v>
      </c>
      <c r="N19">
        <v>1011</v>
      </c>
      <c r="O19" t="s">
        <v>1059</v>
      </c>
      <c r="P19" t="s">
        <v>1059</v>
      </c>
      <c r="Q19">
        <v>1</v>
      </c>
      <c r="Y19">
        <v>12.5</v>
      </c>
      <c r="AA19">
        <v>0</v>
      </c>
      <c r="AB19">
        <v>60.77</v>
      </c>
      <c r="AC19">
        <v>18.48</v>
      </c>
      <c r="AD19">
        <v>0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45</v>
      </c>
      <c r="AT19">
        <v>12.5</v>
      </c>
      <c r="AU19" t="s">
        <v>45</v>
      </c>
      <c r="AV19">
        <v>0</v>
      </c>
      <c r="AW19">
        <v>2</v>
      </c>
      <c r="AX19">
        <v>22950926</v>
      </c>
      <c r="AY19">
        <v>1</v>
      </c>
      <c r="AZ19">
        <v>0</v>
      </c>
      <c r="BA19">
        <v>18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B19">
        <v>0</v>
      </c>
    </row>
    <row r="20" spans="1:80">
      <c r="A20">
        <f>ROW(Source!A35)</f>
        <v>35</v>
      </c>
      <c r="B20">
        <v>22950688</v>
      </c>
      <c r="C20">
        <v>22950921</v>
      </c>
      <c r="D20">
        <v>7231440</v>
      </c>
      <c r="E20">
        <v>1</v>
      </c>
      <c r="F20">
        <v>1</v>
      </c>
      <c r="G20">
        <v>7157832</v>
      </c>
      <c r="H20">
        <v>2</v>
      </c>
      <c r="I20" t="s">
        <v>1083</v>
      </c>
      <c r="J20" t="s">
        <v>1084</v>
      </c>
      <c r="K20" t="s">
        <v>1085</v>
      </c>
      <c r="L20">
        <v>1368</v>
      </c>
      <c r="N20">
        <v>1011</v>
      </c>
      <c r="O20" t="s">
        <v>1059</v>
      </c>
      <c r="P20" t="s">
        <v>1059</v>
      </c>
      <c r="Q20">
        <v>1</v>
      </c>
      <c r="Y20">
        <v>12.5</v>
      </c>
      <c r="AA20">
        <v>0</v>
      </c>
      <c r="AB20">
        <v>0.56000000000000005</v>
      </c>
      <c r="AC20">
        <v>0.09</v>
      </c>
      <c r="AD20">
        <v>0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45</v>
      </c>
      <c r="AT20">
        <v>12.5</v>
      </c>
      <c r="AU20" t="s">
        <v>45</v>
      </c>
      <c r="AV20">
        <v>0</v>
      </c>
      <c r="AW20">
        <v>2</v>
      </c>
      <c r="AX20">
        <v>22950927</v>
      </c>
      <c r="AY20">
        <v>1</v>
      </c>
      <c r="AZ20">
        <v>0</v>
      </c>
      <c r="BA20">
        <v>19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B20">
        <v>0</v>
      </c>
    </row>
    <row r="21" spans="1:80">
      <c r="A21">
        <f>ROW(Source!A36)</f>
        <v>36</v>
      </c>
      <c r="B21">
        <v>22950688</v>
      </c>
      <c r="C21">
        <v>22950928</v>
      </c>
      <c r="D21">
        <v>7157835</v>
      </c>
      <c r="E21">
        <v>7157832</v>
      </c>
      <c r="F21">
        <v>1</v>
      </c>
      <c r="G21">
        <v>7157832</v>
      </c>
      <c r="H21">
        <v>1</v>
      </c>
      <c r="I21" t="s">
        <v>1053</v>
      </c>
      <c r="J21" t="s">
        <v>45</v>
      </c>
      <c r="K21" t="s">
        <v>1054</v>
      </c>
      <c r="L21">
        <v>1191</v>
      </c>
      <c r="N21">
        <v>1013</v>
      </c>
      <c r="O21" t="s">
        <v>1055</v>
      </c>
      <c r="P21" t="s">
        <v>1055</v>
      </c>
      <c r="Q21">
        <v>1</v>
      </c>
      <c r="Y21">
        <v>24.3</v>
      </c>
      <c r="AA21">
        <v>0</v>
      </c>
      <c r="AB21">
        <v>0</v>
      </c>
      <c r="AC21">
        <v>0</v>
      </c>
      <c r="AD21">
        <v>0</v>
      </c>
      <c r="AN21">
        <v>0</v>
      </c>
      <c r="AO21">
        <v>1</v>
      </c>
      <c r="AP21">
        <v>0</v>
      </c>
      <c r="AQ21">
        <v>0</v>
      </c>
      <c r="AR21">
        <v>0</v>
      </c>
      <c r="AS21" t="s">
        <v>45</v>
      </c>
      <c r="AT21">
        <v>24.3</v>
      </c>
      <c r="AU21" t="s">
        <v>45</v>
      </c>
      <c r="AV21">
        <v>1</v>
      </c>
      <c r="AW21">
        <v>2</v>
      </c>
      <c r="AX21">
        <v>22950934</v>
      </c>
      <c r="AY21">
        <v>1</v>
      </c>
      <c r="AZ21">
        <v>0</v>
      </c>
      <c r="BA21">
        <v>20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B21">
        <v>0</v>
      </c>
    </row>
    <row r="22" spans="1:80">
      <c r="A22">
        <f>ROW(Source!A36)</f>
        <v>36</v>
      </c>
      <c r="B22">
        <v>22950688</v>
      </c>
      <c r="C22">
        <v>22950928</v>
      </c>
      <c r="D22">
        <v>7230977</v>
      </c>
      <c r="E22">
        <v>1</v>
      </c>
      <c r="F22">
        <v>1</v>
      </c>
      <c r="G22">
        <v>7157832</v>
      </c>
      <c r="H22">
        <v>2</v>
      </c>
      <c r="I22" t="s">
        <v>1086</v>
      </c>
      <c r="J22" t="s">
        <v>1087</v>
      </c>
      <c r="K22" t="s">
        <v>1088</v>
      </c>
      <c r="L22">
        <v>1368</v>
      </c>
      <c r="N22">
        <v>1011</v>
      </c>
      <c r="O22" t="s">
        <v>1059</v>
      </c>
      <c r="P22" t="s">
        <v>1059</v>
      </c>
      <c r="Q22">
        <v>1</v>
      </c>
      <c r="Y22">
        <v>0.47</v>
      </c>
      <c r="AA22">
        <v>0</v>
      </c>
      <c r="AB22">
        <v>140.58000000000001</v>
      </c>
      <c r="AC22">
        <v>28.61</v>
      </c>
      <c r="AD22">
        <v>0</v>
      </c>
      <c r="AN22">
        <v>0</v>
      </c>
      <c r="AO22">
        <v>1</v>
      </c>
      <c r="AP22">
        <v>0</v>
      </c>
      <c r="AQ22">
        <v>0</v>
      </c>
      <c r="AR22">
        <v>0</v>
      </c>
      <c r="AS22" t="s">
        <v>45</v>
      </c>
      <c r="AT22">
        <v>0.47</v>
      </c>
      <c r="AU22" t="s">
        <v>45</v>
      </c>
      <c r="AV22">
        <v>0</v>
      </c>
      <c r="AW22">
        <v>2</v>
      </c>
      <c r="AX22">
        <v>22950935</v>
      </c>
      <c r="AY22">
        <v>1</v>
      </c>
      <c r="AZ22">
        <v>0</v>
      </c>
      <c r="BA22">
        <v>21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B22">
        <v>0</v>
      </c>
    </row>
    <row r="23" spans="1:80">
      <c r="A23">
        <f>ROW(Source!A36)</f>
        <v>36</v>
      </c>
      <c r="B23">
        <v>22950688</v>
      </c>
      <c r="C23">
        <v>22950928</v>
      </c>
      <c r="D23">
        <v>7230962</v>
      </c>
      <c r="E23">
        <v>1</v>
      </c>
      <c r="F23">
        <v>1</v>
      </c>
      <c r="G23">
        <v>7157832</v>
      </c>
      <c r="H23">
        <v>2</v>
      </c>
      <c r="I23" t="s">
        <v>1089</v>
      </c>
      <c r="J23" t="s">
        <v>1090</v>
      </c>
      <c r="K23" t="s">
        <v>1091</v>
      </c>
      <c r="L23">
        <v>1368</v>
      </c>
      <c r="N23">
        <v>1011</v>
      </c>
      <c r="O23" t="s">
        <v>1059</v>
      </c>
      <c r="P23" t="s">
        <v>1059</v>
      </c>
      <c r="Q23">
        <v>1</v>
      </c>
      <c r="Y23">
        <v>1.3</v>
      </c>
      <c r="AA23">
        <v>0</v>
      </c>
      <c r="AB23">
        <v>84.82</v>
      </c>
      <c r="AC23">
        <v>22.85</v>
      </c>
      <c r="AD23">
        <v>0</v>
      </c>
      <c r="AN23">
        <v>0</v>
      </c>
      <c r="AO23">
        <v>1</v>
      </c>
      <c r="AP23">
        <v>0</v>
      </c>
      <c r="AQ23">
        <v>0</v>
      </c>
      <c r="AR23">
        <v>0</v>
      </c>
      <c r="AS23" t="s">
        <v>45</v>
      </c>
      <c r="AT23">
        <v>1.3</v>
      </c>
      <c r="AU23" t="s">
        <v>45</v>
      </c>
      <c r="AV23">
        <v>0</v>
      </c>
      <c r="AW23">
        <v>2</v>
      </c>
      <c r="AX23">
        <v>22950936</v>
      </c>
      <c r="AY23">
        <v>1</v>
      </c>
      <c r="AZ23">
        <v>0</v>
      </c>
      <c r="BA23">
        <v>22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B23">
        <v>0</v>
      </c>
    </row>
    <row r="24" spans="1:80">
      <c r="A24">
        <f>ROW(Source!A36)</f>
        <v>36</v>
      </c>
      <c r="B24">
        <v>22950688</v>
      </c>
      <c r="C24">
        <v>22950928</v>
      </c>
      <c r="D24">
        <v>7231827</v>
      </c>
      <c r="E24">
        <v>1</v>
      </c>
      <c r="F24">
        <v>1</v>
      </c>
      <c r="G24">
        <v>7157832</v>
      </c>
      <c r="H24">
        <v>3</v>
      </c>
      <c r="I24" t="s">
        <v>612</v>
      </c>
      <c r="J24" t="s">
        <v>614</v>
      </c>
      <c r="K24" t="s">
        <v>613</v>
      </c>
      <c r="L24">
        <v>1339</v>
      </c>
      <c r="N24">
        <v>1007</v>
      </c>
      <c r="O24" t="s">
        <v>102</v>
      </c>
      <c r="P24" t="s">
        <v>102</v>
      </c>
      <c r="Q24">
        <v>1</v>
      </c>
      <c r="Y24">
        <v>2</v>
      </c>
      <c r="AA24">
        <v>7.07</v>
      </c>
      <c r="AB24">
        <v>0</v>
      </c>
      <c r="AC24">
        <v>0</v>
      </c>
      <c r="AD24">
        <v>0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45</v>
      </c>
      <c r="AT24">
        <v>2</v>
      </c>
      <c r="AU24" t="s">
        <v>45</v>
      </c>
      <c r="AV24">
        <v>0</v>
      </c>
      <c r="AW24">
        <v>2</v>
      </c>
      <c r="AX24">
        <v>22950937</v>
      </c>
      <c r="AY24">
        <v>1</v>
      </c>
      <c r="AZ24">
        <v>0</v>
      </c>
      <c r="BA24">
        <v>23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B24">
        <v>0</v>
      </c>
    </row>
    <row r="25" spans="1:80">
      <c r="A25">
        <f>ROW(Source!A36)</f>
        <v>36</v>
      </c>
      <c r="B25">
        <v>22950688</v>
      </c>
      <c r="C25">
        <v>22950928</v>
      </c>
      <c r="D25">
        <v>7233178</v>
      </c>
      <c r="E25">
        <v>1</v>
      </c>
      <c r="F25">
        <v>1</v>
      </c>
      <c r="G25">
        <v>7157832</v>
      </c>
      <c r="H25">
        <v>3</v>
      </c>
      <c r="I25" t="s">
        <v>119</v>
      </c>
      <c r="J25" t="s">
        <v>121</v>
      </c>
      <c r="K25" t="s">
        <v>120</v>
      </c>
      <c r="L25">
        <v>1339</v>
      </c>
      <c r="N25">
        <v>1007</v>
      </c>
      <c r="O25" t="s">
        <v>102</v>
      </c>
      <c r="P25" t="s">
        <v>102</v>
      </c>
      <c r="Q25">
        <v>1</v>
      </c>
      <c r="Y25">
        <v>17.399999999999999</v>
      </c>
      <c r="AA25">
        <v>143.19999999999999</v>
      </c>
      <c r="AB25">
        <v>0</v>
      </c>
      <c r="AC25">
        <v>0</v>
      </c>
      <c r="AD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 t="s">
        <v>45</v>
      </c>
      <c r="AT25">
        <v>17.399999999999999</v>
      </c>
      <c r="AU25" t="s">
        <v>45</v>
      </c>
      <c r="AV25">
        <v>0</v>
      </c>
      <c r="AW25">
        <v>1</v>
      </c>
      <c r="AX25">
        <v>-1</v>
      </c>
      <c r="AY25">
        <v>0</v>
      </c>
      <c r="AZ25">
        <v>0</v>
      </c>
      <c r="BA25" t="s">
        <v>45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B25">
        <v>0</v>
      </c>
    </row>
    <row r="26" spans="1:80">
      <c r="A26">
        <f>ROW(Source!A38)</f>
        <v>38</v>
      </c>
      <c r="B26">
        <v>22950688</v>
      </c>
      <c r="C26">
        <v>22950940</v>
      </c>
      <c r="D26">
        <v>7157835</v>
      </c>
      <c r="E26">
        <v>7157832</v>
      </c>
      <c r="F26">
        <v>1</v>
      </c>
      <c r="G26">
        <v>7157832</v>
      </c>
      <c r="H26">
        <v>1</v>
      </c>
      <c r="I26" t="s">
        <v>1053</v>
      </c>
      <c r="J26" t="s">
        <v>45</v>
      </c>
      <c r="K26" t="s">
        <v>1054</v>
      </c>
      <c r="L26">
        <v>1191</v>
      </c>
      <c r="N26">
        <v>1013</v>
      </c>
      <c r="O26" t="s">
        <v>1055</v>
      </c>
      <c r="P26" t="s">
        <v>1055</v>
      </c>
      <c r="Q26">
        <v>1</v>
      </c>
      <c r="Y26">
        <v>14.4</v>
      </c>
      <c r="AA26">
        <v>0</v>
      </c>
      <c r="AB26">
        <v>0</v>
      </c>
      <c r="AC26">
        <v>0</v>
      </c>
      <c r="AD26">
        <v>0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45</v>
      </c>
      <c r="AT26">
        <v>14.4</v>
      </c>
      <c r="AU26" t="s">
        <v>45</v>
      </c>
      <c r="AV26">
        <v>1</v>
      </c>
      <c r="AW26">
        <v>2</v>
      </c>
      <c r="AX26">
        <v>22950949</v>
      </c>
      <c r="AY26">
        <v>1</v>
      </c>
      <c r="AZ26">
        <v>0</v>
      </c>
      <c r="BA26">
        <v>25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B26">
        <v>0</v>
      </c>
    </row>
    <row r="27" spans="1:80">
      <c r="A27">
        <f>ROW(Source!A38)</f>
        <v>38</v>
      </c>
      <c r="B27">
        <v>22950688</v>
      </c>
      <c r="C27">
        <v>22950940</v>
      </c>
      <c r="D27">
        <v>7230769</v>
      </c>
      <c r="E27">
        <v>1</v>
      </c>
      <c r="F27">
        <v>1</v>
      </c>
      <c r="G27">
        <v>7157832</v>
      </c>
      <c r="H27">
        <v>2</v>
      </c>
      <c r="I27" t="s">
        <v>1092</v>
      </c>
      <c r="J27" t="s">
        <v>1093</v>
      </c>
      <c r="K27" t="s">
        <v>1094</v>
      </c>
      <c r="L27">
        <v>1368</v>
      </c>
      <c r="N27">
        <v>1011</v>
      </c>
      <c r="O27" t="s">
        <v>1059</v>
      </c>
      <c r="P27" t="s">
        <v>1059</v>
      </c>
      <c r="Q27">
        <v>1</v>
      </c>
      <c r="Y27">
        <v>1.66</v>
      </c>
      <c r="AA27">
        <v>0</v>
      </c>
      <c r="AB27">
        <v>116.89</v>
      </c>
      <c r="AC27">
        <v>23.41</v>
      </c>
      <c r="AD27">
        <v>0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45</v>
      </c>
      <c r="AT27">
        <v>1.66</v>
      </c>
      <c r="AU27" t="s">
        <v>45</v>
      </c>
      <c r="AV27">
        <v>0</v>
      </c>
      <c r="AW27">
        <v>2</v>
      </c>
      <c r="AX27">
        <v>22950950</v>
      </c>
      <c r="AY27">
        <v>1</v>
      </c>
      <c r="AZ27">
        <v>0</v>
      </c>
      <c r="BA27">
        <v>26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B27">
        <v>0</v>
      </c>
    </row>
    <row r="28" spans="1:80">
      <c r="A28">
        <f>ROW(Source!A38)</f>
        <v>38</v>
      </c>
      <c r="B28">
        <v>22950688</v>
      </c>
      <c r="C28">
        <v>22950940</v>
      </c>
      <c r="D28">
        <v>7230974</v>
      </c>
      <c r="E28">
        <v>1</v>
      </c>
      <c r="F28">
        <v>1</v>
      </c>
      <c r="G28">
        <v>7157832</v>
      </c>
      <c r="H28">
        <v>2</v>
      </c>
      <c r="I28" t="s">
        <v>1095</v>
      </c>
      <c r="J28" t="s">
        <v>1096</v>
      </c>
      <c r="K28" t="s">
        <v>1097</v>
      </c>
      <c r="L28">
        <v>1368</v>
      </c>
      <c r="N28">
        <v>1011</v>
      </c>
      <c r="O28" t="s">
        <v>1059</v>
      </c>
      <c r="P28" t="s">
        <v>1059</v>
      </c>
      <c r="Q28">
        <v>1</v>
      </c>
      <c r="Y28">
        <v>1.66</v>
      </c>
      <c r="AA28">
        <v>0</v>
      </c>
      <c r="AB28">
        <v>62.97</v>
      </c>
      <c r="AC28">
        <v>6.64</v>
      </c>
      <c r="AD28">
        <v>0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45</v>
      </c>
      <c r="AT28">
        <v>1.66</v>
      </c>
      <c r="AU28" t="s">
        <v>45</v>
      </c>
      <c r="AV28">
        <v>0</v>
      </c>
      <c r="AW28">
        <v>2</v>
      </c>
      <c r="AX28">
        <v>22950951</v>
      </c>
      <c r="AY28">
        <v>1</v>
      </c>
      <c r="AZ28">
        <v>0</v>
      </c>
      <c r="BA28">
        <v>27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B28">
        <v>0</v>
      </c>
    </row>
    <row r="29" spans="1:80">
      <c r="A29">
        <f>ROW(Source!A38)</f>
        <v>38</v>
      </c>
      <c r="B29">
        <v>22950688</v>
      </c>
      <c r="C29">
        <v>22950940</v>
      </c>
      <c r="D29">
        <v>7230977</v>
      </c>
      <c r="E29">
        <v>1</v>
      </c>
      <c r="F29">
        <v>1</v>
      </c>
      <c r="G29">
        <v>7157832</v>
      </c>
      <c r="H29">
        <v>2</v>
      </c>
      <c r="I29" t="s">
        <v>1086</v>
      </c>
      <c r="J29" t="s">
        <v>1087</v>
      </c>
      <c r="K29" t="s">
        <v>1088</v>
      </c>
      <c r="L29">
        <v>1368</v>
      </c>
      <c r="N29">
        <v>1011</v>
      </c>
      <c r="O29" t="s">
        <v>1059</v>
      </c>
      <c r="P29" t="s">
        <v>1059</v>
      </c>
      <c r="Q29">
        <v>1</v>
      </c>
      <c r="Y29">
        <v>0.65</v>
      </c>
      <c r="AA29">
        <v>0</v>
      </c>
      <c r="AB29">
        <v>140.58000000000001</v>
      </c>
      <c r="AC29">
        <v>28.61</v>
      </c>
      <c r="AD29">
        <v>0</v>
      </c>
      <c r="AN29">
        <v>0</v>
      </c>
      <c r="AO29">
        <v>1</v>
      </c>
      <c r="AP29">
        <v>0</v>
      </c>
      <c r="AQ29">
        <v>0</v>
      </c>
      <c r="AR29">
        <v>0</v>
      </c>
      <c r="AS29" t="s">
        <v>45</v>
      </c>
      <c r="AT29">
        <v>0.65</v>
      </c>
      <c r="AU29" t="s">
        <v>45</v>
      </c>
      <c r="AV29">
        <v>0</v>
      </c>
      <c r="AW29">
        <v>2</v>
      </c>
      <c r="AX29">
        <v>22950952</v>
      </c>
      <c r="AY29">
        <v>1</v>
      </c>
      <c r="AZ29">
        <v>0</v>
      </c>
      <c r="BA29">
        <v>28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B29">
        <v>0</v>
      </c>
    </row>
    <row r="30" spans="1:80">
      <c r="A30">
        <f>ROW(Source!A38)</f>
        <v>38</v>
      </c>
      <c r="B30">
        <v>22950688</v>
      </c>
      <c r="C30">
        <v>22950940</v>
      </c>
      <c r="D30">
        <v>7231005</v>
      </c>
      <c r="E30">
        <v>1</v>
      </c>
      <c r="F30">
        <v>1</v>
      </c>
      <c r="G30">
        <v>7157832</v>
      </c>
      <c r="H30">
        <v>2</v>
      </c>
      <c r="I30" t="s">
        <v>1080</v>
      </c>
      <c r="J30" t="s">
        <v>1081</v>
      </c>
      <c r="K30" t="s">
        <v>1082</v>
      </c>
      <c r="L30">
        <v>1368</v>
      </c>
      <c r="N30">
        <v>1011</v>
      </c>
      <c r="O30" t="s">
        <v>1059</v>
      </c>
      <c r="P30" t="s">
        <v>1059</v>
      </c>
      <c r="Q30">
        <v>1</v>
      </c>
      <c r="Y30">
        <v>1.55</v>
      </c>
      <c r="AA30">
        <v>0</v>
      </c>
      <c r="AB30">
        <v>125.13</v>
      </c>
      <c r="AC30">
        <v>24.74</v>
      </c>
      <c r="AD30">
        <v>0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45</v>
      </c>
      <c r="AT30">
        <v>1.55</v>
      </c>
      <c r="AU30" t="s">
        <v>45</v>
      </c>
      <c r="AV30">
        <v>0</v>
      </c>
      <c r="AW30">
        <v>2</v>
      </c>
      <c r="AX30">
        <v>22950953</v>
      </c>
      <c r="AY30">
        <v>1</v>
      </c>
      <c r="AZ30">
        <v>0</v>
      </c>
      <c r="BA30">
        <v>29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B30">
        <v>0</v>
      </c>
    </row>
    <row r="31" spans="1:80">
      <c r="A31">
        <f>ROW(Source!A38)</f>
        <v>38</v>
      </c>
      <c r="B31">
        <v>22950688</v>
      </c>
      <c r="C31">
        <v>22950940</v>
      </c>
      <c r="D31">
        <v>7230967</v>
      </c>
      <c r="E31">
        <v>1</v>
      </c>
      <c r="F31">
        <v>1</v>
      </c>
      <c r="G31">
        <v>7157832</v>
      </c>
      <c r="H31">
        <v>2</v>
      </c>
      <c r="I31" t="s">
        <v>1098</v>
      </c>
      <c r="J31" t="s">
        <v>1099</v>
      </c>
      <c r="K31" t="s">
        <v>1100</v>
      </c>
      <c r="L31">
        <v>1368</v>
      </c>
      <c r="N31">
        <v>1011</v>
      </c>
      <c r="O31" t="s">
        <v>1059</v>
      </c>
      <c r="P31" t="s">
        <v>1059</v>
      </c>
      <c r="Q31">
        <v>1</v>
      </c>
      <c r="Y31">
        <v>0.52</v>
      </c>
      <c r="AA31">
        <v>0</v>
      </c>
      <c r="AB31">
        <v>178.02</v>
      </c>
      <c r="AC31">
        <v>23.5</v>
      </c>
      <c r="AD31">
        <v>0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45</v>
      </c>
      <c r="AT31">
        <v>0.52</v>
      </c>
      <c r="AU31" t="s">
        <v>45</v>
      </c>
      <c r="AV31">
        <v>0</v>
      </c>
      <c r="AW31">
        <v>2</v>
      </c>
      <c r="AX31">
        <v>22950954</v>
      </c>
      <c r="AY31">
        <v>1</v>
      </c>
      <c r="AZ31">
        <v>0</v>
      </c>
      <c r="BA31">
        <v>30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B31">
        <v>0</v>
      </c>
    </row>
    <row r="32" spans="1:80">
      <c r="A32">
        <f>ROW(Source!A38)</f>
        <v>38</v>
      </c>
      <c r="B32">
        <v>22950688</v>
      </c>
      <c r="C32">
        <v>22950940</v>
      </c>
      <c r="D32">
        <v>7231827</v>
      </c>
      <c r="E32">
        <v>1</v>
      </c>
      <c r="F32">
        <v>1</v>
      </c>
      <c r="G32">
        <v>7157832</v>
      </c>
      <c r="H32">
        <v>3</v>
      </c>
      <c r="I32" t="s">
        <v>612</v>
      </c>
      <c r="J32" t="s">
        <v>614</v>
      </c>
      <c r="K32" t="s">
        <v>613</v>
      </c>
      <c r="L32">
        <v>1339</v>
      </c>
      <c r="N32">
        <v>1007</v>
      </c>
      <c r="O32" t="s">
        <v>102</v>
      </c>
      <c r="P32" t="s">
        <v>102</v>
      </c>
      <c r="Q32">
        <v>1</v>
      </c>
      <c r="Y32">
        <v>5</v>
      </c>
      <c r="AA32">
        <v>7.07</v>
      </c>
      <c r="AB32">
        <v>0</v>
      </c>
      <c r="AC32">
        <v>0</v>
      </c>
      <c r="AD32">
        <v>0</v>
      </c>
      <c r="AN32">
        <v>0</v>
      </c>
      <c r="AO32">
        <v>1</v>
      </c>
      <c r="AP32">
        <v>0</v>
      </c>
      <c r="AQ32">
        <v>0</v>
      </c>
      <c r="AR32">
        <v>0</v>
      </c>
      <c r="AS32" t="s">
        <v>45</v>
      </c>
      <c r="AT32">
        <v>5</v>
      </c>
      <c r="AU32" t="s">
        <v>45</v>
      </c>
      <c r="AV32">
        <v>0</v>
      </c>
      <c r="AW32">
        <v>2</v>
      </c>
      <c r="AX32">
        <v>22950955</v>
      </c>
      <c r="AY32">
        <v>1</v>
      </c>
      <c r="AZ32">
        <v>0</v>
      </c>
      <c r="BA32">
        <v>31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B32">
        <v>0</v>
      </c>
    </row>
    <row r="33" spans="1:80">
      <c r="A33">
        <f>ROW(Source!A38)</f>
        <v>38</v>
      </c>
      <c r="B33">
        <v>22950688</v>
      </c>
      <c r="C33">
        <v>22950940</v>
      </c>
      <c r="D33">
        <v>7232456</v>
      </c>
      <c r="E33">
        <v>1</v>
      </c>
      <c r="F33">
        <v>1</v>
      </c>
      <c r="G33">
        <v>7157832</v>
      </c>
      <c r="H33">
        <v>3</v>
      </c>
      <c r="I33" t="s">
        <v>100</v>
      </c>
      <c r="J33" t="s">
        <v>103</v>
      </c>
      <c r="K33" t="s">
        <v>101</v>
      </c>
      <c r="L33">
        <v>1339</v>
      </c>
      <c r="N33">
        <v>1007</v>
      </c>
      <c r="O33" t="s">
        <v>102</v>
      </c>
      <c r="P33" t="s">
        <v>102</v>
      </c>
      <c r="Q33">
        <v>1</v>
      </c>
      <c r="Y33">
        <v>0</v>
      </c>
      <c r="AA33">
        <v>104.99</v>
      </c>
      <c r="AB33">
        <v>0</v>
      </c>
      <c r="AC33">
        <v>0</v>
      </c>
      <c r="AD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 t="s">
        <v>45</v>
      </c>
      <c r="AT33">
        <v>0</v>
      </c>
      <c r="AU33" t="s">
        <v>45</v>
      </c>
      <c r="AV33">
        <v>0</v>
      </c>
      <c r="AW33">
        <v>1</v>
      </c>
      <c r="AX33">
        <v>-1</v>
      </c>
      <c r="AY33">
        <v>0</v>
      </c>
      <c r="AZ33">
        <v>0</v>
      </c>
      <c r="BA33" t="s">
        <v>45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B33">
        <v>0</v>
      </c>
    </row>
    <row r="34" spans="1:80">
      <c r="A34">
        <f>ROW(Source!A40)</f>
        <v>40</v>
      </c>
      <c r="B34">
        <v>22950688</v>
      </c>
      <c r="C34">
        <v>22950958</v>
      </c>
      <c r="D34">
        <v>7157835</v>
      </c>
      <c r="E34">
        <v>7157832</v>
      </c>
      <c r="F34">
        <v>1</v>
      </c>
      <c r="G34">
        <v>7157832</v>
      </c>
      <c r="H34">
        <v>1</v>
      </c>
      <c r="I34" t="s">
        <v>1053</v>
      </c>
      <c r="J34" t="s">
        <v>45</v>
      </c>
      <c r="K34" t="s">
        <v>1054</v>
      </c>
      <c r="L34">
        <v>1191</v>
      </c>
      <c r="N34">
        <v>1013</v>
      </c>
      <c r="O34" t="s">
        <v>1055</v>
      </c>
      <c r="P34" t="s">
        <v>1055</v>
      </c>
      <c r="Q34">
        <v>1</v>
      </c>
      <c r="Y34">
        <v>11.8</v>
      </c>
      <c r="AA34">
        <v>0</v>
      </c>
      <c r="AB34">
        <v>0</v>
      </c>
      <c r="AC34">
        <v>0</v>
      </c>
      <c r="AD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 t="s">
        <v>45</v>
      </c>
      <c r="AT34">
        <v>11.8</v>
      </c>
      <c r="AU34" t="s">
        <v>45</v>
      </c>
      <c r="AV34">
        <v>1</v>
      </c>
      <c r="AW34">
        <v>2</v>
      </c>
      <c r="AX34">
        <v>22950965</v>
      </c>
      <c r="AY34">
        <v>1</v>
      </c>
      <c r="AZ34">
        <v>0</v>
      </c>
      <c r="BA34">
        <v>33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B34">
        <v>0</v>
      </c>
    </row>
    <row r="35" spans="1:80">
      <c r="A35">
        <f>ROW(Source!A40)</f>
        <v>40</v>
      </c>
      <c r="B35">
        <v>22950688</v>
      </c>
      <c r="C35">
        <v>22950958</v>
      </c>
      <c r="D35">
        <v>7159942</v>
      </c>
      <c r="E35">
        <v>7157832</v>
      </c>
      <c r="F35">
        <v>1</v>
      </c>
      <c r="G35">
        <v>7157832</v>
      </c>
      <c r="H35">
        <v>2</v>
      </c>
      <c r="I35" t="s">
        <v>1063</v>
      </c>
      <c r="J35" t="s">
        <v>45</v>
      </c>
      <c r="K35" t="s">
        <v>1064</v>
      </c>
      <c r="L35">
        <v>1344</v>
      </c>
      <c r="N35">
        <v>1008</v>
      </c>
      <c r="O35" t="s">
        <v>1065</v>
      </c>
      <c r="P35" t="s">
        <v>1065</v>
      </c>
      <c r="Q35">
        <v>1</v>
      </c>
      <c r="Y35">
        <v>5.42</v>
      </c>
      <c r="AA35">
        <v>0</v>
      </c>
      <c r="AB35">
        <v>1</v>
      </c>
      <c r="AC35">
        <v>0</v>
      </c>
      <c r="AD35">
        <v>0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45</v>
      </c>
      <c r="AT35">
        <v>5.42</v>
      </c>
      <c r="AU35" t="s">
        <v>45</v>
      </c>
      <c r="AV35">
        <v>0</v>
      </c>
      <c r="AW35">
        <v>2</v>
      </c>
      <c r="AX35">
        <v>22950968</v>
      </c>
      <c r="AY35">
        <v>1</v>
      </c>
      <c r="AZ35">
        <v>0</v>
      </c>
      <c r="BA35">
        <v>34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B35">
        <v>0</v>
      </c>
    </row>
    <row r="36" spans="1:80">
      <c r="A36">
        <f>ROW(Source!A40)</f>
        <v>40</v>
      </c>
      <c r="B36">
        <v>22950688</v>
      </c>
      <c r="C36">
        <v>22950958</v>
      </c>
      <c r="D36">
        <v>7230964</v>
      </c>
      <c r="E36">
        <v>1</v>
      </c>
      <c r="F36">
        <v>1</v>
      </c>
      <c r="G36">
        <v>7157832</v>
      </c>
      <c r="H36">
        <v>2</v>
      </c>
      <c r="I36" t="s">
        <v>1101</v>
      </c>
      <c r="J36" t="s">
        <v>1102</v>
      </c>
      <c r="K36" t="s">
        <v>1103</v>
      </c>
      <c r="L36">
        <v>1368</v>
      </c>
      <c r="N36">
        <v>1011</v>
      </c>
      <c r="O36" t="s">
        <v>1059</v>
      </c>
      <c r="P36" t="s">
        <v>1059</v>
      </c>
      <c r="Q36">
        <v>1</v>
      </c>
      <c r="Y36">
        <v>0.37</v>
      </c>
      <c r="AA36">
        <v>0</v>
      </c>
      <c r="AB36">
        <v>78.62</v>
      </c>
      <c r="AC36">
        <v>23.17</v>
      </c>
      <c r="AD36">
        <v>0</v>
      </c>
      <c r="AN36">
        <v>0</v>
      </c>
      <c r="AO36">
        <v>1</v>
      </c>
      <c r="AP36">
        <v>0</v>
      </c>
      <c r="AQ36">
        <v>0</v>
      </c>
      <c r="AR36">
        <v>0</v>
      </c>
      <c r="AS36" t="s">
        <v>45</v>
      </c>
      <c r="AT36">
        <v>0.37</v>
      </c>
      <c r="AU36" t="s">
        <v>45</v>
      </c>
      <c r="AV36">
        <v>0</v>
      </c>
      <c r="AW36">
        <v>2</v>
      </c>
      <c r="AX36">
        <v>22950966</v>
      </c>
      <c r="AY36">
        <v>1</v>
      </c>
      <c r="AZ36">
        <v>0</v>
      </c>
      <c r="BA36">
        <v>35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B36">
        <v>0</v>
      </c>
    </row>
    <row r="37" spans="1:80">
      <c r="A37">
        <f>ROW(Source!A40)</f>
        <v>40</v>
      </c>
      <c r="B37">
        <v>22950688</v>
      </c>
      <c r="C37">
        <v>22950958</v>
      </c>
      <c r="D37">
        <v>7230965</v>
      </c>
      <c r="E37">
        <v>1</v>
      </c>
      <c r="F37">
        <v>1</v>
      </c>
      <c r="G37">
        <v>7157832</v>
      </c>
      <c r="H37">
        <v>2</v>
      </c>
      <c r="I37" t="s">
        <v>1104</v>
      </c>
      <c r="J37" t="s">
        <v>1105</v>
      </c>
      <c r="K37" t="s">
        <v>1106</v>
      </c>
      <c r="L37">
        <v>1368</v>
      </c>
      <c r="N37">
        <v>1011</v>
      </c>
      <c r="O37" t="s">
        <v>1059</v>
      </c>
      <c r="P37" t="s">
        <v>1059</v>
      </c>
      <c r="Q37">
        <v>1</v>
      </c>
      <c r="Y37">
        <v>1.1100000000000001</v>
      </c>
      <c r="AA37">
        <v>0</v>
      </c>
      <c r="AB37">
        <v>79.97</v>
      </c>
      <c r="AC37">
        <v>23.17</v>
      </c>
      <c r="AD37">
        <v>0</v>
      </c>
      <c r="AN37">
        <v>0</v>
      </c>
      <c r="AO37">
        <v>1</v>
      </c>
      <c r="AP37">
        <v>0</v>
      </c>
      <c r="AQ37">
        <v>0</v>
      </c>
      <c r="AR37">
        <v>0</v>
      </c>
      <c r="AS37" t="s">
        <v>45</v>
      </c>
      <c r="AT37">
        <v>1.1100000000000001</v>
      </c>
      <c r="AU37" t="s">
        <v>45</v>
      </c>
      <c r="AV37">
        <v>0</v>
      </c>
      <c r="AW37">
        <v>2</v>
      </c>
      <c r="AX37">
        <v>22950967</v>
      </c>
      <c r="AY37">
        <v>1</v>
      </c>
      <c r="AZ37">
        <v>0</v>
      </c>
      <c r="BA37">
        <v>36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B37">
        <v>0</v>
      </c>
    </row>
    <row r="38" spans="1:80">
      <c r="A38">
        <f>ROW(Source!A40)</f>
        <v>40</v>
      </c>
      <c r="B38">
        <v>22950688</v>
      </c>
      <c r="C38">
        <v>22950958</v>
      </c>
      <c r="D38">
        <v>7182707</v>
      </c>
      <c r="E38">
        <v>7157832</v>
      </c>
      <c r="F38">
        <v>1</v>
      </c>
      <c r="G38">
        <v>7157832</v>
      </c>
      <c r="H38">
        <v>3</v>
      </c>
      <c r="I38" t="s">
        <v>1066</v>
      </c>
      <c r="J38" t="s">
        <v>45</v>
      </c>
      <c r="K38" t="s">
        <v>1067</v>
      </c>
      <c r="L38">
        <v>1344</v>
      </c>
      <c r="N38">
        <v>1008</v>
      </c>
      <c r="O38" t="s">
        <v>1065</v>
      </c>
      <c r="P38" t="s">
        <v>1065</v>
      </c>
      <c r="Q38">
        <v>1</v>
      </c>
      <c r="Y38">
        <v>14.5</v>
      </c>
      <c r="AA38">
        <v>1</v>
      </c>
      <c r="AB38">
        <v>0</v>
      </c>
      <c r="AC38">
        <v>0</v>
      </c>
      <c r="AD38">
        <v>0</v>
      </c>
      <c r="AN38">
        <v>0</v>
      </c>
      <c r="AO38">
        <v>1</v>
      </c>
      <c r="AP38">
        <v>0</v>
      </c>
      <c r="AQ38">
        <v>0</v>
      </c>
      <c r="AR38">
        <v>0</v>
      </c>
      <c r="AS38" t="s">
        <v>45</v>
      </c>
      <c r="AT38">
        <v>14.5</v>
      </c>
      <c r="AU38" t="s">
        <v>45</v>
      </c>
      <c r="AV38">
        <v>0</v>
      </c>
      <c r="AW38">
        <v>2</v>
      </c>
      <c r="AX38">
        <v>22950970</v>
      </c>
      <c r="AY38">
        <v>1</v>
      </c>
      <c r="AZ38">
        <v>0</v>
      </c>
      <c r="BA38">
        <v>37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B38">
        <v>0</v>
      </c>
    </row>
    <row r="39" spans="1:80">
      <c r="A39">
        <f>ROW(Source!A40)</f>
        <v>40</v>
      </c>
      <c r="B39">
        <v>22950688</v>
      </c>
      <c r="C39">
        <v>22950958</v>
      </c>
      <c r="D39">
        <v>7235078</v>
      </c>
      <c r="E39">
        <v>1</v>
      </c>
      <c r="F39">
        <v>1</v>
      </c>
      <c r="G39">
        <v>7157832</v>
      </c>
      <c r="H39">
        <v>3</v>
      </c>
      <c r="I39" t="s">
        <v>136</v>
      </c>
      <c r="J39" t="s">
        <v>139</v>
      </c>
      <c r="K39" t="s">
        <v>137</v>
      </c>
      <c r="L39">
        <v>1348</v>
      </c>
      <c r="N39">
        <v>1009</v>
      </c>
      <c r="O39" t="s">
        <v>138</v>
      </c>
      <c r="P39" t="s">
        <v>138</v>
      </c>
      <c r="Q39">
        <v>1000</v>
      </c>
      <c r="Y39">
        <v>13.333333</v>
      </c>
      <c r="AA39">
        <v>305.75</v>
      </c>
      <c r="AB39">
        <v>0</v>
      </c>
      <c r="AC39">
        <v>0</v>
      </c>
      <c r="AD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 t="s">
        <v>45</v>
      </c>
      <c r="AT39">
        <v>13.333333</v>
      </c>
      <c r="AU39" t="s">
        <v>45</v>
      </c>
      <c r="AV39">
        <v>0</v>
      </c>
      <c r="AW39">
        <v>1</v>
      </c>
      <c r="AX39">
        <v>-1</v>
      </c>
      <c r="AY39">
        <v>0</v>
      </c>
      <c r="AZ39">
        <v>0</v>
      </c>
      <c r="BA39" t="s">
        <v>45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B39">
        <v>0</v>
      </c>
    </row>
    <row r="40" spans="1:80">
      <c r="A40">
        <f>ROW(Source!A42)</f>
        <v>42</v>
      </c>
      <c r="B40">
        <v>22950688</v>
      </c>
      <c r="C40">
        <v>22950972</v>
      </c>
      <c r="D40">
        <v>7157835</v>
      </c>
      <c r="E40">
        <v>7157832</v>
      </c>
      <c r="F40">
        <v>1</v>
      </c>
      <c r="G40">
        <v>7157832</v>
      </c>
      <c r="H40">
        <v>1</v>
      </c>
      <c r="I40" t="s">
        <v>1053</v>
      </c>
      <c r="J40" t="s">
        <v>45</v>
      </c>
      <c r="K40" t="s">
        <v>1054</v>
      </c>
      <c r="L40">
        <v>1191</v>
      </c>
      <c r="N40">
        <v>1013</v>
      </c>
      <c r="O40" t="s">
        <v>1055</v>
      </c>
      <c r="P40" t="s">
        <v>1055</v>
      </c>
      <c r="Q40">
        <v>1</v>
      </c>
      <c r="Y40">
        <v>89.61</v>
      </c>
      <c r="AA40">
        <v>0</v>
      </c>
      <c r="AB40">
        <v>0</v>
      </c>
      <c r="AC40">
        <v>0</v>
      </c>
      <c r="AD40">
        <v>0</v>
      </c>
      <c r="AN40">
        <v>0</v>
      </c>
      <c r="AO40">
        <v>1</v>
      </c>
      <c r="AP40">
        <v>0</v>
      </c>
      <c r="AQ40">
        <v>0</v>
      </c>
      <c r="AR40">
        <v>0</v>
      </c>
      <c r="AS40" t="s">
        <v>45</v>
      </c>
      <c r="AT40">
        <v>89.61</v>
      </c>
      <c r="AU40" t="s">
        <v>45</v>
      </c>
      <c r="AV40">
        <v>1</v>
      </c>
      <c r="AW40">
        <v>2</v>
      </c>
      <c r="AX40">
        <v>22950981</v>
      </c>
      <c r="AY40">
        <v>1</v>
      </c>
      <c r="AZ40">
        <v>0</v>
      </c>
      <c r="BA40">
        <v>39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B40">
        <v>0</v>
      </c>
    </row>
    <row r="41" spans="1:80">
      <c r="A41">
        <f>ROW(Source!A42)</f>
        <v>42</v>
      </c>
      <c r="B41">
        <v>22950688</v>
      </c>
      <c r="C41">
        <v>22950972</v>
      </c>
      <c r="D41">
        <v>7231435</v>
      </c>
      <c r="E41">
        <v>1</v>
      </c>
      <c r="F41">
        <v>1</v>
      </c>
      <c r="G41">
        <v>7157832</v>
      </c>
      <c r="H41">
        <v>2</v>
      </c>
      <c r="I41" t="s">
        <v>1107</v>
      </c>
      <c r="J41" t="s">
        <v>1108</v>
      </c>
      <c r="K41" t="s">
        <v>1109</v>
      </c>
      <c r="L41">
        <v>1368</v>
      </c>
      <c r="N41">
        <v>1011</v>
      </c>
      <c r="O41" t="s">
        <v>1059</v>
      </c>
      <c r="P41" t="s">
        <v>1059</v>
      </c>
      <c r="Q41">
        <v>1</v>
      </c>
      <c r="Y41">
        <v>0.92</v>
      </c>
      <c r="AA41">
        <v>0</v>
      </c>
      <c r="AB41">
        <v>42.2</v>
      </c>
      <c r="AC41">
        <v>18.38</v>
      </c>
      <c r="AD41">
        <v>0</v>
      </c>
      <c r="AN41">
        <v>0</v>
      </c>
      <c r="AO41">
        <v>1</v>
      </c>
      <c r="AP41">
        <v>0</v>
      </c>
      <c r="AQ41">
        <v>0</v>
      </c>
      <c r="AR41">
        <v>0</v>
      </c>
      <c r="AS41" t="s">
        <v>45</v>
      </c>
      <c r="AT41">
        <v>0.92</v>
      </c>
      <c r="AU41" t="s">
        <v>45</v>
      </c>
      <c r="AV41">
        <v>0</v>
      </c>
      <c r="AW41">
        <v>2</v>
      </c>
      <c r="AX41">
        <v>22950982</v>
      </c>
      <c r="AY41">
        <v>1</v>
      </c>
      <c r="AZ41">
        <v>0</v>
      </c>
      <c r="BA41">
        <v>40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B41">
        <v>0</v>
      </c>
    </row>
    <row r="42" spans="1:80">
      <c r="A42">
        <f>ROW(Source!A42)</f>
        <v>42</v>
      </c>
      <c r="B42">
        <v>22950688</v>
      </c>
      <c r="C42">
        <v>22950972</v>
      </c>
      <c r="D42">
        <v>7231459</v>
      </c>
      <c r="E42">
        <v>1</v>
      </c>
      <c r="F42">
        <v>1</v>
      </c>
      <c r="G42">
        <v>7157832</v>
      </c>
      <c r="H42">
        <v>2</v>
      </c>
      <c r="I42" t="s">
        <v>1110</v>
      </c>
      <c r="J42" t="s">
        <v>1111</v>
      </c>
      <c r="K42" t="s">
        <v>1112</v>
      </c>
      <c r="L42">
        <v>1368</v>
      </c>
      <c r="N42">
        <v>1011</v>
      </c>
      <c r="O42" t="s">
        <v>1059</v>
      </c>
      <c r="P42" t="s">
        <v>1059</v>
      </c>
      <c r="Q42">
        <v>1</v>
      </c>
      <c r="Y42">
        <v>5</v>
      </c>
      <c r="AA42">
        <v>0</v>
      </c>
      <c r="AB42">
        <v>2.1</v>
      </c>
      <c r="AC42">
        <v>0.09</v>
      </c>
      <c r="AD42">
        <v>0</v>
      </c>
      <c r="AN42">
        <v>0</v>
      </c>
      <c r="AO42">
        <v>1</v>
      </c>
      <c r="AP42">
        <v>0</v>
      </c>
      <c r="AQ42">
        <v>0</v>
      </c>
      <c r="AR42">
        <v>0</v>
      </c>
      <c r="AS42" t="s">
        <v>45</v>
      </c>
      <c r="AT42">
        <v>5</v>
      </c>
      <c r="AU42" t="s">
        <v>45</v>
      </c>
      <c r="AV42">
        <v>0</v>
      </c>
      <c r="AW42">
        <v>2</v>
      </c>
      <c r="AX42">
        <v>22950983</v>
      </c>
      <c r="AY42">
        <v>1</v>
      </c>
      <c r="AZ42">
        <v>0</v>
      </c>
      <c r="BA42">
        <v>41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B42">
        <v>0</v>
      </c>
    </row>
    <row r="43" spans="1:80">
      <c r="A43">
        <f>ROW(Source!A42)</f>
        <v>42</v>
      </c>
      <c r="B43">
        <v>22950688</v>
      </c>
      <c r="C43">
        <v>22950972</v>
      </c>
      <c r="D43">
        <v>7232756</v>
      </c>
      <c r="E43">
        <v>1</v>
      </c>
      <c r="F43">
        <v>1</v>
      </c>
      <c r="G43">
        <v>7157832</v>
      </c>
      <c r="H43">
        <v>3</v>
      </c>
      <c r="I43" t="s">
        <v>1113</v>
      </c>
      <c r="J43" t="s">
        <v>1114</v>
      </c>
      <c r="K43" t="s">
        <v>1115</v>
      </c>
      <c r="L43">
        <v>1348</v>
      </c>
      <c r="N43">
        <v>1009</v>
      </c>
      <c r="O43" t="s">
        <v>138</v>
      </c>
      <c r="P43" t="s">
        <v>138</v>
      </c>
      <c r="Q43">
        <v>1000</v>
      </c>
      <c r="Y43">
        <v>5.2999999999999999E-2</v>
      </c>
      <c r="AA43">
        <v>11791.78</v>
      </c>
      <c r="AB43">
        <v>0</v>
      </c>
      <c r="AC43">
        <v>0</v>
      </c>
      <c r="AD43">
        <v>0</v>
      </c>
      <c r="AN43">
        <v>0</v>
      </c>
      <c r="AO43">
        <v>1</v>
      </c>
      <c r="AP43">
        <v>0</v>
      </c>
      <c r="AQ43">
        <v>0</v>
      </c>
      <c r="AR43">
        <v>0</v>
      </c>
      <c r="AS43" t="s">
        <v>45</v>
      </c>
      <c r="AT43">
        <v>5.2999999999999999E-2</v>
      </c>
      <c r="AU43" t="s">
        <v>45</v>
      </c>
      <c r="AV43">
        <v>0</v>
      </c>
      <c r="AW43">
        <v>2</v>
      </c>
      <c r="AX43">
        <v>22950984</v>
      </c>
      <c r="AY43">
        <v>1</v>
      </c>
      <c r="AZ43">
        <v>0</v>
      </c>
      <c r="BA43">
        <v>42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B43">
        <v>0</v>
      </c>
    </row>
    <row r="44" spans="1:80">
      <c r="A44">
        <f>ROW(Source!A42)</f>
        <v>42</v>
      </c>
      <c r="B44">
        <v>22950688</v>
      </c>
      <c r="C44">
        <v>22950972</v>
      </c>
      <c r="D44">
        <v>7234210</v>
      </c>
      <c r="E44">
        <v>1</v>
      </c>
      <c r="F44">
        <v>1</v>
      </c>
      <c r="G44">
        <v>7157832</v>
      </c>
      <c r="H44">
        <v>3</v>
      </c>
      <c r="I44" t="s">
        <v>147</v>
      </c>
      <c r="J44" t="s">
        <v>149</v>
      </c>
      <c r="K44" t="s">
        <v>148</v>
      </c>
      <c r="L44">
        <v>1348</v>
      </c>
      <c r="N44">
        <v>1009</v>
      </c>
      <c r="O44" t="s">
        <v>138</v>
      </c>
      <c r="P44" t="s">
        <v>138</v>
      </c>
      <c r="Q44">
        <v>1000</v>
      </c>
      <c r="Y44">
        <v>5</v>
      </c>
      <c r="AA44">
        <v>1624.27</v>
      </c>
      <c r="AB44">
        <v>0</v>
      </c>
      <c r="AC44">
        <v>0</v>
      </c>
      <c r="AD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 t="s">
        <v>45</v>
      </c>
      <c r="AT44">
        <v>5</v>
      </c>
      <c r="AU44" t="s">
        <v>45</v>
      </c>
      <c r="AV44">
        <v>0</v>
      </c>
      <c r="AW44">
        <v>1</v>
      </c>
      <c r="AX44">
        <v>-1</v>
      </c>
      <c r="AY44">
        <v>0</v>
      </c>
      <c r="AZ44">
        <v>0</v>
      </c>
      <c r="BA44" t="s">
        <v>45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B44">
        <v>0</v>
      </c>
    </row>
    <row r="45" spans="1:80">
      <c r="A45">
        <f>ROW(Source!A42)</f>
        <v>42</v>
      </c>
      <c r="B45">
        <v>22950688</v>
      </c>
      <c r="C45">
        <v>22950972</v>
      </c>
      <c r="D45">
        <v>7232456</v>
      </c>
      <c r="E45">
        <v>1</v>
      </c>
      <c r="F45">
        <v>1</v>
      </c>
      <c r="G45">
        <v>7157832</v>
      </c>
      <c r="H45">
        <v>3</v>
      </c>
      <c r="I45" t="s">
        <v>100</v>
      </c>
      <c r="J45" t="s">
        <v>103</v>
      </c>
      <c r="K45" t="s">
        <v>101</v>
      </c>
      <c r="L45">
        <v>1339</v>
      </c>
      <c r="N45">
        <v>1007</v>
      </c>
      <c r="O45" t="s">
        <v>102</v>
      </c>
      <c r="P45" t="s">
        <v>102</v>
      </c>
      <c r="Q45">
        <v>1</v>
      </c>
      <c r="Y45">
        <v>1.2</v>
      </c>
      <c r="AA45">
        <v>104.99</v>
      </c>
      <c r="AB45">
        <v>0</v>
      </c>
      <c r="AC45">
        <v>0</v>
      </c>
      <c r="AD45">
        <v>0</v>
      </c>
      <c r="AN45">
        <v>0</v>
      </c>
      <c r="AO45">
        <v>1</v>
      </c>
      <c r="AP45">
        <v>0</v>
      </c>
      <c r="AQ45">
        <v>0</v>
      </c>
      <c r="AR45">
        <v>0</v>
      </c>
      <c r="AS45" t="s">
        <v>45</v>
      </c>
      <c r="AT45">
        <v>1.2</v>
      </c>
      <c r="AU45" t="s">
        <v>45</v>
      </c>
      <c r="AV45">
        <v>0</v>
      </c>
      <c r="AW45">
        <v>2</v>
      </c>
      <c r="AX45">
        <v>22950985</v>
      </c>
      <c r="AY45">
        <v>1</v>
      </c>
      <c r="AZ45">
        <v>0</v>
      </c>
      <c r="BA45">
        <v>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B45">
        <v>0</v>
      </c>
    </row>
    <row r="46" spans="1:80">
      <c r="A46">
        <f>ROW(Source!A42)</f>
        <v>42</v>
      </c>
      <c r="B46">
        <v>22950688</v>
      </c>
      <c r="C46">
        <v>22950972</v>
      </c>
      <c r="D46">
        <v>7234874</v>
      </c>
      <c r="E46">
        <v>1</v>
      </c>
      <c r="F46">
        <v>1</v>
      </c>
      <c r="G46">
        <v>7157832</v>
      </c>
      <c r="H46">
        <v>3</v>
      </c>
      <c r="I46" t="s">
        <v>596</v>
      </c>
      <c r="J46" t="s">
        <v>598</v>
      </c>
      <c r="K46" t="s">
        <v>597</v>
      </c>
      <c r="L46">
        <v>1339</v>
      </c>
      <c r="N46">
        <v>1007</v>
      </c>
      <c r="O46" t="s">
        <v>102</v>
      </c>
      <c r="P46" t="s">
        <v>102</v>
      </c>
      <c r="Q46">
        <v>1</v>
      </c>
      <c r="Y46">
        <v>5.3</v>
      </c>
      <c r="AA46">
        <v>704.89</v>
      </c>
      <c r="AB46">
        <v>0</v>
      </c>
      <c r="AC46">
        <v>0</v>
      </c>
      <c r="AD46">
        <v>0</v>
      </c>
      <c r="AN46">
        <v>0</v>
      </c>
      <c r="AO46">
        <v>1</v>
      </c>
      <c r="AP46">
        <v>0</v>
      </c>
      <c r="AQ46">
        <v>0</v>
      </c>
      <c r="AR46">
        <v>0</v>
      </c>
      <c r="AS46" t="s">
        <v>45</v>
      </c>
      <c r="AT46">
        <v>5.3</v>
      </c>
      <c r="AU46" t="s">
        <v>45</v>
      </c>
      <c r="AV46">
        <v>0</v>
      </c>
      <c r="AW46">
        <v>2</v>
      </c>
      <c r="AX46">
        <v>22950986</v>
      </c>
      <c r="AY46">
        <v>1</v>
      </c>
      <c r="AZ46">
        <v>0</v>
      </c>
      <c r="BA46">
        <v>44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B46">
        <v>0</v>
      </c>
    </row>
    <row r="47" spans="1:80">
      <c r="A47">
        <f>ROW(Source!A42)</f>
        <v>42</v>
      </c>
      <c r="B47">
        <v>22950688</v>
      </c>
      <c r="C47">
        <v>22950972</v>
      </c>
      <c r="D47">
        <v>7235130</v>
      </c>
      <c r="E47">
        <v>1</v>
      </c>
      <c r="F47">
        <v>1</v>
      </c>
      <c r="G47">
        <v>7157832</v>
      </c>
      <c r="H47">
        <v>3</v>
      </c>
      <c r="I47" t="s">
        <v>1116</v>
      </c>
      <c r="J47" t="s">
        <v>1117</v>
      </c>
      <c r="K47" t="s">
        <v>1118</v>
      </c>
      <c r="L47">
        <v>1348</v>
      </c>
      <c r="N47">
        <v>1009</v>
      </c>
      <c r="O47" t="s">
        <v>138</v>
      </c>
      <c r="P47" t="s">
        <v>138</v>
      </c>
      <c r="Q47">
        <v>1000</v>
      </c>
      <c r="Y47">
        <v>0.03</v>
      </c>
      <c r="AA47">
        <v>5752.41</v>
      </c>
      <c r="AB47">
        <v>0</v>
      </c>
      <c r="AC47">
        <v>0</v>
      </c>
      <c r="AD47">
        <v>0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45</v>
      </c>
      <c r="AT47">
        <v>0.03</v>
      </c>
      <c r="AU47" t="s">
        <v>45</v>
      </c>
      <c r="AV47">
        <v>0</v>
      </c>
      <c r="AW47">
        <v>2</v>
      </c>
      <c r="AX47">
        <v>22950987</v>
      </c>
      <c r="AY47">
        <v>1</v>
      </c>
      <c r="AZ47">
        <v>0</v>
      </c>
      <c r="BA47">
        <v>45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B47">
        <v>0</v>
      </c>
    </row>
    <row r="48" spans="1:80">
      <c r="A48">
        <f>ROW(Source!A44)</f>
        <v>44</v>
      </c>
      <c r="B48">
        <v>22950688</v>
      </c>
      <c r="C48">
        <v>22950990</v>
      </c>
      <c r="D48">
        <v>7157835</v>
      </c>
      <c r="E48">
        <v>7157832</v>
      </c>
      <c r="F48">
        <v>1</v>
      </c>
      <c r="G48">
        <v>7157832</v>
      </c>
      <c r="H48">
        <v>1</v>
      </c>
      <c r="I48" t="s">
        <v>1053</v>
      </c>
      <c r="J48" t="s">
        <v>45</v>
      </c>
      <c r="K48" t="s">
        <v>1054</v>
      </c>
      <c r="L48">
        <v>1191</v>
      </c>
      <c r="N48">
        <v>1013</v>
      </c>
      <c r="O48" t="s">
        <v>1055</v>
      </c>
      <c r="P48" t="s">
        <v>1055</v>
      </c>
      <c r="Q48">
        <v>1</v>
      </c>
      <c r="Y48">
        <v>17.27</v>
      </c>
      <c r="AA48">
        <v>0</v>
      </c>
      <c r="AB48">
        <v>0</v>
      </c>
      <c r="AC48">
        <v>0</v>
      </c>
      <c r="AD48">
        <v>0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45</v>
      </c>
      <c r="AT48">
        <v>17.27</v>
      </c>
      <c r="AU48" t="s">
        <v>45</v>
      </c>
      <c r="AV48">
        <v>1</v>
      </c>
      <c r="AW48">
        <v>2</v>
      </c>
      <c r="AX48">
        <v>22950992</v>
      </c>
      <c r="AY48">
        <v>1</v>
      </c>
      <c r="AZ48">
        <v>0</v>
      </c>
      <c r="BA48">
        <v>47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B48">
        <v>0</v>
      </c>
    </row>
    <row r="49" spans="1:80">
      <c r="A49">
        <f>ROW(Source!A45)</f>
        <v>45</v>
      </c>
      <c r="B49">
        <v>22950688</v>
      </c>
      <c r="C49">
        <v>22950993</v>
      </c>
      <c r="D49">
        <v>7157835</v>
      </c>
      <c r="E49">
        <v>7157832</v>
      </c>
      <c r="F49">
        <v>1</v>
      </c>
      <c r="G49">
        <v>7157832</v>
      </c>
      <c r="H49">
        <v>1</v>
      </c>
      <c r="I49" t="s">
        <v>1053</v>
      </c>
      <c r="J49" t="s">
        <v>45</v>
      </c>
      <c r="K49" t="s">
        <v>1054</v>
      </c>
      <c r="L49">
        <v>1191</v>
      </c>
      <c r="N49">
        <v>1013</v>
      </c>
      <c r="O49" t="s">
        <v>1055</v>
      </c>
      <c r="P49" t="s">
        <v>1055</v>
      </c>
      <c r="Q49">
        <v>1</v>
      </c>
      <c r="Y49">
        <v>5.25</v>
      </c>
      <c r="AA49">
        <v>0</v>
      </c>
      <c r="AB49">
        <v>0</v>
      </c>
      <c r="AC49">
        <v>0</v>
      </c>
      <c r="AD49">
        <v>0</v>
      </c>
      <c r="AN49">
        <v>0</v>
      </c>
      <c r="AO49">
        <v>1</v>
      </c>
      <c r="AP49">
        <v>0</v>
      </c>
      <c r="AQ49">
        <v>0</v>
      </c>
      <c r="AR49">
        <v>0</v>
      </c>
      <c r="AS49" t="s">
        <v>45</v>
      </c>
      <c r="AT49">
        <v>5.25</v>
      </c>
      <c r="AU49" t="s">
        <v>45</v>
      </c>
      <c r="AV49">
        <v>1</v>
      </c>
      <c r="AW49">
        <v>2</v>
      </c>
      <c r="AX49">
        <v>22950997</v>
      </c>
      <c r="AY49">
        <v>1</v>
      </c>
      <c r="AZ49">
        <v>0</v>
      </c>
      <c r="BA49">
        <v>48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B49">
        <v>0</v>
      </c>
    </row>
    <row r="50" spans="1:80">
      <c r="A50">
        <f>ROW(Source!A45)</f>
        <v>45</v>
      </c>
      <c r="B50">
        <v>22950688</v>
      </c>
      <c r="C50">
        <v>22950993</v>
      </c>
      <c r="D50">
        <v>7231827</v>
      </c>
      <c r="E50">
        <v>1</v>
      </c>
      <c r="F50">
        <v>1</v>
      </c>
      <c r="G50">
        <v>7157832</v>
      </c>
      <c r="H50">
        <v>3</v>
      </c>
      <c r="I50" t="s">
        <v>612</v>
      </c>
      <c r="J50" t="s">
        <v>614</v>
      </c>
      <c r="K50" t="s">
        <v>613</v>
      </c>
      <c r="L50">
        <v>1339</v>
      </c>
      <c r="N50">
        <v>1007</v>
      </c>
      <c r="O50" t="s">
        <v>102</v>
      </c>
      <c r="P50" t="s">
        <v>102</v>
      </c>
      <c r="Q50">
        <v>1</v>
      </c>
      <c r="Y50">
        <v>10</v>
      </c>
      <c r="AA50">
        <v>7.07</v>
      </c>
      <c r="AB50">
        <v>0</v>
      </c>
      <c r="AC50">
        <v>0</v>
      </c>
      <c r="AD50">
        <v>0</v>
      </c>
      <c r="AN50">
        <v>0</v>
      </c>
      <c r="AO50">
        <v>1</v>
      </c>
      <c r="AP50">
        <v>0</v>
      </c>
      <c r="AQ50">
        <v>0</v>
      </c>
      <c r="AR50">
        <v>0</v>
      </c>
      <c r="AS50" t="s">
        <v>45</v>
      </c>
      <c r="AT50">
        <v>10</v>
      </c>
      <c r="AU50" t="s">
        <v>45</v>
      </c>
      <c r="AV50">
        <v>0</v>
      </c>
      <c r="AW50">
        <v>2</v>
      </c>
      <c r="AX50">
        <v>22950998</v>
      </c>
      <c r="AY50">
        <v>1</v>
      </c>
      <c r="AZ50">
        <v>0</v>
      </c>
      <c r="BA50">
        <v>49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B50">
        <v>0</v>
      </c>
    </row>
    <row r="51" spans="1:80">
      <c r="A51">
        <f>ROW(Source!A45)</f>
        <v>45</v>
      </c>
      <c r="B51">
        <v>22950688</v>
      </c>
      <c r="C51">
        <v>22950993</v>
      </c>
      <c r="D51">
        <v>7235504</v>
      </c>
      <c r="E51">
        <v>1</v>
      </c>
      <c r="F51">
        <v>1</v>
      </c>
      <c r="G51">
        <v>7157832</v>
      </c>
      <c r="H51">
        <v>3</v>
      </c>
      <c r="I51" t="s">
        <v>161</v>
      </c>
      <c r="J51" t="s">
        <v>164</v>
      </c>
      <c r="K51" t="s">
        <v>162</v>
      </c>
      <c r="L51">
        <v>1346</v>
      </c>
      <c r="N51">
        <v>1009</v>
      </c>
      <c r="O51" t="s">
        <v>163</v>
      </c>
      <c r="P51" t="s">
        <v>163</v>
      </c>
      <c r="Q51">
        <v>1</v>
      </c>
      <c r="Y51">
        <v>4</v>
      </c>
      <c r="AA51">
        <v>57.93</v>
      </c>
      <c r="AB51">
        <v>0</v>
      </c>
      <c r="AC51">
        <v>0</v>
      </c>
      <c r="AD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 t="s">
        <v>45</v>
      </c>
      <c r="AT51">
        <v>4</v>
      </c>
      <c r="AU51" t="s">
        <v>45</v>
      </c>
      <c r="AV51">
        <v>0</v>
      </c>
      <c r="AW51">
        <v>1</v>
      </c>
      <c r="AX51">
        <v>-1</v>
      </c>
      <c r="AY51">
        <v>0</v>
      </c>
      <c r="AZ51">
        <v>0</v>
      </c>
      <c r="BA51" t="s">
        <v>45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B51">
        <v>0</v>
      </c>
    </row>
    <row r="52" spans="1:80">
      <c r="A52">
        <f>ROW(Source!A47)</f>
        <v>47</v>
      </c>
      <c r="B52">
        <v>22950688</v>
      </c>
      <c r="C52">
        <v>22951001</v>
      </c>
      <c r="D52">
        <v>7157835</v>
      </c>
      <c r="E52">
        <v>7157832</v>
      </c>
      <c r="F52">
        <v>1</v>
      </c>
      <c r="G52">
        <v>7157832</v>
      </c>
      <c r="H52">
        <v>1</v>
      </c>
      <c r="I52" t="s">
        <v>1053</v>
      </c>
      <c r="J52" t="s">
        <v>45</v>
      </c>
      <c r="K52" t="s">
        <v>1054</v>
      </c>
      <c r="L52">
        <v>1191</v>
      </c>
      <c r="N52">
        <v>1013</v>
      </c>
      <c r="O52" t="s">
        <v>1055</v>
      </c>
      <c r="P52" t="s">
        <v>1055</v>
      </c>
      <c r="Q52">
        <v>1</v>
      </c>
      <c r="Y52">
        <v>132.69999999999999</v>
      </c>
      <c r="AA52">
        <v>0</v>
      </c>
      <c r="AB52">
        <v>0</v>
      </c>
      <c r="AC52">
        <v>0</v>
      </c>
      <c r="AD52">
        <v>0</v>
      </c>
      <c r="AN52">
        <v>0</v>
      </c>
      <c r="AO52">
        <v>1</v>
      </c>
      <c r="AP52">
        <v>0</v>
      </c>
      <c r="AQ52">
        <v>0</v>
      </c>
      <c r="AR52">
        <v>0</v>
      </c>
      <c r="AS52" t="s">
        <v>45</v>
      </c>
      <c r="AT52">
        <v>132.69999999999999</v>
      </c>
      <c r="AU52" t="s">
        <v>45</v>
      </c>
      <c r="AV52">
        <v>1</v>
      </c>
      <c r="AW52">
        <v>2</v>
      </c>
      <c r="AX52">
        <v>22951003</v>
      </c>
      <c r="AY52">
        <v>1</v>
      </c>
      <c r="AZ52">
        <v>0</v>
      </c>
      <c r="BA52">
        <v>51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B52">
        <v>0</v>
      </c>
    </row>
    <row r="53" spans="1:80">
      <c r="A53">
        <f>ROW(Source!A74)</f>
        <v>74</v>
      </c>
      <c r="B53">
        <v>22950688</v>
      </c>
      <c r="C53">
        <v>22951203</v>
      </c>
      <c r="D53">
        <v>7157835</v>
      </c>
      <c r="E53">
        <v>7157832</v>
      </c>
      <c r="F53">
        <v>1</v>
      </c>
      <c r="G53">
        <v>7157832</v>
      </c>
      <c r="H53">
        <v>1</v>
      </c>
      <c r="I53" t="s">
        <v>1053</v>
      </c>
      <c r="J53" t="s">
        <v>45</v>
      </c>
      <c r="K53" t="s">
        <v>1054</v>
      </c>
      <c r="L53">
        <v>1191</v>
      </c>
      <c r="N53">
        <v>1013</v>
      </c>
      <c r="O53" t="s">
        <v>1055</v>
      </c>
      <c r="P53" t="s">
        <v>1055</v>
      </c>
      <c r="Q53">
        <v>1</v>
      </c>
      <c r="Y53">
        <v>31.728000000000002</v>
      </c>
      <c r="AA53">
        <v>0</v>
      </c>
      <c r="AB53">
        <v>0</v>
      </c>
      <c r="AC53">
        <v>0</v>
      </c>
      <c r="AD53">
        <v>0</v>
      </c>
      <c r="AN53">
        <v>0</v>
      </c>
      <c r="AO53">
        <v>1</v>
      </c>
      <c r="AP53">
        <v>1</v>
      </c>
      <c r="AQ53">
        <v>0</v>
      </c>
      <c r="AR53">
        <v>0</v>
      </c>
      <c r="AS53" t="s">
        <v>45</v>
      </c>
      <c r="AT53">
        <v>52.88</v>
      </c>
      <c r="AU53" t="s">
        <v>213</v>
      </c>
      <c r="AV53">
        <v>1</v>
      </c>
      <c r="AW53">
        <v>2</v>
      </c>
      <c r="AX53">
        <v>22951208</v>
      </c>
      <c r="AY53">
        <v>1</v>
      </c>
      <c r="AZ53">
        <v>0</v>
      </c>
      <c r="BA53">
        <v>52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B53">
        <v>0</v>
      </c>
    </row>
    <row r="54" spans="1:80">
      <c r="A54">
        <f>ROW(Source!A74)</f>
        <v>74</v>
      </c>
      <c r="B54">
        <v>22950688</v>
      </c>
      <c r="C54">
        <v>22951203</v>
      </c>
      <c r="D54">
        <v>7231424</v>
      </c>
      <c r="E54">
        <v>1</v>
      </c>
      <c r="F54">
        <v>1</v>
      </c>
      <c r="G54">
        <v>7157832</v>
      </c>
      <c r="H54">
        <v>2</v>
      </c>
      <c r="I54" t="s">
        <v>1119</v>
      </c>
      <c r="J54" t="s">
        <v>1120</v>
      </c>
      <c r="K54" t="s">
        <v>1121</v>
      </c>
      <c r="L54">
        <v>1368</v>
      </c>
      <c r="N54">
        <v>1011</v>
      </c>
      <c r="O54" t="s">
        <v>1059</v>
      </c>
      <c r="P54" t="s">
        <v>1059</v>
      </c>
      <c r="Q54">
        <v>1</v>
      </c>
      <c r="Y54">
        <v>7.08</v>
      </c>
      <c r="AA54">
        <v>0</v>
      </c>
      <c r="AB54">
        <v>96.13</v>
      </c>
      <c r="AC54">
        <v>21.91</v>
      </c>
      <c r="AD54">
        <v>0</v>
      </c>
      <c r="AN54">
        <v>0</v>
      </c>
      <c r="AO54">
        <v>1</v>
      </c>
      <c r="AP54">
        <v>1</v>
      </c>
      <c r="AQ54">
        <v>0</v>
      </c>
      <c r="AR54">
        <v>0</v>
      </c>
      <c r="AS54" t="s">
        <v>45</v>
      </c>
      <c r="AT54">
        <v>11.8</v>
      </c>
      <c r="AU54" t="s">
        <v>213</v>
      </c>
      <c r="AV54">
        <v>0</v>
      </c>
      <c r="AW54">
        <v>2</v>
      </c>
      <c r="AX54">
        <v>22951209</v>
      </c>
      <c r="AY54">
        <v>1</v>
      </c>
      <c r="AZ54">
        <v>0</v>
      </c>
      <c r="BA54">
        <v>53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B54">
        <v>0</v>
      </c>
    </row>
    <row r="55" spans="1:80">
      <c r="A55">
        <f>ROW(Source!A74)</f>
        <v>74</v>
      </c>
      <c r="B55">
        <v>22950688</v>
      </c>
      <c r="C55">
        <v>22951203</v>
      </c>
      <c r="D55">
        <v>7230810</v>
      </c>
      <c r="E55">
        <v>1</v>
      </c>
      <c r="F55">
        <v>1</v>
      </c>
      <c r="G55">
        <v>7157832</v>
      </c>
      <c r="H55">
        <v>2</v>
      </c>
      <c r="I55" t="s">
        <v>1122</v>
      </c>
      <c r="J55" t="s">
        <v>1123</v>
      </c>
      <c r="K55" t="s">
        <v>1124</v>
      </c>
      <c r="L55">
        <v>1368</v>
      </c>
      <c r="N55">
        <v>1011</v>
      </c>
      <c r="O55" t="s">
        <v>1059</v>
      </c>
      <c r="P55" t="s">
        <v>1059</v>
      </c>
      <c r="Q55">
        <v>1</v>
      </c>
      <c r="Y55">
        <v>7.0619999999999994</v>
      </c>
      <c r="AA55">
        <v>0</v>
      </c>
      <c r="AB55">
        <v>101.75</v>
      </c>
      <c r="AC55">
        <v>25.78</v>
      </c>
      <c r="AD55">
        <v>0</v>
      </c>
      <c r="AN55">
        <v>0</v>
      </c>
      <c r="AO55">
        <v>1</v>
      </c>
      <c r="AP55">
        <v>1</v>
      </c>
      <c r="AQ55">
        <v>0</v>
      </c>
      <c r="AR55">
        <v>0</v>
      </c>
      <c r="AS55" t="s">
        <v>45</v>
      </c>
      <c r="AT55">
        <v>11.77</v>
      </c>
      <c r="AU55" t="s">
        <v>213</v>
      </c>
      <c r="AV55">
        <v>0</v>
      </c>
      <c r="AW55">
        <v>2</v>
      </c>
      <c r="AX55">
        <v>22951210</v>
      </c>
      <c r="AY55">
        <v>1</v>
      </c>
      <c r="AZ55">
        <v>0</v>
      </c>
      <c r="BA55">
        <v>54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B55">
        <v>0</v>
      </c>
    </row>
    <row r="56" spans="1:80">
      <c r="A56">
        <f>ROW(Source!A74)</f>
        <v>74</v>
      </c>
      <c r="B56">
        <v>22950688</v>
      </c>
      <c r="C56">
        <v>22951203</v>
      </c>
      <c r="D56">
        <v>7234964</v>
      </c>
      <c r="E56">
        <v>1</v>
      </c>
      <c r="F56">
        <v>1</v>
      </c>
      <c r="G56">
        <v>7157832</v>
      </c>
      <c r="H56">
        <v>3</v>
      </c>
      <c r="I56" t="s">
        <v>807</v>
      </c>
      <c r="J56" t="s">
        <v>809</v>
      </c>
      <c r="K56" t="s">
        <v>808</v>
      </c>
      <c r="L56">
        <v>1339</v>
      </c>
      <c r="N56">
        <v>1007</v>
      </c>
      <c r="O56" t="s">
        <v>102</v>
      </c>
      <c r="P56" t="s">
        <v>102</v>
      </c>
      <c r="Q56">
        <v>1</v>
      </c>
      <c r="Y56">
        <v>0.36499999999999999</v>
      </c>
      <c r="AA56">
        <v>451.14</v>
      </c>
      <c r="AB56">
        <v>0</v>
      </c>
      <c r="AC56">
        <v>0</v>
      </c>
      <c r="AD56">
        <v>0</v>
      </c>
      <c r="AN56">
        <v>0</v>
      </c>
      <c r="AO56">
        <v>1</v>
      </c>
      <c r="AP56">
        <v>0</v>
      </c>
      <c r="AQ56">
        <v>0</v>
      </c>
      <c r="AR56">
        <v>0</v>
      </c>
      <c r="AS56" t="s">
        <v>45</v>
      </c>
      <c r="AT56">
        <v>0.36499999999999999</v>
      </c>
      <c r="AU56" t="s">
        <v>45</v>
      </c>
      <c r="AV56">
        <v>0</v>
      </c>
      <c r="AW56">
        <v>2</v>
      </c>
      <c r="AX56">
        <v>22951211</v>
      </c>
      <c r="AY56">
        <v>1</v>
      </c>
      <c r="AZ56">
        <v>0</v>
      </c>
      <c r="BA56">
        <v>55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B56">
        <v>0</v>
      </c>
    </row>
    <row r="57" spans="1:80">
      <c r="A57">
        <f>ROW(Source!A75)</f>
        <v>75</v>
      </c>
      <c r="B57">
        <v>22950688</v>
      </c>
      <c r="C57">
        <v>22951214</v>
      </c>
      <c r="D57">
        <v>7157835</v>
      </c>
      <c r="E57">
        <v>7157832</v>
      </c>
      <c r="F57">
        <v>1</v>
      </c>
      <c r="G57">
        <v>7157832</v>
      </c>
      <c r="H57">
        <v>1</v>
      </c>
      <c r="I57" t="s">
        <v>1053</v>
      </c>
      <c r="J57" t="s">
        <v>45</v>
      </c>
      <c r="K57" t="s">
        <v>1054</v>
      </c>
      <c r="L57">
        <v>1191</v>
      </c>
      <c r="N57">
        <v>1013</v>
      </c>
      <c r="O57" t="s">
        <v>1055</v>
      </c>
      <c r="P57" t="s">
        <v>1055</v>
      </c>
      <c r="Q57">
        <v>1</v>
      </c>
      <c r="Y57">
        <v>52.88</v>
      </c>
      <c r="AA57">
        <v>0</v>
      </c>
      <c r="AB57">
        <v>0</v>
      </c>
      <c r="AC57">
        <v>0</v>
      </c>
      <c r="AD57">
        <v>0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45</v>
      </c>
      <c r="AT57">
        <v>52.88</v>
      </c>
      <c r="AU57" t="s">
        <v>45</v>
      </c>
      <c r="AV57">
        <v>1</v>
      </c>
      <c r="AW57">
        <v>2</v>
      </c>
      <c r="AX57">
        <v>22951220</v>
      </c>
      <c r="AY57">
        <v>1</v>
      </c>
      <c r="AZ57">
        <v>0</v>
      </c>
      <c r="BA57">
        <v>57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B57">
        <v>0</v>
      </c>
    </row>
    <row r="58" spans="1:80">
      <c r="A58">
        <f>ROW(Source!A75)</f>
        <v>75</v>
      </c>
      <c r="B58">
        <v>22950688</v>
      </c>
      <c r="C58">
        <v>22951214</v>
      </c>
      <c r="D58">
        <v>7231424</v>
      </c>
      <c r="E58">
        <v>1</v>
      </c>
      <c r="F58">
        <v>1</v>
      </c>
      <c r="G58">
        <v>7157832</v>
      </c>
      <c r="H58">
        <v>2</v>
      </c>
      <c r="I58" t="s">
        <v>1119</v>
      </c>
      <c r="J58" t="s">
        <v>1120</v>
      </c>
      <c r="K58" t="s">
        <v>1121</v>
      </c>
      <c r="L58">
        <v>1368</v>
      </c>
      <c r="N58">
        <v>1011</v>
      </c>
      <c r="O58" t="s">
        <v>1059</v>
      </c>
      <c r="P58" t="s">
        <v>1059</v>
      </c>
      <c r="Q58">
        <v>1</v>
      </c>
      <c r="Y58">
        <v>11.8</v>
      </c>
      <c r="AA58">
        <v>0</v>
      </c>
      <c r="AB58">
        <v>96.13</v>
      </c>
      <c r="AC58">
        <v>21.91</v>
      </c>
      <c r="AD58">
        <v>0</v>
      </c>
      <c r="AN58">
        <v>0</v>
      </c>
      <c r="AO58">
        <v>1</v>
      </c>
      <c r="AP58">
        <v>0</v>
      </c>
      <c r="AQ58">
        <v>0</v>
      </c>
      <c r="AR58">
        <v>0</v>
      </c>
      <c r="AS58" t="s">
        <v>45</v>
      </c>
      <c r="AT58">
        <v>11.8</v>
      </c>
      <c r="AU58" t="s">
        <v>45</v>
      </c>
      <c r="AV58">
        <v>0</v>
      </c>
      <c r="AW58">
        <v>2</v>
      </c>
      <c r="AX58">
        <v>22951221</v>
      </c>
      <c r="AY58">
        <v>1</v>
      </c>
      <c r="AZ58">
        <v>0</v>
      </c>
      <c r="BA58">
        <v>58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B58">
        <v>0</v>
      </c>
    </row>
    <row r="59" spans="1:80">
      <c r="A59">
        <f>ROW(Source!A75)</f>
        <v>75</v>
      </c>
      <c r="B59">
        <v>22950688</v>
      </c>
      <c r="C59">
        <v>22951214</v>
      </c>
      <c r="D59">
        <v>7230810</v>
      </c>
      <c r="E59">
        <v>1</v>
      </c>
      <c r="F59">
        <v>1</v>
      </c>
      <c r="G59">
        <v>7157832</v>
      </c>
      <c r="H59">
        <v>2</v>
      </c>
      <c r="I59" t="s">
        <v>1122</v>
      </c>
      <c r="J59" t="s">
        <v>1123</v>
      </c>
      <c r="K59" t="s">
        <v>1124</v>
      </c>
      <c r="L59">
        <v>1368</v>
      </c>
      <c r="N59">
        <v>1011</v>
      </c>
      <c r="O59" t="s">
        <v>1059</v>
      </c>
      <c r="P59" t="s">
        <v>1059</v>
      </c>
      <c r="Q59">
        <v>1</v>
      </c>
      <c r="Y59">
        <v>11.77</v>
      </c>
      <c r="AA59">
        <v>0</v>
      </c>
      <c r="AB59">
        <v>101.75</v>
      </c>
      <c r="AC59">
        <v>25.78</v>
      </c>
      <c r="AD59">
        <v>0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45</v>
      </c>
      <c r="AT59">
        <v>11.77</v>
      </c>
      <c r="AU59" t="s">
        <v>45</v>
      </c>
      <c r="AV59">
        <v>0</v>
      </c>
      <c r="AW59">
        <v>2</v>
      </c>
      <c r="AX59">
        <v>22951222</v>
      </c>
      <c r="AY59">
        <v>1</v>
      </c>
      <c r="AZ59">
        <v>0</v>
      </c>
      <c r="BA59">
        <v>59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B59">
        <v>0</v>
      </c>
    </row>
    <row r="60" spans="1:80">
      <c r="A60">
        <f>ROW(Source!A75)</f>
        <v>75</v>
      </c>
      <c r="B60">
        <v>22950688</v>
      </c>
      <c r="C60">
        <v>22951214</v>
      </c>
      <c r="D60">
        <v>7234964</v>
      </c>
      <c r="E60">
        <v>1</v>
      </c>
      <c r="F60">
        <v>1</v>
      </c>
      <c r="G60">
        <v>7157832</v>
      </c>
      <c r="H60">
        <v>3</v>
      </c>
      <c r="I60" t="s">
        <v>807</v>
      </c>
      <c r="J60" t="s">
        <v>809</v>
      </c>
      <c r="K60" t="s">
        <v>808</v>
      </c>
      <c r="L60">
        <v>1339</v>
      </c>
      <c r="N60">
        <v>1007</v>
      </c>
      <c r="O60" t="s">
        <v>102</v>
      </c>
      <c r="P60" t="s">
        <v>102</v>
      </c>
      <c r="Q60">
        <v>1</v>
      </c>
      <c r="Y60">
        <v>0.36499999999999999</v>
      </c>
      <c r="AA60">
        <v>451.14</v>
      </c>
      <c r="AB60">
        <v>0</v>
      </c>
      <c r="AC60">
        <v>0</v>
      </c>
      <c r="AD60">
        <v>0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45</v>
      </c>
      <c r="AT60">
        <v>0.36499999999999999</v>
      </c>
      <c r="AU60" t="s">
        <v>45</v>
      </c>
      <c r="AV60">
        <v>0</v>
      </c>
      <c r="AW60">
        <v>2</v>
      </c>
      <c r="AX60">
        <v>22951223</v>
      </c>
      <c r="AY60">
        <v>1</v>
      </c>
      <c r="AZ60">
        <v>0</v>
      </c>
      <c r="BA60">
        <v>60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B60">
        <v>0</v>
      </c>
    </row>
    <row r="61" spans="1:80">
      <c r="A61">
        <f>ROW(Source!A75)</f>
        <v>75</v>
      </c>
      <c r="B61">
        <v>22950688</v>
      </c>
      <c r="C61">
        <v>22951214</v>
      </c>
      <c r="D61">
        <v>7235796</v>
      </c>
      <c r="E61">
        <v>1</v>
      </c>
      <c r="F61">
        <v>1</v>
      </c>
      <c r="G61">
        <v>7157832</v>
      </c>
      <c r="H61">
        <v>3</v>
      </c>
      <c r="I61" t="s">
        <v>216</v>
      </c>
      <c r="J61" t="s">
        <v>218</v>
      </c>
      <c r="K61" t="s">
        <v>217</v>
      </c>
      <c r="L61">
        <v>1339</v>
      </c>
      <c r="N61">
        <v>1007</v>
      </c>
      <c r="O61" t="s">
        <v>102</v>
      </c>
      <c r="P61" t="s">
        <v>102</v>
      </c>
      <c r="Q61">
        <v>1</v>
      </c>
      <c r="Y61">
        <v>8.8888890000000007</v>
      </c>
      <c r="AA61">
        <v>1644.25</v>
      </c>
      <c r="AB61">
        <v>0</v>
      </c>
      <c r="AC61">
        <v>0</v>
      </c>
      <c r="AD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 t="s">
        <v>45</v>
      </c>
      <c r="AT61">
        <v>8.8888890000000007</v>
      </c>
      <c r="AU61" t="s">
        <v>45</v>
      </c>
      <c r="AV61">
        <v>0</v>
      </c>
      <c r="AW61">
        <v>1</v>
      </c>
      <c r="AX61">
        <v>-1</v>
      </c>
      <c r="AY61">
        <v>0</v>
      </c>
      <c r="AZ61">
        <v>0</v>
      </c>
      <c r="BA61" t="s">
        <v>45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B61">
        <v>0</v>
      </c>
    </row>
    <row r="62" spans="1:80">
      <c r="A62">
        <f>ROW(Source!A103)</f>
        <v>103</v>
      </c>
      <c r="B62">
        <v>22950688</v>
      </c>
      <c r="C62">
        <v>22951004</v>
      </c>
      <c r="D62">
        <v>7157835</v>
      </c>
      <c r="E62">
        <v>7157832</v>
      </c>
      <c r="F62">
        <v>1</v>
      </c>
      <c r="G62">
        <v>7157832</v>
      </c>
      <c r="H62">
        <v>1</v>
      </c>
      <c r="I62" t="s">
        <v>1053</v>
      </c>
      <c r="J62" t="s">
        <v>45</v>
      </c>
      <c r="K62" t="s">
        <v>1054</v>
      </c>
      <c r="L62">
        <v>1191</v>
      </c>
      <c r="N62">
        <v>1013</v>
      </c>
      <c r="O62" t="s">
        <v>1055</v>
      </c>
      <c r="P62" t="s">
        <v>1055</v>
      </c>
      <c r="Q62">
        <v>1</v>
      </c>
      <c r="Y62">
        <v>206</v>
      </c>
      <c r="AA62">
        <v>0</v>
      </c>
      <c r="AB62">
        <v>0</v>
      </c>
      <c r="AC62">
        <v>0</v>
      </c>
      <c r="AD62">
        <v>0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45</v>
      </c>
      <c r="AT62">
        <v>206</v>
      </c>
      <c r="AU62" t="s">
        <v>45</v>
      </c>
      <c r="AV62">
        <v>1</v>
      </c>
      <c r="AW62">
        <v>2</v>
      </c>
      <c r="AX62">
        <v>22951008</v>
      </c>
      <c r="AY62">
        <v>1</v>
      </c>
      <c r="AZ62">
        <v>0</v>
      </c>
      <c r="BA62">
        <v>62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B62">
        <v>0</v>
      </c>
    </row>
    <row r="63" spans="1:80">
      <c r="A63">
        <f>ROW(Source!A103)</f>
        <v>103</v>
      </c>
      <c r="B63">
        <v>22950688</v>
      </c>
      <c r="C63">
        <v>22951004</v>
      </c>
      <c r="D63">
        <v>7231126</v>
      </c>
      <c r="E63">
        <v>1</v>
      </c>
      <c r="F63">
        <v>1</v>
      </c>
      <c r="G63">
        <v>7157832</v>
      </c>
      <c r="H63">
        <v>2</v>
      </c>
      <c r="I63" t="s">
        <v>1125</v>
      </c>
      <c r="J63" t="s">
        <v>1126</v>
      </c>
      <c r="K63" t="s">
        <v>1127</v>
      </c>
      <c r="L63">
        <v>1368</v>
      </c>
      <c r="N63">
        <v>1011</v>
      </c>
      <c r="O63" t="s">
        <v>1059</v>
      </c>
      <c r="P63" t="s">
        <v>1059</v>
      </c>
      <c r="Q63">
        <v>1</v>
      </c>
      <c r="Y63">
        <v>100</v>
      </c>
      <c r="AA63">
        <v>0</v>
      </c>
      <c r="AB63">
        <v>41.62</v>
      </c>
      <c r="AC63">
        <v>13.33</v>
      </c>
      <c r="AD63">
        <v>0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45</v>
      </c>
      <c r="AT63">
        <v>100</v>
      </c>
      <c r="AU63" t="s">
        <v>45</v>
      </c>
      <c r="AV63">
        <v>0</v>
      </c>
      <c r="AW63">
        <v>2</v>
      </c>
      <c r="AX63">
        <v>22951009</v>
      </c>
      <c r="AY63">
        <v>1</v>
      </c>
      <c r="AZ63">
        <v>0</v>
      </c>
      <c r="BA63">
        <v>63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B63">
        <v>0</v>
      </c>
    </row>
    <row r="64" spans="1:80">
      <c r="A64">
        <f>ROW(Source!A103)</f>
        <v>103</v>
      </c>
      <c r="B64">
        <v>22950688</v>
      </c>
      <c r="C64">
        <v>22951004</v>
      </c>
      <c r="D64">
        <v>7231489</v>
      </c>
      <c r="E64">
        <v>1</v>
      </c>
      <c r="F64">
        <v>1</v>
      </c>
      <c r="G64">
        <v>7157832</v>
      </c>
      <c r="H64">
        <v>2</v>
      </c>
      <c r="I64" t="s">
        <v>1077</v>
      </c>
      <c r="J64" t="s">
        <v>1078</v>
      </c>
      <c r="K64" t="s">
        <v>1079</v>
      </c>
      <c r="L64">
        <v>1368</v>
      </c>
      <c r="N64">
        <v>1011</v>
      </c>
      <c r="O64" t="s">
        <v>1059</v>
      </c>
      <c r="P64" t="s">
        <v>1059</v>
      </c>
      <c r="Q64">
        <v>1</v>
      </c>
      <c r="Y64">
        <v>200</v>
      </c>
      <c r="AA64">
        <v>0</v>
      </c>
      <c r="AB64">
        <v>3.16</v>
      </c>
      <c r="AC64">
        <v>0.04</v>
      </c>
      <c r="AD64">
        <v>0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45</v>
      </c>
      <c r="AT64">
        <v>200</v>
      </c>
      <c r="AU64" t="s">
        <v>45</v>
      </c>
      <c r="AV64">
        <v>0</v>
      </c>
      <c r="AW64">
        <v>2</v>
      </c>
      <c r="AX64">
        <v>22951010</v>
      </c>
      <c r="AY64">
        <v>1</v>
      </c>
      <c r="AZ64">
        <v>0</v>
      </c>
      <c r="BA64">
        <v>64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B64">
        <v>0</v>
      </c>
    </row>
    <row r="65" spans="1:80">
      <c r="A65">
        <f>ROW(Source!A104)</f>
        <v>104</v>
      </c>
      <c r="B65">
        <v>22950688</v>
      </c>
      <c r="C65">
        <v>22951011</v>
      </c>
      <c r="D65">
        <v>7157835</v>
      </c>
      <c r="E65">
        <v>7157832</v>
      </c>
      <c r="F65">
        <v>1</v>
      </c>
      <c r="G65">
        <v>7157832</v>
      </c>
      <c r="H65">
        <v>1</v>
      </c>
      <c r="I65" t="s">
        <v>1053</v>
      </c>
      <c r="J65" t="s">
        <v>45</v>
      </c>
      <c r="K65" t="s">
        <v>1054</v>
      </c>
      <c r="L65">
        <v>1191</v>
      </c>
      <c r="N65">
        <v>1013</v>
      </c>
      <c r="O65" t="s">
        <v>1055</v>
      </c>
      <c r="P65" t="s">
        <v>1055</v>
      </c>
      <c r="Q65">
        <v>1</v>
      </c>
      <c r="Y65">
        <v>6.66</v>
      </c>
      <c r="AA65">
        <v>0</v>
      </c>
      <c r="AB65">
        <v>0</v>
      </c>
      <c r="AC65">
        <v>0</v>
      </c>
      <c r="AD65">
        <v>0</v>
      </c>
      <c r="AN65">
        <v>0</v>
      </c>
      <c r="AO65">
        <v>1</v>
      </c>
      <c r="AP65">
        <v>0</v>
      </c>
      <c r="AQ65">
        <v>0</v>
      </c>
      <c r="AR65">
        <v>0</v>
      </c>
      <c r="AS65" t="s">
        <v>45</v>
      </c>
      <c r="AT65">
        <v>6.66</v>
      </c>
      <c r="AU65" t="s">
        <v>45</v>
      </c>
      <c r="AV65">
        <v>1</v>
      </c>
      <c r="AW65">
        <v>2</v>
      </c>
      <c r="AX65">
        <v>22951572</v>
      </c>
      <c r="AY65">
        <v>1</v>
      </c>
      <c r="AZ65">
        <v>0</v>
      </c>
      <c r="BA65">
        <v>65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B65">
        <v>0</v>
      </c>
    </row>
    <row r="66" spans="1:80">
      <c r="A66">
        <f>ROW(Source!A104)</f>
        <v>104</v>
      </c>
      <c r="B66">
        <v>22950688</v>
      </c>
      <c r="C66">
        <v>22951011</v>
      </c>
      <c r="D66">
        <v>7159942</v>
      </c>
      <c r="E66">
        <v>7157832</v>
      </c>
      <c r="F66">
        <v>1</v>
      </c>
      <c r="G66">
        <v>7157832</v>
      </c>
      <c r="H66">
        <v>2</v>
      </c>
      <c r="I66" t="s">
        <v>1063</v>
      </c>
      <c r="J66" t="s">
        <v>45</v>
      </c>
      <c r="K66" t="s">
        <v>1064</v>
      </c>
      <c r="L66">
        <v>1344</v>
      </c>
      <c r="N66">
        <v>1008</v>
      </c>
      <c r="O66" t="s">
        <v>1065</v>
      </c>
      <c r="P66" t="s">
        <v>1065</v>
      </c>
      <c r="Q66">
        <v>1</v>
      </c>
      <c r="Y66">
        <v>13.07</v>
      </c>
      <c r="AA66">
        <v>0</v>
      </c>
      <c r="AB66">
        <v>1</v>
      </c>
      <c r="AC66">
        <v>0</v>
      </c>
      <c r="AD66">
        <v>0</v>
      </c>
      <c r="AN66">
        <v>0</v>
      </c>
      <c r="AO66">
        <v>1</v>
      </c>
      <c r="AP66">
        <v>0</v>
      </c>
      <c r="AQ66">
        <v>0</v>
      </c>
      <c r="AR66">
        <v>0</v>
      </c>
      <c r="AS66" t="s">
        <v>45</v>
      </c>
      <c r="AT66">
        <v>13.07</v>
      </c>
      <c r="AU66" t="s">
        <v>45</v>
      </c>
      <c r="AV66">
        <v>0</v>
      </c>
      <c r="AW66">
        <v>2</v>
      </c>
      <c r="AX66">
        <v>22951573</v>
      </c>
      <c r="AY66">
        <v>1</v>
      </c>
      <c r="AZ66">
        <v>0</v>
      </c>
      <c r="BA66">
        <v>66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B66">
        <v>0</v>
      </c>
    </row>
    <row r="67" spans="1:80">
      <c r="A67">
        <f>ROW(Source!A104)</f>
        <v>104</v>
      </c>
      <c r="B67">
        <v>22950688</v>
      </c>
      <c r="C67">
        <v>22951011</v>
      </c>
      <c r="D67">
        <v>7182707</v>
      </c>
      <c r="E67">
        <v>7157832</v>
      </c>
      <c r="F67">
        <v>1</v>
      </c>
      <c r="G67">
        <v>7157832</v>
      </c>
      <c r="H67">
        <v>3</v>
      </c>
      <c r="I67" t="s">
        <v>1066</v>
      </c>
      <c r="J67" t="s">
        <v>45</v>
      </c>
      <c r="K67" t="s">
        <v>1067</v>
      </c>
      <c r="L67">
        <v>1344</v>
      </c>
      <c r="N67">
        <v>1008</v>
      </c>
      <c r="O67" t="s">
        <v>1065</v>
      </c>
      <c r="P67" t="s">
        <v>1065</v>
      </c>
      <c r="Q67">
        <v>1</v>
      </c>
      <c r="Y67">
        <v>7.84</v>
      </c>
      <c r="AA67">
        <v>1</v>
      </c>
      <c r="AB67">
        <v>0</v>
      </c>
      <c r="AC67">
        <v>0</v>
      </c>
      <c r="AD67">
        <v>0</v>
      </c>
      <c r="AN67">
        <v>0</v>
      </c>
      <c r="AO67">
        <v>1</v>
      </c>
      <c r="AP67">
        <v>0</v>
      </c>
      <c r="AQ67">
        <v>0</v>
      </c>
      <c r="AR67">
        <v>0</v>
      </c>
      <c r="AS67" t="s">
        <v>45</v>
      </c>
      <c r="AT67">
        <v>7.84</v>
      </c>
      <c r="AU67" t="s">
        <v>45</v>
      </c>
      <c r="AV67">
        <v>0</v>
      </c>
      <c r="AW67">
        <v>2</v>
      </c>
      <c r="AX67">
        <v>22951578</v>
      </c>
      <c r="AY67">
        <v>1</v>
      </c>
      <c r="AZ67">
        <v>0</v>
      </c>
      <c r="BA67">
        <v>67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B67">
        <v>0</v>
      </c>
    </row>
    <row r="68" spans="1:80">
      <c r="A68">
        <f>ROW(Source!A104)</f>
        <v>104</v>
      </c>
      <c r="B68">
        <v>22950688</v>
      </c>
      <c r="C68">
        <v>22951011</v>
      </c>
      <c r="D68">
        <v>7231768</v>
      </c>
      <c r="E68">
        <v>1</v>
      </c>
      <c r="F68">
        <v>1</v>
      </c>
      <c r="G68">
        <v>7157832</v>
      </c>
      <c r="H68">
        <v>3</v>
      </c>
      <c r="I68" t="s">
        <v>1128</v>
      </c>
      <c r="J68" t="s">
        <v>1129</v>
      </c>
      <c r="K68" t="s">
        <v>1130</v>
      </c>
      <c r="L68">
        <v>1348</v>
      </c>
      <c r="N68">
        <v>1009</v>
      </c>
      <c r="O68" t="s">
        <v>138</v>
      </c>
      <c r="P68" t="s">
        <v>138</v>
      </c>
      <c r="Q68">
        <v>1000</v>
      </c>
      <c r="Y68">
        <v>1.4E-3</v>
      </c>
      <c r="AA68">
        <v>17876.91</v>
      </c>
      <c r="AB68">
        <v>0</v>
      </c>
      <c r="AC68">
        <v>0</v>
      </c>
      <c r="AD68">
        <v>0</v>
      </c>
      <c r="AN68">
        <v>0</v>
      </c>
      <c r="AO68">
        <v>1</v>
      </c>
      <c r="AP68">
        <v>0</v>
      </c>
      <c r="AQ68">
        <v>0</v>
      </c>
      <c r="AR68">
        <v>0</v>
      </c>
      <c r="AS68" t="s">
        <v>45</v>
      </c>
      <c r="AT68">
        <v>1.4E-3</v>
      </c>
      <c r="AU68" t="s">
        <v>45</v>
      </c>
      <c r="AV68">
        <v>0</v>
      </c>
      <c r="AW68">
        <v>2</v>
      </c>
      <c r="AX68">
        <v>22951574</v>
      </c>
      <c r="AY68">
        <v>1</v>
      </c>
      <c r="AZ68">
        <v>0</v>
      </c>
      <c r="BA68">
        <v>68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B68">
        <v>0</v>
      </c>
    </row>
    <row r="69" spans="1:80">
      <c r="A69">
        <f>ROW(Source!A104)</f>
        <v>104</v>
      </c>
      <c r="B69">
        <v>22950688</v>
      </c>
      <c r="C69">
        <v>22951011</v>
      </c>
      <c r="D69">
        <v>7242346</v>
      </c>
      <c r="E69">
        <v>1</v>
      </c>
      <c r="F69">
        <v>1</v>
      </c>
      <c r="G69">
        <v>7157832</v>
      </c>
      <c r="H69">
        <v>3</v>
      </c>
      <c r="I69" t="s">
        <v>1131</v>
      </c>
      <c r="J69" t="s">
        <v>1132</v>
      </c>
      <c r="K69" t="s">
        <v>1133</v>
      </c>
      <c r="L69">
        <v>1301</v>
      </c>
      <c r="N69">
        <v>1003</v>
      </c>
      <c r="O69" t="s">
        <v>270</v>
      </c>
      <c r="P69" t="s">
        <v>270</v>
      </c>
      <c r="Q69">
        <v>1</v>
      </c>
      <c r="Y69">
        <v>0.4</v>
      </c>
      <c r="AA69">
        <v>113.39</v>
      </c>
      <c r="AB69">
        <v>0</v>
      </c>
      <c r="AC69">
        <v>0</v>
      </c>
      <c r="AD69">
        <v>0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45</v>
      </c>
      <c r="AT69">
        <v>0.4</v>
      </c>
      <c r="AU69" t="s">
        <v>45</v>
      </c>
      <c r="AV69">
        <v>0</v>
      </c>
      <c r="AW69">
        <v>2</v>
      </c>
      <c r="AX69">
        <v>22951575</v>
      </c>
      <c r="AY69">
        <v>1</v>
      </c>
      <c r="AZ69">
        <v>0</v>
      </c>
      <c r="BA69">
        <v>69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B69">
        <v>0</v>
      </c>
    </row>
    <row r="70" spans="1:80">
      <c r="A70">
        <f>ROW(Source!A104)</f>
        <v>104</v>
      </c>
      <c r="B70">
        <v>22950688</v>
      </c>
      <c r="C70">
        <v>22951011</v>
      </c>
      <c r="D70">
        <v>7243283</v>
      </c>
      <c r="E70">
        <v>1</v>
      </c>
      <c r="F70">
        <v>1</v>
      </c>
      <c r="G70">
        <v>7157832</v>
      </c>
      <c r="H70">
        <v>3</v>
      </c>
      <c r="I70" t="s">
        <v>247</v>
      </c>
      <c r="J70" t="s">
        <v>249</v>
      </c>
      <c r="K70" t="s">
        <v>248</v>
      </c>
      <c r="L70">
        <v>1354</v>
      </c>
      <c r="N70">
        <v>1010</v>
      </c>
      <c r="O70" t="s">
        <v>227</v>
      </c>
      <c r="P70" t="s">
        <v>227</v>
      </c>
      <c r="Q70">
        <v>1</v>
      </c>
      <c r="Y70">
        <v>0.33333299999999999</v>
      </c>
      <c r="AA70">
        <v>73.55</v>
      </c>
      <c r="AB70">
        <v>0</v>
      </c>
      <c r="AC70">
        <v>0</v>
      </c>
      <c r="AD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 t="s">
        <v>45</v>
      </c>
      <c r="AT70">
        <v>0.33333299999999999</v>
      </c>
      <c r="AU70" t="s">
        <v>45</v>
      </c>
      <c r="AV70">
        <v>0</v>
      </c>
      <c r="AW70">
        <v>1</v>
      </c>
      <c r="AX70">
        <v>-1</v>
      </c>
      <c r="AY70">
        <v>0</v>
      </c>
      <c r="AZ70">
        <v>0</v>
      </c>
      <c r="BA70" t="s">
        <v>45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B70">
        <v>0</v>
      </c>
    </row>
    <row r="71" spans="1:80">
      <c r="A71">
        <f>ROW(Source!A104)</f>
        <v>104</v>
      </c>
      <c r="B71">
        <v>22950688</v>
      </c>
      <c r="C71">
        <v>22951011</v>
      </c>
      <c r="D71">
        <v>7243284</v>
      </c>
      <c r="E71">
        <v>1</v>
      </c>
      <c r="F71">
        <v>1</v>
      </c>
      <c r="G71">
        <v>7157832</v>
      </c>
      <c r="H71">
        <v>3</v>
      </c>
      <c r="I71" t="s">
        <v>239</v>
      </c>
      <c r="J71" t="s">
        <v>241</v>
      </c>
      <c r="K71" t="s">
        <v>240</v>
      </c>
      <c r="L71">
        <v>1354</v>
      </c>
      <c r="N71">
        <v>1010</v>
      </c>
      <c r="O71" t="s">
        <v>227</v>
      </c>
      <c r="P71" t="s">
        <v>227</v>
      </c>
      <c r="Q71">
        <v>1</v>
      </c>
      <c r="Y71">
        <v>0.5</v>
      </c>
      <c r="AA71">
        <v>87.81</v>
      </c>
      <c r="AB71">
        <v>0</v>
      </c>
      <c r="AC71">
        <v>0</v>
      </c>
      <c r="AD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 t="s">
        <v>45</v>
      </c>
      <c r="AT71">
        <v>0.5</v>
      </c>
      <c r="AU71" t="s">
        <v>45</v>
      </c>
      <c r="AV71">
        <v>0</v>
      </c>
      <c r="AW71">
        <v>1</v>
      </c>
      <c r="AX71">
        <v>-1</v>
      </c>
      <c r="AY71">
        <v>0</v>
      </c>
      <c r="AZ71">
        <v>0</v>
      </c>
      <c r="BA71" t="s">
        <v>45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B71">
        <v>0</v>
      </c>
    </row>
    <row r="72" spans="1:80">
      <c r="A72">
        <f>ROW(Source!A104)</f>
        <v>104</v>
      </c>
      <c r="B72">
        <v>22950688</v>
      </c>
      <c r="C72">
        <v>22951011</v>
      </c>
      <c r="D72">
        <v>7243286</v>
      </c>
      <c r="E72">
        <v>1</v>
      </c>
      <c r="F72">
        <v>1</v>
      </c>
      <c r="G72">
        <v>7157832</v>
      </c>
      <c r="H72">
        <v>3</v>
      </c>
      <c r="I72" t="s">
        <v>231</v>
      </c>
      <c r="J72" t="s">
        <v>233</v>
      </c>
      <c r="K72" t="s">
        <v>232</v>
      </c>
      <c r="L72">
        <v>1354</v>
      </c>
      <c r="N72">
        <v>1010</v>
      </c>
      <c r="O72" t="s">
        <v>227</v>
      </c>
      <c r="P72" t="s">
        <v>227</v>
      </c>
      <c r="Q72">
        <v>1</v>
      </c>
      <c r="Y72">
        <v>0.33333299999999999</v>
      </c>
      <c r="AA72">
        <v>229.84</v>
      </c>
      <c r="AB72">
        <v>0</v>
      </c>
      <c r="AC72">
        <v>0</v>
      </c>
      <c r="AD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 t="s">
        <v>45</v>
      </c>
      <c r="AT72">
        <v>0.33333299999999999</v>
      </c>
      <c r="AU72" t="s">
        <v>45</v>
      </c>
      <c r="AV72">
        <v>0</v>
      </c>
      <c r="AW72">
        <v>1</v>
      </c>
      <c r="AX72">
        <v>-1</v>
      </c>
      <c r="AY72">
        <v>0</v>
      </c>
      <c r="AZ72">
        <v>0</v>
      </c>
      <c r="BA72" t="s">
        <v>45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B72">
        <v>0</v>
      </c>
    </row>
    <row r="73" spans="1:80">
      <c r="A73">
        <f>ROW(Source!A104)</f>
        <v>104</v>
      </c>
      <c r="B73">
        <v>22950688</v>
      </c>
      <c r="C73">
        <v>22951011</v>
      </c>
      <c r="D73">
        <v>7244353</v>
      </c>
      <c r="E73">
        <v>1</v>
      </c>
      <c r="F73">
        <v>1</v>
      </c>
      <c r="G73">
        <v>7157832</v>
      </c>
      <c r="H73">
        <v>3</v>
      </c>
      <c r="I73" t="s">
        <v>235</v>
      </c>
      <c r="J73" t="s">
        <v>237</v>
      </c>
      <c r="K73" t="s">
        <v>236</v>
      </c>
      <c r="L73">
        <v>1354</v>
      </c>
      <c r="N73">
        <v>1010</v>
      </c>
      <c r="O73" t="s">
        <v>227</v>
      </c>
      <c r="P73" t="s">
        <v>227</v>
      </c>
      <c r="Q73">
        <v>1</v>
      </c>
      <c r="Y73">
        <v>0.33333299999999999</v>
      </c>
      <c r="AA73">
        <v>3554.27</v>
      </c>
      <c r="AB73">
        <v>0</v>
      </c>
      <c r="AC73">
        <v>0</v>
      </c>
      <c r="AD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 t="s">
        <v>45</v>
      </c>
      <c r="AT73">
        <v>0.33333299999999999</v>
      </c>
      <c r="AU73" t="s">
        <v>45</v>
      </c>
      <c r="AV73">
        <v>0</v>
      </c>
      <c r="AW73">
        <v>1</v>
      </c>
      <c r="AX73">
        <v>-1</v>
      </c>
      <c r="AY73">
        <v>0</v>
      </c>
      <c r="AZ73">
        <v>0</v>
      </c>
      <c r="BA73" t="s">
        <v>45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B73">
        <v>0</v>
      </c>
    </row>
    <row r="74" spans="1:80">
      <c r="A74">
        <f>ROW(Source!A104)</f>
        <v>104</v>
      </c>
      <c r="B74">
        <v>22950688</v>
      </c>
      <c r="C74">
        <v>22951011</v>
      </c>
      <c r="D74">
        <v>7244406</v>
      </c>
      <c r="E74">
        <v>1</v>
      </c>
      <c r="F74">
        <v>1</v>
      </c>
      <c r="G74">
        <v>7157832</v>
      </c>
      <c r="H74">
        <v>3</v>
      </c>
      <c r="I74" t="s">
        <v>251</v>
      </c>
      <c r="J74" t="s">
        <v>253</v>
      </c>
      <c r="K74" t="s">
        <v>252</v>
      </c>
      <c r="L74">
        <v>1354</v>
      </c>
      <c r="N74">
        <v>1010</v>
      </c>
      <c r="O74" t="s">
        <v>227</v>
      </c>
      <c r="P74" t="s">
        <v>227</v>
      </c>
      <c r="Q74">
        <v>1</v>
      </c>
      <c r="Y74">
        <v>0.33333299999999999</v>
      </c>
      <c r="AA74">
        <v>1306.3800000000001</v>
      </c>
      <c r="AB74">
        <v>0</v>
      </c>
      <c r="AC74">
        <v>0</v>
      </c>
      <c r="AD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 t="s">
        <v>45</v>
      </c>
      <c r="AT74">
        <v>0.33333299999999999</v>
      </c>
      <c r="AU74" t="s">
        <v>45</v>
      </c>
      <c r="AV74">
        <v>0</v>
      </c>
      <c r="AW74">
        <v>1</v>
      </c>
      <c r="AX74">
        <v>-1</v>
      </c>
      <c r="AY74">
        <v>0</v>
      </c>
      <c r="AZ74">
        <v>0</v>
      </c>
      <c r="BA74" t="s">
        <v>45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B74">
        <v>0</v>
      </c>
    </row>
    <row r="75" spans="1:80">
      <c r="A75">
        <f>ROW(Source!A104)</f>
        <v>104</v>
      </c>
      <c r="B75">
        <v>22950688</v>
      </c>
      <c r="C75">
        <v>22951011</v>
      </c>
      <c r="D75">
        <v>7244407</v>
      </c>
      <c r="E75">
        <v>1</v>
      </c>
      <c r="F75">
        <v>1</v>
      </c>
      <c r="G75">
        <v>7157832</v>
      </c>
      <c r="H75">
        <v>3</v>
      </c>
      <c r="I75" t="s">
        <v>243</v>
      </c>
      <c r="J75" t="s">
        <v>245</v>
      </c>
      <c r="K75" t="s">
        <v>244</v>
      </c>
      <c r="L75">
        <v>1354</v>
      </c>
      <c r="N75">
        <v>1010</v>
      </c>
      <c r="O75" t="s">
        <v>227</v>
      </c>
      <c r="P75" t="s">
        <v>227</v>
      </c>
      <c r="Q75">
        <v>1</v>
      </c>
      <c r="Y75">
        <v>0.5</v>
      </c>
      <c r="AA75">
        <v>2001.09</v>
      </c>
      <c r="AB75">
        <v>0</v>
      </c>
      <c r="AC75">
        <v>0</v>
      </c>
      <c r="AD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 t="s">
        <v>45</v>
      </c>
      <c r="AT75">
        <v>0.5</v>
      </c>
      <c r="AU75" t="s">
        <v>45</v>
      </c>
      <c r="AV75">
        <v>0</v>
      </c>
      <c r="AW75">
        <v>1</v>
      </c>
      <c r="AX75">
        <v>-1</v>
      </c>
      <c r="AY75">
        <v>0</v>
      </c>
      <c r="AZ75">
        <v>0</v>
      </c>
      <c r="BA75" t="s">
        <v>45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B75">
        <v>0</v>
      </c>
    </row>
    <row r="76" spans="1:80">
      <c r="A76">
        <f>ROW(Source!A111)</f>
        <v>111</v>
      </c>
      <c r="B76">
        <v>22950688</v>
      </c>
      <c r="C76">
        <v>22951028</v>
      </c>
      <c r="D76">
        <v>7157835</v>
      </c>
      <c r="E76">
        <v>7157832</v>
      </c>
      <c r="F76">
        <v>1</v>
      </c>
      <c r="G76">
        <v>7157832</v>
      </c>
      <c r="H76">
        <v>1</v>
      </c>
      <c r="I76" t="s">
        <v>1053</v>
      </c>
      <c r="J76" t="s">
        <v>45</v>
      </c>
      <c r="K76" t="s">
        <v>1054</v>
      </c>
      <c r="L76">
        <v>1191</v>
      </c>
      <c r="N76">
        <v>1013</v>
      </c>
      <c r="O76" t="s">
        <v>1055</v>
      </c>
      <c r="P76" t="s">
        <v>1055</v>
      </c>
      <c r="Q76">
        <v>1</v>
      </c>
      <c r="Y76">
        <v>136.05000000000001</v>
      </c>
      <c r="AA76">
        <v>0</v>
      </c>
      <c r="AB76">
        <v>0</v>
      </c>
      <c r="AC76">
        <v>0</v>
      </c>
      <c r="AD76">
        <v>0</v>
      </c>
      <c r="AN76">
        <v>0</v>
      </c>
      <c r="AO76">
        <v>1</v>
      </c>
      <c r="AP76">
        <v>0</v>
      </c>
      <c r="AQ76">
        <v>0</v>
      </c>
      <c r="AR76">
        <v>0</v>
      </c>
      <c r="AS76" t="s">
        <v>45</v>
      </c>
      <c r="AT76">
        <v>136.05000000000001</v>
      </c>
      <c r="AU76" t="s">
        <v>45</v>
      </c>
      <c r="AV76">
        <v>1</v>
      </c>
      <c r="AW76">
        <v>2</v>
      </c>
      <c r="AX76">
        <v>22951034</v>
      </c>
      <c r="AY76">
        <v>1</v>
      </c>
      <c r="AZ76">
        <v>0</v>
      </c>
      <c r="BA76">
        <v>72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B76">
        <v>0</v>
      </c>
    </row>
    <row r="77" spans="1:80">
      <c r="A77">
        <f>ROW(Source!A111)</f>
        <v>111</v>
      </c>
      <c r="B77">
        <v>22950688</v>
      </c>
      <c r="C77">
        <v>22951028</v>
      </c>
      <c r="D77">
        <v>7159942</v>
      </c>
      <c r="E77">
        <v>7157832</v>
      </c>
      <c r="F77">
        <v>1</v>
      </c>
      <c r="G77">
        <v>7157832</v>
      </c>
      <c r="H77">
        <v>2</v>
      </c>
      <c r="I77" t="s">
        <v>1063</v>
      </c>
      <c r="J77" t="s">
        <v>45</v>
      </c>
      <c r="K77" t="s">
        <v>1064</v>
      </c>
      <c r="L77">
        <v>1344</v>
      </c>
      <c r="N77">
        <v>1008</v>
      </c>
      <c r="O77" t="s">
        <v>1065</v>
      </c>
      <c r="P77" t="s">
        <v>1065</v>
      </c>
      <c r="Q77">
        <v>1</v>
      </c>
      <c r="Y77">
        <v>17.2</v>
      </c>
      <c r="AA77">
        <v>0</v>
      </c>
      <c r="AB77">
        <v>1</v>
      </c>
      <c r="AC77">
        <v>0</v>
      </c>
      <c r="AD77">
        <v>0</v>
      </c>
      <c r="AN77">
        <v>0</v>
      </c>
      <c r="AO77">
        <v>1</v>
      </c>
      <c r="AP77">
        <v>0</v>
      </c>
      <c r="AQ77">
        <v>0</v>
      </c>
      <c r="AR77">
        <v>0</v>
      </c>
      <c r="AS77" t="s">
        <v>45</v>
      </c>
      <c r="AT77">
        <v>17.2</v>
      </c>
      <c r="AU77" t="s">
        <v>45</v>
      </c>
      <c r="AV77">
        <v>0</v>
      </c>
      <c r="AW77">
        <v>2</v>
      </c>
      <c r="AX77">
        <v>22951035</v>
      </c>
      <c r="AY77">
        <v>1</v>
      </c>
      <c r="AZ77">
        <v>0</v>
      </c>
      <c r="BA77">
        <v>73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B77">
        <v>0</v>
      </c>
    </row>
    <row r="78" spans="1:80">
      <c r="A78">
        <f>ROW(Source!A111)</f>
        <v>111</v>
      </c>
      <c r="B78">
        <v>22950688</v>
      </c>
      <c r="C78">
        <v>22951028</v>
      </c>
      <c r="D78">
        <v>7182702</v>
      </c>
      <c r="E78">
        <v>7157832</v>
      </c>
      <c r="F78">
        <v>1</v>
      </c>
      <c r="G78">
        <v>7157832</v>
      </c>
      <c r="H78">
        <v>3</v>
      </c>
      <c r="I78" t="s">
        <v>1066</v>
      </c>
      <c r="J78" t="s">
        <v>45</v>
      </c>
      <c r="K78" t="s">
        <v>1134</v>
      </c>
      <c r="L78">
        <v>1348</v>
      </c>
      <c r="N78">
        <v>1009</v>
      </c>
      <c r="O78" t="s">
        <v>138</v>
      </c>
      <c r="P78" t="s">
        <v>138</v>
      </c>
      <c r="Q78">
        <v>1000</v>
      </c>
      <c r="Y78">
        <v>1.6</v>
      </c>
      <c r="AA78">
        <v>0</v>
      </c>
      <c r="AB78">
        <v>0</v>
      </c>
      <c r="AC78">
        <v>0</v>
      </c>
      <c r="AD78">
        <v>0</v>
      </c>
      <c r="AN78">
        <v>0</v>
      </c>
      <c r="AO78">
        <v>1</v>
      </c>
      <c r="AP78">
        <v>0</v>
      </c>
      <c r="AQ78">
        <v>0</v>
      </c>
      <c r="AR78">
        <v>0</v>
      </c>
      <c r="AS78" t="s">
        <v>45</v>
      </c>
      <c r="AT78">
        <v>1.6</v>
      </c>
      <c r="AU78" t="s">
        <v>45</v>
      </c>
      <c r="AV78">
        <v>0</v>
      </c>
      <c r="AW78">
        <v>2</v>
      </c>
      <c r="AX78">
        <v>22951038</v>
      </c>
      <c r="AY78">
        <v>1</v>
      </c>
      <c r="AZ78">
        <v>0</v>
      </c>
      <c r="BA78">
        <v>74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B78">
        <v>0</v>
      </c>
    </row>
    <row r="79" spans="1:80">
      <c r="A79">
        <f>ROW(Source!A111)</f>
        <v>111</v>
      </c>
      <c r="B79">
        <v>22950688</v>
      </c>
      <c r="C79">
        <v>22951028</v>
      </c>
      <c r="D79">
        <v>7231735</v>
      </c>
      <c r="E79">
        <v>1</v>
      </c>
      <c r="F79">
        <v>1</v>
      </c>
      <c r="G79">
        <v>7157832</v>
      </c>
      <c r="H79">
        <v>3</v>
      </c>
      <c r="I79" t="s">
        <v>1135</v>
      </c>
      <c r="J79" t="s">
        <v>1136</v>
      </c>
      <c r="K79" t="s">
        <v>1137</v>
      </c>
      <c r="L79">
        <v>1339</v>
      </c>
      <c r="N79">
        <v>1007</v>
      </c>
      <c r="O79" t="s">
        <v>102</v>
      </c>
      <c r="P79" t="s">
        <v>102</v>
      </c>
      <c r="Q79">
        <v>1</v>
      </c>
      <c r="Y79">
        <v>0.98</v>
      </c>
      <c r="AA79">
        <v>53.57</v>
      </c>
      <c r="AB79">
        <v>0</v>
      </c>
      <c r="AC79">
        <v>0</v>
      </c>
      <c r="AD79">
        <v>0</v>
      </c>
      <c r="AN79">
        <v>0</v>
      </c>
      <c r="AO79">
        <v>1</v>
      </c>
      <c r="AP79">
        <v>0</v>
      </c>
      <c r="AQ79">
        <v>0</v>
      </c>
      <c r="AR79">
        <v>0</v>
      </c>
      <c r="AS79" t="s">
        <v>45</v>
      </c>
      <c r="AT79">
        <v>0.98</v>
      </c>
      <c r="AU79" t="s">
        <v>45</v>
      </c>
      <c r="AV79">
        <v>0</v>
      </c>
      <c r="AW79">
        <v>2</v>
      </c>
      <c r="AX79">
        <v>22951036</v>
      </c>
      <c r="AY79">
        <v>1</v>
      </c>
      <c r="AZ79">
        <v>0</v>
      </c>
      <c r="BA79">
        <v>75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B79">
        <v>0</v>
      </c>
    </row>
    <row r="80" spans="1:80">
      <c r="A80">
        <f>ROW(Source!A111)</f>
        <v>111</v>
      </c>
      <c r="B80">
        <v>22950688</v>
      </c>
      <c r="C80">
        <v>22951028</v>
      </c>
      <c r="D80">
        <v>7232095</v>
      </c>
      <c r="E80">
        <v>1</v>
      </c>
      <c r="F80">
        <v>1</v>
      </c>
      <c r="G80">
        <v>7157832</v>
      </c>
      <c r="H80">
        <v>3</v>
      </c>
      <c r="I80" t="s">
        <v>1138</v>
      </c>
      <c r="J80" t="s">
        <v>1139</v>
      </c>
      <c r="K80" t="s">
        <v>1140</v>
      </c>
      <c r="L80">
        <v>1339</v>
      </c>
      <c r="N80">
        <v>1007</v>
      </c>
      <c r="O80" t="s">
        <v>102</v>
      </c>
      <c r="P80" t="s">
        <v>102</v>
      </c>
      <c r="Q80">
        <v>1</v>
      </c>
      <c r="Y80">
        <v>6.23</v>
      </c>
      <c r="AA80">
        <v>5.91</v>
      </c>
      <c r="AB80">
        <v>0</v>
      </c>
      <c r="AC80">
        <v>0</v>
      </c>
      <c r="AD80">
        <v>0</v>
      </c>
      <c r="AN80">
        <v>0</v>
      </c>
      <c r="AO80">
        <v>1</v>
      </c>
      <c r="AP80">
        <v>0</v>
      </c>
      <c r="AQ80">
        <v>0</v>
      </c>
      <c r="AR80">
        <v>0</v>
      </c>
      <c r="AS80" t="s">
        <v>45</v>
      </c>
      <c r="AT80">
        <v>6.23</v>
      </c>
      <c r="AU80" t="s">
        <v>45</v>
      </c>
      <c r="AV80">
        <v>0</v>
      </c>
      <c r="AW80">
        <v>2</v>
      </c>
      <c r="AX80">
        <v>22951037</v>
      </c>
      <c r="AY80">
        <v>1</v>
      </c>
      <c r="AZ80">
        <v>0</v>
      </c>
      <c r="BA80">
        <v>76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B80">
        <v>0</v>
      </c>
    </row>
    <row r="81" spans="1:80">
      <c r="A81">
        <f>ROW(Source!A112)</f>
        <v>112</v>
      </c>
      <c r="B81">
        <v>22950688</v>
      </c>
      <c r="C81">
        <v>22951039</v>
      </c>
      <c r="D81">
        <v>7157835</v>
      </c>
      <c r="E81">
        <v>7157832</v>
      </c>
      <c r="F81">
        <v>1</v>
      </c>
      <c r="G81">
        <v>7157832</v>
      </c>
      <c r="H81">
        <v>1</v>
      </c>
      <c r="I81" t="s">
        <v>1053</v>
      </c>
      <c r="J81" t="s">
        <v>45</v>
      </c>
      <c r="K81" t="s">
        <v>1054</v>
      </c>
      <c r="L81">
        <v>1191</v>
      </c>
      <c r="N81">
        <v>1013</v>
      </c>
      <c r="O81" t="s">
        <v>1055</v>
      </c>
      <c r="P81" t="s">
        <v>1055</v>
      </c>
      <c r="Q81">
        <v>1</v>
      </c>
      <c r="Y81">
        <v>74.53</v>
      </c>
      <c r="AA81">
        <v>0</v>
      </c>
      <c r="AB81">
        <v>0</v>
      </c>
      <c r="AC81">
        <v>0</v>
      </c>
      <c r="AD81">
        <v>0</v>
      </c>
      <c r="AN81">
        <v>0</v>
      </c>
      <c r="AO81">
        <v>1</v>
      </c>
      <c r="AP81">
        <v>0</v>
      </c>
      <c r="AQ81">
        <v>0</v>
      </c>
      <c r="AR81">
        <v>0</v>
      </c>
      <c r="AS81" t="s">
        <v>45</v>
      </c>
      <c r="AT81">
        <v>74.53</v>
      </c>
      <c r="AU81" t="s">
        <v>45</v>
      </c>
      <c r="AV81">
        <v>1</v>
      </c>
      <c r="AW81">
        <v>2</v>
      </c>
      <c r="AX81">
        <v>22951045</v>
      </c>
      <c r="AY81">
        <v>1</v>
      </c>
      <c r="AZ81">
        <v>0</v>
      </c>
      <c r="BA81">
        <v>77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B81">
        <v>0</v>
      </c>
    </row>
    <row r="82" spans="1:80">
      <c r="A82">
        <f>ROW(Source!A112)</f>
        <v>112</v>
      </c>
      <c r="B82">
        <v>22950688</v>
      </c>
      <c r="C82">
        <v>22951039</v>
      </c>
      <c r="D82">
        <v>7159942</v>
      </c>
      <c r="E82">
        <v>7157832</v>
      </c>
      <c r="F82">
        <v>1</v>
      </c>
      <c r="G82">
        <v>7157832</v>
      </c>
      <c r="H82">
        <v>2</v>
      </c>
      <c r="I82" t="s">
        <v>1063</v>
      </c>
      <c r="J82" t="s">
        <v>45</v>
      </c>
      <c r="K82" t="s">
        <v>1064</v>
      </c>
      <c r="L82">
        <v>1344</v>
      </c>
      <c r="N82">
        <v>1008</v>
      </c>
      <c r="O82" t="s">
        <v>1065</v>
      </c>
      <c r="P82" t="s">
        <v>1065</v>
      </c>
      <c r="Q82">
        <v>1</v>
      </c>
      <c r="Y82">
        <v>12.77</v>
      </c>
      <c r="AA82">
        <v>0</v>
      </c>
      <c r="AB82">
        <v>1</v>
      </c>
      <c r="AC82">
        <v>0</v>
      </c>
      <c r="AD82">
        <v>0</v>
      </c>
      <c r="AN82">
        <v>0</v>
      </c>
      <c r="AO82">
        <v>1</v>
      </c>
      <c r="AP82">
        <v>0</v>
      </c>
      <c r="AQ82">
        <v>0</v>
      </c>
      <c r="AR82">
        <v>0</v>
      </c>
      <c r="AS82" t="s">
        <v>45</v>
      </c>
      <c r="AT82">
        <v>12.77</v>
      </c>
      <c r="AU82" t="s">
        <v>45</v>
      </c>
      <c r="AV82">
        <v>0</v>
      </c>
      <c r="AW82">
        <v>2</v>
      </c>
      <c r="AX82">
        <v>22951046</v>
      </c>
      <c r="AY82">
        <v>1</v>
      </c>
      <c r="AZ82">
        <v>0</v>
      </c>
      <c r="BA82">
        <v>78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B82">
        <v>0</v>
      </c>
    </row>
    <row r="83" spans="1:80">
      <c r="A83">
        <f>ROW(Source!A112)</f>
        <v>112</v>
      </c>
      <c r="B83">
        <v>22950688</v>
      </c>
      <c r="C83">
        <v>22951039</v>
      </c>
      <c r="D83">
        <v>7182702</v>
      </c>
      <c r="E83">
        <v>7157832</v>
      </c>
      <c r="F83">
        <v>1</v>
      </c>
      <c r="G83">
        <v>7157832</v>
      </c>
      <c r="H83">
        <v>3</v>
      </c>
      <c r="I83" t="s">
        <v>1066</v>
      </c>
      <c r="J83" t="s">
        <v>45</v>
      </c>
      <c r="K83" t="s">
        <v>1134</v>
      </c>
      <c r="L83">
        <v>1348</v>
      </c>
      <c r="N83">
        <v>1009</v>
      </c>
      <c r="O83" t="s">
        <v>138</v>
      </c>
      <c r="P83" t="s">
        <v>138</v>
      </c>
      <c r="Q83">
        <v>1000</v>
      </c>
      <c r="Y83">
        <v>1</v>
      </c>
      <c r="AA83">
        <v>0</v>
      </c>
      <c r="AB83">
        <v>0</v>
      </c>
      <c r="AC83">
        <v>0</v>
      </c>
      <c r="AD83">
        <v>0</v>
      </c>
      <c r="AN83">
        <v>0</v>
      </c>
      <c r="AO83">
        <v>1</v>
      </c>
      <c r="AP83">
        <v>0</v>
      </c>
      <c r="AQ83">
        <v>0</v>
      </c>
      <c r="AR83">
        <v>0</v>
      </c>
      <c r="AS83" t="s">
        <v>45</v>
      </c>
      <c r="AT83">
        <v>1</v>
      </c>
      <c r="AU83" t="s">
        <v>45</v>
      </c>
      <c r="AV83">
        <v>0</v>
      </c>
      <c r="AW83">
        <v>2</v>
      </c>
      <c r="AX83">
        <v>22951049</v>
      </c>
      <c r="AY83">
        <v>1</v>
      </c>
      <c r="AZ83">
        <v>0</v>
      </c>
      <c r="BA83">
        <v>79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B83">
        <v>0</v>
      </c>
    </row>
    <row r="84" spans="1:80">
      <c r="A84">
        <f>ROW(Source!A112)</f>
        <v>112</v>
      </c>
      <c r="B84">
        <v>22950688</v>
      </c>
      <c r="C84">
        <v>22951039</v>
      </c>
      <c r="D84">
        <v>7231735</v>
      </c>
      <c r="E84">
        <v>1</v>
      </c>
      <c r="F84">
        <v>1</v>
      </c>
      <c r="G84">
        <v>7157832</v>
      </c>
      <c r="H84">
        <v>3</v>
      </c>
      <c r="I84" t="s">
        <v>1135</v>
      </c>
      <c r="J84" t="s">
        <v>1136</v>
      </c>
      <c r="K84" t="s">
        <v>1137</v>
      </c>
      <c r="L84">
        <v>1339</v>
      </c>
      <c r="N84">
        <v>1007</v>
      </c>
      <c r="O84" t="s">
        <v>102</v>
      </c>
      <c r="P84" t="s">
        <v>102</v>
      </c>
      <c r="Q84">
        <v>1</v>
      </c>
      <c r="Y84">
        <v>0.85</v>
      </c>
      <c r="AA84">
        <v>53.57</v>
      </c>
      <c r="AB84">
        <v>0</v>
      </c>
      <c r="AC84">
        <v>0</v>
      </c>
      <c r="AD84">
        <v>0</v>
      </c>
      <c r="AN84">
        <v>0</v>
      </c>
      <c r="AO84">
        <v>1</v>
      </c>
      <c r="AP84">
        <v>0</v>
      </c>
      <c r="AQ84">
        <v>0</v>
      </c>
      <c r="AR84">
        <v>0</v>
      </c>
      <c r="AS84" t="s">
        <v>45</v>
      </c>
      <c r="AT84">
        <v>0.85</v>
      </c>
      <c r="AU84" t="s">
        <v>45</v>
      </c>
      <c r="AV84">
        <v>0</v>
      </c>
      <c r="AW84">
        <v>2</v>
      </c>
      <c r="AX84">
        <v>22951047</v>
      </c>
      <c r="AY84">
        <v>1</v>
      </c>
      <c r="AZ84">
        <v>0</v>
      </c>
      <c r="BA84">
        <v>80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B84">
        <v>0</v>
      </c>
    </row>
    <row r="85" spans="1:80">
      <c r="A85">
        <f>ROW(Source!A112)</f>
        <v>112</v>
      </c>
      <c r="B85">
        <v>22950688</v>
      </c>
      <c r="C85">
        <v>22951039</v>
      </c>
      <c r="D85">
        <v>7232095</v>
      </c>
      <c r="E85">
        <v>1</v>
      </c>
      <c r="F85">
        <v>1</v>
      </c>
      <c r="G85">
        <v>7157832</v>
      </c>
      <c r="H85">
        <v>3</v>
      </c>
      <c r="I85" t="s">
        <v>1138</v>
      </c>
      <c r="J85" t="s">
        <v>1139</v>
      </c>
      <c r="K85" t="s">
        <v>1140</v>
      </c>
      <c r="L85">
        <v>1339</v>
      </c>
      <c r="N85">
        <v>1007</v>
      </c>
      <c r="O85" t="s">
        <v>102</v>
      </c>
      <c r="P85" t="s">
        <v>102</v>
      </c>
      <c r="Q85">
        <v>1</v>
      </c>
      <c r="Y85">
        <v>5.4</v>
      </c>
      <c r="AA85">
        <v>5.91</v>
      </c>
      <c r="AB85">
        <v>0</v>
      </c>
      <c r="AC85">
        <v>0</v>
      </c>
      <c r="AD85">
        <v>0</v>
      </c>
      <c r="AN85">
        <v>0</v>
      </c>
      <c r="AO85">
        <v>1</v>
      </c>
      <c r="AP85">
        <v>0</v>
      </c>
      <c r="AQ85">
        <v>0</v>
      </c>
      <c r="AR85">
        <v>0</v>
      </c>
      <c r="AS85" t="s">
        <v>45</v>
      </c>
      <c r="AT85">
        <v>5.4</v>
      </c>
      <c r="AU85" t="s">
        <v>45</v>
      </c>
      <c r="AV85">
        <v>0</v>
      </c>
      <c r="AW85">
        <v>2</v>
      </c>
      <c r="AX85">
        <v>22951048</v>
      </c>
      <c r="AY85">
        <v>1</v>
      </c>
      <c r="AZ85">
        <v>0</v>
      </c>
      <c r="BA85">
        <v>81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B85">
        <v>0</v>
      </c>
    </row>
    <row r="86" spans="1:80">
      <c r="A86">
        <f>ROW(Source!A113)</f>
        <v>113</v>
      </c>
      <c r="B86">
        <v>22950688</v>
      </c>
      <c r="C86">
        <v>22951050</v>
      </c>
      <c r="D86">
        <v>7157835</v>
      </c>
      <c r="E86">
        <v>7157832</v>
      </c>
      <c r="F86">
        <v>1</v>
      </c>
      <c r="G86">
        <v>7157832</v>
      </c>
      <c r="H86">
        <v>1</v>
      </c>
      <c r="I86" t="s">
        <v>1053</v>
      </c>
      <c r="J86" t="s">
        <v>45</v>
      </c>
      <c r="K86" t="s">
        <v>1054</v>
      </c>
      <c r="L86">
        <v>1191</v>
      </c>
      <c r="N86">
        <v>1013</v>
      </c>
      <c r="O86" t="s">
        <v>1055</v>
      </c>
      <c r="P86" t="s">
        <v>1055</v>
      </c>
      <c r="Q86">
        <v>1</v>
      </c>
      <c r="Y86">
        <v>31.21</v>
      </c>
      <c r="AA86">
        <v>0</v>
      </c>
      <c r="AB86">
        <v>0</v>
      </c>
      <c r="AC86">
        <v>0</v>
      </c>
      <c r="AD86">
        <v>0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45</v>
      </c>
      <c r="AT86">
        <v>31.21</v>
      </c>
      <c r="AU86" t="s">
        <v>45</v>
      </c>
      <c r="AV86">
        <v>1</v>
      </c>
      <c r="AW86">
        <v>2</v>
      </c>
      <c r="AX86">
        <v>22951057</v>
      </c>
      <c r="AY86">
        <v>1</v>
      </c>
      <c r="AZ86">
        <v>0</v>
      </c>
      <c r="BA86">
        <v>82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B86">
        <v>0</v>
      </c>
    </row>
    <row r="87" spans="1:80">
      <c r="A87">
        <f>ROW(Source!A113)</f>
        <v>113</v>
      </c>
      <c r="B87">
        <v>22950688</v>
      </c>
      <c r="C87">
        <v>22951050</v>
      </c>
      <c r="D87">
        <v>7231150</v>
      </c>
      <c r="E87">
        <v>1</v>
      </c>
      <c r="F87">
        <v>1</v>
      </c>
      <c r="G87">
        <v>7157832</v>
      </c>
      <c r="H87">
        <v>2</v>
      </c>
      <c r="I87" t="s">
        <v>1141</v>
      </c>
      <c r="J87" t="s">
        <v>1142</v>
      </c>
      <c r="K87" t="s">
        <v>1143</v>
      </c>
      <c r="L87">
        <v>1368</v>
      </c>
      <c r="N87">
        <v>1011</v>
      </c>
      <c r="O87" t="s">
        <v>1059</v>
      </c>
      <c r="P87" t="s">
        <v>1059</v>
      </c>
      <c r="Q87">
        <v>1</v>
      </c>
      <c r="Y87">
        <v>1.58</v>
      </c>
      <c r="AA87">
        <v>0</v>
      </c>
      <c r="AB87">
        <v>13.88</v>
      </c>
      <c r="AC87">
        <v>4.1100000000000003</v>
      </c>
      <c r="AD87">
        <v>0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45</v>
      </c>
      <c r="AT87">
        <v>1.58</v>
      </c>
      <c r="AU87" t="s">
        <v>45</v>
      </c>
      <c r="AV87">
        <v>0</v>
      </c>
      <c r="AW87">
        <v>2</v>
      </c>
      <c r="AX87">
        <v>22951058</v>
      </c>
      <c r="AY87">
        <v>1</v>
      </c>
      <c r="AZ87">
        <v>0</v>
      </c>
      <c r="BA87">
        <v>83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B87">
        <v>0</v>
      </c>
    </row>
    <row r="88" spans="1:80">
      <c r="A88">
        <f>ROW(Source!A113)</f>
        <v>113</v>
      </c>
      <c r="B88">
        <v>22950688</v>
      </c>
      <c r="C88">
        <v>22951050</v>
      </c>
      <c r="D88">
        <v>7230811</v>
      </c>
      <c r="E88">
        <v>1</v>
      </c>
      <c r="F88">
        <v>1</v>
      </c>
      <c r="G88">
        <v>7157832</v>
      </c>
      <c r="H88">
        <v>2</v>
      </c>
      <c r="I88" t="s">
        <v>1144</v>
      </c>
      <c r="J88" t="s">
        <v>1145</v>
      </c>
      <c r="K88" t="s">
        <v>1146</v>
      </c>
      <c r="L88">
        <v>1368</v>
      </c>
      <c r="N88">
        <v>1011</v>
      </c>
      <c r="O88" t="s">
        <v>1059</v>
      </c>
      <c r="P88" t="s">
        <v>1059</v>
      </c>
      <c r="Q88">
        <v>1</v>
      </c>
      <c r="Y88">
        <v>2.27</v>
      </c>
      <c r="AA88">
        <v>0</v>
      </c>
      <c r="AB88">
        <v>102.11</v>
      </c>
      <c r="AC88">
        <v>30.03</v>
      </c>
      <c r="AD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45</v>
      </c>
      <c r="AT88">
        <v>2.27</v>
      </c>
      <c r="AU88" t="s">
        <v>45</v>
      </c>
      <c r="AV88">
        <v>0</v>
      </c>
      <c r="AW88">
        <v>2</v>
      </c>
      <c r="AX88">
        <v>22951059</v>
      </c>
      <c r="AY88">
        <v>1</v>
      </c>
      <c r="AZ88">
        <v>0</v>
      </c>
      <c r="BA88">
        <v>84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B88">
        <v>0</v>
      </c>
    </row>
    <row r="89" spans="1:80">
      <c r="A89">
        <f>ROW(Source!A113)</f>
        <v>113</v>
      </c>
      <c r="B89">
        <v>22950688</v>
      </c>
      <c r="C89">
        <v>22951050</v>
      </c>
      <c r="D89">
        <v>7231827</v>
      </c>
      <c r="E89">
        <v>1</v>
      </c>
      <c r="F89">
        <v>1</v>
      </c>
      <c r="G89">
        <v>7157832</v>
      </c>
      <c r="H89">
        <v>3</v>
      </c>
      <c r="I89" t="s">
        <v>612</v>
      </c>
      <c r="J89" t="s">
        <v>614</v>
      </c>
      <c r="K89" t="s">
        <v>613</v>
      </c>
      <c r="L89">
        <v>1339</v>
      </c>
      <c r="N89">
        <v>1007</v>
      </c>
      <c r="O89" t="s">
        <v>102</v>
      </c>
      <c r="P89" t="s">
        <v>102</v>
      </c>
      <c r="Q89">
        <v>1</v>
      </c>
      <c r="Y89">
        <v>7</v>
      </c>
      <c r="AA89">
        <v>7.07</v>
      </c>
      <c r="AB89">
        <v>0</v>
      </c>
      <c r="AC89">
        <v>0</v>
      </c>
      <c r="AD89">
        <v>0</v>
      </c>
      <c r="AN89">
        <v>0</v>
      </c>
      <c r="AO89">
        <v>1</v>
      </c>
      <c r="AP89">
        <v>0</v>
      </c>
      <c r="AQ89">
        <v>0</v>
      </c>
      <c r="AR89">
        <v>0</v>
      </c>
      <c r="AS89" t="s">
        <v>45</v>
      </c>
      <c r="AT89">
        <v>7</v>
      </c>
      <c r="AU89" t="s">
        <v>45</v>
      </c>
      <c r="AV89">
        <v>0</v>
      </c>
      <c r="AW89">
        <v>2</v>
      </c>
      <c r="AX89">
        <v>22951060</v>
      </c>
      <c r="AY89">
        <v>1</v>
      </c>
      <c r="AZ89">
        <v>0</v>
      </c>
      <c r="BA89">
        <v>85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B89">
        <v>0</v>
      </c>
    </row>
    <row r="90" spans="1:80">
      <c r="A90">
        <f>ROW(Source!A113)</f>
        <v>113</v>
      </c>
      <c r="B90">
        <v>22950688</v>
      </c>
      <c r="C90">
        <v>22951050</v>
      </c>
      <c r="D90">
        <v>7240803</v>
      </c>
      <c r="E90">
        <v>1</v>
      </c>
      <c r="F90">
        <v>1</v>
      </c>
      <c r="G90">
        <v>7157832</v>
      </c>
      <c r="H90">
        <v>3</v>
      </c>
      <c r="I90" t="s">
        <v>268</v>
      </c>
      <c r="J90" t="s">
        <v>271</v>
      </c>
      <c r="K90" t="s">
        <v>269</v>
      </c>
      <c r="L90">
        <v>1301</v>
      </c>
      <c r="N90">
        <v>1003</v>
      </c>
      <c r="O90" t="s">
        <v>270</v>
      </c>
      <c r="P90" t="s">
        <v>270</v>
      </c>
      <c r="Q90">
        <v>1</v>
      </c>
      <c r="Y90">
        <v>100</v>
      </c>
      <c r="AA90">
        <v>142.28</v>
      </c>
      <c r="AB90">
        <v>0</v>
      </c>
      <c r="AC90">
        <v>0</v>
      </c>
      <c r="AD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 t="s">
        <v>45</v>
      </c>
      <c r="AT90">
        <v>100</v>
      </c>
      <c r="AU90" t="s">
        <v>45</v>
      </c>
      <c r="AV90">
        <v>0</v>
      </c>
      <c r="AW90">
        <v>1</v>
      </c>
      <c r="AX90">
        <v>-1</v>
      </c>
      <c r="AY90">
        <v>0</v>
      </c>
      <c r="AZ90">
        <v>0</v>
      </c>
      <c r="BA90" t="s">
        <v>45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B90">
        <v>0</v>
      </c>
    </row>
    <row r="91" spans="1:80">
      <c r="A91">
        <f>ROW(Source!A113)</f>
        <v>113</v>
      </c>
      <c r="B91">
        <v>22950688</v>
      </c>
      <c r="C91">
        <v>22951050</v>
      </c>
      <c r="D91">
        <v>7240848</v>
      </c>
      <c r="E91">
        <v>1</v>
      </c>
      <c r="F91">
        <v>1</v>
      </c>
      <c r="G91">
        <v>7157832</v>
      </c>
      <c r="H91">
        <v>3</v>
      </c>
      <c r="I91" t="s">
        <v>273</v>
      </c>
      <c r="J91" t="s">
        <v>275</v>
      </c>
      <c r="K91" t="s">
        <v>274</v>
      </c>
      <c r="L91">
        <v>1301</v>
      </c>
      <c r="N91">
        <v>1003</v>
      </c>
      <c r="O91" t="s">
        <v>270</v>
      </c>
      <c r="P91" t="s">
        <v>270</v>
      </c>
      <c r="Q91">
        <v>1</v>
      </c>
      <c r="Y91">
        <v>97</v>
      </c>
      <c r="AA91">
        <v>526.5</v>
      </c>
      <c r="AB91">
        <v>0</v>
      </c>
      <c r="AC91">
        <v>0</v>
      </c>
      <c r="AD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 t="s">
        <v>45</v>
      </c>
      <c r="AT91">
        <v>97</v>
      </c>
      <c r="AU91" t="s">
        <v>45</v>
      </c>
      <c r="AV91">
        <v>0</v>
      </c>
      <c r="AW91">
        <v>1</v>
      </c>
      <c r="AX91">
        <v>-1</v>
      </c>
      <c r="AY91">
        <v>0</v>
      </c>
      <c r="AZ91">
        <v>0</v>
      </c>
      <c r="BA91" t="s">
        <v>45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B91">
        <v>0</v>
      </c>
    </row>
    <row r="92" spans="1:80">
      <c r="A92">
        <f>ROW(Source!A113)</f>
        <v>113</v>
      </c>
      <c r="B92">
        <v>22950688</v>
      </c>
      <c r="C92">
        <v>22951050</v>
      </c>
      <c r="D92">
        <v>7243279</v>
      </c>
      <c r="E92">
        <v>1</v>
      </c>
      <c r="F92">
        <v>1</v>
      </c>
      <c r="G92">
        <v>7157832</v>
      </c>
      <c r="H92">
        <v>3</v>
      </c>
      <c r="I92" t="s">
        <v>277</v>
      </c>
      <c r="J92" t="s">
        <v>279</v>
      </c>
      <c r="K92" t="s">
        <v>278</v>
      </c>
      <c r="L92">
        <v>1354</v>
      </c>
      <c r="N92">
        <v>1010</v>
      </c>
      <c r="O92" t="s">
        <v>227</v>
      </c>
      <c r="P92" t="s">
        <v>227</v>
      </c>
      <c r="Q92">
        <v>1</v>
      </c>
      <c r="Y92">
        <v>4</v>
      </c>
      <c r="AA92">
        <v>41.68</v>
      </c>
      <c r="AB92">
        <v>0</v>
      </c>
      <c r="AC92">
        <v>0</v>
      </c>
      <c r="AD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 t="s">
        <v>45</v>
      </c>
      <c r="AT92">
        <v>4</v>
      </c>
      <c r="AU92" t="s">
        <v>45</v>
      </c>
      <c r="AV92">
        <v>0</v>
      </c>
      <c r="AW92">
        <v>1</v>
      </c>
      <c r="AX92">
        <v>-1</v>
      </c>
      <c r="AY92">
        <v>0</v>
      </c>
      <c r="AZ92">
        <v>0</v>
      </c>
      <c r="BA92" t="s">
        <v>45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B92">
        <v>0</v>
      </c>
    </row>
    <row r="93" spans="1:80">
      <c r="A93">
        <f>ROW(Source!A113)</f>
        <v>113</v>
      </c>
      <c r="B93">
        <v>22950688</v>
      </c>
      <c r="C93">
        <v>22951050</v>
      </c>
      <c r="D93">
        <v>7244402</v>
      </c>
      <c r="E93">
        <v>1</v>
      </c>
      <c r="F93">
        <v>1</v>
      </c>
      <c r="G93">
        <v>7157832</v>
      </c>
      <c r="H93">
        <v>3</v>
      </c>
      <c r="I93" t="s">
        <v>281</v>
      </c>
      <c r="J93" t="s">
        <v>283</v>
      </c>
      <c r="K93" t="s">
        <v>282</v>
      </c>
      <c r="L93">
        <v>1354</v>
      </c>
      <c r="N93">
        <v>1010</v>
      </c>
      <c r="O93" t="s">
        <v>227</v>
      </c>
      <c r="P93" t="s">
        <v>227</v>
      </c>
      <c r="Q93">
        <v>1</v>
      </c>
      <c r="Y93">
        <v>4</v>
      </c>
      <c r="AA93">
        <v>531.48</v>
      </c>
      <c r="AB93">
        <v>0</v>
      </c>
      <c r="AC93">
        <v>0</v>
      </c>
      <c r="AD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 t="s">
        <v>45</v>
      </c>
      <c r="AT93">
        <v>4</v>
      </c>
      <c r="AU93" t="s">
        <v>45</v>
      </c>
      <c r="AV93">
        <v>0</v>
      </c>
      <c r="AW93">
        <v>1</v>
      </c>
      <c r="AX93">
        <v>-1</v>
      </c>
      <c r="AY93">
        <v>0</v>
      </c>
      <c r="AZ93">
        <v>0</v>
      </c>
      <c r="BA93" t="s">
        <v>45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B93">
        <v>0</v>
      </c>
    </row>
    <row r="94" spans="1:80">
      <c r="A94">
        <f>ROW(Source!A118)</f>
        <v>118</v>
      </c>
      <c r="B94">
        <v>22950688</v>
      </c>
      <c r="C94">
        <v>22951065</v>
      </c>
      <c r="D94">
        <v>7157835</v>
      </c>
      <c r="E94">
        <v>7157832</v>
      </c>
      <c r="F94">
        <v>1</v>
      </c>
      <c r="G94">
        <v>7157832</v>
      </c>
      <c r="H94">
        <v>1</v>
      </c>
      <c r="I94" t="s">
        <v>1053</v>
      </c>
      <c r="J94" t="s">
        <v>45</v>
      </c>
      <c r="K94" t="s">
        <v>1054</v>
      </c>
      <c r="L94">
        <v>1191</v>
      </c>
      <c r="N94">
        <v>1013</v>
      </c>
      <c r="O94" t="s">
        <v>1055</v>
      </c>
      <c r="P94" t="s">
        <v>1055</v>
      </c>
      <c r="Q94">
        <v>1</v>
      </c>
      <c r="Y94">
        <v>26.27</v>
      </c>
      <c r="AA94">
        <v>0</v>
      </c>
      <c r="AB94">
        <v>0</v>
      </c>
      <c r="AC94">
        <v>0</v>
      </c>
      <c r="AD94">
        <v>0</v>
      </c>
      <c r="AN94">
        <v>0</v>
      </c>
      <c r="AO94">
        <v>1</v>
      </c>
      <c r="AP94">
        <v>0</v>
      </c>
      <c r="AQ94">
        <v>0</v>
      </c>
      <c r="AR94">
        <v>0</v>
      </c>
      <c r="AS94" t="s">
        <v>45</v>
      </c>
      <c r="AT94">
        <v>26.27</v>
      </c>
      <c r="AU94" t="s">
        <v>45</v>
      </c>
      <c r="AV94">
        <v>1</v>
      </c>
      <c r="AW94">
        <v>2</v>
      </c>
      <c r="AX94">
        <v>22951072</v>
      </c>
      <c r="AY94">
        <v>1</v>
      </c>
      <c r="AZ94">
        <v>0</v>
      </c>
      <c r="BA94">
        <v>88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B94">
        <v>0</v>
      </c>
    </row>
    <row r="95" spans="1:80">
      <c r="A95">
        <f>ROW(Source!A118)</f>
        <v>118</v>
      </c>
      <c r="B95">
        <v>22950688</v>
      </c>
      <c r="C95">
        <v>22951065</v>
      </c>
      <c r="D95">
        <v>7231150</v>
      </c>
      <c r="E95">
        <v>1</v>
      </c>
      <c r="F95">
        <v>1</v>
      </c>
      <c r="G95">
        <v>7157832</v>
      </c>
      <c r="H95">
        <v>2</v>
      </c>
      <c r="I95" t="s">
        <v>1141</v>
      </c>
      <c r="J95" t="s">
        <v>1142</v>
      </c>
      <c r="K95" t="s">
        <v>1143</v>
      </c>
      <c r="L95">
        <v>1368</v>
      </c>
      <c r="N95">
        <v>1011</v>
      </c>
      <c r="O95" t="s">
        <v>1059</v>
      </c>
      <c r="P95" t="s">
        <v>1059</v>
      </c>
      <c r="Q95">
        <v>1</v>
      </c>
      <c r="Y95">
        <v>1.38</v>
      </c>
      <c r="AA95">
        <v>0</v>
      </c>
      <c r="AB95">
        <v>13.88</v>
      </c>
      <c r="AC95">
        <v>4.1100000000000003</v>
      </c>
      <c r="AD95">
        <v>0</v>
      </c>
      <c r="AN95">
        <v>0</v>
      </c>
      <c r="AO95">
        <v>1</v>
      </c>
      <c r="AP95">
        <v>0</v>
      </c>
      <c r="AQ95">
        <v>0</v>
      </c>
      <c r="AR95">
        <v>0</v>
      </c>
      <c r="AS95" t="s">
        <v>45</v>
      </c>
      <c r="AT95">
        <v>1.38</v>
      </c>
      <c r="AU95" t="s">
        <v>45</v>
      </c>
      <c r="AV95">
        <v>0</v>
      </c>
      <c r="AW95">
        <v>2</v>
      </c>
      <c r="AX95">
        <v>22951073</v>
      </c>
      <c r="AY95">
        <v>1</v>
      </c>
      <c r="AZ95">
        <v>0</v>
      </c>
      <c r="BA95">
        <v>89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B95">
        <v>0</v>
      </c>
    </row>
    <row r="96" spans="1:80">
      <c r="A96">
        <f>ROW(Source!A118)</f>
        <v>118</v>
      </c>
      <c r="B96">
        <v>22950688</v>
      </c>
      <c r="C96">
        <v>22951065</v>
      </c>
      <c r="D96">
        <v>7230811</v>
      </c>
      <c r="E96">
        <v>1</v>
      </c>
      <c r="F96">
        <v>1</v>
      </c>
      <c r="G96">
        <v>7157832</v>
      </c>
      <c r="H96">
        <v>2</v>
      </c>
      <c r="I96" t="s">
        <v>1144</v>
      </c>
      <c r="J96" t="s">
        <v>1145</v>
      </c>
      <c r="K96" t="s">
        <v>1146</v>
      </c>
      <c r="L96">
        <v>1368</v>
      </c>
      <c r="N96">
        <v>1011</v>
      </c>
      <c r="O96" t="s">
        <v>1059</v>
      </c>
      <c r="P96" t="s">
        <v>1059</v>
      </c>
      <c r="Q96">
        <v>1</v>
      </c>
      <c r="Y96">
        <v>1.85</v>
      </c>
      <c r="AA96">
        <v>0</v>
      </c>
      <c r="AB96">
        <v>102.11</v>
      </c>
      <c r="AC96">
        <v>30.03</v>
      </c>
      <c r="AD96">
        <v>0</v>
      </c>
      <c r="AN96">
        <v>0</v>
      </c>
      <c r="AO96">
        <v>1</v>
      </c>
      <c r="AP96">
        <v>0</v>
      </c>
      <c r="AQ96">
        <v>0</v>
      </c>
      <c r="AR96">
        <v>0</v>
      </c>
      <c r="AS96" t="s">
        <v>45</v>
      </c>
      <c r="AT96">
        <v>1.85</v>
      </c>
      <c r="AU96" t="s">
        <v>45</v>
      </c>
      <c r="AV96">
        <v>0</v>
      </c>
      <c r="AW96">
        <v>2</v>
      </c>
      <c r="AX96">
        <v>22951074</v>
      </c>
      <c r="AY96">
        <v>1</v>
      </c>
      <c r="AZ96">
        <v>0</v>
      </c>
      <c r="BA96">
        <v>90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B96">
        <v>0</v>
      </c>
    </row>
    <row r="97" spans="1:80">
      <c r="A97">
        <f>ROW(Source!A118)</f>
        <v>118</v>
      </c>
      <c r="B97">
        <v>22950688</v>
      </c>
      <c r="C97">
        <v>22951065</v>
      </c>
      <c r="D97">
        <v>7231827</v>
      </c>
      <c r="E97">
        <v>1</v>
      </c>
      <c r="F97">
        <v>1</v>
      </c>
      <c r="G97">
        <v>7157832</v>
      </c>
      <c r="H97">
        <v>3</v>
      </c>
      <c r="I97" t="s">
        <v>612</v>
      </c>
      <c r="J97" t="s">
        <v>614</v>
      </c>
      <c r="K97" t="s">
        <v>613</v>
      </c>
      <c r="L97">
        <v>1339</v>
      </c>
      <c r="N97">
        <v>1007</v>
      </c>
      <c r="O97" t="s">
        <v>102</v>
      </c>
      <c r="P97" t="s">
        <v>102</v>
      </c>
      <c r="Q97">
        <v>1</v>
      </c>
      <c r="Y97">
        <v>3.2</v>
      </c>
      <c r="AA97">
        <v>7.07</v>
      </c>
      <c r="AB97">
        <v>0</v>
      </c>
      <c r="AC97">
        <v>0</v>
      </c>
      <c r="AD97">
        <v>0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45</v>
      </c>
      <c r="AT97">
        <v>3.2</v>
      </c>
      <c r="AU97" t="s">
        <v>45</v>
      </c>
      <c r="AV97">
        <v>0</v>
      </c>
      <c r="AW97">
        <v>2</v>
      </c>
      <c r="AX97">
        <v>22951075</v>
      </c>
      <c r="AY97">
        <v>1</v>
      </c>
      <c r="AZ97">
        <v>0</v>
      </c>
      <c r="BA97">
        <v>91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B97">
        <v>0</v>
      </c>
    </row>
    <row r="98" spans="1:80">
      <c r="A98">
        <f>ROW(Source!A118)</f>
        <v>118</v>
      </c>
      <c r="B98">
        <v>22950688</v>
      </c>
      <c r="C98">
        <v>22951065</v>
      </c>
      <c r="D98">
        <v>7240801</v>
      </c>
      <c r="E98">
        <v>1</v>
      </c>
      <c r="F98">
        <v>1</v>
      </c>
      <c r="G98">
        <v>7157832</v>
      </c>
      <c r="H98">
        <v>3</v>
      </c>
      <c r="I98" t="s">
        <v>291</v>
      </c>
      <c r="J98" t="s">
        <v>293</v>
      </c>
      <c r="K98" t="s">
        <v>292</v>
      </c>
      <c r="L98">
        <v>1301</v>
      </c>
      <c r="N98">
        <v>1003</v>
      </c>
      <c r="O98" t="s">
        <v>270</v>
      </c>
      <c r="P98" t="s">
        <v>270</v>
      </c>
      <c r="Q98">
        <v>1</v>
      </c>
      <c r="Y98">
        <v>66.666667000000004</v>
      </c>
      <c r="AA98">
        <v>108.8</v>
      </c>
      <c r="AB98">
        <v>0</v>
      </c>
      <c r="AC98">
        <v>0</v>
      </c>
      <c r="AD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 t="s">
        <v>45</v>
      </c>
      <c r="AT98">
        <v>66.666667000000004</v>
      </c>
      <c r="AU98" t="s">
        <v>45</v>
      </c>
      <c r="AV98">
        <v>0</v>
      </c>
      <c r="AW98">
        <v>1</v>
      </c>
      <c r="AX98">
        <v>-1</v>
      </c>
      <c r="AY98">
        <v>0</v>
      </c>
      <c r="AZ98">
        <v>0</v>
      </c>
      <c r="BA98" t="s">
        <v>45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B98">
        <v>0</v>
      </c>
    </row>
    <row r="99" spans="1:80">
      <c r="A99">
        <f>ROW(Source!A118)</f>
        <v>118</v>
      </c>
      <c r="B99">
        <v>22950688</v>
      </c>
      <c r="C99">
        <v>22951065</v>
      </c>
      <c r="D99">
        <v>7240813</v>
      </c>
      <c r="E99">
        <v>1</v>
      </c>
      <c r="F99">
        <v>1</v>
      </c>
      <c r="G99">
        <v>7157832</v>
      </c>
      <c r="H99">
        <v>3</v>
      </c>
      <c r="I99" t="s">
        <v>287</v>
      </c>
      <c r="J99" t="s">
        <v>289</v>
      </c>
      <c r="K99" t="s">
        <v>288</v>
      </c>
      <c r="L99">
        <v>1301</v>
      </c>
      <c r="N99">
        <v>1003</v>
      </c>
      <c r="O99" t="s">
        <v>270</v>
      </c>
      <c r="P99" t="s">
        <v>270</v>
      </c>
      <c r="Q99">
        <v>1</v>
      </c>
      <c r="Y99">
        <v>33.333333000000003</v>
      </c>
      <c r="AA99">
        <v>137.55000000000001</v>
      </c>
      <c r="AB99">
        <v>0</v>
      </c>
      <c r="AC99">
        <v>0</v>
      </c>
      <c r="AD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 t="s">
        <v>45</v>
      </c>
      <c r="AT99">
        <v>33.333333000000003</v>
      </c>
      <c r="AU99" t="s">
        <v>45</v>
      </c>
      <c r="AV99">
        <v>0</v>
      </c>
      <c r="AW99">
        <v>1</v>
      </c>
      <c r="AX99">
        <v>-1</v>
      </c>
      <c r="AY99">
        <v>0</v>
      </c>
      <c r="AZ99">
        <v>0</v>
      </c>
      <c r="BA99" t="s">
        <v>45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B99">
        <v>0</v>
      </c>
    </row>
    <row r="100" spans="1:80">
      <c r="A100">
        <f>ROW(Source!A118)</f>
        <v>118</v>
      </c>
      <c r="B100">
        <v>22950688</v>
      </c>
      <c r="C100">
        <v>22951065</v>
      </c>
      <c r="D100">
        <v>7240846</v>
      </c>
      <c r="E100">
        <v>1</v>
      </c>
      <c r="F100">
        <v>1</v>
      </c>
      <c r="G100">
        <v>7157832</v>
      </c>
      <c r="H100">
        <v>3</v>
      </c>
      <c r="I100" t="s">
        <v>295</v>
      </c>
      <c r="J100" t="s">
        <v>297</v>
      </c>
      <c r="K100" t="s">
        <v>296</v>
      </c>
      <c r="L100">
        <v>1301</v>
      </c>
      <c r="N100">
        <v>1003</v>
      </c>
      <c r="O100" t="s">
        <v>270</v>
      </c>
      <c r="P100" t="s">
        <v>270</v>
      </c>
      <c r="Q100">
        <v>1</v>
      </c>
      <c r="Y100">
        <v>97</v>
      </c>
      <c r="AA100">
        <v>411.01</v>
      </c>
      <c r="AB100">
        <v>0</v>
      </c>
      <c r="AC100">
        <v>0</v>
      </c>
      <c r="AD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 t="s">
        <v>45</v>
      </c>
      <c r="AT100">
        <v>97</v>
      </c>
      <c r="AU100" t="s">
        <v>45</v>
      </c>
      <c r="AV100">
        <v>0</v>
      </c>
      <c r="AW100">
        <v>1</v>
      </c>
      <c r="AX100">
        <v>-1</v>
      </c>
      <c r="AY100">
        <v>0</v>
      </c>
      <c r="AZ100">
        <v>0</v>
      </c>
      <c r="BA100" t="s">
        <v>45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B100">
        <v>0</v>
      </c>
    </row>
    <row r="101" spans="1:80">
      <c r="A101">
        <f>ROW(Source!A118)</f>
        <v>118</v>
      </c>
      <c r="B101">
        <v>22950688</v>
      </c>
      <c r="C101">
        <v>22951065</v>
      </c>
      <c r="D101">
        <v>7243279</v>
      </c>
      <c r="E101">
        <v>1</v>
      </c>
      <c r="F101">
        <v>1</v>
      </c>
      <c r="G101">
        <v>7157832</v>
      </c>
      <c r="H101">
        <v>3</v>
      </c>
      <c r="I101" t="s">
        <v>277</v>
      </c>
      <c r="J101" t="s">
        <v>279</v>
      </c>
      <c r="K101" t="s">
        <v>278</v>
      </c>
      <c r="L101">
        <v>1354</v>
      </c>
      <c r="N101">
        <v>1010</v>
      </c>
      <c r="O101" t="s">
        <v>227</v>
      </c>
      <c r="P101" t="s">
        <v>227</v>
      </c>
      <c r="Q101">
        <v>1</v>
      </c>
      <c r="Y101">
        <v>4</v>
      </c>
      <c r="AA101">
        <v>41.68</v>
      </c>
      <c r="AB101">
        <v>0</v>
      </c>
      <c r="AC101">
        <v>0</v>
      </c>
      <c r="AD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 t="s">
        <v>45</v>
      </c>
      <c r="AT101">
        <v>4</v>
      </c>
      <c r="AU101" t="s">
        <v>45</v>
      </c>
      <c r="AV101">
        <v>0</v>
      </c>
      <c r="AW101">
        <v>1</v>
      </c>
      <c r="AX101">
        <v>-1</v>
      </c>
      <c r="AY101">
        <v>0</v>
      </c>
      <c r="AZ101">
        <v>0</v>
      </c>
      <c r="BA101" t="s">
        <v>45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B101">
        <v>0</v>
      </c>
    </row>
    <row r="102" spans="1:80">
      <c r="A102">
        <f>ROW(Source!A118)</f>
        <v>118</v>
      </c>
      <c r="B102">
        <v>22950688</v>
      </c>
      <c r="C102">
        <v>22951065</v>
      </c>
      <c r="D102">
        <v>7244402</v>
      </c>
      <c r="E102">
        <v>1</v>
      </c>
      <c r="F102">
        <v>1</v>
      </c>
      <c r="G102">
        <v>7157832</v>
      </c>
      <c r="H102">
        <v>3</v>
      </c>
      <c r="I102" t="s">
        <v>281</v>
      </c>
      <c r="J102" t="s">
        <v>283</v>
      </c>
      <c r="K102" t="s">
        <v>282</v>
      </c>
      <c r="L102">
        <v>1354</v>
      </c>
      <c r="N102">
        <v>1010</v>
      </c>
      <c r="O102" t="s">
        <v>227</v>
      </c>
      <c r="P102" t="s">
        <v>227</v>
      </c>
      <c r="Q102">
        <v>1</v>
      </c>
      <c r="Y102">
        <v>4</v>
      </c>
      <c r="AA102">
        <v>531.48</v>
      </c>
      <c r="AB102">
        <v>0</v>
      </c>
      <c r="AC102">
        <v>0</v>
      </c>
      <c r="AD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 t="s">
        <v>45</v>
      </c>
      <c r="AT102">
        <v>4</v>
      </c>
      <c r="AU102" t="s">
        <v>45</v>
      </c>
      <c r="AV102">
        <v>0</v>
      </c>
      <c r="AW102">
        <v>1</v>
      </c>
      <c r="AX102">
        <v>-1</v>
      </c>
      <c r="AY102">
        <v>0</v>
      </c>
      <c r="AZ102">
        <v>0</v>
      </c>
      <c r="BA102" t="s">
        <v>45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B102">
        <v>0</v>
      </c>
    </row>
    <row r="103" spans="1:80">
      <c r="A103">
        <f>ROW(Source!A124)</f>
        <v>124</v>
      </c>
      <c r="B103">
        <v>22950688</v>
      </c>
      <c r="C103">
        <v>22951080</v>
      </c>
      <c r="D103">
        <v>7157835</v>
      </c>
      <c r="E103">
        <v>7157832</v>
      </c>
      <c r="F103">
        <v>1</v>
      </c>
      <c r="G103">
        <v>7157832</v>
      </c>
      <c r="H103">
        <v>1</v>
      </c>
      <c r="I103" t="s">
        <v>1053</v>
      </c>
      <c r="J103" t="s">
        <v>45</v>
      </c>
      <c r="K103" t="s">
        <v>1054</v>
      </c>
      <c r="L103">
        <v>1191</v>
      </c>
      <c r="N103">
        <v>1013</v>
      </c>
      <c r="O103" t="s">
        <v>1055</v>
      </c>
      <c r="P103" t="s">
        <v>1055</v>
      </c>
      <c r="Q103">
        <v>1</v>
      </c>
      <c r="Y103">
        <v>26.27</v>
      </c>
      <c r="AA103">
        <v>0</v>
      </c>
      <c r="AB103">
        <v>0</v>
      </c>
      <c r="AC103">
        <v>0</v>
      </c>
      <c r="AD103">
        <v>0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45</v>
      </c>
      <c r="AT103">
        <v>26.27</v>
      </c>
      <c r="AU103" t="s">
        <v>45</v>
      </c>
      <c r="AV103">
        <v>1</v>
      </c>
      <c r="AW103">
        <v>2</v>
      </c>
      <c r="AX103">
        <v>22951087</v>
      </c>
      <c r="AY103">
        <v>1</v>
      </c>
      <c r="AZ103">
        <v>0</v>
      </c>
      <c r="BA103">
        <v>94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B103">
        <v>0</v>
      </c>
    </row>
    <row r="104" spans="1:80">
      <c r="A104">
        <f>ROW(Source!A124)</f>
        <v>124</v>
      </c>
      <c r="B104">
        <v>22950688</v>
      </c>
      <c r="C104">
        <v>22951080</v>
      </c>
      <c r="D104">
        <v>7231150</v>
      </c>
      <c r="E104">
        <v>1</v>
      </c>
      <c r="F104">
        <v>1</v>
      </c>
      <c r="G104">
        <v>7157832</v>
      </c>
      <c r="H104">
        <v>2</v>
      </c>
      <c r="I104" t="s">
        <v>1141</v>
      </c>
      <c r="J104" t="s">
        <v>1142</v>
      </c>
      <c r="K104" t="s">
        <v>1143</v>
      </c>
      <c r="L104">
        <v>1368</v>
      </c>
      <c r="N104">
        <v>1011</v>
      </c>
      <c r="O104" t="s">
        <v>1059</v>
      </c>
      <c r="P104" t="s">
        <v>1059</v>
      </c>
      <c r="Q104">
        <v>1</v>
      </c>
      <c r="Y104">
        <v>1.38</v>
      </c>
      <c r="AA104">
        <v>0</v>
      </c>
      <c r="AB104">
        <v>13.88</v>
      </c>
      <c r="AC104">
        <v>4.1100000000000003</v>
      </c>
      <c r="AD104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45</v>
      </c>
      <c r="AT104">
        <v>1.38</v>
      </c>
      <c r="AU104" t="s">
        <v>45</v>
      </c>
      <c r="AV104">
        <v>0</v>
      </c>
      <c r="AW104">
        <v>2</v>
      </c>
      <c r="AX104">
        <v>22951088</v>
      </c>
      <c r="AY104">
        <v>1</v>
      </c>
      <c r="AZ104">
        <v>0</v>
      </c>
      <c r="BA104">
        <v>95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B104">
        <v>0</v>
      </c>
    </row>
    <row r="105" spans="1:80">
      <c r="A105">
        <f>ROW(Source!A124)</f>
        <v>124</v>
      </c>
      <c r="B105">
        <v>22950688</v>
      </c>
      <c r="C105">
        <v>22951080</v>
      </c>
      <c r="D105">
        <v>7230811</v>
      </c>
      <c r="E105">
        <v>1</v>
      </c>
      <c r="F105">
        <v>1</v>
      </c>
      <c r="G105">
        <v>7157832</v>
      </c>
      <c r="H105">
        <v>2</v>
      </c>
      <c r="I105" t="s">
        <v>1144</v>
      </c>
      <c r="J105" t="s">
        <v>1145</v>
      </c>
      <c r="K105" t="s">
        <v>1146</v>
      </c>
      <c r="L105">
        <v>1368</v>
      </c>
      <c r="N105">
        <v>1011</v>
      </c>
      <c r="O105" t="s">
        <v>1059</v>
      </c>
      <c r="P105" t="s">
        <v>1059</v>
      </c>
      <c r="Q105">
        <v>1</v>
      </c>
      <c r="Y105">
        <v>1.85</v>
      </c>
      <c r="AA105">
        <v>0</v>
      </c>
      <c r="AB105">
        <v>102.11</v>
      </c>
      <c r="AC105">
        <v>30.03</v>
      </c>
      <c r="AD105">
        <v>0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45</v>
      </c>
      <c r="AT105">
        <v>1.85</v>
      </c>
      <c r="AU105" t="s">
        <v>45</v>
      </c>
      <c r="AV105">
        <v>0</v>
      </c>
      <c r="AW105">
        <v>2</v>
      </c>
      <c r="AX105">
        <v>22951089</v>
      </c>
      <c r="AY105">
        <v>1</v>
      </c>
      <c r="AZ105">
        <v>0</v>
      </c>
      <c r="BA105">
        <v>96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B105">
        <v>0</v>
      </c>
    </row>
    <row r="106" spans="1:80">
      <c r="A106">
        <f>ROW(Source!A124)</f>
        <v>124</v>
      </c>
      <c r="B106">
        <v>22950688</v>
      </c>
      <c r="C106">
        <v>22951080</v>
      </c>
      <c r="D106">
        <v>7231827</v>
      </c>
      <c r="E106">
        <v>1</v>
      </c>
      <c r="F106">
        <v>1</v>
      </c>
      <c r="G106">
        <v>7157832</v>
      </c>
      <c r="H106">
        <v>3</v>
      </c>
      <c r="I106" t="s">
        <v>612</v>
      </c>
      <c r="J106" t="s">
        <v>614</v>
      </c>
      <c r="K106" t="s">
        <v>613</v>
      </c>
      <c r="L106">
        <v>1339</v>
      </c>
      <c r="N106">
        <v>1007</v>
      </c>
      <c r="O106" t="s">
        <v>102</v>
      </c>
      <c r="P106" t="s">
        <v>102</v>
      </c>
      <c r="Q106">
        <v>1</v>
      </c>
      <c r="Y106">
        <v>2</v>
      </c>
      <c r="AA106">
        <v>7.07</v>
      </c>
      <c r="AB106">
        <v>0</v>
      </c>
      <c r="AC106">
        <v>0</v>
      </c>
      <c r="AD106">
        <v>0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45</v>
      </c>
      <c r="AT106">
        <v>2</v>
      </c>
      <c r="AU106" t="s">
        <v>45</v>
      </c>
      <c r="AV106">
        <v>0</v>
      </c>
      <c r="AW106">
        <v>2</v>
      </c>
      <c r="AX106">
        <v>22951090</v>
      </c>
      <c r="AY106">
        <v>1</v>
      </c>
      <c r="AZ106">
        <v>0</v>
      </c>
      <c r="BA106">
        <v>97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B106">
        <v>0</v>
      </c>
    </row>
    <row r="107" spans="1:80">
      <c r="A107">
        <f>ROW(Source!A124)</f>
        <v>124</v>
      </c>
      <c r="B107">
        <v>22950688</v>
      </c>
      <c r="C107">
        <v>22951080</v>
      </c>
      <c r="D107">
        <v>7240799</v>
      </c>
      <c r="E107">
        <v>1</v>
      </c>
      <c r="F107">
        <v>1</v>
      </c>
      <c r="G107">
        <v>7157832</v>
      </c>
      <c r="H107">
        <v>3</v>
      </c>
      <c r="I107" t="s">
        <v>304</v>
      </c>
      <c r="J107" t="s">
        <v>306</v>
      </c>
      <c r="K107" t="s">
        <v>305</v>
      </c>
      <c r="L107">
        <v>1301</v>
      </c>
      <c r="N107">
        <v>1003</v>
      </c>
      <c r="O107" t="s">
        <v>270</v>
      </c>
      <c r="P107" t="s">
        <v>270</v>
      </c>
      <c r="Q107">
        <v>1</v>
      </c>
      <c r="Y107">
        <v>100</v>
      </c>
      <c r="AA107">
        <v>79.099999999999994</v>
      </c>
      <c r="AB107">
        <v>0</v>
      </c>
      <c r="AC107">
        <v>0</v>
      </c>
      <c r="AD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 t="s">
        <v>45</v>
      </c>
      <c r="AT107">
        <v>100</v>
      </c>
      <c r="AU107" t="s">
        <v>45</v>
      </c>
      <c r="AV107">
        <v>0</v>
      </c>
      <c r="AW107">
        <v>1</v>
      </c>
      <c r="AX107">
        <v>-1</v>
      </c>
      <c r="AY107">
        <v>0</v>
      </c>
      <c r="AZ107">
        <v>0</v>
      </c>
      <c r="BA107" t="s">
        <v>45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B107">
        <v>0</v>
      </c>
    </row>
    <row r="108" spans="1:80">
      <c r="A108">
        <f>ROW(Source!A124)</f>
        <v>124</v>
      </c>
      <c r="B108">
        <v>22950688</v>
      </c>
      <c r="C108">
        <v>22951080</v>
      </c>
      <c r="D108">
        <v>7240845</v>
      </c>
      <c r="E108">
        <v>1</v>
      </c>
      <c r="F108">
        <v>1</v>
      </c>
      <c r="G108">
        <v>7157832</v>
      </c>
      <c r="H108">
        <v>3</v>
      </c>
      <c r="I108" t="s">
        <v>308</v>
      </c>
      <c r="J108" t="s">
        <v>310</v>
      </c>
      <c r="K108" t="s">
        <v>309</v>
      </c>
      <c r="L108">
        <v>1301</v>
      </c>
      <c r="N108">
        <v>1003</v>
      </c>
      <c r="O108" t="s">
        <v>270</v>
      </c>
      <c r="P108" t="s">
        <v>270</v>
      </c>
      <c r="Q108">
        <v>1</v>
      </c>
      <c r="Y108">
        <v>97</v>
      </c>
      <c r="AA108">
        <v>367.51</v>
      </c>
      <c r="AB108">
        <v>0</v>
      </c>
      <c r="AC108">
        <v>0</v>
      </c>
      <c r="AD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 t="s">
        <v>45</v>
      </c>
      <c r="AT108">
        <v>97</v>
      </c>
      <c r="AU108" t="s">
        <v>45</v>
      </c>
      <c r="AV108">
        <v>0</v>
      </c>
      <c r="AW108">
        <v>1</v>
      </c>
      <c r="AX108">
        <v>-1</v>
      </c>
      <c r="AY108">
        <v>0</v>
      </c>
      <c r="AZ108">
        <v>0</v>
      </c>
      <c r="BA108" t="s">
        <v>45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B108">
        <v>0</v>
      </c>
    </row>
    <row r="109" spans="1:80">
      <c r="A109">
        <f>ROW(Source!A124)</f>
        <v>124</v>
      </c>
      <c r="B109">
        <v>22950688</v>
      </c>
      <c r="C109">
        <v>22951080</v>
      </c>
      <c r="D109">
        <v>7243279</v>
      </c>
      <c r="E109">
        <v>1</v>
      </c>
      <c r="F109">
        <v>1</v>
      </c>
      <c r="G109">
        <v>7157832</v>
      </c>
      <c r="H109">
        <v>3</v>
      </c>
      <c r="I109" t="s">
        <v>277</v>
      </c>
      <c r="J109" t="s">
        <v>279</v>
      </c>
      <c r="K109" t="s">
        <v>278</v>
      </c>
      <c r="L109">
        <v>1354</v>
      </c>
      <c r="N109">
        <v>1010</v>
      </c>
      <c r="O109" t="s">
        <v>227</v>
      </c>
      <c r="P109" t="s">
        <v>227</v>
      </c>
      <c r="Q109">
        <v>1</v>
      </c>
      <c r="Y109">
        <v>4</v>
      </c>
      <c r="AA109">
        <v>41.68</v>
      </c>
      <c r="AB109">
        <v>0</v>
      </c>
      <c r="AC109">
        <v>0</v>
      </c>
      <c r="AD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 t="s">
        <v>45</v>
      </c>
      <c r="AT109">
        <v>4</v>
      </c>
      <c r="AU109" t="s">
        <v>45</v>
      </c>
      <c r="AV109">
        <v>0</v>
      </c>
      <c r="AW109">
        <v>1</v>
      </c>
      <c r="AX109">
        <v>-1</v>
      </c>
      <c r="AY109">
        <v>0</v>
      </c>
      <c r="AZ109">
        <v>0</v>
      </c>
      <c r="BA109" t="s">
        <v>45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B109">
        <v>0</v>
      </c>
    </row>
    <row r="110" spans="1:80">
      <c r="A110">
        <f>ROW(Source!A124)</f>
        <v>124</v>
      </c>
      <c r="B110">
        <v>22950688</v>
      </c>
      <c r="C110">
        <v>22951080</v>
      </c>
      <c r="D110">
        <v>7244402</v>
      </c>
      <c r="E110">
        <v>1</v>
      </c>
      <c r="F110">
        <v>1</v>
      </c>
      <c r="G110">
        <v>7157832</v>
      </c>
      <c r="H110">
        <v>3</v>
      </c>
      <c r="I110" t="s">
        <v>281</v>
      </c>
      <c r="J110" t="s">
        <v>283</v>
      </c>
      <c r="K110" t="s">
        <v>282</v>
      </c>
      <c r="L110">
        <v>1354</v>
      </c>
      <c r="N110">
        <v>1010</v>
      </c>
      <c r="O110" t="s">
        <v>227</v>
      </c>
      <c r="P110" t="s">
        <v>227</v>
      </c>
      <c r="Q110">
        <v>1</v>
      </c>
      <c r="Y110">
        <v>4</v>
      </c>
      <c r="AA110">
        <v>531.48</v>
      </c>
      <c r="AB110">
        <v>0</v>
      </c>
      <c r="AC110">
        <v>0</v>
      </c>
      <c r="AD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 t="s">
        <v>45</v>
      </c>
      <c r="AT110">
        <v>4</v>
      </c>
      <c r="AU110" t="s">
        <v>45</v>
      </c>
      <c r="AV110">
        <v>0</v>
      </c>
      <c r="AW110">
        <v>1</v>
      </c>
      <c r="AX110">
        <v>-1</v>
      </c>
      <c r="AY110">
        <v>0</v>
      </c>
      <c r="AZ110">
        <v>0</v>
      </c>
      <c r="BA110" t="s">
        <v>45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B110">
        <v>0</v>
      </c>
    </row>
    <row r="111" spans="1:80">
      <c r="A111">
        <f>ROW(Source!A129)</f>
        <v>129</v>
      </c>
      <c r="B111">
        <v>22950688</v>
      </c>
      <c r="C111">
        <v>22951095</v>
      </c>
      <c r="D111">
        <v>7157835</v>
      </c>
      <c r="E111">
        <v>7157832</v>
      </c>
      <c r="F111">
        <v>1</v>
      </c>
      <c r="G111">
        <v>7157832</v>
      </c>
      <c r="H111">
        <v>1</v>
      </c>
      <c r="I111" t="s">
        <v>1053</v>
      </c>
      <c r="J111" t="s">
        <v>45</v>
      </c>
      <c r="K111" t="s">
        <v>1054</v>
      </c>
      <c r="L111">
        <v>1191</v>
      </c>
      <c r="N111">
        <v>1013</v>
      </c>
      <c r="O111" t="s">
        <v>1055</v>
      </c>
      <c r="P111" t="s">
        <v>1055</v>
      </c>
      <c r="Q111">
        <v>1</v>
      </c>
      <c r="Y111">
        <v>6.05</v>
      </c>
      <c r="AA111">
        <v>0</v>
      </c>
      <c r="AB111">
        <v>0</v>
      </c>
      <c r="AC111">
        <v>0</v>
      </c>
      <c r="AD111">
        <v>0</v>
      </c>
      <c r="AN111">
        <v>0</v>
      </c>
      <c r="AO111">
        <v>1</v>
      </c>
      <c r="AP111">
        <v>0</v>
      </c>
      <c r="AQ111">
        <v>0</v>
      </c>
      <c r="AR111">
        <v>0</v>
      </c>
      <c r="AS111" t="s">
        <v>45</v>
      </c>
      <c r="AT111">
        <v>6.05</v>
      </c>
      <c r="AU111" t="s">
        <v>45</v>
      </c>
      <c r="AV111">
        <v>1</v>
      </c>
      <c r="AW111">
        <v>2</v>
      </c>
      <c r="AX111">
        <v>22951102</v>
      </c>
      <c r="AY111">
        <v>1</v>
      </c>
      <c r="AZ111">
        <v>0</v>
      </c>
      <c r="BA111">
        <v>100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B111">
        <v>0</v>
      </c>
    </row>
    <row r="112" spans="1:80">
      <c r="A112">
        <f>ROW(Source!A129)</f>
        <v>129</v>
      </c>
      <c r="B112">
        <v>22950688</v>
      </c>
      <c r="C112">
        <v>22951095</v>
      </c>
      <c r="D112">
        <v>7159942</v>
      </c>
      <c r="E112">
        <v>7157832</v>
      </c>
      <c r="F112">
        <v>1</v>
      </c>
      <c r="G112">
        <v>7157832</v>
      </c>
      <c r="H112">
        <v>2</v>
      </c>
      <c r="I112" t="s">
        <v>1063</v>
      </c>
      <c r="J112" t="s">
        <v>45</v>
      </c>
      <c r="K112" t="s">
        <v>1064</v>
      </c>
      <c r="L112">
        <v>1344</v>
      </c>
      <c r="N112">
        <v>1008</v>
      </c>
      <c r="O112" t="s">
        <v>1065</v>
      </c>
      <c r="P112" t="s">
        <v>1065</v>
      </c>
      <c r="Q112">
        <v>1</v>
      </c>
      <c r="Y112">
        <v>14.77</v>
      </c>
      <c r="AA112">
        <v>0</v>
      </c>
      <c r="AB112">
        <v>1</v>
      </c>
      <c r="AC112">
        <v>0</v>
      </c>
      <c r="AD112">
        <v>0</v>
      </c>
      <c r="AN112">
        <v>0</v>
      </c>
      <c r="AO112">
        <v>1</v>
      </c>
      <c r="AP112">
        <v>0</v>
      </c>
      <c r="AQ112">
        <v>0</v>
      </c>
      <c r="AR112">
        <v>0</v>
      </c>
      <c r="AS112" t="s">
        <v>45</v>
      </c>
      <c r="AT112">
        <v>14.77</v>
      </c>
      <c r="AU112" t="s">
        <v>45</v>
      </c>
      <c r="AV112">
        <v>0</v>
      </c>
      <c r="AW112">
        <v>2</v>
      </c>
      <c r="AX112">
        <v>22951103</v>
      </c>
      <c r="AY112">
        <v>1</v>
      </c>
      <c r="AZ112">
        <v>0</v>
      </c>
      <c r="BA112">
        <v>101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B112">
        <v>0</v>
      </c>
    </row>
    <row r="113" spans="1:80">
      <c r="A113">
        <f>ROW(Source!A129)</f>
        <v>129</v>
      </c>
      <c r="B113">
        <v>22950688</v>
      </c>
      <c r="C113">
        <v>22951095</v>
      </c>
      <c r="D113">
        <v>7182707</v>
      </c>
      <c r="E113">
        <v>7157832</v>
      </c>
      <c r="F113">
        <v>1</v>
      </c>
      <c r="G113">
        <v>7157832</v>
      </c>
      <c r="H113">
        <v>3</v>
      </c>
      <c r="I113" t="s">
        <v>1066</v>
      </c>
      <c r="J113" t="s">
        <v>45</v>
      </c>
      <c r="K113" t="s">
        <v>1067</v>
      </c>
      <c r="L113">
        <v>1344</v>
      </c>
      <c r="N113">
        <v>1008</v>
      </c>
      <c r="O113" t="s">
        <v>1065</v>
      </c>
      <c r="P113" t="s">
        <v>1065</v>
      </c>
      <c r="Q113">
        <v>1</v>
      </c>
      <c r="Y113">
        <v>4.4800000000000004</v>
      </c>
      <c r="AA113">
        <v>1</v>
      </c>
      <c r="AB113">
        <v>0</v>
      </c>
      <c r="AC113">
        <v>0</v>
      </c>
      <c r="AD113">
        <v>0</v>
      </c>
      <c r="AN113">
        <v>0</v>
      </c>
      <c r="AO113">
        <v>1</v>
      </c>
      <c r="AP113">
        <v>0</v>
      </c>
      <c r="AQ113">
        <v>0</v>
      </c>
      <c r="AR113">
        <v>0</v>
      </c>
      <c r="AS113" t="s">
        <v>45</v>
      </c>
      <c r="AT113">
        <v>4.4800000000000004</v>
      </c>
      <c r="AU113" t="s">
        <v>45</v>
      </c>
      <c r="AV113">
        <v>0</v>
      </c>
      <c r="AW113">
        <v>2</v>
      </c>
      <c r="AX113">
        <v>22951107</v>
      </c>
      <c r="AY113">
        <v>1</v>
      </c>
      <c r="AZ113">
        <v>0</v>
      </c>
      <c r="BA113">
        <v>102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B113">
        <v>0</v>
      </c>
    </row>
    <row r="114" spans="1:80">
      <c r="A114">
        <f>ROW(Source!A129)</f>
        <v>129</v>
      </c>
      <c r="B114">
        <v>22950688</v>
      </c>
      <c r="C114">
        <v>22951095</v>
      </c>
      <c r="D114">
        <v>7231768</v>
      </c>
      <c r="E114">
        <v>1</v>
      </c>
      <c r="F114">
        <v>1</v>
      </c>
      <c r="G114">
        <v>7157832</v>
      </c>
      <c r="H114">
        <v>3</v>
      </c>
      <c r="I114" t="s">
        <v>1128</v>
      </c>
      <c r="J114" t="s">
        <v>1129</v>
      </c>
      <c r="K114" t="s">
        <v>1130</v>
      </c>
      <c r="L114">
        <v>1348</v>
      </c>
      <c r="N114">
        <v>1009</v>
      </c>
      <c r="O114" t="s">
        <v>138</v>
      </c>
      <c r="P114" t="s">
        <v>138</v>
      </c>
      <c r="Q114">
        <v>1000</v>
      </c>
      <c r="Y114">
        <v>5.0400000000000002E-3</v>
      </c>
      <c r="AA114">
        <v>17876.91</v>
      </c>
      <c r="AB114">
        <v>0</v>
      </c>
      <c r="AC114">
        <v>0</v>
      </c>
      <c r="AD114">
        <v>0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45</v>
      </c>
      <c r="AT114">
        <v>5.0400000000000002E-3</v>
      </c>
      <c r="AU114" t="s">
        <v>45</v>
      </c>
      <c r="AV114">
        <v>0</v>
      </c>
      <c r="AW114">
        <v>2</v>
      </c>
      <c r="AX114">
        <v>22951104</v>
      </c>
      <c r="AY114">
        <v>1</v>
      </c>
      <c r="AZ114">
        <v>0</v>
      </c>
      <c r="BA114">
        <v>103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B114">
        <v>0</v>
      </c>
    </row>
    <row r="115" spans="1:80">
      <c r="A115">
        <f>ROW(Source!A129)</f>
        <v>129</v>
      </c>
      <c r="B115">
        <v>22950688</v>
      </c>
      <c r="C115">
        <v>22951095</v>
      </c>
      <c r="D115">
        <v>7243286</v>
      </c>
      <c r="E115">
        <v>1</v>
      </c>
      <c r="F115">
        <v>1</v>
      </c>
      <c r="G115">
        <v>7157832</v>
      </c>
      <c r="H115">
        <v>3</v>
      </c>
      <c r="I115" t="s">
        <v>231</v>
      </c>
      <c r="J115" t="s">
        <v>233</v>
      </c>
      <c r="K115" t="s">
        <v>232</v>
      </c>
      <c r="L115">
        <v>1354</v>
      </c>
      <c r="N115">
        <v>1010</v>
      </c>
      <c r="O115" t="s">
        <v>227</v>
      </c>
      <c r="P115" t="s">
        <v>227</v>
      </c>
      <c r="Q115">
        <v>1</v>
      </c>
      <c r="Y115">
        <v>2</v>
      </c>
      <c r="AA115">
        <v>229.84</v>
      </c>
      <c r="AB115">
        <v>0</v>
      </c>
      <c r="AC115">
        <v>0</v>
      </c>
      <c r="AD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 t="s">
        <v>45</v>
      </c>
      <c r="AT115">
        <v>2</v>
      </c>
      <c r="AU115" t="s">
        <v>45</v>
      </c>
      <c r="AV115">
        <v>0</v>
      </c>
      <c r="AW115">
        <v>1</v>
      </c>
      <c r="AX115">
        <v>-1</v>
      </c>
      <c r="AY115">
        <v>0</v>
      </c>
      <c r="AZ115">
        <v>0</v>
      </c>
      <c r="BA115" t="s">
        <v>45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B115">
        <v>0</v>
      </c>
    </row>
    <row r="116" spans="1:80">
      <c r="A116">
        <f>ROW(Source!A129)</f>
        <v>129</v>
      </c>
      <c r="B116">
        <v>22950688</v>
      </c>
      <c r="C116">
        <v>22951095</v>
      </c>
      <c r="D116">
        <v>7244353</v>
      </c>
      <c r="E116">
        <v>1</v>
      </c>
      <c r="F116">
        <v>1</v>
      </c>
      <c r="G116">
        <v>7157832</v>
      </c>
      <c r="H116">
        <v>3</v>
      </c>
      <c r="I116" t="s">
        <v>235</v>
      </c>
      <c r="J116" t="s">
        <v>237</v>
      </c>
      <c r="K116" t="s">
        <v>236</v>
      </c>
      <c r="L116">
        <v>1354</v>
      </c>
      <c r="N116">
        <v>1010</v>
      </c>
      <c r="O116" t="s">
        <v>227</v>
      </c>
      <c r="P116" t="s">
        <v>227</v>
      </c>
      <c r="Q116">
        <v>1</v>
      </c>
      <c r="Y116">
        <v>1</v>
      </c>
      <c r="AA116">
        <v>3554.27</v>
      </c>
      <c r="AB116">
        <v>0</v>
      </c>
      <c r="AC116">
        <v>0</v>
      </c>
      <c r="AD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 t="s">
        <v>45</v>
      </c>
      <c r="AT116">
        <v>1</v>
      </c>
      <c r="AU116" t="s">
        <v>45</v>
      </c>
      <c r="AV116">
        <v>0</v>
      </c>
      <c r="AW116">
        <v>1</v>
      </c>
      <c r="AX116">
        <v>-1</v>
      </c>
      <c r="AY116">
        <v>0</v>
      </c>
      <c r="AZ116">
        <v>0</v>
      </c>
      <c r="BA116" t="s">
        <v>45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B116">
        <v>0</v>
      </c>
    </row>
    <row r="117" spans="1:80">
      <c r="A117">
        <f>ROW(Source!A132)</f>
        <v>132</v>
      </c>
      <c r="B117">
        <v>22950688</v>
      </c>
      <c r="C117">
        <v>22951110</v>
      </c>
      <c r="D117">
        <v>7157835</v>
      </c>
      <c r="E117">
        <v>7157832</v>
      </c>
      <c r="F117">
        <v>1</v>
      </c>
      <c r="G117">
        <v>7157832</v>
      </c>
      <c r="H117">
        <v>1</v>
      </c>
      <c r="I117" t="s">
        <v>1053</v>
      </c>
      <c r="J117" t="s">
        <v>45</v>
      </c>
      <c r="K117" t="s">
        <v>1054</v>
      </c>
      <c r="L117">
        <v>1191</v>
      </c>
      <c r="N117">
        <v>1013</v>
      </c>
      <c r="O117" t="s">
        <v>1055</v>
      </c>
      <c r="P117" t="s">
        <v>1055</v>
      </c>
      <c r="Q117">
        <v>1</v>
      </c>
      <c r="Y117">
        <v>2.6</v>
      </c>
      <c r="AA117">
        <v>0</v>
      </c>
      <c r="AB117">
        <v>0</v>
      </c>
      <c r="AC117">
        <v>0</v>
      </c>
      <c r="AD117">
        <v>0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45</v>
      </c>
      <c r="AT117">
        <v>2.6</v>
      </c>
      <c r="AU117" t="s">
        <v>45</v>
      </c>
      <c r="AV117">
        <v>1</v>
      </c>
      <c r="AW117">
        <v>2</v>
      </c>
      <c r="AX117">
        <v>22951119</v>
      </c>
      <c r="AY117">
        <v>1</v>
      </c>
      <c r="AZ117">
        <v>0</v>
      </c>
      <c r="BA117">
        <v>106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B117">
        <v>0</v>
      </c>
    </row>
    <row r="118" spans="1:80">
      <c r="A118">
        <f>ROW(Source!A132)</f>
        <v>132</v>
      </c>
      <c r="B118">
        <v>22950688</v>
      </c>
      <c r="C118">
        <v>22951110</v>
      </c>
      <c r="D118">
        <v>7159942</v>
      </c>
      <c r="E118">
        <v>7157832</v>
      </c>
      <c r="F118">
        <v>1</v>
      </c>
      <c r="G118">
        <v>7157832</v>
      </c>
      <c r="H118">
        <v>2</v>
      </c>
      <c r="I118" t="s">
        <v>1063</v>
      </c>
      <c r="J118" t="s">
        <v>45</v>
      </c>
      <c r="K118" t="s">
        <v>1064</v>
      </c>
      <c r="L118">
        <v>1344</v>
      </c>
      <c r="N118">
        <v>1008</v>
      </c>
      <c r="O118" t="s">
        <v>1065</v>
      </c>
      <c r="P118" t="s">
        <v>1065</v>
      </c>
      <c r="Q118">
        <v>1</v>
      </c>
      <c r="Y118">
        <v>8.85</v>
      </c>
      <c r="AA118">
        <v>0</v>
      </c>
      <c r="AB118">
        <v>1</v>
      </c>
      <c r="AC118">
        <v>0</v>
      </c>
      <c r="AD118">
        <v>0</v>
      </c>
      <c r="AN118">
        <v>0</v>
      </c>
      <c r="AO118">
        <v>1</v>
      </c>
      <c r="AP118">
        <v>0</v>
      </c>
      <c r="AQ118">
        <v>0</v>
      </c>
      <c r="AR118">
        <v>0</v>
      </c>
      <c r="AS118" t="s">
        <v>45</v>
      </c>
      <c r="AT118">
        <v>8.85</v>
      </c>
      <c r="AU118" t="s">
        <v>45</v>
      </c>
      <c r="AV118">
        <v>0</v>
      </c>
      <c r="AW118">
        <v>2</v>
      </c>
      <c r="AX118">
        <v>22951120</v>
      </c>
      <c r="AY118">
        <v>1</v>
      </c>
      <c r="AZ118">
        <v>0</v>
      </c>
      <c r="BA118">
        <v>107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B118">
        <v>0</v>
      </c>
    </row>
    <row r="119" spans="1:80">
      <c r="A119">
        <f>ROW(Source!A132)</f>
        <v>132</v>
      </c>
      <c r="B119">
        <v>22950688</v>
      </c>
      <c r="C119">
        <v>22951110</v>
      </c>
      <c r="D119">
        <v>7182707</v>
      </c>
      <c r="E119">
        <v>7157832</v>
      </c>
      <c r="F119">
        <v>1</v>
      </c>
      <c r="G119">
        <v>7157832</v>
      </c>
      <c r="H119">
        <v>3</v>
      </c>
      <c r="I119" t="s">
        <v>1066</v>
      </c>
      <c r="J119" t="s">
        <v>45</v>
      </c>
      <c r="K119" t="s">
        <v>1067</v>
      </c>
      <c r="L119">
        <v>1344</v>
      </c>
      <c r="N119">
        <v>1008</v>
      </c>
      <c r="O119" t="s">
        <v>1065</v>
      </c>
      <c r="P119" t="s">
        <v>1065</v>
      </c>
      <c r="Q119">
        <v>1</v>
      </c>
      <c r="Y119">
        <v>2.4500000000000002</v>
      </c>
      <c r="AA119">
        <v>1</v>
      </c>
      <c r="AB119">
        <v>0</v>
      </c>
      <c r="AC119">
        <v>0</v>
      </c>
      <c r="AD119">
        <v>0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45</v>
      </c>
      <c r="AT119">
        <v>2.4500000000000002</v>
      </c>
      <c r="AU119" t="s">
        <v>45</v>
      </c>
      <c r="AV119">
        <v>0</v>
      </c>
      <c r="AW119">
        <v>2</v>
      </c>
      <c r="AX119">
        <v>22951124</v>
      </c>
      <c r="AY119">
        <v>1</v>
      </c>
      <c r="AZ119">
        <v>0</v>
      </c>
      <c r="BA119">
        <v>108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B119">
        <v>0</v>
      </c>
    </row>
    <row r="120" spans="1:80">
      <c r="A120">
        <f>ROW(Source!A132)</f>
        <v>132</v>
      </c>
      <c r="B120">
        <v>22950688</v>
      </c>
      <c r="C120">
        <v>22951110</v>
      </c>
      <c r="D120">
        <v>7231768</v>
      </c>
      <c r="E120">
        <v>1</v>
      </c>
      <c r="F120">
        <v>1</v>
      </c>
      <c r="G120">
        <v>7157832</v>
      </c>
      <c r="H120">
        <v>3</v>
      </c>
      <c r="I120" t="s">
        <v>1128</v>
      </c>
      <c r="J120" t="s">
        <v>1129</v>
      </c>
      <c r="K120" t="s">
        <v>1130</v>
      </c>
      <c r="L120">
        <v>1348</v>
      </c>
      <c r="N120">
        <v>1009</v>
      </c>
      <c r="O120" t="s">
        <v>138</v>
      </c>
      <c r="P120" t="s">
        <v>138</v>
      </c>
      <c r="Q120">
        <v>1000</v>
      </c>
      <c r="Y120">
        <v>2.0699999999999998E-3</v>
      </c>
      <c r="AA120">
        <v>17876.91</v>
      </c>
      <c r="AB120">
        <v>0</v>
      </c>
      <c r="AC120">
        <v>0</v>
      </c>
      <c r="AD120">
        <v>0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45</v>
      </c>
      <c r="AT120">
        <v>2.0699999999999998E-3</v>
      </c>
      <c r="AU120" t="s">
        <v>45</v>
      </c>
      <c r="AV120">
        <v>0</v>
      </c>
      <c r="AW120">
        <v>2</v>
      </c>
      <c r="AX120">
        <v>22951121</v>
      </c>
      <c r="AY120">
        <v>1</v>
      </c>
      <c r="AZ120">
        <v>0</v>
      </c>
      <c r="BA120">
        <v>109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B120">
        <v>0</v>
      </c>
    </row>
    <row r="121" spans="1:80">
      <c r="A121">
        <f>ROW(Source!A132)</f>
        <v>132</v>
      </c>
      <c r="B121">
        <v>22950688</v>
      </c>
      <c r="C121">
        <v>22951110</v>
      </c>
      <c r="D121">
        <v>7243283</v>
      </c>
      <c r="E121">
        <v>1</v>
      </c>
      <c r="F121">
        <v>1</v>
      </c>
      <c r="G121">
        <v>7157832</v>
      </c>
      <c r="H121">
        <v>3</v>
      </c>
      <c r="I121" t="s">
        <v>247</v>
      </c>
      <c r="J121" t="s">
        <v>249</v>
      </c>
      <c r="K121" t="s">
        <v>248</v>
      </c>
      <c r="L121">
        <v>1354</v>
      </c>
      <c r="N121">
        <v>1010</v>
      </c>
      <c r="O121" t="s">
        <v>227</v>
      </c>
      <c r="P121" t="s">
        <v>227</v>
      </c>
      <c r="Q121">
        <v>1</v>
      </c>
      <c r="Y121">
        <v>0.5</v>
      </c>
      <c r="AA121">
        <v>73.55</v>
      </c>
      <c r="AB121">
        <v>0</v>
      </c>
      <c r="AC121">
        <v>0</v>
      </c>
      <c r="AD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 t="s">
        <v>45</v>
      </c>
      <c r="AT121">
        <v>0.5</v>
      </c>
      <c r="AU121" t="s">
        <v>45</v>
      </c>
      <c r="AV121">
        <v>0</v>
      </c>
      <c r="AW121">
        <v>1</v>
      </c>
      <c r="AX121">
        <v>-1</v>
      </c>
      <c r="AY121">
        <v>0</v>
      </c>
      <c r="AZ121">
        <v>0</v>
      </c>
      <c r="BA121" t="s">
        <v>45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B121">
        <v>0</v>
      </c>
    </row>
    <row r="122" spans="1:80">
      <c r="A122">
        <f>ROW(Source!A132)</f>
        <v>132</v>
      </c>
      <c r="B122">
        <v>22950688</v>
      </c>
      <c r="C122">
        <v>22951110</v>
      </c>
      <c r="D122">
        <v>7243284</v>
      </c>
      <c r="E122">
        <v>1</v>
      </c>
      <c r="F122">
        <v>1</v>
      </c>
      <c r="G122">
        <v>7157832</v>
      </c>
      <c r="H122">
        <v>3</v>
      </c>
      <c r="I122" t="s">
        <v>239</v>
      </c>
      <c r="J122" t="s">
        <v>241</v>
      </c>
      <c r="K122" t="s">
        <v>240</v>
      </c>
      <c r="L122">
        <v>1354</v>
      </c>
      <c r="N122">
        <v>1010</v>
      </c>
      <c r="O122" t="s">
        <v>227</v>
      </c>
      <c r="P122" t="s">
        <v>227</v>
      </c>
      <c r="Q122">
        <v>1</v>
      </c>
      <c r="Y122">
        <v>1.5</v>
      </c>
      <c r="AA122">
        <v>87.81</v>
      </c>
      <c r="AB122">
        <v>0</v>
      </c>
      <c r="AC122">
        <v>0</v>
      </c>
      <c r="AD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 t="s">
        <v>45</v>
      </c>
      <c r="AT122">
        <v>1.5</v>
      </c>
      <c r="AU122" t="s">
        <v>45</v>
      </c>
      <c r="AV122">
        <v>0</v>
      </c>
      <c r="AW122">
        <v>1</v>
      </c>
      <c r="AX122">
        <v>-1</v>
      </c>
      <c r="AY122">
        <v>0</v>
      </c>
      <c r="AZ122">
        <v>0</v>
      </c>
      <c r="BA122" t="s">
        <v>45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B122">
        <v>0</v>
      </c>
    </row>
    <row r="123" spans="1:80">
      <c r="A123">
        <f>ROW(Source!A132)</f>
        <v>132</v>
      </c>
      <c r="B123">
        <v>22950688</v>
      </c>
      <c r="C123">
        <v>22951110</v>
      </c>
      <c r="D123">
        <v>7244406</v>
      </c>
      <c r="E123">
        <v>1</v>
      </c>
      <c r="F123">
        <v>1</v>
      </c>
      <c r="G123">
        <v>7157832</v>
      </c>
      <c r="H123">
        <v>3</v>
      </c>
      <c r="I123" t="s">
        <v>251</v>
      </c>
      <c r="J123" t="s">
        <v>253</v>
      </c>
      <c r="K123" t="s">
        <v>252</v>
      </c>
      <c r="L123">
        <v>1354</v>
      </c>
      <c r="N123">
        <v>1010</v>
      </c>
      <c r="O123" t="s">
        <v>227</v>
      </c>
      <c r="P123" t="s">
        <v>227</v>
      </c>
      <c r="Q123">
        <v>1</v>
      </c>
      <c r="Y123">
        <v>0.25</v>
      </c>
      <c r="AA123">
        <v>1306.3800000000001</v>
      </c>
      <c r="AB123">
        <v>0</v>
      </c>
      <c r="AC123">
        <v>0</v>
      </c>
      <c r="AD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 t="s">
        <v>45</v>
      </c>
      <c r="AT123">
        <v>0.25</v>
      </c>
      <c r="AU123" t="s">
        <v>45</v>
      </c>
      <c r="AV123">
        <v>0</v>
      </c>
      <c r="AW123">
        <v>1</v>
      </c>
      <c r="AX123">
        <v>-1</v>
      </c>
      <c r="AY123">
        <v>0</v>
      </c>
      <c r="AZ123">
        <v>0</v>
      </c>
      <c r="BA123" t="s">
        <v>45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B123">
        <v>0</v>
      </c>
    </row>
    <row r="124" spans="1:80">
      <c r="A124">
        <f>ROW(Source!A132)</f>
        <v>132</v>
      </c>
      <c r="B124">
        <v>22950688</v>
      </c>
      <c r="C124">
        <v>22951110</v>
      </c>
      <c r="D124">
        <v>7244407</v>
      </c>
      <c r="E124">
        <v>1</v>
      </c>
      <c r="F124">
        <v>1</v>
      </c>
      <c r="G124">
        <v>7157832</v>
      </c>
      <c r="H124">
        <v>3</v>
      </c>
      <c r="I124" t="s">
        <v>243</v>
      </c>
      <c r="J124" t="s">
        <v>245</v>
      </c>
      <c r="K124" t="s">
        <v>244</v>
      </c>
      <c r="L124">
        <v>1354</v>
      </c>
      <c r="N124">
        <v>1010</v>
      </c>
      <c r="O124" t="s">
        <v>227</v>
      </c>
      <c r="P124" t="s">
        <v>227</v>
      </c>
      <c r="Q124">
        <v>1</v>
      </c>
      <c r="Y124">
        <v>0.75</v>
      </c>
      <c r="AA124">
        <v>2001.09</v>
      </c>
      <c r="AB124">
        <v>0</v>
      </c>
      <c r="AC124">
        <v>0</v>
      </c>
      <c r="AD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 t="s">
        <v>45</v>
      </c>
      <c r="AT124">
        <v>0.75</v>
      </c>
      <c r="AU124" t="s">
        <v>45</v>
      </c>
      <c r="AV124">
        <v>0</v>
      </c>
      <c r="AW124">
        <v>1</v>
      </c>
      <c r="AX124">
        <v>-1</v>
      </c>
      <c r="AY124">
        <v>0</v>
      </c>
      <c r="AZ124">
        <v>0</v>
      </c>
      <c r="BA124" t="s">
        <v>45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B124">
        <v>0</v>
      </c>
    </row>
    <row r="125" spans="1:80">
      <c r="A125">
        <f>ROW(Source!A137)</f>
        <v>137</v>
      </c>
      <c r="B125">
        <v>22950688</v>
      </c>
      <c r="C125">
        <v>22951129</v>
      </c>
      <c r="D125">
        <v>7157835</v>
      </c>
      <c r="E125">
        <v>7157832</v>
      </c>
      <c r="F125">
        <v>1</v>
      </c>
      <c r="G125">
        <v>7157832</v>
      </c>
      <c r="H125">
        <v>1</v>
      </c>
      <c r="I125" t="s">
        <v>1053</v>
      </c>
      <c r="J125" t="s">
        <v>45</v>
      </c>
      <c r="K125" t="s">
        <v>1054</v>
      </c>
      <c r="L125">
        <v>1191</v>
      </c>
      <c r="N125">
        <v>1013</v>
      </c>
      <c r="O125" t="s">
        <v>1055</v>
      </c>
      <c r="P125" t="s">
        <v>1055</v>
      </c>
      <c r="Q125">
        <v>1</v>
      </c>
      <c r="Y125">
        <v>0.22</v>
      </c>
      <c r="AA125">
        <v>0</v>
      </c>
      <c r="AB125">
        <v>0</v>
      </c>
      <c r="AC125">
        <v>0</v>
      </c>
      <c r="AD125">
        <v>0</v>
      </c>
      <c r="AN125">
        <v>0</v>
      </c>
      <c r="AO125">
        <v>1</v>
      </c>
      <c r="AP125">
        <v>0</v>
      </c>
      <c r="AQ125">
        <v>0</v>
      </c>
      <c r="AR125">
        <v>0</v>
      </c>
      <c r="AS125" t="s">
        <v>45</v>
      </c>
      <c r="AT125">
        <v>0.22</v>
      </c>
      <c r="AU125" t="s">
        <v>45</v>
      </c>
      <c r="AV125">
        <v>1</v>
      </c>
      <c r="AW125">
        <v>2</v>
      </c>
      <c r="AX125">
        <v>22951136</v>
      </c>
      <c r="AY125">
        <v>1</v>
      </c>
      <c r="AZ125">
        <v>0</v>
      </c>
      <c r="BA125">
        <v>112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B125">
        <v>0</v>
      </c>
    </row>
    <row r="126" spans="1:80">
      <c r="A126">
        <f>ROW(Source!A137)</f>
        <v>137</v>
      </c>
      <c r="B126">
        <v>22950688</v>
      </c>
      <c r="C126">
        <v>22951129</v>
      </c>
      <c r="D126">
        <v>7234085</v>
      </c>
      <c r="E126">
        <v>1</v>
      </c>
      <c r="F126">
        <v>1</v>
      </c>
      <c r="G126">
        <v>7157832</v>
      </c>
      <c r="H126">
        <v>3</v>
      </c>
      <c r="I126" t="s">
        <v>1147</v>
      </c>
      <c r="J126" t="s">
        <v>1148</v>
      </c>
      <c r="K126" t="s">
        <v>1149</v>
      </c>
      <c r="L126">
        <v>1346</v>
      </c>
      <c r="N126">
        <v>1009</v>
      </c>
      <c r="O126" t="s">
        <v>163</v>
      </c>
      <c r="P126" t="s">
        <v>163</v>
      </c>
      <c r="Q126">
        <v>1</v>
      </c>
      <c r="Y126">
        <v>0.01</v>
      </c>
      <c r="AA126">
        <v>38</v>
      </c>
      <c r="AB126">
        <v>0</v>
      </c>
      <c r="AC126">
        <v>0</v>
      </c>
      <c r="AD126">
        <v>0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45</v>
      </c>
      <c r="AT126">
        <v>0.01</v>
      </c>
      <c r="AU126" t="s">
        <v>45</v>
      </c>
      <c r="AV126">
        <v>0</v>
      </c>
      <c r="AW126">
        <v>2</v>
      </c>
      <c r="AX126">
        <v>22951137</v>
      </c>
      <c r="AY126">
        <v>1</v>
      </c>
      <c r="AZ126">
        <v>0</v>
      </c>
      <c r="BA126">
        <v>113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B126">
        <v>0</v>
      </c>
    </row>
    <row r="127" spans="1:80">
      <c r="A127">
        <f>ROW(Source!A137)</f>
        <v>137</v>
      </c>
      <c r="B127">
        <v>22950688</v>
      </c>
      <c r="C127">
        <v>22951129</v>
      </c>
      <c r="D127">
        <v>7232181</v>
      </c>
      <c r="E127">
        <v>1</v>
      </c>
      <c r="F127">
        <v>1</v>
      </c>
      <c r="G127">
        <v>7157832</v>
      </c>
      <c r="H127">
        <v>3</v>
      </c>
      <c r="I127" t="s">
        <v>1150</v>
      </c>
      <c r="J127" t="s">
        <v>1151</v>
      </c>
      <c r="K127" t="s">
        <v>1152</v>
      </c>
      <c r="L127">
        <v>1348</v>
      </c>
      <c r="N127">
        <v>1009</v>
      </c>
      <c r="O127" t="s">
        <v>138</v>
      </c>
      <c r="P127" t="s">
        <v>138</v>
      </c>
      <c r="Q127">
        <v>1000</v>
      </c>
      <c r="Y127">
        <v>3.0000000000000001E-5</v>
      </c>
      <c r="AA127">
        <v>16222.39</v>
      </c>
      <c r="AB127">
        <v>0</v>
      </c>
      <c r="AC127">
        <v>0</v>
      </c>
      <c r="AD127">
        <v>0</v>
      </c>
      <c r="AN127">
        <v>0</v>
      </c>
      <c r="AO127">
        <v>1</v>
      </c>
      <c r="AP127">
        <v>0</v>
      </c>
      <c r="AQ127">
        <v>0</v>
      </c>
      <c r="AR127">
        <v>0</v>
      </c>
      <c r="AS127" t="s">
        <v>45</v>
      </c>
      <c r="AT127">
        <v>3.0000000000000001E-5</v>
      </c>
      <c r="AU127" t="s">
        <v>45</v>
      </c>
      <c r="AV127">
        <v>0</v>
      </c>
      <c r="AW127">
        <v>2</v>
      </c>
      <c r="AX127">
        <v>22951138</v>
      </c>
      <c r="AY127">
        <v>1</v>
      </c>
      <c r="AZ127">
        <v>0</v>
      </c>
      <c r="BA127">
        <v>114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B127">
        <v>0</v>
      </c>
    </row>
    <row r="128" spans="1:80">
      <c r="A128">
        <f>ROW(Source!A137)</f>
        <v>137</v>
      </c>
      <c r="B128">
        <v>22950688</v>
      </c>
      <c r="C128">
        <v>22951129</v>
      </c>
      <c r="D128">
        <v>7232429</v>
      </c>
      <c r="E128">
        <v>1</v>
      </c>
      <c r="F128">
        <v>1</v>
      </c>
      <c r="G128">
        <v>7157832</v>
      </c>
      <c r="H128">
        <v>3</v>
      </c>
      <c r="I128" t="s">
        <v>683</v>
      </c>
      <c r="J128" t="s">
        <v>685</v>
      </c>
      <c r="K128" t="s">
        <v>684</v>
      </c>
      <c r="L128">
        <v>1346</v>
      </c>
      <c r="N128">
        <v>1009</v>
      </c>
      <c r="O128" t="s">
        <v>163</v>
      </c>
      <c r="P128" t="s">
        <v>163</v>
      </c>
      <c r="Q128">
        <v>1</v>
      </c>
      <c r="Y128">
        <v>3.0000000000000001E-3</v>
      </c>
      <c r="AA128">
        <v>20.190000000000001</v>
      </c>
      <c r="AB128">
        <v>0</v>
      </c>
      <c r="AC128">
        <v>0</v>
      </c>
      <c r="AD128">
        <v>0</v>
      </c>
      <c r="AN128">
        <v>0</v>
      </c>
      <c r="AO128">
        <v>1</v>
      </c>
      <c r="AP128">
        <v>0</v>
      </c>
      <c r="AQ128">
        <v>0</v>
      </c>
      <c r="AR128">
        <v>0</v>
      </c>
      <c r="AS128" t="s">
        <v>45</v>
      </c>
      <c r="AT128">
        <v>3.0000000000000001E-3</v>
      </c>
      <c r="AU128" t="s">
        <v>45</v>
      </c>
      <c r="AV128">
        <v>0</v>
      </c>
      <c r="AW128">
        <v>2</v>
      </c>
      <c r="AX128">
        <v>22951139</v>
      </c>
      <c r="AY128">
        <v>1</v>
      </c>
      <c r="AZ128">
        <v>0</v>
      </c>
      <c r="BA128">
        <v>115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B128">
        <v>0</v>
      </c>
    </row>
    <row r="129" spans="1:80">
      <c r="A129">
        <f>ROW(Source!A137)</f>
        <v>137</v>
      </c>
      <c r="B129">
        <v>22950688</v>
      </c>
      <c r="C129">
        <v>22951129</v>
      </c>
      <c r="D129">
        <v>7244317</v>
      </c>
      <c r="E129">
        <v>1</v>
      </c>
      <c r="F129">
        <v>1</v>
      </c>
      <c r="G129">
        <v>7157832</v>
      </c>
      <c r="H129">
        <v>3</v>
      </c>
      <c r="I129" t="s">
        <v>333</v>
      </c>
      <c r="J129" t="s">
        <v>335</v>
      </c>
      <c r="K129" t="s">
        <v>334</v>
      </c>
      <c r="L129">
        <v>1354</v>
      </c>
      <c r="N129">
        <v>1010</v>
      </c>
      <c r="O129" t="s">
        <v>227</v>
      </c>
      <c r="P129" t="s">
        <v>227</v>
      </c>
      <c r="Q129">
        <v>1</v>
      </c>
      <c r="Y129">
        <v>1</v>
      </c>
      <c r="AA129">
        <v>38.950000000000003</v>
      </c>
      <c r="AB129">
        <v>0</v>
      </c>
      <c r="AC129">
        <v>0</v>
      </c>
      <c r="AD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 t="s">
        <v>45</v>
      </c>
      <c r="AT129">
        <v>1</v>
      </c>
      <c r="AU129" t="s">
        <v>45</v>
      </c>
      <c r="AV129">
        <v>0</v>
      </c>
      <c r="AW129">
        <v>1</v>
      </c>
      <c r="AX129">
        <v>-1</v>
      </c>
      <c r="AY129">
        <v>0</v>
      </c>
      <c r="AZ129">
        <v>0</v>
      </c>
      <c r="BA129" t="s">
        <v>45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B129">
        <v>0</v>
      </c>
    </row>
    <row r="130" spans="1:80">
      <c r="A130">
        <f>ROW(Source!A137)</f>
        <v>137</v>
      </c>
      <c r="B130">
        <v>22950688</v>
      </c>
      <c r="C130">
        <v>22951129</v>
      </c>
      <c r="D130">
        <v>7246448</v>
      </c>
      <c r="E130">
        <v>1</v>
      </c>
      <c r="F130">
        <v>1</v>
      </c>
      <c r="G130">
        <v>7157832</v>
      </c>
      <c r="H130">
        <v>3</v>
      </c>
      <c r="I130" t="s">
        <v>329</v>
      </c>
      <c r="J130" t="s">
        <v>331</v>
      </c>
      <c r="K130" t="s">
        <v>330</v>
      </c>
      <c r="L130">
        <v>1354</v>
      </c>
      <c r="N130">
        <v>1010</v>
      </c>
      <c r="O130" t="s">
        <v>227</v>
      </c>
      <c r="P130" t="s">
        <v>227</v>
      </c>
      <c r="Q130">
        <v>1</v>
      </c>
      <c r="Y130">
        <v>1</v>
      </c>
      <c r="AA130">
        <v>167.54</v>
      </c>
      <c r="AB130">
        <v>0</v>
      </c>
      <c r="AC130">
        <v>0</v>
      </c>
      <c r="AD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 t="s">
        <v>45</v>
      </c>
      <c r="AT130">
        <v>1</v>
      </c>
      <c r="AU130" t="s">
        <v>45</v>
      </c>
      <c r="AV130">
        <v>0</v>
      </c>
      <c r="AW130">
        <v>1</v>
      </c>
      <c r="AX130">
        <v>-1</v>
      </c>
      <c r="AY130">
        <v>0</v>
      </c>
      <c r="AZ130">
        <v>0</v>
      </c>
      <c r="BA130" t="s">
        <v>45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B130">
        <v>0</v>
      </c>
    </row>
    <row r="131" spans="1:80">
      <c r="A131">
        <f>ROW(Source!A140)</f>
        <v>140</v>
      </c>
      <c r="B131">
        <v>22950688</v>
      </c>
      <c r="C131">
        <v>22951159</v>
      </c>
      <c r="D131">
        <v>7157835</v>
      </c>
      <c r="E131">
        <v>7157832</v>
      </c>
      <c r="F131">
        <v>1</v>
      </c>
      <c r="G131">
        <v>7157832</v>
      </c>
      <c r="H131">
        <v>1</v>
      </c>
      <c r="I131" t="s">
        <v>1053</v>
      </c>
      <c r="J131" t="s">
        <v>45</v>
      </c>
      <c r="K131" t="s">
        <v>1054</v>
      </c>
      <c r="L131">
        <v>1191</v>
      </c>
      <c r="N131">
        <v>1013</v>
      </c>
      <c r="O131" t="s">
        <v>1055</v>
      </c>
      <c r="P131" t="s">
        <v>1055</v>
      </c>
      <c r="Q131">
        <v>1</v>
      </c>
      <c r="Y131">
        <v>0.31</v>
      </c>
      <c r="AA131">
        <v>0</v>
      </c>
      <c r="AB131">
        <v>0</v>
      </c>
      <c r="AC131">
        <v>0</v>
      </c>
      <c r="AD131">
        <v>0</v>
      </c>
      <c r="AN131">
        <v>0</v>
      </c>
      <c r="AO131">
        <v>1</v>
      </c>
      <c r="AP131">
        <v>0</v>
      </c>
      <c r="AQ131">
        <v>0</v>
      </c>
      <c r="AR131">
        <v>0</v>
      </c>
      <c r="AS131" t="s">
        <v>45</v>
      </c>
      <c r="AT131">
        <v>0.31</v>
      </c>
      <c r="AU131" t="s">
        <v>45</v>
      </c>
      <c r="AV131">
        <v>1</v>
      </c>
      <c r="AW131">
        <v>2</v>
      </c>
      <c r="AX131">
        <v>22951166</v>
      </c>
      <c r="AY131">
        <v>1</v>
      </c>
      <c r="AZ131">
        <v>0</v>
      </c>
      <c r="BA131">
        <v>118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B131">
        <v>0</v>
      </c>
    </row>
    <row r="132" spans="1:80">
      <c r="A132">
        <f>ROW(Source!A140)</f>
        <v>140</v>
      </c>
      <c r="B132">
        <v>22950688</v>
      </c>
      <c r="C132">
        <v>22951159</v>
      </c>
      <c r="D132">
        <v>7234085</v>
      </c>
      <c r="E132">
        <v>1</v>
      </c>
      <c r="F132">
        <v>1</v>
      </c>
      <c r="G132">
        <v>7157832</v>
      </c>
      <c r="H132">
        <v>3</v>
      </c>
      <c r="I132" t="s">
        <v>1147</v>
      </c>
      <c r="J132" t="s">
        <v>1148</v>
      </c>
      <c r="K132" t="s">
        <v>1149</v>
      </c>
      <c r="L132">
        <v>1346</v>
      </c>
      <c r="N132">
        <v>1009</v>
      </c>
      <c r="O132" t="s">
        <v>163</v>
      </c>
      <c r="P132" t="s">
        <v>163</v>
      </c>
      <c r="Q132">
        <v>1</v>
      </c>
      <c r="Y132">
        <v>0.01</v>
      </c>
      <c r="AA132">
        <v>38</v>
      </c>
      <c r="AB132">
        <v>0</v>
      </c>
      <c r="AC132">
        <v>0</v>
      </c>
      <c r="AD132">
        <v>0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45</v>
      </c>
      <c r="AT132">
        <v>0.01</v>
      </c>
      <c r="AU132" t="s">
        <v>45</v>
      </c>
      <c r="AV132">
        <v>0</v>
      </c>
      <c r="AW132">
        <v>2</v>
      </c>
      <c r="AX132">
        <v>22951167</v>
      </c>
      <c r="AY132">
        <v>1</v>
      </c>
      <c r="AZ132">
        <v>0</v>
      </c>
      <c r="BA132">
        <v>119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B132">
        <v>0</v>
      </c>
    </row>
    <row r="133" spans="1:80">
      <c r="A133">
        <f>ROW(Source!A140)</f>
        <v>140</v>
      </c>
      <c r="B133">
        <v>22950688</v>
      </c>
      <c r="C133">
        <v>22951159</v>
      </c>
      <c r="D133">
        <v>7232181</v>
      </c>
      <c r="E133">
        <v>1</v>
      </c>
      <c r="F133">
        <v>1</v>
      </c>
      <c r="G133">
        <v>7157832</v>
      </c>
      <c r="H133">
        <v>3</v>
      </c>
      <c r="I133" t="s">
        <v>1150</v>
      </c>
      <c r="J133" t="s">
        <v>1151</v>
      </c>
      <c r="K133" t="s">
        <v>1152</v>
      </c>
      <c r="L133">
        <v>1348</v>
      </c>
      <c r="N133">
        <v>1009</v>
      </c>
      <c r="O133" t="s">
        <v>138</v>
      </c>
      <c r="P133" t="s">
        <v>138</v>
      </c>
      <c r="Q133">
        <v>1000</v>
      </c>
      <c r="Y133">
        <v>3.0000000000000001E-5</v>
      </c>
      <c r="AA133">
        <v>16222.39</v>
      </c>
      <c r="AB133">
        <v>0</v>
      </c>
      <c r="AC133">
        <v>0</v>
      </c>
      <c r="AD133">
        <v>0</v>
      </c>
      <c r="AN133">
        <v>0</v>
      </c>
      <c r="AO133">
        <v>1</v>
      </c>
      <c r="AP133">
        <v>0</v>
      </c>
      <c r="AQ133">
        <v>0</v>
      </c>
      <c r="AR133">
        <v>0</v>
      </c>
      <c r="AS133" t="s">
        <v>45</v>
      </c>
      <c r="AT133">
        <v>3.0000000000000001E-5</v>
      </c>
      <c r="AU133" t="s">
        <v>45</v>
      </c>
      <c r="AV133">
        <v>0</v>
      </c>
      <c r="AW133">
        <v>2</v>
      </c>
      <c r="AX133">
        <v>22951168</v>
      </c>
      <c r="AY133">
        <v>1</v>
      </c>
      <c r="AZ133">
        <v>0</v>
      </c>
      <c r="BA133">
        <v>120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B133">
        <v>0</v>
      </c>
    </row>
    <row r="134" spans="1:80">
      <c r="A134">
        <f>ROW(Source!A140)</f>
        <v>140</v>
      </c>
      <c r="B134">
        <v>22950688</v>
      </c>
      <c r="C134">
        <v>22951159</v>
      </c>
      <c r="D134">
        <v>7232301</v>
      </c>
      <c r="E134">
        <v>1</v>
      </c>
      <c r="F134">
        <v>1</v>
      </c>
      <c r="G134">
        <v>7157832</v>
      </c>
      <c r="H134">
        <v>3</v>
      </c>
      <c r="I134" t="s">
        <v>1153</v>
      </c>
      <c r="J134" t="s">
        <v>1154</v>
      </c>
      <c r="K134" t="s">
        <v>1155</v>
      </c>
      <c r="L134">
        <v>1296</v>
      </c>
      <c r="N134">
        <v>1002</v>
      </c>
      <c r="O134" t="s">
        <v>1156</v>
      </c>
      <c r="P134" t="s">
        <v>1156</v>
      </c>
      <c r="Q134">
        <v>1</v>
      </c>
      <c r="Y134">
        <v>9.1700000000000004E-2</v>
      </c>
      <c r="AA134">
        <v>6.04</v>
      </c>
      <c r="AB134">
        <v>0</v>
      </c>
      <c r="AC134">
        <v>0</v>
      </c>
      <c r="AD134">
        <v>0</v>
      </c>
      <c r="AN134">
        <v>0</v>
      </c>
      <c r="AO134">
        <v>1</v>
      </c>
      <c r="AP134">
        <v>0</v>
      </c>
      <c r="AQ134">
        <v>0</v>
      </c>
      <c r="AR134">
        <v>0</v>
      </c>
      <c r="AS134" t="s">
        <v>45</v>
      </c>
      <c r="AT134">
        <v>9.1700000000000004E-2</v>
      </c>
      <c r="AU134" t="s">
        <v>45</v>
      </c>
      <c r="AV134">
        <v>0</v>
      </c>
      <c r="AW134">
        <v>2</v>
      </c>
      <c r="AX134">
        <v>22951169</v>
      </c>
      <c r="AY134">
        <v>1</v>
      </c>
      <c r="AZ134">
        <v>0</v>
      </c>
      <c r="BA134">
        <v>121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B134">
        <v>0</v>
      </c>
    </row>
    <row r="135" spans="1:80">
      <c r="A135">
        <f>ROW(Source!A140)</f>
        <v>140</v>
      </c>
      <c r="B135">
        <v>22950688</v>
      </c>
      <c r="C135">
        <v>22951159</v>
      </c>
      <c r="D135">
        <v>7232429</v>
      </c>
      <c r="E135">
        <v>1</v>
      </c>
      <c r="F135">
        <v>1</v>
      </c>
      <c r="G135">
        <v>7157832</v>
      </c>
      <c r="H135">
        <v>3</v>
      </c>
      <c r="I135" t="s">
        <v>683</v>
      </c>
      <c r="J135" t="s">
        <v>685</v>
      </c>
      <c r="K135" t="s">
        <v>684</v>
      </c>
      <c r="L135">
        <v>1346</v>
      </c>
      <c r="N135">
        <v>1009</v>
      </c>
      <c r="O135" t="s">
        <v>163</v>
      </c>
      <c r="P135" t="s">
        <v>163</v>
      </c>
      <c r="Q135">
        <v>1</v>
      </c>
      <c r="Y135">
        <v>3.0000000000000001E-3</v>
      </c>
      <c r="AA135">
        <v>20.190000000000001</v>
      </c>
      <c r="AB135">
        <v>0</v>
      </c>
      <c r="AC135">
        <v>0</v>
      </c>
      <c r="AD135">
        <v>0</v>
      </c>
      <c r="AN135">
        <v>0</v>
      </c>
      <c r="AO135">
        <v>1</v>
      </c>
      <c r="AP135">
        <v>0</v>
      </c>
      <c r="AQ135">
        <v>0</v>
      </c>
      <c r="AR135">
        <v>0</v>
      </c>
      <c r="AS135" t="s">
        <v>45</v>
      </c>
      <c r="AT135">
        <v>3.0000000000000001E-3</v>
      </c>
      <c r="AU135" t="s">
        <v>45</v>
      </c>
      <c r="AV135">
        <v>0</v>
      </c>
      <c r="AW135">
        <v>2</v>
      </c>
      <c r="AX135">
        <v>22951170</v>
      </c>
      <c r="AY135">
        <v>1</v>
      </c>
      <c r="AZ135">
        <v>0</v>
      </c>
      <c r="BA135">
        <v>122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B135">
        <v>0</v>
      </c>
    </row>
    <row r="136" spans="1:80">
      <c r="A136">
        <f>ROW(Source!A140)</f>
        <v>140</v>
      </c>
      <c r="B136">
        <v>22950688</v>
      </c>
      <c r="C136">
        <v>22951159</v>
      </c>
      <c r="D136">
        <v>7246606</v>
      </c>
      <c r="E136">
        <v>1</v>
      </c>
      <c r="F136">
        <v>1</v>
      </c>
      <c r="G136">
        <v>7157832</v>
      </c>
      <c r="H136">
        <v>3</v>
      </c>
      <c r="I136" t="s">
        <v>339</v>
      </c>
      <c r="J136" t="s">
        <v>341</v>
      </c>
      <c r="K136" t="s">
        <v>340</v>
      </c>
      <c r="L136">
        <v>1354</v>
      </c>
      <c r="N136">
        <v>1010</v>
      </c>
      <c r="O136" t="s">
        <v>227</v>
      </c>
      <c r="P136" t="s">
        <v>227</v>
      </c>
      <c r="Q136">
        <v>1</v>
      </c>
      <c r="Y136">
        <v>1</v>
      </c>
      <c r="AA136">
        <v>108.9</v>
      </c>
      <c r="AB136">
        <v>0</v>
      </c>
      <c r="AC136">
        <v>0</v>
      </c>
      <c r="AD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 t="s">
        <v>45</v>
      </c>
      <c r="AT136">
        <v>1</v>
      </c>
      <c r="AU136" t="s">
        <v>45</v>
      </c>
      <c r="AV136">
        <v>0</v>
      </c>
      <c r="AW136">
        <v>1</v>
      </c>
      <c r="AX136">
        <v>-1</v>
      </c>
      <c r="AY136">
        <v>0</v>
      </c>
      <c r="AZ136">
        <v>0</v>
      </c>
      <c r="BA136" t="s">
        <v>45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B136">
        <v>0</v>
      </c>
    </row>
    <row r="137" spans="1:80">
      <c r="A137">
        <f>ROW(Source!A142)</f>
        <v>142</v>
      </c>
      <c r="B137">
        <v>22950688</v>
      </c>
      <c r="C137">
        <v>22951173</v>
      </c>
      <c r="D137">
        <v>7157835</v>
      </c>
      <c r="E137">
        <v>7157832</v>
      </c>
      <c r="F137">
        <v>1</v>
      </c>
      <c r="G137">
        <v>7157832</v>
      </c>
      <c r="H137">
        <v>1</v>
      </c>
      <c r="I137" t="s">
        <v>1053</v>
      </c>
      <c r="J137" t="s">
        <v>45</v>
      </c>
      <c r="K137" t="s">
        <v>1054</v>
      </c>
      <c r="L137">
        <v>1191</v>
      </c>
      <c r="N137">
        <v>1013</v>
      </c>
      <c r="O137" t="s">
        <v>1055</v>
      </c>
      <c r="P137" t="s">
        <v>1055</v>
      </c>
      <c r="Q137">
        <v>1</v>
      </c>
      <c r="Y137">
        <v>2.13</v>
      </c>
      <c r="AA137">
        <v>0</v>
      </c>
      <c r="AB137">
        <v>0</v>
      </c>
      <c r="AC137">
        <v>0</v>
      </c>
      <c r="AD137">
        <v>0</v>
      </c>
      <c r="AN137">
        <v>0</v>
      </c>
      <c r="AO137">
        <v>1</v>
      </c>
      <c r="AP137">
        <v>0</v>
      </c>
      <c r="AQ137">
        <v>0</v>
      </c>
      <c r="AR137">
        <v>0</v>
      </c>
      <c r="AS137" t="s">
        <v>45</v>
      </c>
      <c r="AT137">
        <v>2.13</v>
      </c>
      <c r="AU137" t="s">
        <v>45</v>
      </c>
      <c r="AV137">
        <v>1</v>
      </c>
      <c r="AW137">
        <v>2</v>
      </c>
      <c r="AX137">
        <v>22951179</v>
      </c>
      <c r="AY137">
        <v>1</v>
      </c>
      <c r="AZ137">
        <v>0</v>
      </c>
      <c r="BA137">
        <v>124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B137">
        <v>0</v>
      </c>
    </row>
    <row r="138" spans="1:80">
      <c r="A138">
        <f>ROW(Source!A142)</f>
        <v>142</v>
      </c>
      <c r="B138">
        <v>22950688</v>
      </c>
      <c r="C138">
        <v>22951173</v>
      </c>
      <c r="D138">
        <v>7231421</v>
      </c>
      <c r="E138">
        <v>1</v>
      </c>
      <c r="F138">
        <v>1</v>
      </c>
      <c r="G138">
        <v>7157832</v>
      </c>
      <c r="H138">
        <v>2</v>
      </c>
      <c r="I138" t="s">
        <v>1157</v>
      </c>
      <c r="J138" t="s">
        <v>1158</v>
      </c>
      <c r="K138" t="s">
        <v>1159</v>
      </c>
      <c r="L138">
        <v>1368</v>
      </c>
      <c r="N138">
        <v>1011</v>
      </c>
      <c r="O138" t="s">
        <v>1059</v>
      </c>
      <c r="P138" t="s">
        <v>1059</v>
      </c>
      <c r="Q138">
        <v>1</v>
      </c>
      <c r="Y138">
        <v>0.01</v>
      </c>
      <c r="AA138">
        <v>0</v>
      </c>
      <c r="AB138">
        <v>74.44</v>
      </c>
      <c r="AC138">
        <v>17.59</v>
      </c>
      <c r="AD138">
        <v>0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45</v>
      </c>
      <c r="AT138">
        <v>0.01</v>
      </c>
      <c r="AU138" t="s">
        <v>45</v>
      </c>
      <c r="AV138">
        <v>0</v>
      </c>
      <c r="AW138">
        <v>2</v>
      </c>
      <c r="AX138">
        <v>22951180</v>
      </c>
      <c r="AY138">
        <v>1</v>
      </c>
      <c r="AZ138">
        <v>0</v>
      </c>
      <c r="BA138">
        <v>125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B138">
        <v>0</v>
      </c>
    </row>
    <row r="139" spans="1:80">
      <c r="A139">
        <f>ROW(Source!A142)</f>
        <v>142</v>
      </c>
      <c r="B139">
        <v>22950688</v>
      </c>
      <c r="C139">
        <v>22951173</v>
      </c>
      <c r="D139">
        <v>7230897</v>
      </c>
      <c r="E139">
        <v>1</v>
      </c>
      <c r="F139">
        <v>1</v>
      </c>
      <c r="G139">
        <v>7157832</v>
      </c>
      <c r="H139">
        <v>2</v>
      </c>
      <c r="I139" t="s">
        <v>1160</v>
      </c>
      <c r="J139" t="s">
        <v>1161</v>
      </c>
      <c r="K139" t="s">
        <v>1162</v>
      </c>
      <c r="L139">
        <v>1368</v>
      </c>
      <c r="N139">
        <v>1011</v>
      </c>
      <c r="O139" t="s">
        <v>1059</v>
      </c>
      <c r="P139" t="s">
        <v>1059</v>
      </c>
      <c r="Q139">
        <v>1</v>
      </c>
      <c r="Y139">
        <v>0.01</v>
      </c>
      <c r="AA139">
        <v>0</v>
      </c>
      <c r="AB139">
        <v>73</v>
      </c>
      <c r="AC139">
        <v>16.899999999999999</v>
      </c>
      <c r="AD139">
        <v>0</v>
      </c>
      <c r="AN139">
        <v>0</v>
      </c>
      <c r="AO139">
        <v>1</v>
      </c>
      <c r="AP139">
        <v>0</v>
      </c>
      <c r="AQ139">
        <v>0</v>
      </c>
      <c r="AR139">
        <v>0</v>
      </c>
      <c r="AS139" t="s">
        <v>45</v>
      </c>
      <c r="AT139">
        <v>0.01</v>
      </c>
      <c r="AU139" t="s">
        <v>45</v>
      </c>
      <c r="AV139">
        <v>0</v>
      </c>
      <c r="AW139">
        <v>2</v>
      </c>
      <c r="AX139">
        <v>22951181</v>
      </c>
      <c r="AY139">
        <v>1</v>
      </c>
      <c r="AZ139">
        <v>0</v>
      </c>
      <c r="BA139">
        <v>126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B139">
        <v>0</v>
      </c>
    </row>
    <row r="140" spans="1:80">
      <c r="A140">
        <f>ROW(Source!A142)</f>
        <v>142</v>
      </c>
      <c r="B140">
        <v>22950688</v>
      </c>
      <c r="C140">
        <v>22951173</v>
      </c>
      <c r="D140">
        <v>7233241</v>
      </c>
      <c r="E140">
        <v>1</v>
      </c>
      <c r="F140">
        <v>1</v>
      </c>
      <c r="G140">
        <v>7157832</v>
      </c>
      <c r="H140">
        <v>3</v>
      </c>
      <c r="I140" t="s">
        <v>1163</v>
      </c>
      <c r="J140" t="s">
        <v>1164</v>
      </c>
      <c r="K140" t="s">
        <v>1165</v>
      </c>
      <c r="L140">
        <v>1346</v>
      </c>
      <c r="N140">
        <v>1009</v>
      </c>
      <c r="O140" t="s">
        <v>163</v>
      </c>
      <c r="P140" t="s">
        <v>163</v>
      </c>
      <c r="Q140">
        <v>1</v>
      </c>
      <c r="Y140">
        <v>9</v>
      </c>
      <c r="AA140">
        <v>29.9</v>
      </c>
      <c r="AB140">
        <v>0</v>
      </c>
      <c r="AC140">
        <v>0</v>
      </c>
      <c r="AD140">
        <v>0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45</v>
      </c>
      <c r="AT140">
        <v>9</v>
      </c>
      <c r="AU140" t="s">
        <v>45</v>
      </c>
      <c r="AV140">
        <v>0</v>
      </c>
      <c r="AW140">
        <v>2</v>
      </c>
      <c r="AX140">
        <v>22951182</v>
      </c>
      <c r="AY140">
        <v>1</v>
      </c>
      <c r="AZ140">
        <v>0</v>
      </c>
      <c r="BA140">
        <v>127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B140">
        <v>0</v>
      </c>
    </row>
    <row r="141" spans="1:80">
      <c r="A141">
        <f>ROW(Source!A142)</f>
        <v>142</v>
      </c>
      <c r="B141">
        <v>22950688</v>
      </c>
      <c r="C141">
        <v>22951173</v>
      </c>
      <c r="D141">
        <v>7232675</v>
      </c>
      <c r="E141">
        <v>1</v>
      </c>
      <c r="F141">
        <v>1</v>
      </c>
      <c r="G141">
        <v>7157832</v>
      </c>
      <c r="H141">
        <v>3</v>
      </c>
      <c r="I141" t="s">
        <v>1166</v>
      </c>
      <c r="J141" t="s">
        <v>1167</v>
      </c>
      <c r="K141" t="s">
        <v>1168</v>
      </c>
      <c r="L141">
        <v>1348</v>
      </c>
      <c r="N141">
        <v>1009</v>
      </c>
      <c r="O141" t="s">
        <v>138</v>
      </c>
      <c r="P141" t="s">
        <v>138</v>
      </c>
      <c r="Q141">
        <v>1000</v>
      </c>
      <c r="Y141">
        <v>1.48E-3</v>
      </c>
      <c r="AA141">
        <v>12534.98</v>
      </c>
      <c r="AB141">
        <v>0</v>
      </c>
      <c r="AC141">
        <v>0</v>
      </c>
      <c r="AD141">
        <v>0</v>
      </c>
      <c r="AN141">
        <v>0</v>
      </c>
      <c r="AO141">
        <v>1</v>
      </c>
      <c r="AP141">
        <v>0</v>
      </c>
      <c r="AQ141">
        <v>0</v>
      </c>
      <c r="AR141">
        <v>0</v>
      </c>
      <c r="AS141" t="s">
        <v>45</v>
      </c>
      <c r="AT141">
        <v>1.48E-3</v>
      </c>
      <c r="AU141" t="s">
        <v>45</v>
      </c>
      <c r="AV141">
        <v>0</v>
      </c>
      <c r="AW141">
        <v>2</v>
      </c>
      <c r="AX141">
        <v>22951183</v>
      </c>
      <c r="AY141">
        <v>1</v>
      </c>
      <c r="AZ141">
        <v>0</v>
      </c>
      <c r="BA141">
        <v>128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B141">
        <v>0</v>
      </c>
    </row>
    <row r="142" spans="1:80">
      <c r="A142">
        <f>ROW(Source!A143)</f>
        <v>143</v>
      </c>
      <c r="B142">
        <v>22950688</v>
      </c>
      <c r="C142">
        <v>22951184</v>
      </c>
      <c r="D142">
        <v>7157835</v>
      </c>
      <c r="E142">
        <v>7157832</v>
      </c>
      <c r="F142">
        <v>1</v>
      </c>
      <c r="G142">
        <v>7157832</v>
      </c>
      <c r="H142">
        <v>1</v>
      </c>
      <c r="I142" t="s">
        <v>1053</v>
      </c>
      <c r="J142" t="s">
        <v>45</v>
      </c>
      <c r="K142" t="s">
        <v>1054</v>
      </c>
      <c r="L142">
        <v>1191</v>
      </c>
      <c r="N142">
        <v>1013</v>
      </c>
      <c r="O142" t="s">
        <v>1055</v>
      </c>
      <c r="P142" t="s">
        <v>1055</v>
      </c>
      <c r="Q142">
        <v>1</v>
      </c>
      <c r="Y142">
        <v>9.25</v>
      </c>
      <c r="AA142">
        <v>0</v>
      </c>
      <c r="AB142">
        <v>0</v>
      </c>
      <c r="AC142">
        <v>0</v>
      </c>
      <c r="AD142">
        <v>0</v>
      </c>
      <c r="AN142">
        <v>0</v>
      </c>
      <c r="AO142">
        <v>1</v>
      </c>
      <c r="AP142">
        <v>0</v>
      </c>
      <c r="AQ142">
        <v>0</v>
      </c>
      <c r="AR142">
        <v>0</v>
      </c>
      <c r="AS142" t="s">
        <v>45</v>
      </c>
      <c r="AT142">
        <v>9.25</v>
      </c>
      <c r="AU142" t="s">
        <v>45</v>
      </c>
      <c r="AV142">
        <v>1</v>
      </c>
      <c r="AW142">
        <v>2</v>
      </c>
      <c r="AX142">
        <v>22951188</v>
      </c>
      <c r="AY142">
        <v>1</v>
      </c>
      <c r="AZ142">
        <v>0</v>
      </c>
      <c r="BA142">
        <v>129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B142">
        <v>0</v>
      </c>
    </row>
    <row r="143" spans="1:80">
      <c r="A143">
        <f>ROW(Source!A143)</f>
        <v>143</v>
      </c>
      <c r="B143">
        <v>22950688</v>
      </c>
      <c r="C143">
        <v>22951184</v>
      </c>
      <c r="D143">
        <v>7182707</v>
      </c>
      <c r="E143">
        <v>7157832</v>
      </c>
      <c r="F143">
        <v>1</v>
      </c>
      <c r="G143">
        <v>7157832</v>
      </c>
      <c r="H143">
        <v>3</v>
      </c>
      <c r="I143" t="s">
        <v>1066</v>
      </c>
      <c r="J143" t="s">
        <v>45</v>
      </c>
      <c r="K143" t="s">
        <v>1067</v>
      </c>
      <c r="L143">
        <v>1344</v>
      </c>
      <c r="N143">
        <v>1008</v>
      </c>
      <c r="O143" t="s">
        <v>1065</v>
      </c>
      <c r="P143" t="s">
        <v>1065</v>
      </c>
      <c r="Q143">
        <v>1</v>
      </c>
      <c r="Y143">
        <v>1.33</v>
      </c>
      <c r="AA143">
        <v>1</v>
      </c>
      <c r="AB143">
        <v>0</v>
      </c>
      <c r="AC143">
        <v>0</v>
      </c>
      <c r="AD143">
        <v>0</v>
      </c>
      <c r="AN143">
        <v>0</v>
      </c>
      <c r="AO143">
        <v>1</v>
      </c>
      <c r="AP143">
        <v>0</v>
      </c>
      <c r="AQ143">
        <v>0</v>
      </c>
      <c r="AR143">
        <v>0</v>
      </c>
      <c r="AS143" t="s">
        <v>45</v>
      </c>
      <c r="AT143">
        <v>1.33</v>
      </c>
      <c r="AU143" t="s">
        <v>45</v>
      </c>
      <c r="AV143">
        <v>0</v>
      </c>
      <c r="AW143">
        <v>2</v>
      </c>
      <c r="AX143">
        <v>22951190</v>
      </c>
      <c r="AY143">
        <v>1</v>
      </c>
      <c r="AZ143">
        <v>0</v>
      </c>
      <c r="BA143">
        <v>130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B143">
        <v>0</v>
      </c>
    </row>
    <row r="144" spans="1:80">
      <c r="A144">
        <f>ROW(Source!A143)</f>
        <v>143</v>
      </c>
      <c r="B144">
        <v>22950688</v>
      </c>
      <c r="C144">
        <v>22951184</v>
      </c>
      <c r="D144">
        <v>7231827</v>
      </c>
      <c r="E144">
        <v>1</v>
      </c>
      <c r="F144">
        <v>1</v>
      </c>
      <c r="G144">
        <v>7157832</v>
      </c>
      <c r="H144">
        <v>3</v>
      </c>
      <c r="I144" t="s">
        <v>612</v>
      </c>
      <c r="J144" t="s">
        <v>614</v>
      </c>
      <c r="K144" t="s">
        <v>613</v>
      </c>
      <c r="L144">
        <v>1339</v>
      </c>
      <c r="N144">
        <v>1007</v>
      </c>
      <c r="O144" t="s">
        <v>102</v>
      </c>
      <c r="P144" t="s">
        <v>102</v>
      </c>
      <c r="Q144">
        <v>1</v>
      </c>
      <c r="Y144">
        <v>16.3</v>
      </c>
      <c r="AA144">
        <v>7.07</v>
      </c>
      <c r="AB144">
        <v>0</v>
      </c>
      <c r="AC144">
        <v>0</v>
      </c>
      <c r="AD144">
        <v>0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45</v>
      </c>
      <c r="AT144">
        <v>16.3</v>
      </c>
      <c r="AU144" t="s">
        <v>45</v>
      </c>
      <c r="AV144">
        <v>0</v>
      </c>
      <c r="AW144">
        <v>2</v>
      </c>
      <c r="AX144">
        <v>22951189</v>
      </c>
      <c r="AY144">
        <v>1</v>
      </c>
      <c r="AZ144">
        <v>0</v>
      </c>
      <c r="BA144">
        <v>131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B144">
        <v>0</v>
      </c>
    </row>
    <row r="145" spans="1:80">
      <c r="A145">
        <f>ROW(Source!A144)</f>
        <v>144</v>
      </c>
      <c r="B145">
        <v>22950688</v>
      </c>
      <c r="C145">
        <v>22951191</v>
      </c>
      <c r="D145">
        <v>7157835</v>
      </c>
      <c r="E145">
        <v>7157832</v>
      </c>
      <c r="F145">
        <v>1</v>
      </c>
      <c r="G145">
        <v>7157832</v>
      </c>
      <c r="H145">
        <v>1</v>
      </c>
      <c r="I145" t="s">
        <v>1053</v>
      </c>
      <c r="J145" t="s">
        <v>45</v>
      </c>
      <c r="K145" t="s">
        <v>1054</v>
      </c>
      <c r="L145">
        <v>1191</v>
      </c>
      <c r="N145">
        <v>1013</v>
      </c>
      <c r="O145" t="s">
        <v>1055</v>
      </c>
      <c r="P145" t="s">
        <v>1055</v>
      </c>
      <c r="Q145">
        <v>1</v>
      </c>
      <c r="Y145">
        <v>95.84</v>
      </c>
      <c r="AA145">
        <v>0</v>
      </c>
      <c r="AB145">
        <v>0</v>
      </c>
      <c r="AC145">
        <v>0</v>
      </c>
      <c r="AD145">
        <v>0</v>
      </c>
      <c r="AN145">
        <v>0</v>
      </c>
      <c r="AO145">
        <v>1</v>
      </c>
      <c r="AP145">
        <v>0</v>
      </c>
      <c r="AQ145">
        <v>0</v>
      </c>
      <c r="AR145">
        <v>0</v>
      </c>
      <c r="AS145" t="s">
        <v>45</v>
      </c>
      <c r="AT145">
        <v>95.84</v>
      </c>
      <c r="AU145" t="s">
        <v>45</v>
      </c>
      <c r="AV145">
        <v>1</v>
      </c>
      <c r="AW145">
        <v>2</v>
      </c>
      <c r="AX145">
        <v>22951197</v>
      </c>
      <c r="AY145">
        <v>1</v>
      </c>
      <c r="AZ145">
        <v>0</v>
      </c>
      <c r="BA145">
        <v>132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B145">
        <v>0</v>
      </c>
    </row>
    <row r="146" spans="1:80">
      <c r="A146">
        <f>ROW(Source!A144)</f>
        <v>144</v>
      </c>
      <c r="B146">
        <v>22950688</v>
      </c>
      <c r="C146">
        <v>22951191</v>
      </c>
      <c r="D146">
        <v>7231843</v>
      </c>
      <c r="E146">
        <v>1</v>
      </c>
      <c r="F146">
        <v>1</v>
      </c>
      <c r="G146">
        <v>7157832</v>
      </c>
      <c r="H146">
        <v>3</v>
      </c>
      <c r="I146" t="s">
        <v>1169</v>
      </c>
      <c r="J146" t="s">
        <v>1170</v>
      </c>
      <c r="K146" t="s">
        <v>1171</v>
      </c>
      <c r="L146">
        <v>1348</v>
      </c>
      <c r="N146">
        <v>1009</v>
      </c>
      <c r="O146" t="s">
        <v>138</v>
      </c>
      <c r="P146" t="s">
        <v>138</v>
      </c>
      <c r="Q146">
        <v>1000</v>
      </c>
      <c r="Y146">
        <v>6.0000000000000001E-3</v>
      </c>
      <c r="AA146">
        <v>6521.42</v>
      </c>
      <c r="AB146">
        <v>0</v>
      </c>
      <c r="AC146">
        <v>0</v>
      </c>
      <c r="AD146">
        <v>0</v>
      </c>
      <c r="AN146">
        <v>0</v>
      </c>
      <c r="AO146">
        <v>1</v>
      </c>
      <c r="AP146">
        <v>0</v>
      </c>
      <c r="AQ146">
        <v>0</v>
      </c>
      <c r="AR146">
        <v>0</v>
      </c>
      <c r="AS146" t="s">
        <v>45</v>
      </c>
      <c r="AT146">
        <v>6.0000000000000001E-3</v>
      </c>
      <c r="AU146" t="s">
        <v>45</v>
      </c>
      <c r="AV146">
        <v>0</v>
      </c>
      <c r="AW146">
        <v>2</v>
      </c>
      <c r="AX146">
        <v>22951198</v>
      </c>
      <c r="AY146">
        <v>1</v>
      </c>
      <c r="AZ146">
        <v>0</v>
      </c>
      <c r="BA146">
        <v>133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B146">
        <v>0</v>
      </c>
    </row>
    <row r="147" spans="1:80">
      <c r="A147">
        <f>ROW(Source!A144)</f>
        <v>144</v>
      </c>
      <c r="B147">
        <v>22950688</v>
      </c>
      <c r="C147">
        <v>22951191</v>
      </c>
      <c r="D147">
        <v>7231936</v>
      </c>
      <c r="E147">
        <v>1</v>
      </c>
      <c r="F147">
        <v>1</v>
      </c>
      <c r="G147">
        <v>7157832</v>
      </c>
      <c r="H147">
        <v>3</v>
      </c>
      <c r="I147" t="s">
        <v>1172</v>
      </c>
      <c r="J147" t="s">
        <v>1173</v>
      </c>
      <c r="K147" t="s">
        <v>1174</v>
      </c>
      <c r="L147">
        <v>1339</v>
      </c>
      <c r="N147">
        <v>1007</v>
      </c>
      <c r="O147" t="s">
        <v>102</v>
      </c>
      <c r="P147" t="s">
        <v>102</v>
      </c>
      <c r="Q147">
        <v>1</v>
      </c>
      <c r="Y147">
        <v>0.18099999999999999</v>
      </c>
      <c r="AA147">
        <v>1828.56</v>
      </c>
      <c r="AB147">
        <v>0</v>
      </c>
      <c r="AC147">
        <v>0</v>
      </c>
      <c r="AD147">
        <v>0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45</v>
      </c>
      <c r="AT147">
        <v>0.18099999999999999</v>
      </c>
      <c r="AU147" t="s">
        <v>45</v>
      </c>
      <c r="AV147">
        <v>0</v>
      </c>
      <c r="AW147">
        <v>2</v>
      </c>
      <c r="AX147">
        <v>22951199</v>
      </c>
      <c r="AY147">
        <v>1</v>
      </c>
      <c r="AZ147">
        <v>0</v>
      </c>
      <c r="BA147">
        <v>134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B147">
        <v>0</v>
      </c>
    </row>
    <row r="148" spans="1:80">
      <c r="A148">
        <f>ROW(Source!A144)</f>
        <v>144</v>
      </c>
      <c r="B148">
        <v>22950688</v>
      </c>
      <c r="C148">
        <v>22951191</v>
      </c>
      <c r="D148">
        <v>7231792</v>
      </c>
      <c r="E148">
        <v>1</v>
      </c>
      <c r="F148">
        <v>1</v>
      </c>
      <c r="G148">
        <v>7157832</v>
      </c>
      <c r="H148">
        <v>3</v>
      </c>
      <c r="I148" t="s">
        <v>1175</v>
      </c>
      <c r="J148" t="s">
        <v>1176</v>
      </c>
      <c r="K148" t="s">
        <v>1177</v>
      </c>
      <c r="L148">
        <v>1339</v>
      </c>
      <c r="N148">
        <v>1007</v>
      </c>
      <c r="O148" t="s">
        <v>102</v>
      </c>
      <c r="P148" t="s">
        <v>102</v>
      </c>
      <c r="Q148">
        <v>1</v>
      </c>
      <c r="Y148">
        <v>0.20799999999999999</v>
      </c>
      <c r="AA148">
        <v>2472.13</v>
      </c>
      <c r="AB148">
        <v>0</v>
      </c>
      <c r="AC148">
        <v>0</v>
      </c>
      <c r="AD148">
        <v>0</v>
      </c>
      <c r="AN148">
        <v>0</v>
      </c>
      <c r="AO148">
        <v>1</v>
      </c>
      <c r="AP148">
        <v>0</v>
      </c>
      <c r="AQ148">
        <v>0</v>
      </c>
      <c r="AR148">
        <v>0</v>
      </c>
      <c r="AS148" t="s">
        <v>45</v>
      </c>
      <c r="AT148">
        <v>0.20799999999999999</v>
      </c>
      <c r="AU148" t="s">
        <v>45</v>
      </c>
      <c r="AV148">
        <v>0</v>
      </c>
      <c r="AW148">
        <v>2</v>
      </c>
      <c r="AX148">
        <v>22951200</v>
      </c>
      <c r="AY148">
        <v>1</v>
      </c>
      <c r="AZ148">
        <v>0</v>
      </c>
      <c r="BA148">
        <v>135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B148">
        <v>0</v>
      </c>
    </row>
    <row r="149" spans="1:80">
      <c r="A149">
        <f>ROW(Source!A144)</f>
        <v>144</v>
      </c>
      <c r="B149">
        <v>22950688</v>
      </c>
      <c r="C149">
        <v>22951191</v>
      </c>
      <c r="D149">
        <v>7234873</v>
      </c>
      <c r="E149">
        <v>1</v>
      </c>
      <c r="F149">
        <v>1</v>
      </c>
      <c r="G149">
        <v>7157832</v>
      </c>
      <c r="H149">
        <v>3</v>
      </c>
      <c r="I149" t="s">
        <v>354</v>
      </c>
      <c r="J149" t="s">
        <v>356</v>
      </c>
      <c r="K149" t="s">
        <v>355</v>
      </c>
      <c r="L149">
        <v>1339</v>
      </c>
      <c r="N149">
        <v>1007</v>
      </c>
      <c r="O149" t="s">
        <v>102</v>
      </c>
      <c r="P149" t="s">
        <v>102</v>
      </c>
      <c r="Q149">
        <v>1</v>
      </c>
      <c r="Y149">
        <v>1.04</v>
      </c>
      <c r="AA149">
        <v>548.04</v>
      </c>
      <c r="AB149">
        <v>0</v>
      </c>
      <c r="AC149">
        <v>0</v>
      </c>
      <c r="AD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 t="s">
        <v>45</v>
      </c>
      <c r="AT149">
        <v>1.04</v>
      </c>
      <c r="AU149" t="s">
        <v>45</v>
      </c>
      <c r="AV149">
        <v>0</v>
      </c>
      <c r="AW149">
        <v>1</v>
      </c>
      <c r="AX149">
        <v>-1</v>
      </c>
      <c r="AY149">
        <v>0</v>
      </c>
      <c r="AZ149">
        <v>0</v>
      </c>
      <c r="BA149" t="s">
        <v>45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B149">
        <v>0</v>
      </c>
    </row>
    <row r="150" spans="1:80">
      <c r="A150">
        <f>ROW(Source!A231)</f>
        <v>231</v>
      </c>
      <c r="B150">
        <v>22950688</v>
      </c>
      <c r="C150">
        <v>22951978</v>
      </c>
      <c r="D150">
        <v>7157835</v>
      </c>
      <c r="E150">
        <v>7157832</v>
      </c>
      <c r="F150">
        <v>1</v>
      </c>
      <c r="G150">
        <v>7157832</v>
      </c>
      <c r="H150">
        <v>1</v>
      </c>
      <c r="I150" t="s">
        <v>1053</v>
      </c>
      <c r="J150" t="s">
        <v>45</v>
      </c>
      <c r="K150" t="s">
        <v>1054</v>
      </c>
      <c r="L150">
        <v>1191</v>
      </c>
      <c r="N150">
        <v>1013</v>
      </c>
      <c r="O150" t="s">
        <v>1055</v>
      </c>
      <c r="P150" t="s">
        <v>1055</v>
      </c>
      <c r="Q150">
        <v>1</v>
      </c>
      <c r="Y150">
        <v>146.80000000000001</v>
      </c>
      <c r="AA150">
        <v>0</v>
      </c>
      <c r="AB150">
        <v>0</v>
      </c>
      <c r="AC150">
        <v>0</v>
      </c>
      <c r="AD150">
        <v>0</v>
      </c>
      <c r="AN150">
        <v>0</v>
      </c>
      <c r="AO150">
        <v>1</v>
      </c>
      <c r="AP150">
        <v>0</v>
      </c>
      <c r="AQ150">
        <v>0</v>
      </c>
      <c r="AR150">
        <v>0</v>
      </c>
      <c r="AS150" t="s">
        <v>45</v>
      </c>
      <c r="AT150">
        <v>146.80000000000001</v>
      </c>
      <c r="AU150" t="s">
        <v>45</v>
      </c>
      <c r="AV150">
        <v>1</v>
      </c>
      <c r="AW150">
        <v>2</v>
      </c>
      <c r="AX150">
        <v>22951979</v>
      </c>
      <c r="AY150">
        <v>1</v>
      </c>
      <c r="AZ150">
        <v>0</v>
      </c>
      <c r="BA150">
        <v>137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B150">
        <v>0</v>
      </c>
    </row>
    <row r="151" spans="1:80">
      <c r="A151">
        <f>ROW(Source!A231)</f>
        <v>231</v>
      </c>
      <c r="B151">
        <v>22950688</v>
      </c>
      <c r="C151">
        <v>22951978</v>
      </c>
      <c r="D151">
        <v>7182702</v>
      </c>
      <c r="E151">
        <v>7157832</v>
      </c>
      <c r="F151">
        <v>1</v>
      </c>
      <c r="G151">
        <v>7157832</v>
      </c>
      <c r="H151">
        <v>3</v>
      </c>
      <c r="I151" t="s">
        <v>1066</v>
      </c>
      <c r="J151" t="s">
        <v>45</v>
      </c>
      <c r="K151" t="s">
        <v>1134</v>
      </c>
      <c r="L151">
        <v>1348</v>
      </c>
      <c r="N151">
        <v>1009</v>
      </c>
      <c r="O151" t="s">
        <v>138</v>
      </c>
      <c r="P151" t="s">
        <v>138</v>
      </c>
      <c r="Q151">
        <v>1000</v>
      </c>
      <c r="Y151">
        <v>3.38</v>
      </c>
      <c r="AA151">
        <v>0</v>
      </c>
      <c r="AB151">
        <v>0</v>
      </c>
      <c r="AC151">
        <v>0</v>
      </c>
      <c r="AD151">
        <v>0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45</v>
      </c>
      <c r="AT151">
        <v>3.38</v>
      </c>
      <c r="AU151" t="s">
        <v>45</v>
      </c>
      <c r="AV151">
        <v>0</v>
      </c>
      <c r="AW151">
        <v>2</v>
      </c>
      <c r="AX151">
        <v>22951981</v>
      </c>
      <c r="AY151">
        <v>1</v>
      </c>
      <c r="AZ151">
        <v>0</v>
      </c>
      <c r="BA151">
        <v>138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B151">
        <v>0</v>
      </c>
    </row>
    <row r="152" spans="1:80">
      <c r="A152">
        <f>ROW(Source!A231)</f>
        <v>231</v>
      </c>
      <c r="B152">
        <v>22950688</v>
      </c>
      <c r="C152">
        <v>22951978</v>
      </c>
      <c r="D152">
        <v>7234972</v>
      </c>
      <c r="E152">
        <v>1</v>
      </c>
      <c r="F152">
        <v>1</v>
      </c>
      <c r="G152">
        <v>7157832</v>
      </c>
      <c r="H152">
        <v>3</v>
      </c>
      <c r="I152" t="s">
        <v>387</v>
      </c>
      <c r="J152" t="s">
        <v>389</v>
      </c>
      <c r="K152" t="s">
        <v>388</v>
      </c>
      <c r="L152">
        <v>1339</v>
      </c>
      <c r="N152">
        <v>1007</v>
      </c>
      <c r="O152" t="s">
        <v>102</v>
      </c>
      <c r="P152" t="s">
        <v>102</v>
      </c>
      <c r="Q152">
        <v>1</v>
      </c>
      <c r="Y152">
        <v>2.2000000000000002</v>
      </c>
      <c r="AA152">
        <v>481.69</v>
      </c>
      <c r="AB152">
        <v>0</v>
      </c>
      <c r="AC152">
        <v>0</v>
      </c>
      <c r="AD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 t="s">
        <v>45</v>
      </c>
      <c r="AT152">
        <v>2.2000000000000002</v>
      </c>
      <c r="AU152" t="s">
        <v>45</v>
      </c>
      <c r="AV152">
        <v>0</v>
      </c>
      <c r="AW152">
        <v>1</v>
      </c>
      <c r="AX152">
        <v>-1</v>
      </c>
      <c r="AY152">
        <v>0</v>
      </c>
      <c r="AZ152">
        <v>0</v>
      </c>
      <c r="BA152" t="s">
        <v>45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B152">
        <v>0</v>
      </c>
    </row>
    <row r="153" spans="1:80">
      <c r="A153">
        <f>ROW(Source!A233)</f>
        <v>233</v>
      </c>
      <c r="B153">
        <v>22950688</v>
      </c>
      <c r="C153">
        <v>22952019</v>
      </c>
      <c r="D153">
        <v>7157835</v>
      </c>
      <c r="E153">
        <v>7157832</v>
      </c>
      <c r="F153">
        <v>1</v>
      </c>
      <c r="G153">
        <v>7157832</v>
      </c>
      <c r="H153">
        <v>1</v>
      </c>
      <c r="I153" t="s">
        <v>1053</v>
      </c>
      <c r="J153" t="s">
        <v>45</v>
      </c>
      <c r="K153" t="s">
        <v>1054</v>
      </c>
      <c r="L153">
        <v>1191</v>
      </c>
      <c r="N153">
        <v>1013</v>
      </c>
      <c r="O153" t="s">
        <v>1055</v>
      </c>
      <c r="P153" t="s">
        <v>1055</v>
      </c>
      <c r="Q153">
        <v>1</v>
      </c>
      <c r="Y153">
        <v>5.74</v>
      </c>
      <c r="AA153">
        <v>0</v>
      </c>
      <c r="AB153">
        <v>0</v>
      </c>
      <c r="AC153">
        <v>0</v>
      </c>
      <c r="AD153">
        <v>0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45</v>
      </c>
      <c r="AT153">
        <v>5.74</v>
      </c>
      <c r="AU153" t="s">
        <v>45</v>
      </c>
      <c r="AV153">
        <v>1</v>
      </c>
      <c r="AW153">
        <v>2</v>
      </c>
      <c r="AX153">
        <v>22952020</v>
      </c>
      <c r="AY153">
        <v>1</v>
      </c>
      <c r="AZ153">
        <v>0</v>
      </c>
      <c r="BA153">
        <v>140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B153">
        <v>0</v>
      </c>
    </row>
    <row r="154" spans="1:80">
      <c r="A154">
        <f>ROW(Source!A233)</f>
        <v>233</v>
      </c>
      <c r="B154">
        <v>22950688</v>
      </c>
      <c r="C154">
        <v>22952019</v>
      </c>
      <c r="D154">
        <v>7231234</v>
      </c>
      <c r="E154">
        <v>1</v>
      </c>
      <c r="F154">
        <v>1</v>
      </c>
      <c r="G154">
        <v>7157832</v>
      </c>
      <c r="H154">
        <v>2</v>
      </c>
      <c r="I154" t="s">
        <v>1178</v>
      </c>
      <c r="J154" t="s">
        <v>1179</v>
      </c>
      <c r="K154" t="s">
        <v>1180</v>
      </c>
      <c r="L154">
        <v>1368</v>
      </c>
      <c r="N154">
        <v>1011</v>
      </c>
      <c r="O154" t="s">
        <v>1059</v>
      </c>
      <c r="P154" t="s">
        <v>1059</v>
      </c>
      <c r="Q154">
        <v>1</v>
      </c>
      <c r="Y154">
        <v>1.73</v>
      </c>
      <c r="AA154">
        <v>0</v>
      </c>
      <c r="AB154">
        <v>5.28</v>
      </c>
      <c r="AC154">
        <v>0.64</v>
      </c>
      <c r="AD154">
        <v>0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45</v>
      </c>
      <c r="AT154">
        <v>1.73</v>
      </c>
      <c r="AU154" t="s">
        <v>45</v>
      </c>
      <c r="AV154">
        <v>0</v>
      </c>
      <c r="AW154">
        <v>2</v>
      </c>
      <c r="AX154">
        <v>22952021</v>
      </c>
      <c r="AY154">
        <v>1</v>
      </c>
      <c r="AZ154">
        <v>0</v>
      </c>
      <c r="BA154">
        <v>141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B154">
        <v>0</v>
      </c>
    </row>
    <row r="155" spans="1:80">
      <c r="A155">
        <f>ROW(Source!A233)</f>
        <v>233</v>
      </c>
      <c r="B155">
        <v>22950688</v>
      </c>
      <c r="C155">
        <v>22952019</v>
      </c>
      <c r="D155">
        <v>7231421</v>
      </c>
      <c r="E155">
        <v>1</v>
      </c>
      <c r="F155">
        <v>1</v>
      </c>
      <c r="G155">
        <v>7157832</v>
      </c>
      <c r="H155">
        <v>2</v>
      </c>
      <c r="I155" t="s">
        <v>1157</v>
      </c>
      <c r="J155" t="s">
        <v>1158</v>
      </c>
      <c r="K155" t="s">
        <v>1159</v>
      </c>
      <c r="L155">
        <v>1368</v>
      </c>
      <c r="N155">
        <v>1011</v>
      </c>
      <c r="O155" t="s">
        <v>1059</v>
      </c>
      <c r="P155" t="s">
        <v>1059</v>
      </c>
      <c r="Q155">
        <v>1</v>
      </c>
      <c r="Y155">
        <v>0.06</v>
      </c>
      <c r="AA155">
        <v>0</v>
      </c>
      <c r="AB155">
        <v>74.44</v>
      </c>
      <c r="AC155">
        <v>17.59</v>
      </c>
      <c r="AD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45</v>
      </c>
      <c r="AT155">
        <v>0.06</v>
      </c>
      <c r="AU155" t="s">
        <v>45</v>
      </c>
      <c r="AV155">
        <v>0</v>
      </c>
      <c r="AW155">
        <v>2</v>
      </c>
      <c r="AX155">
        <v>22952022</v>
      </c>
      <c r="AY155">
        <v>1</v>
      </c>
      <c r="AZ155">
        <v>0</v>
      </c>
      <c r="BA155">
        <v>142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B155">
        <v>0</v>
      </c>
    </row>
    <row r="156" spans="1:80">
      <c r="A156">
        <f>ROW(Source!A233)</f>
        <v>233</v>
      </c>
      <c r="B156">
        <v>22950688</v>
      </c>
      <c r="C156">
        <v>22952019</v>
      </c>
      <c r="D156">
        <v>7231827</v>
      </c>
      <c r="E156">
        <v>1</v>
      </c>
      <c r="F156">
        <v>1</v>
      </c>
      <c r="G156">
        <v>7157832</v>
      </c>
      <c r="H156">
        <v>3</v>
      </c>
      <c r="I156" t="s">
        <v>612</v>
      </c>
      <c r="J156" t="s">
        <v>614</v>
      </c>
      <c r="K156" t="s">
        <v>613</v>
      </c>
      <c r="L156">
        <v>1339</v>
      </c>
      <c r="N156">
        <v>1007</v>
      </c>
      <c r="O156" t="s">
        <v>102</v>
      </c>
      <c r="P156" t="s">
        <v>102</v>
      </c>
      <c r="Q156">
        <v>1</v>
      </c>
      <c r="Y156">
        <v>0.23</v>
      </c>
      <c r="AA156">
        <v>7.07</v>
      </c>
      <c r="AB156">
        <v>0</v>
      </c>
      <c r="AC156">
        <v>0</v>
      </c>
      <c r="AD156">
        <v>0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45</v>
      </c>
      <c r="AT156">
        <v>0.23</v>
      </c>
      <c r="AU156" t="s">
        <v>45</v>
      </c>
      <c r="AV156">
        <v>0</v>
      </c>
      <c r="AW156">
        <v>2</v>
      </c>
      <c r="AX156">
        <v>22952023</v>
      </c>
      <c r="AY156">
        <v>1</v>
      </c>
      <c r="AZ156">
        <v>0</v>
      </c>
      <c r="BA156">
        <v>143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B156">
        <v>0</v>
      </c>
    </row>
    <row r="157" spans="1:80">
      <c r="A157">
        <f>ROW(Source!A233)</f>
        <v>233</v>
      </c>
      <c r="B157">
        <v>22950688</v>
      </c>
      <c r="C157">
        <v>22952019</v>
      </c>
      <c r="D157">
        <v>7162667</v>
      </c>
      <c r="E157">
        <v>7157832</v>
      </c>
      <c r="F157">
        <v>1</v>
      </c>
      <c r="G157">
        <v>7157832</v>
      </c>
      <c r="H157">
        <v>3</v>
      </c>
      <c r="I157" t="s">
        <v>395</v>
      </c>
      <c r="J157" t="s">
        <v>45</v>
      </c>
      <c r="K157" t="s">
        <v>396</v>
      </c>
      <c r="L157">
        <v>1346</v>
      </c>
      <c r="N157">
        <v>1009</v>
      </c>
      <c r="O157" t="s">
        <v>163</v>
      </c>
      <c r="P157" t="s">
        <v>163</v>
      </c>
      <c r="Q157">
        <v>1</v>
      </c>
      <c r="Y157">
        <v>12</v>
      </c>
      <c r="AA157">
        <v>8.7304999999999993</v>
      </c>
      <c r="AB157">
        <v>0</v>
      </c>
      <c r="AC157">
        <v>0</v>
      </c>
      <c r="AD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 t="s">
        <v>45</v>
      </c>
      <c r="AT157">
        <v>12</v>
      </c>
      <c r="AU157" t="s">
        <v>45</v>
      </c>
      <c r="AV157">
        <v>0</v>
      </c>
      <c r="AW157">
        <v>1</v>
      </c>
      <c r="AX157">
        <v>-1</v>
      </c>
      <c r="AY157">
        <v>0</v>
      </c>
      <c r="AZ157">
        <v>0</v>
      </c>
      <c r="BA157" t="s">
        <v>45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B157">
        <v>0</v>
      </c>
    </row>
    <row r="158" spans="1:80">
      <c r="A158">
        <f>ROW(Source!A235)</f>
        <v>235</v>
      </c>
      <c r="B158">
        <v>22950688</v>
      </c>
      <c r="C158">
        <v>22952003</v>
      </c>
      <c r="D158">
        <v>7157835</v>
      </c>
      <c r="E158">
        <v>7157832</v>
      </c>
      <c r="F158">
        <v>1</v>
      </c>
      <c r="G158">
        <v>7157832</v>
      </c>
      <c r="H158">
        <v>1</v>
      </c>
      <c r="I158" t="s">
        <v>1053</v>
      </c>
      <c r="J158" t="s">
        <v>45</v>
      </c>
      <c r="K158" t="s">
        <v>1054</v>
      </c>
      <c r="L158">
        <v>1191</v>
      </c>
      <c r="N158">
        <v>1013</v>
      </c>
      <c r="O158" t="s">
        <v>1055</v>
      </c>
      <c r="P158" t="s">
        <v>1055</v>
      </c>
      <c r="Q158">
        <v>1</v>
      </c>
      <c r="Y158">
        <v>27.8</v>
      </c>
      <c r="AA158">
        <v>0</v>
      </c>
      <c r="AB158">
        <v>0</v>
      </c>
      <c r="AC158">
        <v>0</v>
      </c>
      <c r="AD158">
        <v>0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45</v>
      </c>
      <c r="AT158">
        <v>27.8</v>
      </c>
      <c r="AU158" t="s">
        <v>45</v>
      </c>
      <c r="AV158">
        <v>1</v>
      </c>
      <c r="AW158">
        <v>2</v>
      </c>
      <c r="AX158">
        <v>22952004</v>
      </c>
      <c r="AY158">
        <v>1</v>
      </c>
      <c r="AZ158">
        <v>0</v>
      </c>
      <c r="BA158">
        <v>145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B158">
        <v>0</v>
      </c>
    </row>
    <row r="159" spans="1:80">
      <c r="A159">
        <f>ROW(Source!A235)</f>
        <v>235</v>
      </c>
      <c r="B159">
        <v>22950688</v>
      </c>
      <c r="C159">
        <v>22952003</v>
      </c>
      <c r="D159">
        <v>7159942</v>
      </c>
      <c r="E159">
        <v>7157832</v>
      </c>
      <c r="F159">
        <v>1</v>
      </c>
      <c r="G159">
        <v>7157832</v>
      </c>
      <c r="H159">
        <v>2</v>
      </c>
      <c r="I159" t="s">
        <v>1063</v>
      </c>
      <c r="J159" t="s">
        <v>45</v>
      </c>
      <c r="K159" t="s">
        <v>1064</v>
      </c>
      <c r="L159">
        <v>1344</v>
      </c>
      <c r="N159">
        <v>1008</v>
      </c>
      <c r="O159" t="s">
        <v>1065</v>
      </c>
      <c r="P159" t="s">
        <v>1065</v>
      </c>
      <c r="Q159">
        <v>1</v>
      </c>
      <c r="Y159">
        <v>4.47</v>
      </c>
      <c r="AA159">
        <v>0</v>
      </c>
      <c r="AB159">
        <v>1</v>
      </c>
      <c r="AC159">
        <v>0</v>
      </c>
      <c r="AD159">
        <v>0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45</v>
      </c>
      <c r="AT159">
        <v>4.47</v>
      </c>
      <c r="AU159" t="s">
        <v>45</v>
      </c>
      <c r="AV159">
        <v>0</v>
      </c>
      <c r="AW159">
        <v>2</v>
      </c>
      <c r="AX159">
        <v>22952005</v>
      </c>
      <c r="AY159">
        <v>1</v>
      </c>
      <c r="AZ159">
        <v>0</v>
      </c>
      <c r="BA159">
        <v>146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B159">
        <v>0</v>
      </c>
    </row>
    <row r="160" spans="1:80">
      <c r="A160">
        <f>ROW(Source!A235)</f>
        <v>235</v>
      </c>
      <c r="B160">
        <v>22950688</v>
      </c>
      <c r="C160">
        <v>22952003</v>
      </c>
      <c r="D160">
        <v>7231827</v>
      </c>
      <c r="E160">
        <v>1</v>
      </c>
      <c r="F160">
        <v>1</v>
      </c>
      <c r="G160">
        <v>7157832</v>
      </c>
      <c r="H160">
        <v>3</v>
      </c>
      <c r="I160" t="s">
        <v>612</v>
      </c>
      <c r="J160" t="s">
        <v>614</v>
      </c>
      <c r="K160" t="s">
        <v>613</v>
      </c>
      <c r="L160">
        <v>1339</v>
      </c>
      <c r="N160">
        <v>1007</v>
      </c>
      <c r="O160" t="s">
        <v>102</v>
      </c>
      <c r="P160" t="s">
        <v>102</v>
      </c>
      <c r="Q160">
        <v>1</v>
      </c>
      <c r="Y160">
        <v>0.24</v>
      </c>
      <c r="AA160">
        <v>7.07</v>
      </c>
      <c r="AB160">
        <v>0</v>
      </c>
      <c r="AC160">
        <v>0</v>
      </c>
      <c r="AD160">
        <v>0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45</v>
      </c>
      <c r="AT160">
        <v>0.24</v>
      </c>
      <c r="AU160" t="s">
        <v>45</v>
      </c>
      <c r="AV160">
        <v>0</v>
      </c>
      <c r="AW160">
        <v>2</v>
      </c>
      <c r="AX160">
        <v>22952006</v>
      </c>
      <c r="AY160">
        <v>1</v>
      </c>
      <c r="AZ160">
        <v>0</v>
      </c>
      <c r="BA160">
        <v>147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B160">
        <v>0</v>
      </c>
    </row>
    <row r="161" spans="1:80">
      <c r="A161">
        <f>ROW(Source!A235)</f>
        <v>235</v>
      </c>
      <c r="B161">
        <v>22950688</v>
      </c>
      <c r="C161">
        <v>22952003</v>
      </c>
      <c r="D161">
        <v>7233129</v>
      </c>
      <c r="E161">
        <v>1</v>
      </c>
      <c r="F161">
        <v>1</v>
      </c>
      <c r="G161">
        <v>7157832</v>
      </c>
      <c r="H161">
        <v>3</v>
      </c>
      <c r="I161" t="s">
        <v>1181</v>
      </c>
      <c r="J161" t="s">
        <v>1182</v>
      </c>
      <c r="K161" t="s">
        <v>1183</v>
      </c>
      <c r="L161">
        <v>1327</v>
      </c>
      <c r="N161">
        <v>1005</v>
      </c>
      <c r="O161" t="s">
        <v>462</v>
      </c>
      <c r="P161" t="s">
        <v>462</v>
      </c>
      <c r="Q161">
        <v>1</v>
      </c>
      <c r="Y161">
        <v>0.8</v>
      </c>
      <c r="AA161">
        <v>104</v>
      </c>
      <c r="AB161">
        <v>0</v>
      </c>
      <c r="AC161">
        <v>0</v>
      </c>
      <c r="AD161">
        <v>0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45</v>
      </c>
      <c r="AT161">
        <v>0.8</v>
      </c>
      <c r="AU161" t="s">
        <v>45</v>
      </c>
      <c r="AV161">
        <v>0</v>
      </c>
      <c r="AW161">
        <v>2</v>
      </c>
      <c r="AX161">
        <v>22952007</v>
      </c>
      <c r="AY161">
        <v>1</v>
      </c>
      <c r="AZ161">
        <v>0</v>
      </c>
      <c r="BA161">
        <v>148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B161">
        <v>0</v>
      </c>
    </row>
    <row r="162" spans="1:80">
      <c r="A162">
        <f>ROW(Source!A235)</f>
        <v>235</v>
      </c>
      <c r="B162">
        <v>22950688</v>
      </c>
      <c r="C162">
        <v>22952003</v>
      </c>
      <c r="D162">
        <v>7233149</v>
      </c>
      <c r="E162">
        <v>1</v>
      </c>
      <c r="F162">
        <v>1</v>
      </c>
      <c r="G162">
        <v>7157832</v>
      </c>
      <c r="H162">
        <v>3</v>
      </c>
      <c r="I162" t="s">
        <v>403</v>
      </c>
      <c r="J162" t="s">
        <v>405</v>
      </c>
      <c r="K162" t="s">
        <v>404</v>
      </c>
      <c r="L162">
        <v>1348</v>
      </c>
      <c r="N162">
        <v>1009</v>
      </c>
      <c r="O162" t="s">
        <v>138</v>
      </c>
      <c r="P162" t="s">
        <v>138</v>
      </c>
      <c r="Q162">
        <v>1000</v>
      </c>
      <c r="Y162">
        <v>7.1999999999999998E-3</v>
      </c>
      <c r="AA162">
        <v>2278.84</v>
      </c>
      <c r="AB162">
        <v>0</v>
      </c>
      <c r="AC162">
        <v>0</v>
      </c>
      <c r="AD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 t="s">
        <v>45</v>
      </c>
      <c r="AT162">
        <v>7.1999999999999998E-3</v>
      </c>
      <c r="AU162" t="s">
        <v>45</v>
      </c>
      <c r="AV162">
        <v>0</v>
      </c>
      <c r="AW162">
        <v>1</v>
      </c>
      <c r="AX162">
        <v>-1</v>
      </c>
      <c r="AY162">
        <v>0</v>
      </c>
      <c r="AZ162">
        <v>0</v>
      </c>
      <c r="BA162" t="s">
        <v>45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B162">
        <v>0</v>
      </c>
    </row>
    <row r="163" spans="1:80">
      <c r="A163">
        <f>ROW(Source!A235)</f>
        <v>235</v>
      </c>
      <c r="B163">
        <v>22950688</v>
      </c>
      <c r="C163">
        <v>22952003</v>
      </c>
      <c r="D163">
        <v>7232109</v>
      </c>
      <c r="E163">
        <v>1</v>
      </c>
      <c r="F163">
        <v>1</v>
      </c>
      <c r="G163">
        <v>7157832</v>
      </c>
      <c r="H163">
        <v>3</v>
      </c>
      <c r="I163" t="s">
        <v>1184</v>
      </c>
      <c r="J163" t="s">
        <v>1185</v>
      </c>
      <c r="K163" t="s">
        <v>1186</v>
      </c>
      <c r="L163">
        <v>1348</v>
      </c>
      <c r="N163">
        <v>1009</v>
      </c>
      <c r="O163" t="s">
        <v>138</v>
      </c>
      <c r="P163" t="s">
        <v>138</v>
      </c>
      <c r="Q163">
        <v>1000</v>
      </c>
      <c r="Y163">
        <v>4.0200000000000001E-3</v>
      </c>
      <c r="AA163">
        <v>12237.68</v>
      </c>
      <c r="AB163">
        <v>0</v>
      </c>
      <c r="AC163">
        <v>0</v>
      </c>
      <c r="AD163">
        <v>0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45</v>
      </c>
      <c r="AT163">
        <v>4.0200000000000001E-3</v>
      </c>
      <c r="AU163" t="s">
        <v>45</v>
      </c>
      <c r="AV163">
        <v>0</v>
      </c>
      <c r="AW163">
        <v>2</v>
      </c>
      <c r="AX163">
        <v>22952008</v>
      </c>
      <c r="AY163">
        <v>1</v>
      </c>
      <c r="AZ163">
        <v>0</v>
      </c>
      <c r="BA163">
        <v>149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B163">
        <v>0</v>
      </c>
    </row>
    <row r="164" spans="1:80">
      <c r="A164">
        <f>ROW(Source!A235)</f>
        <v>235</v>
      </c>
      <c r="B164">
        <v>22950688</v>
      </c>
      <c r="C164">
        <v>22952003</v>
      </c>
      <c r="D164">
        <v>7232152</v>
      </c>
      <c r="E164">
        <v>1</v>
      </c>
      <c r="F164">
        <v>1</v>
      </c>
      <c r="G164">
        <v>7157832</v>
      </c>
      <c r="H164">
        <v>3</v>
      </c>
      <c r="I164" t="s">
        <v>407</v>
      </c>
      <c r="J164" t="s">
        <v>409</v>
      </c>
      <c r="K164" t="s">
        <v>408</v>
      </c>
      <c r="L164">
        <v>1348</v>
      </c>
      <c r="N164">
        <v>1009</v>
      </c>
      <c r="O164" t="s">
        <v>138</v>
      </c>
      <c r="P164" t="s">
        <v>138</v>
      </c>
      <c r="Q164">
        <v>1000</v>
      </c>
      <c r="Y164">
        <v>7.0999999999999994E-2</v>
      </c>
      <c r="AA164">
        <v>22652.13</v>
      </c>
      <c r="AB164">
        <v>0</v>
      </c>
      <c r="AC164">
        <v>0</v>
      </c>
      <c r="AD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 t="s">
        <v>45</v>
      </c>
      <c r="AT164">
        <v>7.0999999999999994E-2</v>
      </c>
      <c r="AU164" t="s">
        <v>45</v>
      </c>
      <c r="AV164">
        <v>0</v>
      </c>
      <c r="AW164">
        <v>1</v>
      </c>
      <c r="AX164">
        <v>-1</v>
      </c>
      <c r="AY164">
        <v>0</v>
      </c>
      <c r="AZ164">
        <v>0</v>
      </c>
      <c r="BA164" t="s">
        <v>45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B164">
        <v>0</v>
      </c>
    </row>
    <row r="165" spans="1:80">
      <c r="A165">
        <f>ROW(Source!A235)</f>
        <v>235</v>
      </c>
      <c r="B165">
        <v>22950688</v>
      </c>
      <c r="C165">
        <v>22952003</v>
      </c>
      <c r="D165">
        <v>7232360</v>
      </c>
      <c r="E165">
        <v>1</v>
      </c>
      <c r="F165">
        <v>1</v>
      </c>
      <c r="G165">
        <v>7157832</v>
      </c>
      <c r="H165">
        <v>3</v>
      </c>
      <c r="I165" t="s">
        <v>1187</v>
      </c>
      <c r="J165" t="s">
        <v>1188</v>
      </c>
      <c r="K165" t="s">
        <v>1189</v>
      </c>
      <c r="L165">
        <v>1348</v>
      </c>
      <c r="N165">
        <v>1009</v>
      </c>
      <c r="O165" t="s">
        <v>138</v>
      </c>
      <c r="P165" t="s">
        <v>138</v>
      </c>
      <c r="Q165">
        <v>1000</v>
      </c>
      <c r="Y165">
        <v>2.5499999999999998E-2</v>
      </c>
      <c r="AA165">
        <v>545.21</v>
      </c>
      <c r="AB165">
        <v>0</v>
      </c>
      <c r="AC165">
        <v>0</v>
      </c>
      <c r="AD165">
        <v>0</v>
      </c>
      <c r="AN165">
        <v>0</v>
      </c>
      <c r="AO165">
        <v>1</v>
      </c>
      <c r="AP165">
        <v>0</v>
      </c>
      <c r="AQ165">
        <v>0</v>
      </c>
      <c r="AR165">
        <v>0</v>
      </c>
      <c r="AS165" t="s">
        <v>45</v>
      </c>
      <c r="AT165">
        <v>2.5499999999999998E-2</v>
      </c>
      <c r="AU165" t="s">
        <v>45</v>
      </c>
      <c r="AV165">
        <v>0</v>
      </c>
      <c r="AW165">
        <v>2</v>
      </c>
      <c r="AX165">
        <v>22952009</v>
      </c>
      <c r="AY165">
        <v>1</v>
      </c>
      <c r="AZ165">
        <v>0</v>
      </c>
      <c r="BA165">
        <v>150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B165">
        <v>0</v>
      </c>
    </row>
    <row r="166" spans="1:80">
      <c r="A166">
        <f>ROW(Source!A235)</f>
        <v>235</v>
      </c>
      <c r="B166">
        <v>22950688</v>
      </c>
      <c r="C166">
        <v>22952003</v>
      </c>
      <c r="D166">
        <v>7232367</v>
      </c>
      <c r="E166">
        <v>1</v>
      </c>
      <c r="F166">
        <v>1</v>
      </c>
      <c r="G166">
        <v>7157832</v>
      </c>
      <c r="H166">
        <v>3</v>
      </c>
      <c r="I166" t="s">
        <v>1190</v>
      </c>
      <c r="J166" t="s">
        <v>1191</v>
      </c>
      <c r="K166" t="s">
        <v>1192</v>
      </c>
      <c r="L166">
        <v>1348</v>
      </c>
      <c r="N166">
        <v>1009</v>
      </c>
      <c r="O166" t="s">
        <v>138</v>
      </c>
      <c r="P166" t="s">
        <v>138</v>
      </c>
      <c r="Q166">
        <v>1000</v>
      </c>
      <c r="Y166">
        <v>1.0200000000000001E-3</v>
      </c>
      <c r="AA166">
        <v>12705.7</v>
      </c>
      <c r="AB166">
        <v>0</v>
      </c>
      <c r="AC166">
        <v>0</v>
      </c>
      <c r="AD166">
        <v>0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45</v>
      </c>
      <c r="AT166">
        <v>1.0200000000000001E-3</v>
      </c>
      <c r="AU166" t="s">
        <v>45</v>
      </c>
      <c r="AV166">
        <v>0</v>
      </c>
      <c r="AW166">
        <v>2</v>
      </c>
      <c r="AX166">
        <v>22952010</v>
      </c>
      <c r="AY166">
        <v>1</v>
      </c>
      <c r="AZ166">
        <v>0</v>
      </c>
      <c r="BA166">
        <v>151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B166">
        <v>0</v>
      </c>
    </row>
    <row r="167" spans="1:80">
      <c r="A167">
        <f>ROW(Source!A264)</f>
        <v>264</v>
      </c>
      <c r="B167">
        <v>22950688</v>
      </c>
      <c r="C167">
        <v>22951970</v>
      </c>
      <c r="D167">
        <v>7157835</v>
      </c>
      <c r="E167">
        <v>7157832</v>
      </c>
      <c r="F167">
        <v>1</v>
      </c>
      <c r="G167">
        <v>7157832</v>
      </c>
      <c r="H167">
        <v>1</v>
      </c>
      <c r="I167" t="s">
        <v>1053</v>
      </c>
      <c r="J167" t="s">
        <v>45</v>
      </c>
      <c r="K167" t="s">
        <v>1054</v>
      </c>
      <c r="L167">
        <v>1191</v>
      </c>
      <c r="N167">
        <v>1013</v>
      </c>
      <c r="O167" t="s">
        <v>1055</v>
      </c>
      <c r="P167" t="s">
        <v>1055</v>
      </c>
      <c r="Q167">
        <v>1</v>
      </c>
      <c r="Y167">
        <v>175.2</v>
      </c>
      <c r="AA167">
        <v>0</v>
      </c>
      <c r="AB167">
        <v>0</v>
      </c>
      <c r="AC167">
        <v>0</v>
      </c>
      <c r="AD167">
        <v>0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45</v>
      </c>
      <c r="AT167">
        <v>175.2</v>
      </c>
      <c r="AU167" t="s">
        <v>45</v>
      </c>
      <c r="AV167">
        <v>1</v>
      </c>
      <c r="AW167">
        <v>2</v>
      </c>
      <c r="AX167">
        <v>22951973</v>
      </c>
      <c r="AY167">
        <v>1</v>
      </c>
      <c r="AZ167">
        <v>0</v>
      </c>
      <c r="BA167">
        <v>154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B167">
        <v>0</v>
      </c>
    </row>
    <row r="168" spans="1:80">
      <c r="A168">
        <f>ROW(Source!A264)</f>
        <v>264</v>
      </c>
      <c r="B168">
        <v>22950688</v>
      </c>
      <c r="C168">
        <v>22951970</v>
      </c>
      <c r="D168">
        <v>7182702</v>
      </c>
      <c r="E168">
        <v>7157832</v>
      </c>
      <c r="F168">
        <v>1</v>
      </c>
      <c r="G168">
        <v>7157832</v>
      </c>
      <c r="H168">
        <v>3</v>
      </c>
      <c r="I168" t="s">
        <v>1066</v>
      </c>
      <c r="J168" t="s">
        <v>45</v>
      </c>
      <c r="K168" t="s">
        <v>1134</v>
      </c>
      <c r="L168">
        <v>1348</v>
      </c>
      <c r="N168">
        <v>1009</v>
      </c>
      <c r="O168" t="s">
        <v>138</v>
      </c>
      <c r="P168" t="s">
        <v>138</v>
      </c>
      <c r="Q168">
        <v>1000</v>
      </c>
      <c r="Y168">
        <v>3.38</v>
      </c>
      <c r="AA168">
        <v>0</v>
      </c>
      <c r="AB168">
        <v>0</v>
      </c>
      <c r="AC168">
        <v>0</v>
      </c>
      <c r="AD168">
        <v>0</v>
      </c>
      <c r="AN168">
        <v>0</v>
      </c>
      <c r="AO168">
        <v>1</v>
      </c>
      <c r="AP168">
        <v>0</v>
      </c>
      <c r="AQ168">
        <v>0</v>
      </c>
      <c r="AR168">
        <v>0</v>
      </c>
      <c r="AS168" t="s">
        <v>45</v>
      </c>
      <c r="AT168">
        <v>3.38</v>
      </c>
      <c r="AU168" t="s">
        <v>45</v>
      </c>
      <c r="AV168">
        <v>0</v>
      </c>
      <c r="AW168">
        <v>2</v>
      </c>
      <c r="AX168">
        <v>22951975</v>
      </c>
      <c r="AY168">
        <v>1</v>
      </c>
      <c r="AZ168">
        <v>0</v>
      </c>
      <c r="BA168">
        <v>155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B168">
        <v>0</v>
      </c>
    </row>
    <row r="169" spans="1:80">
      <c r="A169">
        <f>ROW(Source!A264)</f>
        <v>264</v>
      </c>
      <c r="B169">
        <v>22950688</v>
      </c>
      <c r="C169">
        <v>22951970</v>
      </c>
      <c r="D169">
        <v>7234972</v>
      </c>
      <c r="E169">
        <v>1</v>
      </c>
      <c r="F169">
        <v>1</v>
      </c>
      <c r="G169">
        <v>7157832</v>
      </c>
      <c r="H169">
        <v>3</v>
      </c>
      <c r="I169" t="s">
        <v>387</v>
      </c>
      <c r="J169" t="s">
        <v>389</v>
      </c>
      <c r="K169" t="s">
        <v>388</v>
      </c>
      <c r="L169">
        <v>1339</v>
      </c>
      <c r="N169">
        <v>1007</v>
      </c>
      <c r="O169" t="s">
        <v>102</v>
      </c>
      <c r="P169" t="s">
        <v>102</v>
      </c>
      <c r="Q169">
        <v>1</v>
      </c>
      <c r="Y169">
        <v>2.31</v>
      </c>
      <c r="AA169">
        <v>481.69</v>
      </c>
      <c r="AB169">
        <v>0</v>
      </c>
      <c r="AC169">
        <v>0</v>
      </c>
      <c r="AD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 t="s">
        <v>45</v>
      </c>
      <c r="AT169">
        <v>2.31</v>
      </c>
      <c r="AU169" t="s">
        <v>45</v>
      </c>
      <c r="AV169">
        <v>0</v>
      </c>
      <c r="AW169">
        <v>1</v>
      </c>
      <c r="AX169">
        <v>-1</v>
      </c>
      <c r="AY169">
        <v>0</v>
      </c>
      <c r="AZ169">
        <v>0</v>
      </c>
      <c r="BA169" t="s">
        <v>45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B169">
        <v>0</v>
      </c>
    </row>
    <row r="170" spans="1:80">
      <c r="A170">
        <f>ROW(Source!A266)</f>
        <v>266</v>
      </c>
      <c r="B170">
        <v>22950688</v>
      </c>
      <c r="C170">
        <v>22952028</v>
      </c>
      <c r="D170">
        <v>7157835</v>
      </c>
      <c r="E170">
        <v>7157832</v>
      </c>
      <c r="F170">
        <v>1</v>
      </c>
      <c r="G170">
        <v>7157832</v>
      </c>
      <c r="H170">
        <v>1</v>
      </c>
      <c r="I170" t="s">
        <v>1053</v>
      </c>
      <c r="J170" t="s">
        <v>45</v>
      </c>
      <c r="K170" t="s">
        <v>1054</v>
      </c>
      <c r="L170">
        <v>1191</v>
      </c>
      <c r="N170">
        <v>1013</v>
      </c>
      <c r="O170" t="s">
        <v>1055</v>
      </c>
      <c r="P170" t="s">
        <v>1055</v>
      </c>
      <c r="Q170">
        <v>1</v>
      </c>
      <c r="Y170">
        <v>5.74</v>
      </c>
      <c r="AA170">
        <v>0</v>
      </c>
      <c r="AB170">
        <v>0</v>
      </c>
      <c r="AC170">
        <v>0</v>
      </c>
      <c r="AD170">
        <v>0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45</v>
      </c>
      <c r="AT170">
        <v>5.74</v>
      </c>
      <c r="AU170" t="s">
        <v>45</v>
      </c>
      <c r="AV170">
        <v>1</v>
      </c>
      <c r="AW170">
        <v>2</v>
      </c>
      <c r="AX170">
        <v>22952033</v>
      </c>
      <c r="AY170">
        <v>1</v>
      </c>
      <c r="AZ170">
        <v>0</v>
      </c>
      <c r="BA170">
        <v>157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B170">
        <v>0</v>
      </c>
    </row>
    <row r="171" spans="1:80">
      <c r="A171">
        <f>ROW(Source!A266)</f>
        <v>266</v>
      </c>
      <c r="B171">
        <v>22950688</v>
      </c>
      <c r="C171">
        <v>22952028</v>
      </c>
      <c r="D171">
        <v>7231234</v>
      </c>
      <c r="E171">
        <v>1</v>
      </c>
      <c r="F171">
        <v>1</v>
      </c>
      <c r="G171">
        <v>7157832</v>
      </c>
      <c r="H171">
        <v>2</v>
      </c>
      <c r="I171" t="s">
        <v>1178</v>
      </c>
      <c r="J171" t="s">
        <v>1179</v>
      </c>
      <c r="K171" t="s">
        <v>1180</v>
      </c>
      <c r="L171">
        <v>1368</v>
      </c>
      <c r="N171">
        <v>1011</v>
      </c>
      <c r="O171" t="s">
        <v>1059</v>
      </c>
      <c r="P171" t="s">
        <v>1059</v>
      </c>
      <c r="Q171">
        <v>1</v>
      </c>
      <c r="Y171">
        <v>1.73</v>
      </c>
      <c r="AA171">
        <v>0</v>
      </c>
      <c r="AB171">
        <v>5.28</v>
      </c>
      <c r="AC171">
        <v>0.64</v>
      </c>
      <c r="AD171">
        <v>0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45</v>
      </c>
      <c r="AT171">
        <v>1.73</v>
      </c>
      <c r="AU171" t="s">
        <v>45</v>
      </c>
      <c r="AV171">
        <v>0</v>
      </c>
      <c r="AW171">
        <v>2</v>
      </c>
      <c r="AX171">
        <v>22952034</v>
      </c>
      <c r="AY171">
        <v>1</v>
      </c>
      <c r="AZ171">
        <v>0</v>
      </c>
      <c r="BA171">
        <v>158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B171">
        <v>0</v>
      </c>
    </row>
    <row r="172" spans="1:80">
      <c r="A172">
        <f>ROW(Source!A266)</f>
        <v>266</v>
      </c>
      <c r="B172">
        <v>22950688</v>
      </c>
      <c r="C172">
        <v>22952028</v>
      </c>
      <c r="D172">
        <v>7231421</v>
      </c>
      <c r="E172">
        <v>1</v>
      </c>
      <c r="F172">
        <v>1</v>
      </c>
      <c r="G172">
        <v>7157832</v>
      </c>
      <c r="H172">
        <v>2</v>
      </c>
      <c r="I172" t="s">
        <v>1157</v>
      </c>
      <c r="J172" t="s">
        <v>1158</v>
      </c>
      <c r="K172" t="s">
        <v>1159</v>
      </c>
      <c r="L172">
        <v>1368</v>
      </c>
      <c r="N172">
        <v>1011</v>
      </c>
      <c r="O172" t="s">
        <v>1059</v>
      </c>
      <c r="P172" t="s">
        <v>1059</v>
      </c>
      <c r="Q172">
        <v>1</v>
      </c>
      <c r="Y172">
        <v>0.06</v>
      </c>
      <c r="AA172">
        <v>0</v>
      </c>
      <c r="AB172">
        <v>74.44</v>
      </c>
      <c r="AC172">
        <v>17.59</v>
      </c>
      <c r="AD172">
        <v>0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45</v>
      </c>
      <c r="AT172">
        <v>0.06</v>
      </c>
      <c r="AU172" t="s">
        <v>45</v>
      </c>
      <c r="AV172">
        <v>0</v>
      </c>
      <c r="AW172">
        <v>2</v>
      </c>
      <c r="AX172">
        <v>22952035</v>
      </c>
      <c r="AY172">
        <v>1</v>
      </c>
      <c r="AZ172">
        <v>0</v>
      </c>
      <c r="BA172">
        <v>159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B172">
        <v>0</v>
      </c>
    </row>
    <row r="173" spans="1:80">
      <c r="A173">
        <f>ROW(Source!A266)</f>
        <v>266</v>
      </c>
      <c r="B173">
        <v>22950688</v>
      </c>
      <c r="C173">
        <v>22952028</v>
      </c>
      <c r="D173">
        <v>7231827</v>
      </c>
      <c r="E173">
        <v>1</v>
      </c>
      <c r="F173">
        <v>1</v>
      </c>
      <c r="G173">
        <v>7157832</v>
      </c>
      <c r="H173">
        <v>3</v>
      </c>
      <c r="I173" t="s">
        <v>612</v>
      </c>
      <c r="J173" t="s">
        <v>614</v>
      </c>
      <c r="K173" t="s">
        <v>613</v>
      </c>
      <c r="L173">
        <v>1339</v>
      </c>
      <c r="N173">
        <v>1007</v>
      </c>
      <c r="O173" t="s">
        <v>102</v>
      </c>
      <c r="P173" t="s">
        <v>102</v>
      </c>
      <c r="Q173">
        <v>1</v>
      </c>
      <c r="Y173">
        <v>0.23</v>
      </c>
      <c r="AA173">
        <v>7.07</v>
      </c>
      <c r="AB173">
        <v>0</v>
      </c>
      <c r="AC173">
        <v>0</v>
      </c>
      <c r="AD173">
        <v>0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45</v>
      </c>
      <c r="AT173">
        <v>0.23</v>
      </c>
      <c r="AU173" t="s">
        <v>45</v>
      </c>
      <c r="AV173">
        <v>0</v>
      </c>
      <c r="AW173">
        <v>2</v>
      </c>
      <c r="AX173">
        <v>22952036</v>
      </c>
      <c r="AY173">
        <v>1</v>
      </c>
      <c r="AZ173">
        <v>0</v>
      </c>
      <c r="BA173">
        <v>160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B173">
        <v>0</v>
      </c>
    </row>
    <row r="174" spans="1:80">
      <c r="A174">
        <f>ROW(Source!A266)</f>
        <v>266</v>
      </c>
      <c r="B174">
        <v>22950688</v>
      </c>
      <c r="C174">
        <v>22952028</v>
      </c>
      <c r="D174">
        <v>7162667</v>
      </c>
      <c r="E174">
        <v>7157832</v>
      </c>
      <c r="F174">
        <v>1</v>
      </c>
      <c r="G174">
        <v>7157832</v>
      </c>
      <c r="H174">
        <v>3</v>
      </c>
      <c r="I174" t="s">
        <v>395</v>
      </c>
      <c r="J174" t="s">
        <v>45</v>
      </c>
      <c r="K174" t="s">
        <v>396</v>
      </c>
      <c r="L174">
        <v>1346</v>
      </c>
      <c r="N174">
        <v>1009</v>
      </c>
      <c r="O174" t="s">
        <v>163</v>
      </c>
      <c r="P174" t="s">
        <v>163</v>
      </c>
      <c r="Q174">
        <v>1</v>
      </c>
      <c r="Y174">
        <v>12</v>
      </c>
      <c r="AA174">
        <v>8.7304999999999993</v>
      </c>
      <c r="AB174">
        <v>0</v>
      </c>
      <c r="AC174">
        <v>0</v>
      </c>
      <c r="AD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 t="s">
        <v>45</v>
      </c>
      <c r="AT174">
        <v>12</v>
      </c>
      <c r="AU174" t="s">
        <v>45</v>
      </c>
      <c r="AV174">
        <v>0</v>
      </c>
      <c r="AW174">
        <v>1</v>
      </c>
      <c r="AX174">
        <v>-1</v>
      </c>
      <c r="AY174">
        <v>0</v>
      </c>
      <c r="AZ174">
        <v>0</v>
      </c>
      <c r="BA174" t="s">
        <v>45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B174">
        <v>0</v>
      </c>
    </row>
    <row r="175" spans="1:80">
      <c r="A175">
        <f>ROW(Source!A268)</f>
        <v>268</v>
      </c>
      <c r="B175">
        <v>22950688</v>
      </c>
      <c r="C175">
        <v>22951987</v>
      </c>
      <c r="D175">
        <v>7157835</v>
      </c>
      <c r="E175">
        <v>7157832</v>
      </c>
      <c r="F175">
        <v>1</v>
      </c>
      <c r="G175">
        <v>7157832</v>
      </c>
      <c r="H175">
        <v>1</v>
      </c>
      <c r="I175" t="s">
        <v>1053</v>
      </c>
      <c r="J175" t="s">
        <v>45</v>
      </c>
      <c r="K175" t="s">
        <v>1054</v>
      </c>
      <c r="L175">
        <v>1191</v>
      </c>
      <c r="N175">
        <v>1013</v>
      </c>
      <c r="O175" t="s">
        <v>1055</v>
      </c>
      <c r="P175" t="s">
        <v>1055</v>
      </c>
      <c r="Q175">
        <v>1</v>
      </c>
      <c r="Y175">
        <v>36</v>
      </c>
      <c r="AA175">
        <v>0</v>
      </c>
      <c r="AB175">
        <v>0</v>
      </c>
      <c r="AC175">
        <v>0</v>
      </c>
      <c r="AD175">
        <v>0</v>
      </c>
      <c r="AN175">
        <v>0</v>
      </c>
      <c r="AO175">
        <v>1</v>
      </c>
      <c r="AP175">
        <v>0</v>
      </c>
      <c r="AQ175">
        <v>0</v>
      </c>
      <c r="AR175">
        <v>0</v>
      </c>
      <c r="AS175" t="s">
        <v>45</v>
      </c>
      <c r="AT175">
        <v>36</v>
      </c>
      <c r="AU175" t="s">
        <v>45</v>
      </c>
      <c r="AV175">
        <v>1</v>
      </c>
      <c r="AW175">
        <v>2</v>
      </c>
      <c r="AX175">
        <v>22951988</v>
      </c>
      <c r="AY175">
        <v>1</v>
      </c>
      <c r="AZ175">
        <v>0</v>
      </c>
      <c r="BA175">
        <v>162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B175">
        <v>0</v>
      </c>
    </row>
    <row r="176" spans="1:80">
      <c r="A176">
        <f>ROW(Source!A268)</f>
        <v>268</v>
      </c>
      <c r="B176">
        <v>22950688</v>
      </c>
      <c r="C176">
        <v>22951987</v>
      </c>
      <c r="D176">
        <v>7159942</v>
      </c>
      <c r="E176">
        <v>7157832</v>
      </c>
      <c r="F176">
        <v>1</v>
      </c>
      <c r="G176">
        <v>7157832</v>
      </c>
      <c r="H176">
        <v>2</v>
      </c>
      <c r="I176" t="s">
        <v>1063</v>
      </c>
      <c r="J176" t="s">
        <v>45</v>
      </c>
      <c r="K176" t="s">
        <v>1064</v>
      </c>
      <c r="L176">
        <v>1344</v>
      </c>
      <c r="N176">
        <v>1008</v>
      </c>
      <c r="O176" t="s">
        <v>1065</v>
      </c>
      <c r="P176" t="s">
        <v>1065</v>
      </c>
      <c r="Q176">
        <v>1</v>
      </c>
      <c r="Y176">
        <v>4.47</v>
      </c>
      <c r="AA176">
        <v>0</v>
      </c>
      <c r="AB176">
        <v>1</v>
      </c>
      <c r="AC176">
        <v>0</v>
      </c>
      <c r="AD176">
        <v>0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45</v>
      </c>
      <c r="AT176">
        <v>4.47</v>
      </c>
      <c r="AU176" t="s">
        <v>45</v>
      </c>
      <c r="AV176">
        <v>0</v>
      </c>
      <c r="AW176">
        <v>2</v>
      </c>
      <c r="AX176">
        <v>22951989</v>
      </c>
      <c r="AY176">
        <v>1</v>
      </c>
      <c r="AZ176">
        <v>0</v>
      </c>
      <c r="BA176">
        <v>163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B176">
        <v>0</v>
      </c>
    </row>
    <row r="177" spans="1:80">
      <c r="A177">
        <f>ROW(Source!A268)</f>
        <v>268</v>
      </c>
      <c r="B177">
        <v>22950688</v>
      </c>
      <c r="C177">
        <v>22951987</v>
      </c>
      <c r="D177">
        <v>7231827</v>
      </c>
      <c r="E177">
        <v>1</v>
      </c>
      <c r="F177">
        <v>1</v>
      </c>
      <c r="G177">
        <v>7157832</v>
      </c>
      <c r="H177">
        <v>3</v>
      </c>
      <c r="I177" t="s">
        <v>612</v>
      </c>
      <c r="J177" t="s">
        <v>614</v>
      </c>
      <c r="K177" t="s">
        <v>613</v>
      </c>
      <c r="L177">
        <v>1339</v>
      </c>
      <c r="N177">
        <v>1007</v>
      </c>
      <c r="O177" t="s">
        <v>102</v>
      </c>
      <c r="P177" t="s">
        <v>102</v>
      </c>
      <c r="Q177">
        <v>1</v>
      </c>
      <c r="Y177">
        <v>0.24</v>
      </c>
      <c r="AA177">
        <v>7.07</v>
      </c>
      <c r="AB177">
        <v>0</v>
      </c>
      <c r="AC177">
        <v>0</v>
      </c>
      <c r="AD177">
        <v>0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45</v>
      </c>
      <c r="AT177">
        <v>0.24</v>
      </c>
      <c r="AU177" t="s">
        <v>45</v>
      </c>
      <c r="AV177">
        <v>0</v>
      </c>
      <c r="AW177">
        <v>2</v>
      </c>
      <c r="AX177">
        <v>22951990</v>
      </c>
      <c r="AY177">
        <v>1</v>
      </c>
      <c r="AZ177">
        <v>0</v>
      </c>
      <c r="BA177">
        <v>164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B177">
        <v>0</v>
      </c>
    </row>
    <row r="178" spans="1:80">
      <c r="A178">
        <f>ROW(Source!A268)</f>
        <v>268</v>
      </c>
      <c r="B178">
        <v>22950688</v>
      </c>
      <c r="C178">
        <v>22951987</v>
      </c>
      <c r="D178">
        <v>7233129</v>
      </c>
      <c r="E178">
        <v>1</v>
      </c>
      <c r="F178">
        <v>1</v>
      </c>
      <c r="G178">
        <v>7157832</v>
      </c>
      <c r="H178">
        <v>3</v>
      </c>
      <c r="I178" t="s">
        <v>1181</v>
      </c>
      <c r="J178" t="s">
        <v>1182</v>
      </c>
      <c r="K178" t="s">
        <v>1183</v>
      </c>
      <c r="L178">
        <v>1327</v>
      </c>
      <c r="N178">
        <v>1005</v>
      </c>
      <c r="O178" t="s">
        <v>462</v>
      </c>
      <c r="P178" t="s">
        <v>462</v>
      </c>
      <c r="Q178">
        <v>1</v>
      </c>
      <c r="Y178">
        <v>1.6</v>
      </c>
      <c r="AA178">
        <v>104</v>
      </c>
      <c r="AB178">
        <v>0</v>
      </c>
      <c r="AC178">
        <v>0</v>
      </c>
      <c r="AD178">
        <v>0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45</v>
      </c>
      <c r="AT178">
        <v>1.6</v>
      </c>
      <c r="AU178" t="s">
        <v>45</v>
      </c>
      <c r="AV178">
        <v>0</v>
      </c>
      <c r="AW178">
        <v>2</v>
      </c>
      <c r="AX178">
        <v>22951991</v>
      </c>
      <c r="AY178">
        <v>1</v>
      </c>
      <c r="AZ178">
        <v>0</v>
      </c>
      <c r="BA178">
        <v>165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B178">
        <v>0</v>
      </c>
    </row>
    <row r="179" spans="1:80">
      <c r="A179">
        <f>ROW(Source!A268)</f>
        <v>268</v>
      </c>
      <c r="B179">
        <v>22950688</v>
      </c>
      <c r="C179">
        <v>22951987</v>
      </c>
      <c r="D179">
        <v>7233144</v>
      </c>
      <c r="E179">
        <v>1</v>
      </c>
      <c r="F179">
        <v>1</v>
      </c>
      <c r="G179">
        <v>7157832</v>
      </c>
      <c r="H179">
        <v>3</v>
      </c>
      <c r="I179" t="s">
        <v>417</v>
      </c>
      <c r="J179" t="s">
        <v>419</v>
      </c>
      <c r="K179" t="s">
        <v>418</v>
      </c>
      <c r="L179">
        <v>1348</v>
      </c>
      <c r="N179">
        <v>1009</v>
      </c>
      <c r="O179" t="s">
        <v>138</v>
      </c>
      <c r="P179" t="s">
        <v>138</v>
      </c>
      <c r="Q179">
        <v>1000</v>
      </c>
      <c r="Y179">
        <v>7.6E-3</v>
      </c>
      <c r="AA179">
        <v>3015.62</v>
      </c>
      <c r="AB179">
        <v>0</v>
      </c>
      <c r="AC179">
        <v>0</v>
      </c>
      <c r="AD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 t="s">
        <v>45</v>
      </c>
      <c r="AT179">
        <v>7.6E-3</v>
      </c>
      <c r="AU179" t="s">
        <v>45</v>
      </c>
      <c r="AV179">
        <v>0</v>
      </c>
      <c r="AW179">
        <v>1</v>
      </c>
      <c r="AX179">
        <v>-1</v>
      </c>
      <c r="AY179">
        <v>0</v>
      </c>
      <c r="AZ179">
        <v>0</v>
      </c>
      <c r="BA179" t="s">
        <v>45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B179">
        <v>0</v>
      </c>
    </row>
    <row r="180" spans="1:80">
      <c r="A180">
        <f>ROW(Source!A268)</f>
        <v>268</v>
      </c>
      <c r="B180">
        <v>22950688</v>
      </c>
      <c r="C180">
        <v>22951987</v>
      </c>
      <c r="D180">
        <v>7232109</v>
      </c>
      <c r="E180">
        <v>1</v>
      </c>
      <c r="F180">
        <v>1</v>
      </c>
      <c r="G180">
        <v>7157832</v>
      </c>
      <c r="H180">
        <v>3</v>
      </c>
      <c r="I180" t="s">
        <v>1184</v>
      </c>
      <c r="J180" t="s">
        <v>1185</v>
      </c>
      <c r="K180" t="s">
        <v>1186</v>
      </c>
      <c r="L180">
        <v>1348</v>
      </c>
      <c r="N180">
        <v>1009</v>
      </c>
      <c r="O180" t="s">
        <v>138</v>
      </c>
      <c r="P180" t="s">
        <v>138</v>
      </c>
      <c r="Q180">
        <v>1000</v>
      </c>
      <c r="Y180">
        <v>4.0200000000000001E-3</v>
      </c>
      <c r="AA180">
        <v>12237.68</v>
      </c>
      <c r="AB180">
        <v>0</v>
      </c>
      <c r="AC180">
        <v>0</v>
      </c>
      <c r="AD180">
        <v>0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45</v>
      </c>
      <c r="AT180">
        <v>4.0200000000000001E-3</v>
      </c>
      <c r="AU180" t="s">
        <v>45</v>
      </c>
      <c r="AV180">
        <v>0</v>
      </c>
      <c r="AW180">
        <v>2</v>
      </c>
      <c r="AX180">
        <v>22951992</v>
      </c>
      <c r="AY180">
        <v>1</v>
      </c>
      <c r="AZ180">
        <v>0</v>
      </c>
      <c r="BA180">
        <v>166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B180">
        <v>0</v>
      </c>
    </row>
    <row r="181" spans="1:80">
      <c r="A181">
        <f>ROW(Source!A268)</f>
        <v>268</v>
      </c>
      <c r="B181">
        <v>22950688</v>
      </c>
      <c r="C181">
        <v>22951987</v>
      </c>
      <c r="D181">
        <v>7232152</v>
      </c>
      <c r="E181">
        <v>1</v>
      </c>
      <c r="F181">
        <v>1</v>
      </c>
      <c r="G181">
        <v>7157832</v>
      </c>
      <c r="H181">
        <v>3</v>
      </c>
      <c r="I181" t="s">
        <v>407</v>
      </c>
      <c r="J181" t="s">
        <v>409</v>
      </c>
      <c r="K181" t="s">
        <v>408</v>
      </c>
      <c r="L181">
        <v>1348</v>
      </c>
      <c r="N181">
        <v>1009</v>
      </c>
      <c r="O181" t="s">
        <v>138</v>
      </c>
      <c r="P181" t="s">
        <v>138</v>
      </c>
      <c r="Q181">
        <v>1000</v>
      </c>
      <c r="Y181">
        <v>7.0999999999999994E-2</v>
      </c>
      <c r="AA181">
        <v>22652.13</v>
      </c>
      <c r="AB181">
        <v>0</v>
      </c>
      <c r="AC181">
        <v>0</v>
      </c>
      <c r="AD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 t="s">
        <v>45</v>
      </c>
      <c r="AT181">
        <v>7.0999999999999994E-2</v>
      </c>
      <c r="AU181" t="s">
        <v>45</v>
      </c>
      <c r="AV181">
        <v>0</v>
      </c>
      <c r="AW181">
        <v>1</v>
      </c>
      <c r="AX181">
        <v>-1</v>
      </c>
      <c r="AY181">
        <v>0</v>
      </c>
      <c r="AZ181">
        <v>0</v>
      </c>
      <c r="BA181" t="s">
        <v>45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B181">
        <v>0</v>
      </c>
    </row>
    <row r="182" spans="1:80">
      <c r="A182">
        <f>ROW(Source!A268)</f>
        <v>268</v>
      </c>
      <c r="B182">
        <v>22950688</v>
      </c>
      <c r="C182">
        <v>22951987</v>
      </c>
      <c r="D182">
        <v>7232360</v>
      </c>
      <c r="E182">
        <v>1</v>
      </c>
      <c r="F182">
        <v>1</v>
      </c>
      <c r="G182">
        <v>7157832</v>
      </c>
      <c r="H182">
        <v>3</v>
      </c>
      <c r="I182" t="s">
        <v>1187</v>
      </c>
      <c r="J182" t="s">
        <v>1188</v>
      </c>
      <c r="K182" t="s">
        <v>1189</v>
      </c>
      <c r="L182">
        <v>1348</v>
      </c>
      <c r="N182">
        <v>1009</v>
      </c>
      <c r="O182" t="s">
        <v>138</v>
      </c>
      <c r="P182" t="s">
        <v>138</v>
      </c>
      <c r="Q182">
        <v>1000</v>
      </c>
      <c r="Y182">
        <v>2.5499999999999998E-2</v>
      </c>
      <c r="AA182">
        <v>545.21</v>
      </c>
      <c r="AB182">
        <v>0</v>
      </c>
      <c r="AC182">
        <v>0</v>
      </c>
      <c r="AD182">
        <v>0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45</v>
      </c>
      <c r="AT182">
        <v>2.5499999999999998E-2</v>
      </c>
      <c r="AU182" t="s">
        <v>45</v>
      </c>
      <c r="AV182">
        <v>0</v>
      </c>
      <c r="AW182">
        <v>2</v>
      </c>
      <c r="AX182">
        <v>22951993</v>
      </c>
      <c r="AY182">
        <v>1</v>
      </c>
      <c r="AZ182">
        <v>0</v>
      </c>
      <c r="BA182">
        <v>167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B182">
        <v>0</v>
      </c>
    </row>
    <row r="183" spans="1:80">
      <c r="A183">
        <f>ROW(Source!A268)</f>
        <v>268</v>
      </c>
      <c r="B183">
        <v>22950688</v>
      </c>
      <c r="C183">
        <v>22951987</v>
      </c>
      <c r="D183">
        <v>7232367</v>
      </c>
      <c r="E183">
        <v>1</v>
      </c>
      <c r="F183">
        <v>1</v>
      </c>
      <c r="G183">
        <v>7157832</v>
      </c>
      <c r="H183">
        <v>3</v>
      </c>
      <c r="I183" t="s">
        <v>1190</v>
      </c>
      <c r="J183" t="s">
        <v>1191</v>
      </c>
      <c r="K183" t="s">
        <v>1192</v>
      </c>
      <c r="L183">
        <v>1348</v>
      </c>
      <c r="N183">
        <v>1009</v>
      </c>
      <c r="O183" t="s">
        <v>138</v>
      </c>
      <c r="P183" t="s">
        <v>138</v>
      </c>
      <c r="Q183">
        <v>1000</v>
      </c>
      <c r="Y183">
        <v>1.0200000000000001E-3</v>
      </c>
      <c r="AA183">
        <v>12705.7</v>
      </c>
      <c r="AB183">
        <v>0</v>
      </c>
      <c r="AC183">
        <v>0</v>
      </c>
      <c r="AD183">
        <v>0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45</v>
      </c>
      <c r="AT183">
        <v>1.0200000000000001E-3</v>
      </c>
      <c r="AU183" t="s">
        <v>45</v>
      </c>
      <c r="AV183">
        <v>0</v>
      </c>
      <c r="AW183">
        <v>2</v>
      </c>
      <c r="AX183">
        <v>22951994</v>
      </c>
      <c r="AY183">
        <v>1</v>
      </c>
      <c r="AZ183">
        <v>0</v>
      </c>
      <c r="BA183">
        <v>168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B183">
        <v>0</v>
      </c>
    </row>
    <row r="184" spans="1:80">
      <c r="A184">
        <f>ROW(Source!A322)</f>
        <v>322</v>
      </c>
      <c r="B184">
        <v>22950688</v>
      </c>
      <c r="C184">
        <v>22952238</v>
      </c>
      <c r="D184">
        <v>7157835</v>
      </c>
      <c r="E184">
        <v>7157832</v>
      </c>
      <c r="F184">
        <v>1</v>
      </c>
      <c r="G184">
        <v>7157832</v>
      </c>
      <c r="H184">
        <v>1</v>
      </c>
      <c r="I184" t="s">
        <v>1053</v>
      </c>
      <c r="J184" t="s">
        <v>45</v>
      </c>
      <c r="K184" t="s">
        <v>1054</v>
      </c>
      <c r="L184">
        <v>1191</v>
      </c>
      <c r="N184">
        <v>1013</v>
      </c>
      <c r="O184" t="s">
        <v>1055</v>
      </c>
      <c r="P184" t="s">
        <v>1055</v>
      </c>
      <c r="Q184">
        <v>1</v>
      </c>
      <c r="Y184">
        <v>69.87</v>
      </c>
      <c r="AA184">
        <v>0</v>
      </c>
      <c r="AB184">
        <v>0</v>
      </c>
      <c r="AC184">
        <v>0</v>
      </c>
      <c r="AD184">
        <v>0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45</v>
      </c>
      <c r="AT184">
        <v>69.87</v>
      </c>
      <c r="AU184" t="s">
        <v>45</v>
      </c>
      <c r="AV184">
        <v>1</v>
      </c>
      <c r="AW184">
        <v>2</v>
      </c>
      <c r="AX184">
        <v>22952389</v>
      </c>
      <c r="AY184">
        <v>1</v>
      </c>
      <c r="AZ184">
        <v>0</v>
      </c>
      <c r="BA184">
        <v>171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B184">
        <v>0</v>
      </c>
    </row>
    <row r="185" spans="1:80">
      <c r="A185">
        <f>ROW(Source!A322)</f>
        <v>322</v>
      </c>
      <c r="B185">
        <v>22950688</v>
      </c>
      <c r="C185">
        <v>22952238</v>
      </c>
      <c r="D185">
        <v>7231126</v>
      </c>
      <c r="E185">
        <v>1</v>
      </c>
      <c r="F185">
        <v>1</v>
      </c>
      <c r="G185">
        <v>7157832</v>
      </c>
      <c r="H185">
        <v>2</v>
      </c>
      <c r="I185" t="s">
        <v>1125</v>
      </c>
      <c r="J185" t="s">
        <v>1126</v>
      </c>
      <c r="K185" t="s">
        <v>1127</v>
      </c>
      <c r="L185">
        <v>1368</v>
      </c>
      <c r="N185">
        <v>1011</v>
      </c>
      <c r="O185" t="s">
        <v>1059</v>
      </c>
      <c r="P185" t="s">
        <v>1059</v>
      </c>
      <c r="Q185">
        <v>1</v>
      </c>
      <c r="Y185">
        <v>1.44</v>
      </c>
      <c r="AA185">
        <v>0</v>
      </c>
      <c r="AB185">
        <v>41.62</v>
      </c>
      <c r="AC185">
        <v>13.33</v>
      </c>
      <c r="AD185">
        <v>0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45</v>
      </c>
      <c r="AT185">
        <v>1.44</v>
      </c>
      <c r="AU185" t="s">
        <v>45</v>
      </c>
      <c r="AV185">
        <v>0</v>
      </c>
      <c r="AW185">
        <v>2</v>
      </c>
      <c r="AX185">
        <v>22952390</v>
      </c>
      <c r="AY185">
        <v>1</v>
      </c>
      <c r="AZ185">
        <v>0</v>
      </c>
      <c r="BA185">
        <v>172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B185">
        <v>0</v>
      </c>
    </row>
    <row r="186" spans="1:80">
      <c r="A186">
        <f>ROW(Source!A322)</f>
        <v>322</v>
      </c>
      <c r="B186">
        <v>22950688</v>
      </c>
      <c r="C186">
        <v>22952238</v>
      </c>
      <c r="D186">
        <v>7231489</v>
      </c>
      <c r="E186">
        <v>1</v>
      </c>
      <c r="F186">
        <v>1</v>
      </c>
      <c r="G186">
        <v>7157832</v>
      </c>
      <c r="H186">
        <v>2</v>
      </c>
      <c r="I186" t="s">
        <v>1077</v>
      </c>
      <c r="J186" t="s">
        <v>1078</v>
      </c>
      <c r="K186" t="s">
        <v>1079</v>
      </c>
      <c r="L186">
        <v>1368</v>
      </c>
      <c r="N186">
        <v>1011</v>
      </c>
      <c r="O186" t="s">
        <v>1059</v>
      </c>
      <c r="P186" t="s">
        <v>1059</v>
      </c>
      <c r="Q186">
        <v>1</v>
      </c>
      <c r="Y186">
        <v>1.44</v>
      </c>
      <c r="AA186">
        <v>0</v>
      </c>
      <c r="AB186">
        <v>3.16</v>
      </c>
      <c r="AC186">
        <v>0.04</v>
      </c>
      <c r="AD186">
        <v>0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45</v>
      </c>
      <c r="AT186">
        <v>1.44</v>
      </c>
      <c r="AU186" t="s">
        <v>45</v>
      </c>
      <c r="AV186">
        <v>0</v>
      </c>
      <c r="AW186">
        <v>2</v>
      </c>
      <c r="AX186">
        <v>22952391</v>
      </c>
      <c r="AY186">
        <v>1</v>
      </c>
      <c r="AZ186">
        <v>0</v>
      </c>
      <c r="BA186">
        <v>173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B186">
        <v>0</v>
      </c>
    </row>
    <row r="187" spans="1:80">
      <c r="A187">
        <f>ROW(Source!A322)</f>
        <v>322</v>
      </c>
      <c r="B187">
        <v>22950688</v>
      </c>
      <c r="C187">
        <v>22952238</v>
      </c>
      <c r="D187">
        <v>7182702</v>
      </c>
      <c r="E187">
        <v>7157832</v>
      </c>
      <c r="F187">
        <v>1</v>
      </c>
      <c r="G187">
        <v>7157832</v>
      </c>
      <c r="H187">
        <v>3</v>
      </c>
      <c r="I187" t="s">
        <v>1066</v>
      </c>
      <c r="J187" t="s">
        <v>45</v>
      </c>
      <c r="K187" t="s">
        <v>1134</v>
      </c>
      <c r="L187">
        <v>1348</v>
      </c>
      <c r="N187">
        <v>1009</v>
      </c>
      <c r="O187" t="s">
        <v>138</v>
      </c>
      <c r="P187" t="s">
        <v>138</v>
      </c>
      <c r="Q187">
        <v>1000</v>
      </c>
      <c r="Y187">
        <v>5.2</v>
      </c>
      <c r="AA187">
        <v>0</v>
      </c>
      <c r="AB187">
        <v>0</v>
      </c>
      <c r="AC187">
        <v>0</v>
      </c>
      <c r="AD187">
        <v>0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45</v>
      </c>
      <c r="AT187">
        <v>5.2</v>
      </c>
      <c r="AU187" t="s">
        <v>45</v>
      </c>
      <c r="AV187">
        <v>0</v>
      </c>
      <c r="AW187">
        <v>2</v>
      </c>
      <c r="AX187">
        <v>22952392</v>
      </c>
      <c r="AY187">
        <v>1</v>
      </c>
      <c r="AZ187">
        <v>0</v>
      </c>
      <c r="BA187">
        <v>174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B187">
        <v>0</v>
      </c>
    </row>
    <row r="188" spans="1:80">
      <c r="A188">
        <f>ROW(Source!A323)</f>
        <v>323</v>
      </c>
      <c r="B188">
        <v>22950688</v>
      </c>
      <c r="C188">
        <v>22952243</v>
      </c>
      <c r="D188">
        <v>7157835</v>
      </c>
      <c r="E188">
        <v>7157832</v>
      </c>
      <c r="F188">
        <v>1</v>
      </c>
      <c r="G188">
        <v>7157832</v>
      </c>
      <c r="H188">
        <v>1</v>
      </c>
      <c r="I188" t="s">
        <v>1053</v>
      </c>
      <c r="J188" t="s">
        <v>45</v>
      </c>
      <c r="K188" t="s">
        <v>1054</v>
      </c>
      <c r="L188">
        <v>1191</v>
      </c>
      <c r="N188">
        <v>1013</v>
      </c>
      <c r="O188" t="s">
        <v>1055</v>
      </c>
      <c r="P188" t="s">
        <v>1055</v>
      </c>
      <c r="Q188">
        <v>1</v>
      </c>
      <c r="Y188">
        <v>24.6</v>
      </c>
      <c r="AA188">
        <v>0</v>
      </c>
      <c r="AB188">
        <v>0</v>
      </c>
      <c r="AC188">
        <v>0</v>
      </c>
      <c r="AD188">
        <v>0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45</v>
      </c>
      <c r="AT188">
        <v>24.6</v>
      </c>
      <c r="AU188" t="s">
        <v>45</v>
      </c>
      <c r="AV188">
        <v>1</v>
      </c>
      <c r="AW188">
        <v>2</v>
      </c>
      <c r="AX188">
        <v>22952244</v>
      </c>
      <c r="AY188">
        <v>1</v>
      </c>
      <c r="AZ188">
        <v>0</v>
      </c>
      <c r="BA188">
        <v>175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B188">
        <v>0</v>
      </c>
    </row>
    <row r="189" spans="1:80">
      <c r="A189">
        <f>ROW(Source!A323)</f>
        <v>323</v>
      </c>
      <c r="B189">
        <v>22950688</v>
      </c>
      <c r="C189">
        <v>22952243</v>
      </c>
      <c r="D189">
        <v>7231126</v>
      </c>
      <c r="E189">
        <v>1</v>
      </c>
      <c r="F189">
        <v>1</v>
      </c>
      <c r="G189">
        <v>7157832</v>
      </c>
      <c r="H189">
        <v>2</v>
      </c>
      <c r="I189" t="s">
        <v>1125</v>
      </c>
      <c r="J189" t="s">
        <v>1126</v>
      </c>
      <c r="K189" t="s">
        <v>1127</v>
      </c>
      <c r="L189">
        <v>1368</v>
      </c>
      <c r="N189">
        <v>1011</v>
      </c>
      <c r="O189" t="s">
        <v>1059</v>
      </c>
      <c r="P189" t="s">
        <v>1059</v>
      </c>
      <c r="Q189">
        <v>1</v>
      </c>
      <c r="Y189">
        <v>10.4</v>
      </c>
      <c r="AA189">
        <v>0</v>
      </c>
      <c r="AB189">
        <v>41.62</v>
      </c>
      <c r="AC189">
        <v>13.33</v>
      </c>
      <c r="AD189">
        <v>0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45</v>
      </c>
      <c r="AT189">
        <v>10.4</v>
      </c>
      <c r="AU189" t="s">
        <v>45</v>
      </c>
      <c r="AV189">
        <v>0</v>
      </c>
      <c r="AW189">
        <v>2</v>
      </c>
      <c r="AX189">
        <v>22952245</v>
      </c>
      <c r="AY189">
        <v>1</v>
      </c>
      <c r="AZ189">
        <v>0</v>
      </c>
      <c r="BA189">
        <v>176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B189">
        <v>0</v>
      </c>
    </row>
    <row r="190" spans="1:80">
      <c r="A190">
        <f>ROW(Source!A323)</f>
        <v>323</v>
      </c>
      <c r="B190">
        <v>22950688</v>
      </c>
      <c r="C190">
        <v>22952243</v>
      </c>
      <c r="D190">
        <v>7231489</v>
      </c>
      <c r="E190">
        <v>1</v>
      </c>
      <c r="F190">
        <v>1</v>
      </c>
      <c r="G190">
        <v>7157832</v>
      </c>
      <c r="H190">
        <v>2</v>
      </c>
      <c r="I190" t="s">
        <v>1077</v>
      </c>
      <c r="J190" t="s">
        <v>1078</v>
      </c>
      <c r="K190" t="s">
        <v>1079</v>
      </c>
      <c r="L190">
        <v>1368</v>
      </c>
      <c r="N190">
        <v>1011</v>
      </c>
      <c r="O190" t="s">
        <v>1059</v>
      </c>
      <c r="P190" t="s">
        <v>1059</v>
      </c>
      <c r="Q190">
        <v>1</v>
      </c>
      <c r="Y190">
        <v>10.4</v>
      </c>
      <c r="AA190">
        <v>0</v>
      </c>
      <c r="AB190">
        <v>3.16</v>
      </c>
      <c r="AC190">
        <v>0.04</v>
      </c>
      <c r="AD190">
        <v>0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45</v>
      </c>
      <c r="AT190">
        <v>10.4</v>
      </c>
      <c r="AU190" t="s">
        <v>45</v>
      </c>
      <c r="AV190">
        <v>0</v>
      </c>
      <c r="AW190">
        <v>2</v>
      </c>
      <c r="AX190">
        <v>22952246</v>
      </c>
      <c r="AY190">
        <v>1</v>
      </c>
      <c r="AZ190">
        <v>0</v>
      </c>
      <c r="BA190">
        <v>177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B190">
        <v>0</v>
      </c>
    </row>
    <row r="191" spans="1:80">
      <c r="A191">
        <f>ROW(Source!A323)</f>
        <v>323</v>
      </c>
      <c r="B191">
        <v>22950688</v>
      </c>
      <c r="C191">
        <v>22952243</v>
      </c>
      <c r="D191">
        <v>7182702</v>
      </c>
      <c r="E191">
        <v>7157832</v>
      </c>
      <c r="F191">
        <v>1</v>
      </c>
      <c r="G191">
        <v>7157832</v>
      </c>
      <c r="H191">
        <v>3</v>
      </c>
      <c r="I191" t="s">
        <v>1066</v>
      </c>
      <c r="J191" t="s">
        <v>45</v>
      </c>
      <c r="K191" t="s">
        <v>1134</v>
      </c>
      <c r="L191">
        <v>1348</v>
      </c>
      <c r="N191">
        <v>1009</v>
      </c>
      <c r="O191" t="s">
        <v>138</v>
      </c>
      <c r="P191" t="s">
        <v>138</v>
      </c>
      <c r="Q191">
        <v>1000</v>
      </c>
      <c r="Y191">
        <v>6.6</v>
      </c>
      <c r="AA191">
        <v>0</v>
      </c>
      <c r="AB191">
        <v>0</v>
      </c>
      <c r="AC191">
        <v>0</v>
      </c>
      <c r="AD191">
        <v>0</v>
      </c>
      <c r="AN191">
        <v>0</v>
      </c>
      <c r="AO191">
        <v>1</v>
      </c>
      <c r="AP191">
        <v>0</v>
      </c>
      <c r="AQ191">
        <v>0</v>
      </c>
      <c r="AR191">
        <v>0</v>
      </c>
      <c r="AS191" t="s">
        <v>45</v>
      </c>
      <c r="AT191">
        <v>6.6</v>
      </c>
      <c r="AU191" t="s">
        <v>45</v>
      </c>
      <c r="AV191">
        <v>0</v>
      </c>
      <c r="AW191">
        <v>2</v>
      </c>
      <c r="AX191">
        <v>22952247</v>
      </c>
      <c r="AY191">
        <v>1</v>
      </c>
      <c r="AZ191">
        <v>0</v>
      </c>
      <c r="BA191">
        <v>178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B191">
        <v>0</v>
      </c>
    </row>
    <row r="192" spans="1:80">
      <c r="A192">
        <f>ROW(Source!A350)</f>
        <v>350</v>
      </c>
      <c r="B192">
        <v>22950688</v>
      </c>
      <c r="C192">
        <v>22952248</v>
      </c>
      <c r="D192">
        <v>7157835</v>
      </c>
      <c r="E192">
        <v>7157832</v>
      </c>
      <c r="F192">
        <v>1</v>
      </c>
      <c r="G192">
        <v>7157832</v>
      </c>
      <c r="H192">
        <v>1</v>
      </c>
      <c r="I192" t="s">
        <v>1053</v>
      </c>
      <c r="J192" t="s">
        <v>45</v>
      </c>
      <c r="K192" t="s">
        <v>1054</v>
      </c>
      <c r="L192">
        <v>1191</v>
      </c>
      <c r="N192">
        <v>1013</v>
      </c>
      <c r="O192" t="s">
        <v>1055</v>
      </c>
      <c r="P192" t="s">
        <v>1055</v>
      </c>
      <c r="Q192">
        <v>1</v>
      </c>
      <c r="Y192">
        <v>24.3</v>
      </c>
      <c r="AA192">
        <v>0</v>
      </c>
      <c r="AB192">
        <v>0</v>
      </c>
      <c r="AC192">
        <v>0</v>
      </c>
      <c r="AD192">
        <v>0</v>
      </c>
      <c r="AN192">
        <v>0</v>
      </c>
      <c r="AO192">
        <v>1</v>
      </c>
      <c r="AP192">
        <v>0</v>
      </c>
      <c r="AQ192">
        <v>0</v>
      </c>
      <c r="AR192">
        <v>0</v>
      </c>
      <c r="AS192" t="s">
        <v>45</v>
      </c>
      <c r="AT192">
        <v>24.3</v>
      </c>
      <c r="AU192" t="s">
        <v>45</v>
      </c>
      <c r="AV192">
        <v>1</v>
      </c>
      <c r="AW192">
        <v>2</v>
      </c>
      <c r="AX192">
        <v>22952249</v>
      </c>
      <c r="AY192">
        <v>1</v>
      </c>
      <c r="AZ192">
        <v>0</v>
      </c>
      <c r="BA192">
        <v>179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B192">
        <v>0</v>
      </c>
    </row>
    <row r="193" spans="1:80">
      <c r="A193">
        <f>ROW(Source!A350)</f>
        <v>350</v>
      </c>
      <c r="B193">
        <v>22950688</v>
      </c>
      <c r="C193">
        <v>22952248</v>
      </c>
      <c r="D193">
        <v>7231164</v>
      </c>
      <c r="E193">
        <v>1</v>
      </c>
      <c r="F193">
        <v>1</v>
      </c>
      <c r="G193">
        <v>7157832</v>
      </c>
      <c r="H193">
        <v>2</v>
      </c>
      <c r="I193" t="s">
        <v>1193</v>
      </c>
      <c r="J193" t="s">
        <v>1194</v>
      </c>
      <c r="K193" t="s">
        <v>1195</v>
      </c>
      <c r="L193">
        <v>1368</v>
      </c>
      <c r="N193">
        <v>1011</v>
      </c>
      <c r="O193" t="s">
        <v>1059</v>
      </c>
      <c r="P193" t="s">
        <v>1059</v>
      </c>
      <c r="Q193">
        <v>1</v>
      </c>
      <c r="Y193">
        <v>2.29</v>
      </c>
      <c r="AA193">
        <v>0</v>
      </c>
      <c r="AB193">
        <v>13.46</v>
      </c>
      <c r="AC193">
        <v>0.54</v>
      </c>
      <c r="AD193">
        <v>0</v>
      </c>
      <c r="AN193">
        <v>0</v>
      </c>
      <c r="AO193">
        <v>1</v>
      </c>
      <c r="AP193">
        <v>0</v>
      </c>
      <c r="AQ193">
        <v>0</v>
      </c>
      <c r="AR193">
        <v>0</v>
      </c>
      <c r="AS193" t="s">
        <v>45</v>
      </c>
      <c r="AT193">
        <v>2.29</v>
      </c>
      <c r="AU193" t="s">
        <v>45</v>
      </c>
      <c r="AV193">
        <v>0</v>
      </c>
      <c r="AW193">
        <v>2</v>
      </c>
      <c r="AX193">
        <v>22952250</v>
      </c>
      <c r="AY193">
        <v>1</v>
      </c>
      <c r="AZ193">
        <v>0</v>
      </c>
      <c r="BA193">
        <v>180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B193">
        <v>0</v>
      </c>
    </row>
    <row r="194" spans="1:80">
      <c r="A194">
        <f>ROW(Source!A350)</f>
        <v>350</v>
      </c>
      <c r="B194">
        <v>22950688</v>
      </c>
      <c r="C194">
        <v>22952248</v>
      </c>
      <c r="D194">
        <v>7231827</v>
      </c>
      <c r="E194">
        <v>1</v>
      </c>
      <c r="F194">
        <v>1</v>
      </c>
      <c r="G194">
        <v>7157832</v>
      </c>
      <c r="H194">
        <v>3</v>
      </c>
      <c r="I194" t="s">
        <v>612</v>
      </c>
      <c r="J194" t="s">
        <v>614</v>
      </c>
      <c r="K194" t="s">
        <v>613</v>
      </c>
      <c r="L194">
        <v>1339</v>
      </c>
      <c r="N194">
        <v>1007</v>
      </c>
      <c r="O194" t="s">
        <v>102</v>
      </c>
      <c r="P194" t="s">
        <v>102</v>
      </c>
      <c r="Q194">
        <v>1</v>
      </c>
      <c r="Y194">
        <v>3.85</v>
      </c>
      <c r="AA194">
        <v>7.07</v>
      </c>
      <c r="AB194">
        <v>0</v>
      </c>
      <c r="AC194">
        <v>0</v>
      </c>
      <c r="AD194">
        <v>0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45</v>
      </c>
      <c r="AT194">
        <v>3.85</v>
      </c>
      <c r="AU194" t="s">
        <v>45</v>
      </c>
      <c r="AV194">
        <v>0</v>
      </c>
      <c r="AW194">
        <v>2</v>
      </c>
      <c r="AX194">
        <v>22952251</v>
      </c>
      <c r="AY194">
        <v>1</v>
      </c>
      <c r="AZ194">
        <v>0</v>
      </c>
      <c r="BA194">
        <v>181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B194">
        <v>0</v>
      </c>
    </row>
    <row r="195" spans="1:80">
      <c r="A195">
        <f>ROW(Source!A350)</f>
        <v>350</v>
      </c>
      <c r="B195">
        <v>22950688</v>
      </c>
      <c r="C195">
        <v>22952248</v>
      </c>
      <c r="D195">
        <v>7234963</v>
      </c>
      <c r="E195">
        <v>1</v>
      </c>
      <c r="F195">
        <v>1</v>
      </c>
      <c r="G195">
        <v>7157832</v>
      </c>
      <c r="H195">
        <v>3</v>
      </c>
      <c r="I195" t="s">
        <v>435</v>
      </c>
      <c r="J195" t="s">
        <v>437</v>
      </c>
      <c r="K195" t="s">
        <v>436</v>
      </c>
      <c r="L195">
        <v>1339</v>
      </c>
      <c r="N195">
        <v>1007</v>
      </c>
      <c r="O195" t="s">
        <v>102</v>
      </c>
      <c r="P195" t="s">
        <v>102</v>
      </c>
      <c r="Q195">
        <v>1</v>
      </c>
      <c r="Y195">
        <v>1.53</v>
      </c>
      <c r="AA195">
        <v>396.06</v>
      </c>
      <c r="AB195">
        <v>0</v>
      </c>
      <c r="AC195">
        <v>0</v>
      </c>
      <c r="AD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 t="s">
        <v>45</v>
      </c>
      <c r="AT195">
        <v>1.53</v>
      </c>
      <c r="AU195" t="s">
        <v>45</v>
      </c>
      <c r="AV195">
        <v>0</v>
      </c>
      <c r="AW195">
        <v>1</v>
      </c>
      <c r="AX195">
        <v>-1</v>
      </c>
      <c r="AY195">
        <v>0</v>
      </c>
      <c r="AZ195">
        <v>0</v>
      </c>
      <c r="BA195" t="s">
        <v>45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B195">
        <v>0</v>
      </c>
    </row>
    <row r="196" spans="1:80">
      <c r="A196">
        <f>ROW(Source!A352)</f>
        <v>352</v>
      </c>
      <c r="B196">
        <v>22950688</v>
      </c>
      <c r="C196">
        <v>22952279</v>
      </c>
      <c r="D196">
        <v>7157835</v>
      </c>
      <c r="E196">
        <v>7157832</v>
      </c>
      <c r="F196">
        <v>1</v>
      </c>
      <c r="G196">
        <v>7157832</v>
      </c>
      <c r="H196">
        <v>1</v>
      </c>
      <c r="I196" t="s">
        <v>1053</v>
      </c>
      <c r="J196" t="s">
        <v>45</v>
      </c>
      <c r="K196" t="s">
        <v>1054</v>
      </c>
      <c r="L196">
        <v>1191</v>
      </c>
      <c r="N196">
        <v>1013</v>
      </c>
      <c r="O196" t="s">
        <v>1055</v>
      </c>
      <c r="P196" t="s">
        <v>1055</v>
      </c>
      <c r="Q196">
        <v>1</v>
      </c>
      <c r="Y196">
        <v>1.3499999999999999</v>
      </c>
      <c r="AA196">
        <v>0</v>
      </c>
      <c r="AB196">
        <v>0</v>
      </c>
      <c r="AC196">
        <v>0</v>
      </c>
      <c r="AD196">
        <v>0</v>
      </c>
      <c r="AN196">
        <v>0</v>
      </c>
      <c r="AO196">
        <v>1</v>
      </c>
      <c r="AP196">
        <v>1</v>
      </c>
      <c r="AQ196">
        <v>0</v>
      </c>
      <c r="AR196">
        <v>0</v>
      </c>
      <c r="AS196" t="s">
        <v>45</v>
      </c>
      <c r="AT196">
        <v>0.09</v>
      </c>
      <c r="AU196" t="s">
        <v>441</v>
      </c>
      <c r="AV196">
        <v>1</v>
      </c>
      <c r="AW196">
        <v>2</v>
      </c>
      <c r="AX196">
        <v>22952280</v>
      </c>
      <c r="AY196">
        <v>1</v>
      </c>
      <c r="AZ196">
        <v>0</v>
      </c>
      <c r="BA196">
        <v>183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B196">
        <v>0</v>
      </c>
    </row>
    <row r="197" spans="1:80">
      <c r="A197">
        <f>ROW(Source!A352)</f>
        <v>352</v>
      </c>
      <c r="B197">
        <v>22950688</v>
      </c>
      <c r="C197">
        <v>22952279</v>
      </c>
      <c r="D197">
        <v>7234963</v>
      </c>
      <c r="E197">
        <v>1</v>
      </c>
      <c r="F197">
        <v>1</v>
      </c>
      <c r="G197">
        <v>7157832</v>
      </c>
      <c r="H197">
        <v>3</v>
      </c>
      <c r="I197" t="s">
        <v>435</v>
      </c>
      <c r="J197" t="s">
        <v>437</v>
      </c>
      <c r="K197" t="s">
        <v>436</v>
      </c>
      <c r="L197">
        <v>1339</v>
      </c>
      <c r="N197">
        <v>1007</v>
      </c>
      <c r="O197" t="s">
        <v>102</v>
      </c>
      <c r="P197" t="s">
        <v>102</v>
      </c>
      <c r="Q197">
        <v>1</v>
      </c>
      <c r="Y197">
        <v>0.10199999999999999</v>
      </c>
      <c r="AA197">
        <v>396.06</v>
      </c>
      <c r="AB197">
        <v>0</v>
      </c>
      <c r="AC197">
        <v>0</v>
      </c>
      <c r="AD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 t="s">
        <v>45</v>
      </c>
      <c r="AT197">
        <v>0.10199999999999999</v>
      </c>
      <c r="AU197" t="s">
        <v>45</v>
      </c>
      <c r="AV197">
        <v>0</v>
      </c>
      <c r="AW197">
        <v>1</v>
      </c>
      <c r="AX197">
        <v>-1</v>
      </c>
      <c r="AY197">
        <v>0</v>
      </c>
      <c r="AZ197">
        <v>0</v>
      </c>
      <c r="BA197" t="s">
        <v>45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B197">
        <v>0</v>
      </c>
    </row>
    <row r="198" spans="1:80">
      <c r="A198">
        <f>ROW(Source!A354)</f>
        <v>354</v>
      </c>
      <c r="B198">
        <v>22950688</v>
      </c>
      <c r="C198">
        <v>22952406</v>
      </c>
      <c r="D198">
        <v>7157835</v>
      </c>
      <c r="E198">
        <v>7157832</v>
      </c>
      <c r="F198">
        <v>1</v>
      </c>
      <c r="G198">
        <v>7157832</v>
      </c>
      <c r="H198">
        <v>1</v>
      </c>
      <c r="I198" t="s">
        <v>1053</v>
      </c>
      <c r="J198" t="s">
        <v>45</v>
      </c>
      <c r="K198" t="s">
        <v>1054</v>
      </c>
      <c r="L198">
        <v>1191</v>
      </c>
      <c r="N198">
        <v>1013</v>
      </c>
      <c r="O198" t="s">
        <v>1055</v>
      </c>
      <c r="P198" t="s">
        <v>1055</v>
      </c>
      <c r="Q198">
        <v>1</v>
      </c>
      <c r="Y198">
        <v>135</v>
      </c>
      <c r="AA198">
        <v>0</v>
      </c>
      <c r="AB198">
        <v>0</v>
      </c>
      <c r="AC198">
        <v>0</v>
      </c>
      <c r="AD198">
        <v>0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45</v>
      </c>
      <c r="AT198">
        <v>135</v>
      </c>
      <c r="AU198" t="s">
        <v>45</v>
      </c>
      <c r="AV198">
        <v>1</v>
      </c>
      <c r="AW198">
        <v>2</v>
      </c>
      <c r="AX198">
        <v>22952407</v>
      </c>
      <c r="AY198">
        <v>1</v>
      </c>
      <c r="AZ198">
        <v>0</v>
      </c>
      <c r="BA198">
        <v>185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B198">
        <v>0</v>
      </c>
    </row>
    <row r="199" spans="1:80">
      <c r="A199">
        <f>ROW(Source!A354)</f>
        <v>354</v>
      </c>
      <c r="B199">
        <v>22950688</v>
      </c>
      <c r="C199">
        <v>22952406</v>
      </c>
      <c r="D199">
        <v>7231423</v>
      </c>
      <c r="E199">
        <v>1</v>
      </c>
      <c r="F199">
        <v>1</v>
      </c>
      <c r="G199">
        <v>7157832</v>
      </c>
      <c r="H199">
        <v>2</v>
      </c>
      <c r="I199" t="s">
        <v>1196</v>
      </c>
      <c r="J199" t="s">
        <v>1197</v>
      </c>
      <c r="K199" t="s">
        <v>1198</v>
      </c>
      <c r="L199">
        <v>1368</v>
      </c>
      <c r="N199">
        <v>1011</v>
      </c>
      <c r="O199" t="s">
        <v>1059</v>
      </c>
      <c r="P199" t="s">
        <v>1059</v>
      </c>
      <c r="Q199">
        <v>1</v>
      </c>
      <c r="Y199">
        <v>0.12</v>
      </c>
      <c r="AA199">
        <v>0</v>
      </c>
      <c r="AB199">
        <v>84.66</v>
      </c>
      <c r="AC199">
        <v>19.66</v>
      </c>
      <c r="AD199">
        <v>0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45</v>
      </c>
      <c r="AT199">
        <v>0.12</v>
      </c>
      <c r="AU199" t="s">
        <v>45</v>
      </c>
      <c r="AV199">
        <v>0</v>
      </c>
      <c r="AW199">
        <v>2</v>
      </c>
      <c r="AX199">
        <v>22952408</v>
      </c>
      <c r="AY199">
        <v>1</v>
      </c>
      <c r="AZ199">
        <v>0</v>
      </c>
      <c r="BA199">
        <v>186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B199">
        <v>0</v>
      </c>
    </row>
    <row r="200" spans="1:80">
      <c r="A200">
        <f>ROW(Source!A354)</f>
        <v>354</v>
      </c>
      <c r="B200">
        <v>22950688</v>
      </c>
      <c r="C200">
        <v>22952406</v>
      </c>
      <c r="D200">
        <v>7231062</v>
      </c>
      <c r="E200">
        <v>1</v>
      </c>
      <c r="F200">
        <v>1</v>
      </c>
      <c r="G200">
        <v>7157832</v>
      </c>
      <c r="H200">
        <v>2</v>
      </c>
      <c r="I200" t="s">
        <v>1199</v>
      </c>
      <c r="J200" t="s">
        <v>1200</v>
      </c>
      <c r="K200" t="s">
        <v>1201</v>
      </c>
      <c r="L200">
        <v>1368</v>
      </c>
      <c r="N200">
        <v>1011</v>
      </c>
      <c r="O200" t="s">
        <v>1059</v>
      </c>
      <c r="P200" t="s">
        <v>1059</v>
      </c>
      <c r="Q200">
        <v>1</v>
      </c>
      <c r="Y200">
        <v>5.93</v>
      </c>
      <c r="AA200">
        <v>0</v>
      </c>
      <c r="AB200">
        <v>1.61</v>
      </c>
      <c r="AC200">
        <v>0.04</v>
      </c>
      <c r="AD200">
        <v>0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45</v>
      </c>
      <c r="AT200">
        <v>5.93</v>
      </c>
      <c r="AU200" t="s">
        <v>45</v>
      </c>
      <c r="AV200">
        <v>0</v>
      </c>
      <c r="AW200">
        <v>2</v>
      </c>
      <c r="AX200">
        <v>22952409</v>
      </c>
      <c r="AY200">
        <v>1</v>
      </c>
      <c r="AZ200">
        <v>0</v>
      </c>
      <c r="BA200">
        <v>187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B200">
        <v>0</v>
      </c>
    </row>
    <row r="201" spans="1:80">
      <c r="A201">
        <f>ROW(Source!A354)</f>
        <v>354</v>
      </c>
      <c r="B201">
        <v>22950688</v>
      </c>
      <c r="C201">
        <v>22952406</v>
      </c>
      <c r="D201">
        <v>7231827</v>
      </c>
      <c r="E201">
        <v>1</v>
      </c>
      <c r="F201">
        <v>1</v>
      </c>
      <c r="G201">
        <v>7157832</v>
      </c>
      <c r="H201">
        <v>3</v>
      </c>
      <c r="I201" t="s">
        <v>612</v>
      </c>
      <c r="J201" t="s">
        <v>614</v>
      </c>
      <c r="K201" t="s">
        <v>613</v>
      </c>
      <c r="L201">
        <v>1339</v>
      </c>
      <c r="N201">
        <v>1007</v>
      </c>
      <c r="O201" t="s">
        <v>102</v>
      </c>
      <c r="P201" t="s">
        <v>102</v>
      </c>
      <c r="Q201">
        <v>1</v>
      </c>
      <c r="Y201">
        <v>1.75</v>
      </c>
      <c r="AA201">
        <v>7.07</v>
      </c>
      <c r="AB201">
        <v>0</v>
      </c>
      <c r="AC201">
        <v>0</v>
      </c>
      <c r="AD201">
        <v>0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45</v>
      </c>
      <c r="AT201">
        <v>1.75</v>
      </c>
      <c r="AU201" t="s">
        <v>45</v>
      </c>
      <c r="AV201">
        <v>0</v>
      </c>
      <c r="AW201">
        <v>2</v>
      </c>
      <c r="AX201">
        <v>22952410</v>
      </c>
      <c r="AY201">
        <v>1</v>
      </c>
      <c r="AZ201">
        <v>0</v>
      </c>
      <c r="BA201">
        <v>188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B201">
        <v>0</v>
      </c>
    </row>
    <row r="202" spans="1:80">
      <c r="A202">
        <f>ROW(Source!A354)</f>
        <v>354</v>
      </c>
      <c r="B202">
        <v>22950688</v>
      </c>
      <c r="C202">
        <v>22952406</v>
      </c>
      <c r="D202">
        <v>7232363</v>
      </c>
      <c r="E202">
        <v>1</v>
      </c>
      <c r="F202">
        <v>1</v>
      </c>
      <c r="G202">
        <v>7157832</v>
      </c>
      <c r="H202">
        <v>3</v>
      </c>
      <c r="I202" t="s">
        <v>1202</v>
      </c>
      <c r="J202" t="s">
        <v>1203</v>
      </c>
      <c r="K202" t="s">
        <v>1204</v>
      </c>
      <c r="L202">
        <v>1327</v>
      </c>
      <c r="N202">
        <v>1005</v>
      </c>
      <c r="O202" t="s">
        <v>462</v>
      </c>
      <c r="P202" t="s">
        <v>462</v>
      </c>
      <c r="Q202">
        <v>1</v>
      </c>
      <c r="Y202">
        <v>250</v>
      </c>
      <c r="AA202">
        <v>7.39</v>
      </c>
      <c r="AB202">
        <v>0</v>
      </c>
      <c r="AC202">
        <v>0</v>
      </c>
      <c r="AD202">
        <v>0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45</v>
      </c>
      <c r="AT202">
        <v>250</v>
      </c>
      <c r="AU202" t="s">
        <v>45</v>
      </c>
      <c r="AV202">
        <v>0</v>
      </c>
      <c r="AW202">
        <v>2</v>
      </c>
      <c r="AX202">
        <v>22952411</v>
      </c>
      <c r="AY202">
        <v>1</v>
      </c>
      <c r="AZ202">
        <v>0</v>
      </c>
      <c r="BA202">
        <v>189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B202">
        <v>0</v>
      </c>
    </row>
    <row r="203" spans="1:80">
      <c r="A203">
        <f>ROW(Source!A354)</f>
        <v>354</v>
      </c>
      <c r="B203">
        <v>22950688</v>
      </c>
      <c r="C203">
        <v>22952406</v>
      </c>
      <c r="D203">
        <v>7234875</v>
      </c>
      <c r="E203">
        <v>1</v>
      </c>
      <c r="F203">
        <v>1</v>
      </c>
      <c r="G203">
        <v>7157832</v>
      </c>
      <c r="H203">
        <v>3</v>
      </c>
      <c r="I203" t="s">
        <v>447</v>
      </c>
      <c r="J203" t="s">
        <v>449</v>
      </c>
      <c r="K203" t="s">
        <v>448</v>
      </c>
      <c r="L203">
        <v>1339</v>
      </c>
      <c r="N203">
        <v>1007</v>
      </c>
      <c r="O203" t="s">
        <v>102</v>
      </c>
      <c r="P203" t="s">
        <v>102</v>
      </c>
      <c r="Q203">
        <v>1</v>
      </c>
      <c r="Y203">
        <v>102</v>
      </c>
      <c r="AA203">
        <v>711.12</v>
      </c>
      <c r="AB203">
        <v>0</v>
      </c>
      <c r="AC203">
        <v>0</v>
      </c>
      <c r="AD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 t="s">
        <v>45</v>
      </c>
      <c r="AT203">
        <v>102</v>
      </c>
      <c r="AU203" t="s">
        <v>45</v>
      </c>
      <c r="AV203">
        <v>0</v>
      </c>
      <c r="AW203">
        <v>1</v>
      </c>
      <c r="AX203">
        <v>-1</v>
      </c>
      <c r="AY203">
        <v>0</v>
      </c>
      <c r="AZ203">
        <v>0</v>
      </c>
      <c r="BA203" t="s">
        <v>45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B203">
        <v>0</v>
      </c>
    </row>
    <row r="204" spans="1:80">
      <c r="A204">
        <f>ROW(Source!A356)</f>
        <v>356</v>
      </c>
      <c r="B204">
        <v>22950688</v>
      </c>
      <c r="C204">
        <v>22952393</v>
      </c>
      <c r="D204">
        <v>7157835</v>
      </c>
      <c r="E204">
        <v>7157832</v>
      </c>
      <c r="F204">
        <v>1</v>
      </c>
      <c r="G204">
        <v>7157832</v>
      </c>
      <c r="H204">
        <v>1</v>
      </c>
      <c r="I204" t="s">
        <v>1053</v>
      </c>
      <c r="J204" t="s">
        <v>45</v>
      </c>
      <c r="K204" t="s">
        <v>1054</v>
      </c>
      <c r="L204">
        <v>1191</v>
      </c>
      <c r="N204">
        <v>1013</v>
      </c>
      <c r="O204" t="s">
        <v>1055</v>
      </c>
      <c r="P204" t="s">
        <v>1055</v>
      </c>
      <c r="Q204">
        <v>1</v>
      </c>
      <c r="Y204">
        <v>11.6</v>
      </c>
      <c r="AA204">
        <v>0</v>
      </c>
      <c r="AB204">
        <v>0</v>
      </c>
      <c r="AC204">
        <v>0</v>
      </c>
      <c r="AD204">
        <v>0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45</v>
      </c>
      <c r="AT204">
        <v>11.6</v>
      </c>
      <c r="AU204" t="s">
        <v>45</v>
      </c>
      <c r="AV204">
        <v>1</v>
      </c>
      <c r="AW204">
        <v>2</v>
      </c>
      <c r="AX204">
        <v>22952394</v>
      </c>
      <c r="AY204">
        <v>1</v>
      </c>
      <c r="AZ204">
        <v>0</v>
      </c>
      <c r="BA204">
        <v>191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B204">
        <v>0</v>
      </c>
    </row>
    <row r="205" spans="1:80">
      <c r="A205">
        <f>ROW(Source!A356)</f>
        <v>356</v>
      </c>
      <c r="B205">
        <v>22950688</v>
      </c>
      <c r="C205">
        <v>22952393</v>
      </c>
      <c r="D205">
        <v>7231421</v>
      </c>
      <c r="E205">
        <v>1</v>
      </c>
      <c r="F205">
        <v>1</v>
      </c>
      <c r="G205">
        <v>7157832</v>
      </c>
      <c r="H205">
        <v>2</v>
      </c>
      <c r="I205" t="s">
        <v>1157</v>
      </c>
      <c r="J205" t="s">
        <v>1158</v>
      </c>
      <c r="K205" t="s">
        <v>1159</v>
      </c>
      <c r="L205">
        <v>1368</v>
      </c>
      <c r="N205">
        <v>1011</v>
      </c>
      <c r="O205" t="s">
        <v>1059</v>
      </c>
      <c r="P205" t="s">
        <v>1059</v>
      </c>
      <c r="Q205">
        <v>1</v>
      </c>
      <c r="Y205">
        <v>0.2</v>
      </c>
      <c r="AA205">
        <v>0</v>
      </c>
      <c r="AB205">
        <v>74.44</v>
      </c>
      <c r="AC205">
        <v>17.59</v>
      </c>
      <c r="AD205">
        <v>0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45</v>
      </c>
      <c r="AT205">
        <v>0.2</v>
      </c>
      <c r="AU205" t="s">
        <v>45</v>
      </c>
      <c r="AV205">
        <v>0</v>
      </c>
      <c r="AW205">
        <v>2</v>
      </c>
      <c r="AX205">
        <v>22952395</v>
      </c>
      <c r="AY205">
        <v>1</v>
      </c>
      <c r="AZ205">
        <v>0</v>
      </c>
      <c r="BA205">
        <v>192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B205">
        <v>0</v>
      </c>
    </row>
    <row r="206" spans="1:80">
      <c r="A206">
        <f>ROW(Source!A356)</f>
        <v>356</v>
      </c>
      <c r="B206">
        <v>22950688</v>
      </c>
      <c r="C206">
        <v>22952393</v>
      </c>
      <c r="D206">
        <v>7230811</v>
      </c>
      <c r="E206">
        <v>1</v>
      </c>
      <c r="F206">
        <v>1</v>
      </c>
      <c r="G206">
        <v>7157832</v>
      </c>
      <c r="H206">
        <v>2</v>
      </c>
      <c r="I206" t="s">
        <v>1144</v>
      </c>
      <c r="J206" t="s">
        <v>1145</v>
      </c>
      <c r="K206" t="s">
        <v>1146</v>
      </c>
      <c r="L206">
        <v>1368</v>
      </c>
      <c r="N206">
        <v>1011</v>
      </c>
      <c r="O206" t="s">
        <v>1059</v>
      </c>
      <c r="P206" t="s">
        <v>1059</v>
      </c>
      <c r="Q206">
        <v>1</v>
      </c>
      <c r="Y206">
        <v>0.15</v>
      </c>
      <c r="AA206">
        <v>0</v>
      </c>
      <c r="AB206">
        <v>102.11</v>
      </c>
      <c r="AC206">
        <v>30.03</v>
      </c>
      <c r="AD206">
        <v>0</v>
      </c>
      <c r="AN206">
        <v>0</v>
      </c>
      <c r="AO206">
        <v>1</v>
      </c>
      <c r="AP206">
        <v>0</v>
      </c>
      <c r="AQ206">
        <v>0</v>
      </c>
      <c r="AR206">
        <v>0</v>
      </c>
      <c r="AS206" t="s">
        <v>45</v>
      </c>
      <c r="AT206">
        <v>0.15</v>
      </c>
      <c r="AU206" t="s">
        <v>45</v>
      </c>
      <c r="AV206">
        <v>0</v>
      </c>
      <c r="AW206">
        <v>2</v>
      </c>
      <c r="AX206">
        <v>22952396</v>
      </c>
      <c r="AY206">
        <v>1</v>
      </c>
      <c r="AZ206">
        <v>0</v>
      </c>
      <c r="BA206">
        <v>193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B206">
        <v>0</v>
      </c>
    </row>
    <row r="207" spans="1:80">
      <c r="A207">
        <f>ROW(Source!A356)</f>
        <v>356</v>
      </c>
      <c r="B207">
        <v>22950688</v>
      </c>
      <c r="C207">
        <v>22952393</v>
      </c>
      <c r="D207">
        <v>7232639</v>
      </c>
      <c r="E207">
        <v>1</v>
      </c>
      <c r="F207">
        <v>1</v>
      </c>
      <c r="G207">
        <v>7157832</v>
      </c>
      <c r="H207">
        <v>3</v>
      </c>
      <c r="I207" t="s">
        <v>1205</v>
      </c>
      <c r="J207" t="s">
        <v>1206</v>
      </c>
      <c r="K207" t="s">
        <v>1207</v>
      </c>
      <c r="L207">
        <v>1348</v>
      </c>
      <c r="N207">
        <v>1009</v>
      </c>
      <c r="O207" t="s">
        <v>138</v>
      </c>
      <c r="P207" t="s">
        <v>138</v>
      </c>
      <c r="Q207">
        <v>1000</v>
      </c>
      <c r="Y207">
        <v>2.8000000000000001E-2</v>
      </c>
      <c r="AA207">
        <v>9246.9599999999991</v>
      </c>
      <c r="AB207">
        <v>0</v>
      </c>
      <c r="AC207">
        <v>0</v>
      </c>
      <c r="AD207">
        <v>0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45</v>
      </c>
      <c r="AT207">
        <v>2.8000000000000001E-2</v>
      </c>
      <c r="AU207" t="s">
        <v>45</v>
      </c>
      <c r="AV207">
        <v>0</v>
      </c>
      <c r="AW207">
        <v>2</v>
      </c>
      <c r="AX207">
        <v>22952398</v>
      </c>
      <c r="AY207">
        <v>1</v>
      </c>
      <c r="AZ207">
        <v>0</v>
      </c>
      <c r="BA207">
        <v>195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B207">
        <v>0</v>
      </c>
    </row>
    <row r="208" spans="1:80">
      <c r="A208">
        <f>ROW(Source!A356)</f>
        <v>356</v>
      </c>
      <c r="B208">
        <v>22950688</v>
      </c>
      <c r="C208">
        <v>22952393</v>
      </c>
      <c r="D208">
        <v>7235110</v>
      </c>
      <c r="E208">
        <v>1</v>
      </c>
      <c r="F208">
        <v>1</v>
      </c>
      <c r="G208">
        <v>7157832</v>
      </c>
      <c r="H208">
        <v>3</v>
      </c>
      <c r="I208" t="s">
        <v>454</v>
      </c>
      <c r="J208" t="s">
        <v>456</v>
      </c>
      <c r="K208" t="s">
        <v>455</v>
      </c>
      <c r="L208">
        <v>1348</v>
      </c>
      <c r="N208">
        <v>1009</v>
      </c>
      <c r="O208" t="s">
        <v>138</v>
      </c>
      <c r="P208" t="s">
        <v>138</v>
      </c>
      <c r="Q208">
        <v>1000</v>
      </c>
      <c r="Y208">
        <v>1</v>
      </c>
      <c r="AA208">
        <v>6385.24</v>
      </c>
      <c r="AB208">
        <v>0</v>
      </c>
      <c r="AC208">
        <v>0</v>
      </c>
      <c r="AD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 t="s">
        <v>45</v>
      </c>
      <c r="AT208">
        <v>1</v>
      </c>
      <c r="AU208" t="s">
        <v>45</v>
      </c>
      <c r="AV208">
        <v>0</v>
      </c>
      <c r="AW208">
        <v>1</v>
      </c>
      <c r="AX208">
        <v>-1</v>
      </c>
      <c r="AY208">
        <v>0</v>
      </c>
      <c r="AZ208">
        <v>0</v>
      </c>
      <c r="BA208" t="s">
        <v>45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B208">
        <v>0</v>
      </c>
    </row>
    <row r="209" spans="1:80">
      <c r="A209">
        <f>ROW(Source!A358)</f>
        <v>358</v>
      </c>
      <c r="B209">
        <v>22950688</v>
      </c>
      <c r="C209">
        <v>22952256</v>
      </c>
      <c r="D209">
        <v>7157835</v>
      </c>
      <c r="E209">
        <v>7157832</v>
      </c>
      <c r="F209">
        <v>1</v>
      </c>
      <c r="G209">
        <v>7157832</v>
      </c>
      <c r="H209">
        <v>1</v>
      </c>
      <c r="I209" t="s">
        <v>1053</v>
      </c>
      <c r="J209" t="s">
        <v>45</v>
      </c>
      <c r="K209" t="s">
        <v>1054</v>
      </c>
      <c r="L209">
        <v>1191</v>
      </c>
      <c r="N209">
        <v>1013</v>
      </c>
      <c r="O209" t="s">
        <v>1055</v>
      </c>
      <c r="P209" t="s">
        <v>1055</v>
      </c>
      <c r="Q209">
        <v>1</v>
      </c>
      <c r="Y209">
        <v>53</v>
      </c>
      <c r="AA209">
        <v>0</v>
      </c>
      <c r="AB209">
        <v>0</v>
      </c>
      <c r="AC209">
        <v>0</v>
      </c>
      <c r="AD209">
        <v>0</v>
      </c>
      <c r="AN209">
        <v>0</v>
      </c>
      <c r="AO209">
        <v>1</v>
      </c>
      <c r="AP209">
        <v>0</v>
      </c>
      <c r="AQ209">
        <v>0</v>
      </c>
      <c r="AR209">
        <v>0</v>
      </c>
      <c r="AS209" t="s">
        <v>45</v>
      </c>
      <c r="AT209">
        <v>53</v>
      </c>
      <c r="AU209" t="s">
        <v>45</v>
      </c>
      <c r="AV209">
        <v>1</v>
      </c>
      <c r="AW209">
        <v>2</v>
      </c>
      <c r="AX209">
        <v>22952257</v>
      </c>
      <c r="AY209">
        <v>1</v>
      </c>
      <c r="AZ209">
        <v>0</v>
      </c>
      <c r="BA209">
        <v>196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B209">
        <v>0</v>
      </c>
    </row>
    <row r="210" spans="1:80">
      <c r="A210">
        <f>ROW(Source!A358)</f>
        <v>358</v>
      </c>
      <c r="B210">
        <v>22950688</v>
      </c>
      <c r="C210">
        <v>22952256</v>
      </c>
      <c r="D210">
        <v>7159942</v>
      </c>
      <c r="E210">
        <v>7157832</v>
      </c>
      <c r="F210">
        <v>1</v>
      </c>
      <c r="G210">
        <v>7157832</v>
      </c>
      <c r="H210">
        <v>2</v>
      </c>
      <c r="I210" t="s">
        <v>1063</v>
      </c>
      <c r="J210" t="s">
        <v>45</v>
      </c>
      <c r="K210" t="s">
        <v>1064</v>
      </c>
      <c r="L210">
        <v>1344</v>
      </c>
      <c r="N210">
        <v>1008</v>
      </c>
      <c r="O210" t="s">
        <v>1065</v>
      </c>
      <c r="P210" t="s">
        <v>1065</v>
      </c>
      <c r="Q210">
        <v>1</v>
      </c>
      <c r="Y210">
        <v>267.17</v>
      </c>
      <c r="AA210">
        <v>0</v>
      </c>
      <c r="AB210">
        <v>1</v>
      </c>
      <c r="AC210">
        <v>0</v>
      </c>
      <c r="AD210">
        <v>0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45</v>
      </c>
      <c r="AT210">
        <v>267.17</v>
      </c>
      <c r="AU210" t="s">
        <v>45</v>
      </c>
      <c r="AV210">
        <v>0</v>
      </c>
      <c r="AW210">
        <v>2</v>
      </c>
      <c r="AX210">
        <v>22952258</v>
      </c>
      <c r="AY210">
        <v>1</v>
      </c>
      <c r="AZ210">
        <v>0</v>
      </c>
      <c r="BA210">
        <v>197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B210">
        <v>0</v>
      </c>
    </row>
    <row r="211" spans="1:80">
      <c r="A211">
        <f>ROW(Source!A358)</f>
        <v>358</v>
      </c>
      <c r="B211">
        <v>22950688</v>
      </c>
      <c r="C211">
        <v>22952256</v>
      </c>
      <c r="D211">
        <v>7232979</v>
      </c>
      <c r="E211">
        <v>1</v>
      </c>
      <c r="F211">
        <v>1</v>
      </c>
      <c r="G211">
        <v>7157832</v>
      </c>
      <c r="H211">
        <v>3</v>
      </c>
      <c r="I211" t="s">
        <v>460</v>
      </c>
      <c r="J211" t="s">
        <v>463</v>
      </c>
      <c r="K211" t="s">
        <v>461</v>
      </c>
      <c r="L211">
        <v>1327</v>
      </c>
      <c r="N211">
        <v>1005</v>
      </c>
      <c r="O211" t="s">
        <v>462</v>
      </c>
      <c r="P211" t="s">
        <v>462</v>
      </c>
      <c r="Q211">
        <v>1</v>
      </c>
      <c r="Y211">
        <v>135</v>
      </c>
      <c r="AA211">
        <v>25.09</v>
      </c>
      <c r="AB211">
        <v>0</v>
      </c>
      <c r="AC211">
        <v>0</v>
      </c>
      <c r="AD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 t="s">
        <v>45</v>
      </c>
      <c r="AT211">
        <v>135</v>
      </c>
      <c r="AU211" t="s">
        <v>45</v>
      </c>
      <c r="AV211">
        <v>0</v>
      </c>
      <c r="AW211">
        <v>1</v>
      </c>
      <c r="AX211">
        <v>-1</v>
      </c>
      <c r="AY211">
        <v>0</v>
      </c>
      <c r="AZ211">
        <v>0</v>
      </c>
      <c r="BA211" t="s">
        <v>45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B211">
        <v>0</v>
      </c>
    </row>
    <row r="212" spans="1:80">
      <c r="A212">
        <f>ROW(Source!A358)</f>
        <v>358</v>
      </c>
      <c r="B212">
        <v>22950688</v>
      </c>
      <c r="C212">
        <v>22952256</v>
      </c>
      <c r="D212">
        <v>7232980</v>
      </c>
      <c r="E212">
        <v>1</v>
      </c>
      <c r="F212">
        <v>1</v>
      </c>
      <c r="G212">
        <v>7157832</v>
      </c>
      <c r="H212">
        <v>3</v>
      </c>
      <c r="I212" t="s">
        <v>464</v>
      </c>
      <c r="J212" t="s">
        <v>466</v>
      </c>
      <c r="K212" t="s">
        <v>465</v>
      </c>
      <c r="L212">
        <v>1327</v>
      </c>
      <c r="N212">
        <v>1005</v>
      </c>
      <c r="O212" t="s">
        <v>462</v>
      </c>
      <c r="P212" t="s">
        <v>462</v>
      </c>
      <c r="Q212">
        <v>1</v>
      </c>
      <c r="Y212">
        <v>132.30000000000001</v>
      </c>
      <c r="AA212">
        <v>23.06</v>
      </c>
      <c r="AB212">
        <v>0</v>
      </c>
      <c r="AC212">
        <v>0</v>
      </c>
      <c r="AD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 t="s">
        <v>45</v>
      </c>
      <c r="AT212">
        <v>132.30000000000001</v>
      </c>
      <c r="AU212" t="s">
        <v>45</v>
      </c>
      <c r="AV212">
        <v>0</v>
      </c>
      <c r="AW212">
        <v>1</v>
      </c>
      <c r="AX212">
        <v>-1</v>
      </c>
      <c r="AY212">
        <v>0</v>
      </c>
      <c r="AZ212">
        <v>0</v>
      </c>
      <c r="BA212" t="s">
        <v>45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B212">
        <v>0</v>
      </c>
    </row>
    <row r="213" spans="1:80">
      <c r="A213">
        <f>ROW(Source!A358)</f>
        <v>358</v>
      </c>
      <c r="B213">
        <v>22950688</v>
      </c>
      <c r="C213">
        <v>22952256</v>
      </c>
      <c r="D213">
        <v>7234213</v>
      </c>
      <c r="E213">
        <v>1</v>
      </c>
      <c r="F213">
        <v>1</v>
      </c>
      <c r="G213">
        <v>7157832</v>
      </c>
      <c r="H213">
        <v>3</v>
      </c>
      <c r="I213" t="s">
        <v>1208</v>
      </c>
      <c r="J213" t="s">
        <v>1209</v>
      </c>
      <c r="K213" t="s">
        <v>1210</v>
      </c>
      <c r="L213">
        <v>1346</v>
      </c>
      <c r="N213">
        <v>1009</v>
      </c>
      <c r="O213" t="s">
        <v>163</v>
      </c>
      <c r="P213" t="s">
        <v>163</v>
      </c>
      <c r="Q213">
        <v>1</v>
      </c>
      <c r="Y213">
        <v>6.9</v>
      </c>
      <c r="AA213">
        <v>6.27</v>
      </c>
      <c r="AB213">
        <v>0</v>
      </c>
      <c r="AC213">
        <v>0</v>
      </c>
      <c r="AD213">
        <v>0</v>
      </c>
      <c r="AN213">
        <v>0</v>
      </c>
      <c r="AO213">
        <v>1</v>
      </c>
      <c r="AP213">
        <v>0</v>
      </c>
      <c r="AQ213">
        <v>0</v>
      </c>
      <c r="AR213">
        <v>0</v>
      </c>
      <c r="AS213" t="s">
        <v>45</v>
      </c>
      <c r="AT213">
        <v>6.9</v>
      </c>
      <c r="AU213" t="s">
        <v>45</v>
      </c>
      <c r="AV213">
        <v>0</v>
      </c>
      <c r="AW213">
        <v>2</v>
      </c>
      <c r="AX213">
        <v>22952259</v>
      </c>
      <c r="AY213">
        <v>1</v>
      </c>
      <c r="AZ213">
        <v>0</v>
      </c>
      <c r="BA213">
        <v>198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B213">
        <v>0</v>
      </c>
    </row>
    <row r="214" spans="1:80">
      <c r="A214">
        <f>ROW(Source!A358)</f>
        <v>358</v>
      </c>
      <c r="B214">
        <v>22950688</v>
      </c>
      <c r="C214">
        <v>22952256</v>
      </c>
      <c r="D214">
        <v>7232308</v>
      </c>
      <c r="E214">
        <v>1</v>
      </c>
      <c r="F214">
        <v>1</v>
      </c>
      <c r="G214">
        <v>7157832</v>
      </c>
      <c r="H214">
        <v>3</v>
      </c>
      <c r="I214" t="s">
        <v>1211</v>
      </c>
      <c r="J214" t="s">
        <v>1212</v>
      </c>
      <c r="K214" t="s">
        <v>1213</v>
      </c>
      <c r="L214">
        <v>1348</v>
      </c>
      <c r="N214">
        <v>1009</v>
      </c>
      <c r="O214" t="s">
        <v>138</v>
      </c>
      <c r="P214" t="s">
        <v>138</v>
      </c>
      <c r="Q214">
        <v>1000</v>
      </c>
      <c r="Y214">
        <v>3.5000000000000003E-2</v>
      </c>
      <c r="AA214">
        <v>18910.8</v>
      </c>
      <c r="AB214">
        <v>0</v>
      </c>
      <c r="AC214">
        <v>0</v>
      </c>
      <c r="AD214">
        <v>0</v>
      </c>
      <c r="AN214">
        <v>0</v>
      </c>
      <c r="AO214">
        <v>1</v>
      </c>
      <c r="AP214">
        <v>0</v>
      </c>
      <c r="AQ214">
        <v>0</v>
      </c>
      <c r="AR214">
        <v>0</v>
      </c>
      <c r="AS214" t="s">
        <v>45</v>
      </c>
      <c r="AT214">
        <v>3.5000000000000003E-2</v>
      </c>
      <c r="AU214" t="s">
        <v>45</v>
      </c>
      <c r="AV214">
        <v>0</v>
      </c>
      <c r="AW214">
        <v>2</v>
      </c>
      <c r="AX214">
        <v>22952260</v>
      </c>
      <c r="AY214">
        <v>1</v>
      </c>
      <c r="AZ214">
        <v>0</v>
      </c>
      <c r="BA214">
        <v>199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B214">
        <v>0</v>
      </c>
    </row>
    <row r="215" spans="1:80">
      <c r="A215">
        <f>ROW(Source!A361)</f>
        <v>361</v>
      </c>
      <c r="B215">
        <v>22950688</v>
      </c>
      <c r="C215">
        <v>22952265</v>
      </c>
      <c r="D215">
        <v>7157835</v>
      </c>
      <c r="E215">
        <v>7157832</v>
      </c>
      <c r="F215">
        <v>1</v>
      </c>
      <c r="G215">
        <v>7157832</v>
      </c>
      <c r="H215">
        <v>1</v>
      </c>
      <c r="I215" t="s">
        <v>1053</v>
      </c>
      <c r="J215" t="s">
        <v>45</v>
      </c>
      <c r="K215" t="s">
        <v>1054</v>
      </c>
      <c r="L215">
        <v>1191</v>
      </c>
      <c r="N215">
        <v>1013</v>
      </c>
      <c r="O215" t="s">
        <v>1055</v>
      </c>
      <c r="P215" t="s">
        <v>1055</v>
      </c>
      <c r="Q215">
        <v>1</v>
      </c>
      <c r="Y215">
        <v>42</v>
      </c>
      <c r="AA215">
        <v>0</v>
      </c>
      <c r="AB215">
        <v>0</v>
      </c>
      <c r="AC215">
        <v>0</v>
      </c>
      <c r="AD215">
        <v>0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45</v>
      </c>
      <c r="AT215">
        <v>42</v>
      </c>
      <c r="AU215" t="s">
        <v>45</v>
      </c>
      <c r="AV215">
        <v>1</v>
      </c>
      <c r="AW215">
        <v>2</v>
      </c>
      <c r="AX215">
        <v>22952266</v>
      </c>
      <c r="AY215">
        <v>1</v>
      </c>
      <c r="AZ215">
        <v>0</v>
      </c>
      <c r="BA215">
        <v>202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B215">
        <v>0</v>
      </c>
    </row>
    <row r="216" spans="1:80">
      <c r="A216">
        <f>ROW(Source!A361)</f>
        <v>361</v>
      </c>
      <c r="B216">
        <v>22950688</v>
      </c>
      <c r="C216">
        <v>22952265</v>
      </c>
      <c r="D216">
        <v>7159942</v>
      </c>
      <c r="E216">
        <v>7157832</v>
      </c>
      <c r="F216">
        <v>1</v>
      </c>
      <c r="G216">
        <v>7157832</v>
      </c>
      <c r="H216">
        <v>2</v>
      </c>
      <c r="I216" t="s">
        <v>1063</v>
      </c>
      <c r="J216" t="s">
        <v>45</v>
      </c>
      <c r="K216" t="s">
        <v>1064</v>
      </c>
      <c r="L216">
        <v>1344</v>
      </c>
      <c r="N216">
        <v>1008</v>
      </c>
      <c r="O216" t="s">
        <v>1065</v>
      </c>
      <c r="P216" t="s">
        <v>1065</v>
      </c>
      <c r="Q216">
        <v>1</v>
      </c>
      <c r="Y216">
        <v>48.03</v>
      </c>
      <c r="AA216">
        <v>0</v>
      </c>
      <c r="AB216">
        <v>1</v>
      </c>
      <c r="AC216">
        <v>0</v>
      </c>
      <c r="AD216">
        <v>0</v>
      </c>
      <c r="AN216">
        <v>0</v>
      </c>
      <c r="AO216">
        <v>1</v>
      </c>
      <c r="AP216">
        <v>0</v>
      </c>
      <c r="AQ216">
        <v>0</v>
      </c>
      <c r="AR216">
        <v>0</v>
      </c>
      <c r="AS216" t="s">
        <v>45</v>
      </c>
      <c r="AT216">
        <v>48.03</v>
      </c>
      <c r="AU216" t="s">
        <v>45</v>
      </c>
      <c r="AV216">
        <v>0</v>
      </c>
      <c r="AW216">
        <v>2</v>
      </c>
      <c r="AX216">
        <v>22952267</v>
      </c>
      <c r="AY216">
        <v>1</v>
      </c>
      <c r="AZ216">
        <v>0</v>
      </c>
      <c r="BA216">
        <v>203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B216">
        <v>0</v>
      </c>
    </row>
    <row r="217" spans="1:80">
      <c r="A217">
        <f>ROW(Source!A361)</f>
        <v>361</v>
      </c>
      <c r="B217">
        <v>22950688</v>
      </c>
      <c r="C217">
        <v>22952265</v>
      </c>
      <c r="D217">
        <v>7182707</v>
      </c>
      <c r="E217">
        <v>7157832</v>
      </c>
      <c r="F217">
        <v>1</v>
      </c>
      <c r="G217">
        <v>7157832</v>
      </c>
      <c r="H217">
        <v>3</v>
      </c>
      <c r="I217" t="s">
        <v>1066</v>
      </c>
      <c r="J217" t="s">
        <v>45</v>
      </c>
      <c r="K217" t="s">
        <v>1067</v>
      </c>
      <c r="L217">
        <v>1344</v>
      </c>
      <c r="N217">
        <v>1008</v>
      </c>
      <c r="O217" t="s">
        <v>1065</v>
      </c>
      <c r="P217" t="s">
        <v>1065</v>
      </c>
      <c r="Q217">
        <v>1</v>
      </c>
      <c r="Y217">
        <v>70.56</v>
      </c>
      <c r="AA217">
        <v>1</v>
      </c>
      <c r="AB217">
        <v>0</v>
      </c>
      <c r="AC217">
        <v>0</v>
      </c>
      <c r="AD217">
        <v>0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45</v>
      </c>
      <c r="AT217">
        <v>70.56</v>
      </c>
      <c r="AU217" t="s">
        <v>45</v>
      </c>
      <c r="AV217">
        <v>0</v>
      </c>
      <c r="AW217">
        <v>2</v>
      </c>
      <c r="AX217">
        <v>22952274</v>
      </c>
      <c r="AY217">
        <v>1</v>
      </c>
      <c r="AZ217">
        <v>0</v>
      </c>
      <c r="BA217">
        <v>204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B217">
        <v>0</v>
      </c>
    </row>
    <row r="218" spans="1:80">
      <c r="A218">
        <f>ROW(Source!A361)</f>
        <v>361</v>
      </c>
      <c r="B218">
        <v>22950688</v>
      </c>
      <c r="C218">
        <v>22952265</v>
      </c>
      <c r="D218">
        <v>7232748</v>
      </c>
      <c r="E218">
        <v>1</v>
      </c>
      <c r="F218">
        <v>1</v>
      </c>
      <c r="G218">
        <v>7157832</v>
      </c>
      <c r="H218">
        <v>3</v>
      </c>
      <c r="I218" t="s">
        <v>473</v>
      </c>
      <c r="J218" t="s">
        <v>475</v>
      </c>
      <c r="K218" t="s">
        <v>474</v>
      </c>
      <c r="L218">
        <v>1348</v>
      </c>
      <c r="N218">
        <v>1009</v>
      </c>
      <c r="O218" t="s">
        <v>138</v>
      </c>
      <c r="P218" t="s">
        <v>138</v>
      </c>
      <c r="Q218">
        <v>1000</v>
      </c>
      <c r="Y218">
        <v>0.2</v>
      </c>
      <c r="AA218">
        <v>15328.48</v>
      </c>
      <c r="AB218">
        <v>0</v>
      </c>
      <c r="AC218">
        <v>0</v>
      </c>
      <c r="AD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 t="s">
        <v>45</v>
      </c>
      <c r="AT218">
        <v>0.2</v>
      </c>
      <c r="AU218" t="s">
        <v>45</v>
      </c>
      <c r="AV218">
        <v>0</v>
      </c>
      <c r="AW218">
        <v>1</v>
      </c>
      <c r="AX218">
        <v>-1</v>
      </c>
      <c r="AY218">
        <v>0</v>
      </c>
      <c r="AZ218">
        <v>0</v>
      </c>
      <c r="BA218" t="s">
        <v>45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B218">
        <v>0</v>
      </c>
    </row>
    <row r="219" spans="1:80">
      <c r="A219">
        <f>ROW(Source!A361)</f>
        <v>361</v>
      </c>
      <c r="B219">
        <v>22950688</v>
      </c>
      <c r="C219">
        <v>22952265</v>
      </c>
      <c r="D219">
        <v>7232761</v>
      </c>
      <c r="E219">
        <v>1</v>
      </c>
      <c r="F219">
        <v>1</v>
      </c>
      <c r="G219">
        <v>7157832</v>
      </c>
      <c r="H219">
        <v>3</v>
      </c>
      <c r="I219" t="s">
        <v>470</v>
      </c>
      <c r="J219" t="s">
        <v>472</v>
      </c>
      <c r="K219" t="s">
        <v>471</v>
      </c>
      <c r="L219">
        <v>1348</v>
      </c>
      <c r="N219">
        <v>1009</v>
      </c>
      <c r="O219" t="s">
        <v>138</v>
      </c>
      <c r="P219" t="s">
        <v>138</v>
      </c>
      <c r="Q219">
        <v>1000</v>
      </c>
      <c r="Y219">
        <v>0.13</v>
      </c>
      <c r="AA219">
        <v>7254.88</v>
      </c>
      <c r="AB219">
        <v>0</v>
      </c>
      <c r="AC219">
        <v>0</v>
      </c>
      <c r="AD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 t="s">
        <v>45</v>
      </c>
      <c r="AT219">
        <v>0.13</v>
      </c>
      <c r="AU219" t="s">
        <v>45</v>
      </c>
      <c r="AV219">
        <v>0</v>
      </c>
      <c r="AW219">
        <v>1</v>
      </c>
      <c r="AX219">
        <v>-1</v>
      </c>
      <c r="AY219">
        <v>0</v>
      </c>
      <c r="AZ219">
        <v>0</v>
      </c>
      <c r="BA219" t="s">
        <v>45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B219">
        <v>0</v>
      </c>
    </row>
    <row r="220" spans="1:80">
      <c r="A220">
        <f>ROW(Source!A361)</f>
        <v>361</v>
      </c>
      <c r="B220">
        <v>22950688</v>
      </c>
      <c r="C220">
        <v>22952265</v>
      </c>
      <c r="D220">
        <v>7232979</v>
      </c>
      <c r="E220">
        <v>1</v>
      </c>
      <c r="F220">
        <v>1</v>
      </c>
      <c r="G220">
        <v>7157832</v>
      </c>
      <c r="H220">
        <v>3</v>
      </c>
      <c r="I220" t="s">
        <v>460</v>
      </c>
      <c r="J220" t="s">
        <v>463</v>
      </c>
      <c r="K220" t="s">
        <v>461</v>
      </c>
      <c r="L220">
        <v>1327</v>
      </c>
      <c r="N220">
        <v>1005</v>
      </c>
      <c r="O220" t="s">
        <v>462</v>
      </c>
      <c r="P220" t="s">
        <v>462</v>
      </c>
      <c r="Q220">
        <v>1</v>
      </c>
      <c r="Y220">
        <v>189</v>
      </c>
      <c r="AA220">
        <v>25.09</v>
      </c>
      <c r="AB220">
        <v>0</v>
      </c>
      <c r="AC220">
        <v>0</v>
      </c>
      <c r="AD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 t="s">
        <v>45</v>
      </c>
      <c r="AT220">
        <v>189</v>
      </c>
      <c r="AU220" t="s">
        <v>45</v>
      </c>
      <c r="AV220">
        <v>0</v>
      </c>
      <c r="AW220">
        <v>1</v>
      </c>
      <c r="AX220">
        <v>-1</v>
      </c>
      <c r="AY220">
        <v>0</v>
      </c>
      <c r="AZ220">
        <v>0</v>
      </c>
      <c r="BA220" t="s">
        <v>45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B220">
        <v>0</v>
      </c>
    </row>
    <row r="221" spans="1:80">
      <c r="A221">
        <f>ROW(Source!A361)</f>
        <v>361</v>
      </c>
      <c r="B221">
        <v>22950688</v>
      </c>
      <c r="C221">
        <v>22952265</v>
      </c>
      <c r="D221">
        <v>7232313</v>
      </c>
      <c r="E221">
        <v>1</v>
      </c>
      <c r="F221">
        <v>1</v>
      </c>
      <c r="G221">
        <v>7157832</v>
      </c>
      <c r="H221">
        <v>3</v>
      </c>
      <c r="I221" t="s">
        <v>1214</v>
      </c>
      <c r="J221" t="s">
        <v>1215</v>
      </c>
      <c r="K221" t="s">
        <v>1216</v>
      </c>
      <c r="L221">
        <v>1348</v>
      </c>
      <c r="N221">
        <v>1009</v>
      </c>
      <c r="O221" t="s">
        <v>138</v>
      </c>
      <c r="P221" t="s">
        <v>138</v>
      </c>
      <c r="Q221">
        <v>1000</v>
      </c>
      <c r="Y221">
        <v>0.45400000000000001</v>
      </c>
      <c r="AA221">
        <v>3925.79</v>
      </c>
      <c r="AB221">
        <v>0</v>
      </c>
      <c r="AC221">
        <v>0</v>
      </c>
      <c r="AD221">
        <v>0</v>
      </c>
      <c r="AN221">
        <v>0</v>
      </c>
      <c r="AO221">
        <v>1</v>
      </c>
      <c r="AP221">
        <v>0</v>
      </c>
      <c r="AQ221">
        <v>0</v>
      </c>
      <c r="AR221">
        <v>0</v>
      </c>
      <c r="AS221" t="s">
        <v>45</v>
      </c>
      <c r="AT221">
        <v>0.45400000000000001</v>
      </c>
      <c r="AU221" t="s">
        <v>45</v>
      </c>
      <c r="AV221">
        <v>0</v>
      </c>
      <c r="AW221">
        <v>2</v>
      </c>
      <c r="AX221">
        <v>22952270</v>
      </c>
      <c r="AY221">
        <v>1</v>
      </c>
      <c r="AZ221">
        <v>0</v>
      </c>
      <c r="BA221">
        <v>207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B221">
        <v>0</v>
      </c>
    </row>
    <row r="222" spans="1:80">
      <c r="A222">
        <f>ROW(Source!A361)</f>
        <v>361</v>
      </c>
      <c r="B222">
        <v>22950688</v>
      </c>
      <c r="C222">
        <v>22952265</v>
      </c>
      <c r="D222">
        <v>7232326</v>
      </c>
      <c r="E222">
        <v>1</v>
      </c>
      <c r="F222">
        <v>1</v>
      </c>
      <c r="G222">
        <v>7157832</v>
      </c>
      <c r="H222">
        <v>3</v>
      </c>
      <c r="I222" t="s">
        <v>1217</v>
      </c>
      <c r="J222" t="s">
        <v>1218</v>
      </c>
      <c r="K222" t="s">
        <v>1219</v>
      </c>
      <c r="L222">
        <v>1346</v>
      </c>
      <c r="N222">
        <v>1009</v>
      </c>
      <c r="O222" t="s">
        <v>163</v>
      </c>
      <c r="P222" t="s">
        <v>163</v>
      </c>
      <c r="Q222">
        <v>1</v>
      </c>
      <c r="Y222">
        <v>6.7</v>
      </c>
      <c r="AA222">
        <v>42.53</v>
      </c>
      <c r="AB222">
        <v>0</v>
      </c>
      <c r="AC222">
        <v>0</v>
      </c>
      <c r="AD222">
        <v>0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45</v>
      </c>
      <c r="AT222">
        <v>6.7</v>
      </c>
      <c r="AU222" t="s">
        <v>45</v>
      </c>
      <c r="AV222">
        <v>0</v>
      </c>
      <c r="AW222">
        <v>2</v>
      </c>
      <c r="AX222">
        <v>22952271</v>
      </c>
      <c r="AY222">
        <v>1</v>
      </c>
      <c r="AZ222">
        <v>0</v>
      </c>
      <c r="BA222">
        <v>208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B222">
        <v>0</v>
      </c>
    </row>
    <row r="223" spans="1:80">
      <c r="A223">
        <f>ROW(Source!A361)</f>
        <v>361</v>
      </c>
      <c r="B223">
        <v>22950688</v>
      </c>
      <c r="C223">
        <v>22952265</v>
      </c>
      <c r="D223">
        <v>7234965</v>
      </c>
      <c r="E223">
        <v>1</v>
      </c>
      <c r="F223">
        <v>1</v>
      </c>
      <c r="G223">
        <v>7157832</v>
      </c>
      <c r="H223">
        <v>3</v>
      </c>
      <c r="I223" t="s">
        <v>476</v>
      </c>
      <c r="J223" t="s">
        <v>478</v>
      </c>
      <c r="K223" t="s">
        <v>477</v>
      </c>
      <c r="L223">
        <v>1339</v>
      </c>
      <c r="N223">
        <v>1007</v>
      </c>
      <c r="O223" t="s">
        <v>102</v>
      </c>
      <c r="P223" t="s">
        <v>102</v>
      </c>
      <c r="Q223">
        <v>1</v>
      </c>
      <c r="Y223">
        <v>0.51</v>
      </c>
      <c r="AA223">
        <v>478.96</v>
      </c>
      <c r="AB223">
        <v>0</v>
      </c>
      <c r="AC223">
        <v>0</v>
      </c>
      <c r="AD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 t="s">
        <v>45</v>
      </c>
      <c r="AT223">
        <v>0.51</v>
      </c>
      <c r="AU223" t="s">
        <v>45</v>
      </c>
      <c r="AV223">
        <v>0</v>
      </c>
      <c r="AW223">
        <v>1</v>
      </c>
      <c r="AX223">
        <v>-1</v>
      </c>
      <c r="AY223">
        <v>0</v>
      </c>
      <c r="AZ223">
        <v>0</v>
      </c>
      <c r="BA223" t="s">
        <v>45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B223">
        <v>0</v>
      </c>
    </row>
    <row r="224" spans="1:80">
      <c r="A224">
        <f>ROW(Source!A366)</f>
        <v>366</v>
      </c>
      <c r="B224">
        <v>22950688</v>
      </c>
      <c r="C224">
        <v>22952400</v>
      </c>
      <c r="D224">
        <v>7157835</v>
      </c>
      <c r="E224">
        <v>7157832</v>
      </c>
      <c r="F224">
        <v>1</v>
      </c>
      <c r="G224">
        <v>7157832</v>
      </c>
      <c r="H224">
        <v>1</v>
      </c>
      <c r="I224" t="s">
        <v>1053</v>
      </c>
      <c r="J224" t="s">
        <v>45</v>
      </c>
      <c r="K224" t="s">
        <v>1054</v>
      </c>
      <c r="L224">
        <v>1191</v>
      </c>
      <c r="N224">
        <v>1013</v>
      </c>
      <c r="O224" t="s">
        <v>1055</v>
      </c>
      <c r="P224" t="s">
        <v>1055</v>
      </c>
      <c r="Q224">
        <v>1</v>
      </c>
      <c r="Y224">
        <v>97.2</v>
      </c>
      <c r="AA224">
        <v>0</v>
      </c>
      <c r="AB224">
        <v>0</v>
      </c>
      <c r="AC224">
        <v>0</v>
      </c>
      <c r="AD224">
        <v>0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45</v>
      </c>
      <c r="AT224">
        <v>97.2</v>
      </c>
      <c r="AU224" t="s">
        <v>45</v>
      </c>
      <c r="AV224">
        <v>1</v>
      </c>
      <c r="AW224">
        <v>2</v>
      </c>
      <c r="AX224">
        <v>22952401</v>
      </c>
      <c r="AY224">
        <v>1</v>
      </c>
      <c r="AZ224">
        <v>0</v>
      </c>
      <c r="BA224">
        <v>211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B224">
        <v>0</v>
      </c>
    </row>
    <row r="225" spans="1:80">
      <c r="A225">
        <f>ROW(Source!A366)</f>
        <v>366</v>
      </c>
      <c r="B225">
        <v>22950688</v>
      </c>
      <c r="C225">
        <v>22952400</v>
      </c>
      <c r="D225">
        <v>7159942</v>
      </c>
      <c r="E225">
        <v>7157832</v>
      </c>
      <c r="F225">
        <v>1</v>
      </c>
      <c r="G225">
        <v>7157832</v>
      </c>
      <c r="H225">
        <v>2</v>
      </c>
      <c r="I225" t="s">
        <v>1063</v>
      </c>
      <c r="J225" t="s">
        <v>45</v>
      </c>
      <c r="K225" t="s">
        <v>1064</v>
      </c>
      <c r="L225">
        <v>1344</v>
      </c>
      <c r="N225">
        <v>1008</v>
      </c>
      <c r="O225" t="s">
        <v>1065</v>
      </c>
      <c r="P225" t="s">
        <v>1065</v>
      </c>
      <c r="Q225">
        <v>1</v>
      </c>
      <c r="Y225">
        <v>3.72</v>
      </c>
      <c r="AA225">
        <v>0</v>
      </c>
      <c r="AB225">
        <v>1</v>
      </c>
      <c r="AC225">
        <v>0</v>
      </c>
      <c r="AD225">
        <v>0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45</v>
      </c>
      <c r="AT225">
        <v>3.72</v>
      </c>
      <c r="AU225" t="s">
        <v>45</v>
      </c>
      <c r="AV225">
        <v>0</v>
      </c>
      <c r="AW225">
        <v>2</v>
      </c>
      <c r="AX225">
        <v>22952402</v>
      </c>
      <c r="AY225">
        <v>1</v>
      </c>
      <c r="AZ225">
        <v>0</v>
      </c>
      <c r="BA225">
        <v>212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B225">
        <v>0</v>
      </c>
    </row>
    <row r="226" spans="1:80">
      <c r="A226">
        <f>ROW(Source!A366)</f>
        <v>366</v>
      </c>
      <c r="B226">
        <v>22950688</v>
      </c>
      <c r="C226">
        <v>22952400</v>
      </c>
      <c r="D226">
        <v>7182707</v>
      </c>
      <c r="E226">
        <v>7157832</v>
      </c>
      <c r="F226">
        <v>1</v>
      </c>
      <c r="G226">
        <v>7157832</v>
      </c>
      <c r="H226">
        <v>3</v>
      </c>
      <c r="I226" t="s">
        <v>1066</v>
      </c>
      <c r="J226" t="s">
        <v>45</v>
      </c>
      <c r="K226" t="s">
        <v>1067</v>
      </c>
      <c r="L226">
        <v>1344</v>
      </c>
      <c r="N226">
        <v>1008</v>
      </c>
      <c r="O226" t="s">
        <v>1065</v>
      </c>
      <c r="P226" t="s">
        <v>1065</v>
      </c>
      <c r="Q226">
        <v>1</v>
      </c>
      <c r="Y226">
        <v>40.18</v>
      </c>
      <c r="AA226">
        <v>1</v>
      </c>
      <c r="AB226">
        <v>0</v>
      </c>
      <c r="AC226">
        <v>0</v>
      </c>
      <c r="AD226">
        <v>0</v>
      </c>
      <c r="AN226">
        <v>0</v>
      </c>
      <c r="AO226">
        <v>1</v>
      </c>
      <c r="AP226">
        <v>0</v>
      </c>
      <c r="AQ226">
        <v>0</v>
      </c>
      <c r="AR226">
        <v>0</v>
      </c>
      <c r="AS226" t="s">
        <v>45</v>
      </c>
      <c r="AT226">
        <v>40.18</v>
      </c>
      <c r="AU226" t="s">
        <v>45</v>
      </c>
      <c r="AV226">
        <v>0</v>
      </c>
      <c r="AW226">
        <v>2</v>
      </c>
      <c r="AX226">
        <v>22952404</v>
      </c>
      <c r="AY226">
        <v>1</v>
      </c>
      <c r="AZ226">
        <v>0</v>
      </c>
      <c r="BA226">
        <v>213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B226">
        <v>0</v>
      </c>
    </row>
    <row r="227" spans="1:80">
      <c r="A227">
        <f>ROW(Source!A366)</f>
        <v>366</v>
      </c>
      <c r="B227">
        <v>22950688</v>
      </c>
      <c r="C227">
        <v>22952400</v>
      </c>
      <c r="D227">
        <v>7232748</v>
      </c>
      <c r="E227">
        <v>1</v>
      </c>
      <c r="F227">
        <v>1</v>
      </c>
      <c r="G227">
        <v>7157832</v>
      </c>
      <c r="H227">
        <v>3</v>
      </c>
      <c r="I227" t="s">
        <v>473</v>
      </c>
      <c r="J227" t="s">
        <v>475</v>
      </c>
      <c r="K227" t="s">
        <v>474</v>
      </c>
      <c r="L227">
        <v>1348</v>
      </c>
      <c r="N227">
        <v>1009</v>
      </c>
      <c r="O227" t="s">
        <v>138</v>
      </c>
      <c r="P227" t="s">
        <v>138</v>
      </c>
      <c r="Q227">
        <v>1000</v>
      </c>
      <c r="Y227">
        <v>0.56999999999999995</v>
      </c>
      <c r="AA227">
        <v>15328.48</v>
      </c>
      <c r="AB227">
        <v>0</v>
      </c>
      <c r="AC227">
        <v>0</v>
      </c>
      <c r="AD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 t="s">
        <v>45</v>
      </c>
      <c r="AT227">
        <v>0.56999999999999995</v>
      </c>
      <c r="AU227" t="s">
        <v>45</v>
      </c>
      <c r="AV227">
        <v>0</v>
      </c>
      <c r="AW227">
        <v>1</v>
      </c>
      <c r="AX227">
        <v>-1</v>
      </c>
      <c r="AY227">
        <v>0</v>
      </c>
      <c r="AZ227">
        <v>0</v>
      </c>
      <c r="BA227" t="s">
        <v>45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B227">
        <v>0</v>
      </c>
    </row>
    <row r="228" spans="1:80">
      <c r="A228">
        <f>ROW(Source!A394)</f>
        <v>394</v>
      </c>
      <c r="B228">
        <v>22950688</v>
      </c>
      <c r="C228">
        <v>22955016</v>
      </c>
      <c r="D228">
        <v>7157835</v>
      </c>
      <c r="E228">
        <v>7157832</v>
      </c>
      <c r="F228">
        <v>1</v>
      </c>
      <c r="G228">
        <v>7157832</v>
      </c>
      <c r="H228">
        <v>1</v>
      </c>
      <c r="I228" t="s">
        <v>1053</v>
      </c>
      <c r="J228" t="s">
        <v>45</v>
      </c>
      <c r="K228" t="s">
        <v>1054</v>
      </c>
      <c r="L228">
        <v>1191</v>
      </c>
      <c r="N228">
        <v>1013</v>
      </c>
      <c r="O228" t="s">
        <v>1055</v>
      </c>
      <c r="P228" t="s">
        <v>1055</v>
      </c>
      <c r="Q228">
        <v>1</v>
      </c>
      <c r="Y228">
        <v>5.84</v>
      </c>
      <c r="AA228">
        <v>0</v>
      </c>
      <c r="AB228">
        <v>0</v>
      </c>
      <c r="AC228">
        <v>0</v>
      </c>
      <c r="AD228">
        <v>0</v>
      </c>
      <c r="AN228">
        <v>0</v>
      </c>
      <c r="AO228">
        <v>1</v>
      </c>
      <c r="AP228">
        <v>0</v>
      </c>
      <c r="AQ228">
        <v>0</v>
      </c>
      <c r="AR228">
        <v>0</v>
      </c>
      <c r="AS228" t="s">
        <v>45</v>
      </c>
      <c r="AT228">
        <v>5.84</v>
      </c>
      <c r="AU228" t="s">
        <v>45</v>
      </c>
      <c r="AV228">
        <v>1</v>
      </c>
      <c r="AW228">
        <v>2</v>
      </c>
      <c r="AX228">
        <v>22955018</v>
      </c>
      <c r="AY228">
        <v>1</v>
      </c>
      <c r="AZ228">
        <v>0</v>
      </c>
      <c r="BA228">
        <v>215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B228">
        <v>0</v>
      </c>
    </row>
    <row r="229" spans="1:80">
      <c r="A229">
        <f>ROW(Source!A395)</f>
        <v>395</v>
      </c>
      <c r="B229">
        <v>22950688</v>
      </c>
      <c r="C229">
        <v>22955019</v>
      </c>
      <c r="D229">
        <v>7157835</v>
      </c>
      <c r="E229">
        <v>7157832</v>
      </c>
      <c r="F229">
        <v>1</v>
      </c>
      <c r="G229">
        <v>7157832</v>
      </c>
      <c r="H229">
        <v>1</v>
      </c>
      <c r="I229" t="s">
        <v>1053</v>
      </c>
      <c r="J229" t="s">
        <v>45</v>
      </c>
      <c r="K229" t="s">
        <v>1054</v>
      </c>
      <c r="L229">
        <v>1191</v>
      </c>
      <c r="N229">
        <v>1013</v>
      </c>
      <c r="O229" t="s">
        <v>1055</v>
      </c>
      <c r="P229" t="s">
        <v>1055</v>
      </c>
      <c r="Q229">
        <v>1</v>
      </c>
      <c r="Y229">
        <v>11.086</v>
      </c>
      <c r="AA229">
        <v>0</v>
      </c>
      <c r="AB229">
        <v>0</v>
      </c>
      <c r="AC229">
        <v>0</v>
      </c>
      <c r="AD229">
        <v>0</v>
      </c>
      <c r="AN229">
        <v>0</v>
      </c>
      <c r="AO229">
        <v>1</v>
      </c>
      <c r="AP229">
        <v>1</v>
      </c>
      <c r="AQ229">
        <v>0</v>
      </c>
      <c r="AR229">
        <v>0</v>
      </c>
      <c r="AS229" t="s">
        <v>45</v>
      </c>
      <c r="AT229">
        <v>9.64</v>
      </c>
      <c r="AU229" t="s">
        <v>491</v>
      </c>
      <c r="AV229">
        <v>1</v>
      </c>
      <c r="AW229">
        <v>2</v>
      </c>
      <c r="AX229">
        <v>22955021</v>
      </c>
      <c r="AY229">
        <v>1</v>
      </c>
      <c r="AZ229">
        <v>0</v>
      </c>
      <c r="BA229">
        <v>216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B229">
        <v>0</v>
      </c>
    </row>
    <row r="230" spans="1:80">
      <c r="A230">
        <f>ROW(Source!A396)</f>
        <v>396</v>
      </c>
      <c r="B230">
        <v>22950688</v>
      </c>
      <c r="C230">
        <v>22955041</v>
      </c>
      <c r="D230">
        <v>0</v>
      </c>
      <c r="E230">
        <v>0</v>
      </c>
      <c r="F230">
        <v>1</v>
      </c>
      <c r="G230">
        <v>7157832</v>
      </c>
      <c r="H230">
        <v>3</v>
      </c>
      <c r="I230" t="s">
        <v>45</v>
      </c>
      <c r="J230" t="s">
        <v>45</v>
      </c>
      <c r="K230" t="s">
        <v>45</v>
      </c>
      <c r="L230">
        <v>0</v>
      </c>
      <c r="Y230">
        <v>0</v>
      </c>
      <c r="AA230">
        <v>0</v>
      </c>
      <c r="AB230">
        <v>0</v>
      </c>
      <c r="AC230">
        <v>0</v>
      </c>
      <c r="AD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 t="s">
        <v>45</v>
      </c>
      <c r="AT230">
        <v>0</v>
      </c>
      <c r="AU230" t="s">
        <v>45</v>
      </c>
      <c r="AV230">
        <v>0</v>
      </c>
      <c r="AW230">
        <v>1</v>
      </c>
      <c r="AX230">
        <v>-1</v>
      </c>
      <c r="AY230">
        <v>0</v>
      </c>
      <c r="AZ230">
        <v>0</v>
      </c>
      <c r="BA230" t="s">
        <v>45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B230">
        <v>0</v>
      </c>
    </row>
    <row r="231" spans="1:80">
      <c r="A231">
        <f>ROW(Source!A398)</f>
        <v>398</v>
      </c>
      <c r="B231">
        <v>22950688</v>
      </c>
      <c r="C231">
        <v>22955025</v>
      </c>
      <c r="D231">
        <v>7248354</v>
      </c>
      <c r="E231">
        <v>1</v>
      </c>
      <c r="F231">
        <v>1</v>
      </c>
      <c r="G231">
        <v>7157832</v>
      </c>
      <c r="H231">
        <v>3</v>
      </c>
      <c r="I231" t="s">
        <v>501</v>
      </c>
      <c r="J231" t="s">
        <v>503</v>
      </c>
      <c r="K231" t="s">
        <v>502</v>
      </c>
      <c r="L231">
        <v>1354</v>
      </c>
      <c r="N231">
        <v>1010</v>
      </c>
      <c r="O231" t="s">
        <v>227</v>
      </c>
      <c r="P231" t="s">
        <v>227</v>
      </c>
      <c r="Q231">
        <v>1</v>
      </c>
      <c r="Y231">
        <v>100</v>
      </c>
      <c r="AA231">
        <v>6.63</v>
      </c>
      <c r="AB231">
        <v>0</v>
      </c>
      <c r="AC231">
        <v>0</v>
      </c>
      <c r="AD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 t="s">
        <v>45</v>
      </c>
      <c r="AT231">
        <v>100</v>
      </c>
      <c r="AU231" t="s">
        <v>45</v>
      </c>
      <c r="AV231">
        <v>0</v>
      </c>
      <c r="AW231">
        <v>1</v>
      </c>
      <c r="AX231">
        <v>-1</v>
      </c>
      <c r="AY231">
        <v>0</v>
      </c>
      <c r="AZ231">
        <v>0</v>
      </c>
      <c r="BA231" t="s">
        <v>45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B231">
        <v>0</v>
      </c>
    </row>
    <row r="232" spans="1:80">
      <c r="A232">
        <f>ROW(Source!A400)</f>
        <v>400</v>
      </c>
      <c r="B232">
        <v>22950688</v>
      </c>
      <c r="C232">
        <v>22955028</v>
      </c>
      <c r="D232">
        <v>9285622</v>
      </c>
      <c r="E232">
        <v>1</v>
      </c>
      <c r="F232">
        <v>1</v>
      </c>
      <c r="G232">
        <v>7157832</v>
      </c>
      <c r="H232">
        <v>3</v>
      </c>
      <c r="I232" t="s">
        <v>509</v>
      </c>
      <c r="J232" t="s">
        <v>512</v>
      </c>
      <c r="K232" t="s">
        <v>510</v>
      </c>
      <c r="L232">
        <v>1303</v>
      </c>
      <c r="N232">
        <v>1003</v>
      </c>
      <c r="O232" t="s">
        <v>511</v>
      </c>
      <c r="P232" t="s">
        <v>511</v>
      </c>
      <c r="Q232">
        <v>1000</v>
      </c>
      <c r="Y232">
        <v>0.1</v>
      </c>
      <c r="AA232">
        <v>16446.900000000001</v>
      </c>
      <c r="AB232">
        <v>0</v>
      </c>
      <c r="AC232">
        <v>0</v>
      </c>
      <c r="AD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 t="s">
        <v>45</v>
      </c>
      <c r="AT232">
        <v>0.1</v>
      </c>
      <c r="AU232" t="s">
        <v>45</v>
      </c>
      <c r="AV232">
        <v>0</v>
      </c>
      <c r="AW232">
        <v>1</v>
      </c>
      <c r="AX232">
        <v>-1</v>
      </c>
      <c r="AY232">
        <v>0</v>
      </c>
      <c r="AZ232">
        <v>0</v>
      </c>
      <c r="BA232" t="s">
        <v>45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B232">
        <v>0</v>
      </c>
    </row>
    <row r="233" spans="1:80">
      <c r="A233">
        <f>ROW(Source!A402)</f>
        <v>402</v>
      </c>
      <c r="B233">
        <v>22950688</v>
      </c>
      <c r="C233">
        <v>22955031</v>
      </c>
      <c r="D233">
        <v>7242078</v>
      </c>
      <c r="E233">
        <v>1</v>
      </c>
      <c r="F233">
        <v>1</v>
      </c>
      <c r="G233">
        <v>7157832</v>
      </c>
      <c r="H233">
        <v>3</v>
      </c>
      <c r="I233" t="s">
        <v>516</v>
      </c>
      <c r="J233" t="s">
        <v>518</v>
      </c>
      <c r="K233" t="s">
        <v>517</v>
      </c>
      <c r="L233">
        <v>1301</v>
      </c>
      <c r="N233">
        <v>1003</v>
      </c>
      <c r="O233" t="s">
        <v>270</v>
      </c>
      <c r="P233" t="s">
        <v>270</v>
      </c>
      <c r="Q233">
        <v>1</v>
      </c>
      <c r="Y233">
        <v>100</v>
      </c>
      <c r="AA233">
        <v>2.67</v>
      </c>
      <c r="AB233">
        <v>0</v>
      </c>
      <c r="AC233">
        <v>0</v>
      </c>
      <c r="AD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 t="s">
        <v>45</v>
      </c>
      <c r="AT233">
        <v>100</v>
      </c>
      <c r="AU233" t="s">
        <v>45</v>
      </c>
      <c r="AV233">
        <v>0</v>
      </c>
      <c r="AW233">
        <v>1</v>
      </c>
      <c r="AX233">
        <v>-1</v>
      </c>
      <c r="AY233">
        <v>0</v>
      </c>
      <c r="AZ233">
        <v>0</v>
      </c>
      <c r="BA233" t="s">
        <v>45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B233">
        <v>0</v>
      </c>
    </row>
    <row r="234" spans="1:80">
      <c r="A234">
        <f>ROW(Source!A402)</f>
        <v>402</v>
      </c>
      <c r="B234">
        <v>22950688</v>
      </c>
      <c r="C234">
        <v>22955031</v>
      </c>
      <c r="D234">
        <v>16109209</v>
      </c>
      <c r="E234">
        <v>1</v>
      </c>
      <c r="F234">
        <v>1</v>
      </c>
      <c r="G234">
        <v>7157832</v>
      </c>
      <c r="H234">
        <v>3</v>
      </c>
      <c r="I234" t="s">
        <v>519</v>
      </c>
      <c r="J234" t="s">
        <v>521</v>
      </c>
      <c r="K234" t="s">
        <v>520</v>
      </c>
      <c r="L234">
        <v>1355</v>
      </c>
      <c r="N234">
        <v>1010</v>
      </c>
      <c r="O234" t="s">
        <v>211</v>
      </c>
      <c r="P234" t="s">
        <v>211</v>
      </c>
      <c r="Q234">
        <v>100</v>
      </c>
      <c r="Y234">
        <v>0.18181800000000001</v>
      </c>
      <c r="AA234">
        <v>135.68</v>
      </c>
      <c r="AB234">
        <v>0</v>
      </c>
      <c r="AC234">
        <v>0</v>
      </c>
      <c r="AD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 t="s">
        <v>45</v>
      </c>
      <c r="AT234">
        <v>0.18181800000000001</v>
      </c>
      <c r="AU234" t="s">
        <v>45</v>
      </c>
      <c r="AV234">
        <v>0</v>
      </c>
      <c r="AW234">
        <v>1</v>
      </c>
      <c r="AX234">
        <v>-1</v>
      </c>
      <c r="AY234">
        <v>0</v>
      </c>
      <c r="AZ234">
        <v>0</v>
      </c>
      <c r="BA234" t="s">
        <v>45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B234">
        <v>0</v>
      </c>
    </row>
    <row r="235" spans="1:80">
      <c r="A235">
        <f>ROW(Source!A402)</f>
        <v>402</v>
      </c>
      <c r="B235">
        <v>22950688</v>
      </c>
      <c r="C235">
        <v>22955031</v>
      </c>
      <c r="D235">
        <v>9285083</v>
      </c>
      <c r="E235">
        <v>1</v>
      </c>
      <c r="F235">
        <v>1</v>
      </c>
      <c r="G235">
        <v>7157832</v>
      </c>
      <c r="H235">
        <v>3</v>
      </c>
      <c r="I235" t="s">
        <v>522</v>
      </c>
      <c r="J235" t="s">
        <v>524</v>
      </c>
      <c r="K235" t="s">
        <v>523</v>
      </c>
      <c r="L235">
        <v>1354</v>
      </c>
      <c r="N235">
        <v>1010</v>
      </c>
      <c r="O235" t="s">
        <v>227</v>
      </c>
      <c r="P235" t="s">
        <v>227</v>
      </c>
      <c r="Q235">
        <v>1</v>
      </c>
      <c r="Y235">
        <v>3.6363639999999999</v>
      </c>
      <c r="AA235">
        <v>1.06</v>
      </c>
      <c r="AB235">
        <v>0</v>
      </c>
      <c r="AC235">
        <v>0</v>
      </c>
      <c r="AD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 t="s">
        <v>45</v>
      </c>
      <c r="AT235">
        <v>3.6363639999999999</v>
      </c>
      <c r="AU235" t="s">
        <v>45</v>
      </c>
      <c r="AV235">
        <v>0</v>
      </c>
      <c r="AW235">
        <v>1</v>
      </c>
      <c r="AX235">
        <v>-1</v>
      </c>
      <c r="AY235">
        <v>0</v>
      </c>
      <c r="AZ235">
        <v>0</v>
      </c>
      <c r="BA235" t="s">
        <v>45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B235">
        <v>0</v>
      </c>
    </row>
    <row r="236" spans="1:80">
      <c r="A236">
        <f>ROW(Source!A406)</f>
        <v>406</v>
      </c>
      <c r="B236">
        <v>22950688</v>
      </c>
      <c r="C236">
        <v>22955038</v>
      </c>
      <c r="D236">
        <v>7248460</v>
      </c>
      <c r="E236">
        <v>1</v>
      </c>
      <c r="F236">
        <v>1</v>
      </c>
      <c r="G236">
        <v>7157832</v>
      </c>
      <c r="H236">
        <v>3</v>
      </c>
      <c r="I236" t="s">
        <v>531</v>
      </c>
      <c r="J236" t="s">
        <v>533</v>
      </c>
      <c r="K236" t="s">
        <v>532</v>
      </c>
      <c r="L236">
        <v>1354</v>
      </c>
      <c r="N236">
        <v>1010</v>
      </c>
      <c r="O236" t="s">
        <v>227</v>
      </c>
      <c r="P236" t="s">
        <v>227</v>
      </c>
      <c r="Q236">
        <v>1</v>
      </c>
      <c r="Y236">
        <v>1</v>
      </c>
      <c r="AA236">
        <v>26.19</v>
      </c>
      <c r="AB236">
        <v>0</v>
      </c>
      <c r="AC236">
        <v>0</v>
      </c>
      <c r="AD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 t="s">
        <v>45</v>
      </c>
      <c r="AT236">
        <v>1</v>
      </c>
      <c r="AU236" t="s">
        <v>45</v>
      </c>
      <c r="AV236">
        <v>0</v>
      </c>
      <c r="AW236">
        <v>1</v>
      </c>
      <c r="AX236">
        <v>-1</v>
      </c>
      <c r="AY236">
        <v>0</v>
      </c>
      <c r="AZ236">
        <v>0</v>
      </c>
      <c r="BA236" t="s">
        <v>45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B236">
        <v>0</v>
      </c>
    </row>
    <row r="237" spans="1:80">
      <c r="A237">
        <f>ROW(Source!A434)</f>
        <v>434</v>
      </c>
      <c r="B237">
        <v>22950688</v>
      </c>
      <c r="C237">
        <v>22952329</v>
      </c>
      <c r="D237">
        <v>7159942</v>
      </c>
      <c r="E237">
        <v>7157832</v>
      </c>
      <c r="F237">
        <v>1</v>
      </c>
      <c r="G237">
        <v>7157832</v>
      </c>
      <c r="H237">
        <v>2</v>
      </c>
      <c r="I237" t="s">
        <v>1063</v>
      </c>
      <c r="J237" t="s">
        <v>45</v>
      </c>
      <c r="K237" t="s">
        <v>1064</v>
      </c>
      <c r="L237">
        <v>1344</v>
      </c>
      <c r="N237">
        <v>1008</v>
      </c>
      <c r="O237" t="s">
        <v>1065</v>
      </c>
      <c r="P237" t="s">
        <v>1065</v>
      </c>
      <c r="Q237">
        <v>1</v>
      </c>
      <c r="Y237">
        <v>8.86</v>
      </c>
      <c r="AA237">
        <v>0</v>
      </c>
      <c r="AB237">
        <v>1</v>
      </c>
      <c r="AC237">
        <v>0</v>
      </c>
      <c r="AD237">
        <v>0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45</v>
      </c>
      <c r="AT237">
        <v>8.86</v>
      </c>
      <c r="AU237" t="s">
        <v>45</v>
      </c>
      <c r="AV237">
        <v>0</v>
      </c>
      <c r="AW237">
        <v>2</v>
      </c>
      <c r="AX237">
        <v>22952330</v>
      </c>
      <c r="AY237">
        <v>1</v>
      </c>
      <c r="AZ237">
        <v>0</v>
      </c>
      <c r="BA237">
        <v>217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B237">
        <v>0</v>
      </c>
    </row>
    <row r="238" spans="1:80">
      <c r="A238">
        <f>ROW(Source!A487)</f>
        <v>487</v>
      </c>
      <c r="B238">
        <v>22950688</v>
      </c>
      <c r="C238">
        <v>22953408</v>
      </c>
      <c r="D238">
        <v>7157835</v>
      </c>
      <c r="E238">
        <v>7157832</v>
      </c>
      <c r="F238">
        <v>1</v>
      </c>
      <c r="G238">
        <v>7157832</v>
      </c>
      <c r="H238">
        <v>1</v>
      </c>
      <c r="I238" t="s">
        <v>1053</v>
      </c>
      <c r="J238" t="s">
        <v>45</v>
      </c>
      <c r="K238" t="s">
        <v>1054</v>
      </c>
      <c r="L238">
        <v>1191</v>
      </c>
      <c r="N238">
        <v>1013</v>
      </c>
      <c r="O238" t="s">
        <v>1055</v>
      </c>
      <c r="P238" t="s">
        <v>1055</v>
      </c>
      <c r="Q238">
        <v>1</v>
      </c>
      <c r="Y238">
        <v>212.41</v>
      </c>
      <c r="AA238">
        <v>0</v>
      </c>
      <c r="AB238">
        <v>0</v>
      </c>
      <c r="AC238">
        <v>0</v>
      </c>
      <c r="AD238">
        <v>0</v>
      </c>
      <c r="AN238">
        <v>0</v>
      </c>
      <c r="AO238">
        <v>1</v>
      </c>
      <c r="AP238">
        <v>0</v>
      </c>
      <c r="AQ238">
        <v>0</v>
      </c>
      <c r="AR238">
        <v>0</v>
      </c>
      <c r="AS238" t="s">
        <v>45</v>
      </c>
      <c r="AT238">
        <v>212.41</v>
      </c>
      <c r="AU238" t="s">
        <v>45</v>
      </c>
      <c r="AV238">
        <v>1</v>
      </c>
      <c r="AW238">
        <v>2</v>
      </c>
      <c r="AX238">
        <v>22953409</v>
      </c>
      <c r="AY238">
        <v>1</v>
      </c>
      <c r="AZ238">
        <v>0</v>
      </c>
      <c r="BA238">
        <v>218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B238">
        <v>0</v>
      </c>
    </row>
    <row r="239" spans="1:80">
      <c r="A239">
        <f>ROW(Source!A487)</f>
        <v>487</v>
      </c>
      <c r="B239">
        <v>22950688</v>
      </c>
      <c r="C239">
        <v>22953408</v>
      </c>
      <c r="D239">
        <v>7159942</v>
      </c>
      <c r="E239">
        <v>7157832</v>
      </c>
      <c r="F239">
        <v>1</v>
      </c>
      <c r="G239">
        <v>7157832</v>
      </c>
      <c r="H239">
        <v>2</v>
      </c>
      <c r="I239" t="s">
        <v>1063</v>
      </c>
      <c r="J239" t="s">
        <v>45</v>
      </c>
      <c r="K239" t="s">
        <v>1064</v>
      </c>
      <c r="L239">
        <v>1344</v>
      </c>
      <c r="N239">
        <v>1008</v>
      </c>
      <c r="O239" t="s">
        <v>1065</v>
      </c>
      <c r="P239" t="s">
        <v>1065</v>
      </c>
      <c r="Q239">
        <v>1</v>
      </c>
      <c r="Y239">
        <v>162.80000000000001</v>
      </c>
      <c r="AA239">
        <v>0</v>
      </c>
      <c r="AB239">
        <v>1</v>
      </c>
      <c r="AC239">
        <v>0</v>
      </c>
      <c r="AD239">
        <v>0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45</v>
      </c>
      <c r="AT239">
        <v>162.80000000000001</v>
      </c>
      <c r="AU239" t="s">
        <v>45</v>
      </c>
      <c r="AV239">
        <v>0</v>
      </c>
      <c r="AW239">
        <v>2</v>
      </c>
      <c r="AX239">
        <v>22953412</v>
      </c>
      <c r="AY239">
        <v>1</v>
      </c>
      <c r="AZ239">
        <v>0</v>
      </c>
      <c r="BA239">
        <v>219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B239">
        <v>0</v>
      </c>
    </row>
    <row r="240" spans="1:80">
      <c r="A240">
        <f>ROW(Source!A487)</f>
        <v>487</v>
      </c>
      <c r="B240">
        <v>22950688</v>
      </c>
      <c r="C240">
        <v>22953408</v>
      </c>
      <c r="D240">
        <v>7231126</v>
      </c>
      <c r="E240">
        <v>1</v>
      </c>
      <c r="F240">
        <v>1</v>
      </c>
      <c r="G240">
        <v>7157832</v>
      </c>
      <c r="H240">
        <v>2</v>
      </c>
      <c r="I240" t="s">
        <v>1125</v>
      </c>
      <c r="J240" t="s">
        <v>1126</v>
      </c>
      <c r="K240" t="s">
        <v>1127</v>
      </c>
      <c r="L240">
        <v>1368</v>
      </c>
      <c r="N240">
        <v>1011</v>
      </c>
      <c r="O240" t="s">
        <v>1059</v>
      </c>
      <c r="P240" t="s">
        <v>1059</v>
      </c>
      <c r="Q240">
        <v>1</v>
      </c>
      <c r="Y240">
        <v>27.5</v>
      </c>
      <c r="AA240">
        <v>0</v>
      </c>
      <c r="AB240">
        <v>41.62</v>
      </c>
      <c r="AC240">
        <v>13.33</v>
      </c>
      <c r="AD240">
        <v>0</v>
      </c>
      <c r="AN240">
        <v>0</v>
      </c>
      <c r="AO240">
        <v>1</v>
      </c>
      <c r="AP240">
        <v>0</v>
      </c>
      <c r="AQ240">
        <v>0</v>
      </c>
      <c r="AR240">
        <v>0</v>
      </c>
      <c r="AS240" t="s">
        <v>45</v>
      </c>
      <c r="AT240">
        <v>27.5</v>
      </c>
      <c r="AU240" t="s">
        <v>45</v>
      </c>
      <c r="AV240">
        <v>0</v>
      </c>
      <c r="AW240">
        <v>2</v>
      </c>
      <c r="AX240">
        <v>22953410</v>
      </c>
      <c r="AY240">
        <v>1</v>
      </c>
      <c r="AZ240">
        <v>0</v>
      </c>
      <c r="BA240">
        <v>220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B240">
        <v>0</v>
      </c>
    </row>
    <row r="241" spans="1:80">
      <c r="A241">
        <f>ROW(Source!A487)</f>
        <v>487</v>
      </c>
      <c r="B241">
        <v>22950688</v>
      </c>
      <c r="C241">
        <v>22953408</v>
      </c>
      <c r="D241">
        <v>7231489</v>
      </c>
      <c r="E241">
        <v>1</v>
      </c>
      <c r="F241">
        <v>1</v>
      </c>
      <c r="G241">
        <v>7157832</v>
      </c>
      <c r="H241">
        <v>2</v>
      </c>
      <c r="I241" t="s">
        <v>1077</v>
      </c>
      <c r="J241" t="s">
        <v>1078</v>
      </c>
      <c r="K241" t="s">
        <v>1079</v>
      </c>
      <c r="L241">
        <v>1368</v>
      </c>
      <c r="N241">
        <v>1011</v>
      </c>
      <c r="O241" t="s">
        <v>1059</v>
      </c>
      <c r="P241" t="s">
        <v>1059</v>
      </c>
      <c r="Q241">
        <v>1</v>
      </c>
      <c r="Y241">
        <v>27.5</v>
      </c>
      <c r="AA241">
        <v>0</v>
      </c>
      <c r="AB241">
        <v>3.16</v>
      </c>
      <c r="AC241">
        <v>0.04</v>
      </c>
      <c r="AD241">
        <v>0</v>
      </c>
      <c r="AN241">
        <v>0</v>
      </c>
      <c r="AO241">
        <v>1</v>
      </c>
      <c r="AP241">
        <v>0</v>
      </c>
      <c r="AQ241">
        <v>0</v>
      </c>
      <c r="AR241">
        <v>0</v>
      </c>
      <c r="AS241" t="s">
        <v>45</v>
      </c>
      <c r="AT241">
        <v>27.5</v>
      </c>
      <c r="AU241" t="s">
        <v>45</v>
      </c>
      <c r="AV241">
        <v>0</v>
      </c>
      <c r="AW241">
        <v>2</v>
      </c>
      <c r="AX241">
        <v>22953411</v>
      </c>
      <c r="AY241">
        <v>1</v>
      </c>
      <c r="AZ241">
        <v>0</v>
      </c>
      <c r="BA241">
        <v>221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B241">
        <v>0</v>
      </c>
    </row>
    <row r="242" spans="1:80">
      <c r="A242">
        <f>ROW(Source!A487)</f>
        <v>487</v>
      </c>
      <c r="B242">
        <v>22950688</v>
      </c>
      <c r="C242">
        <v>22953408</v>
      </c>
      <c r="D242">
        <v>7182702</v>
      </c>
      <c r="E242">
        <v>7157832</v>
      </c>
      <c r="F242">
        <v>1</v>
      </c>
      <c r="G242">
        <v>7157832</v>
      </c>
      <c r="H242">
        <v>3</v>
      </c>
      <c r="I242" t="s">
        <v>1066</v>
      </c>
      <c r="J242" t="s">
        <v>45</v>
      </c>
      <c r="K242" t="s">
        <v>1134</v>
      </c>
      <c r="L242">
        <v>1348</v>
      </c>
      <c r="N242">
        <v>1009</v>
      </c>
      <c r="O242" t="s">
        <v>138</v>
      </c>
      <c r="P242" t="s">
        <v>138</v>
      </c>
      <c r="Q242">
        <v>1000</v>
      </c>
      <c r="Y242">
        <v>20.61</v>
      </c>
      <c r="AA242">
        <v>0</v>
      </c>
      <c r="AB242">
        <v>0</v>
      </c>
      <c r="AC242">
        <v>0</v>
      </c>
      <c r="AD242">
        <v>0</v>
      </c>
      <c r="AN242">
        <v>0</v>
      </c>
      <c r="AO242">
        <v>1</v>
      </c>
      <c r="AP242">
        <v>0</v>
      </c>
      <c r="AQ242">
        <v>0</v>
      </c>
      <c r="AR242">
        <v>0</v>
      </c>
      <c r="AS242" t="s">
        <v>45</v>
      </c>
      <c r="AT242">
        <v>20.61</v>
      </c>
      <c r="AU242" t="s">
        <v>45</v>
      </c>
      <c r="AV242">
        <v>0</v>
      </c>
      <c r="AW242">
        <v>2</v>
      </c>
      <c r="AX242">
        <v>22953413</v>
      </c>
      <c r="AY242">
        <v>1</v>
      </c>
      <c r="AZ242">
        <v>0</v>
      </c>
      <c r="BA242">
        <v>222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B242">
        <v>0</v>
      </c>
    </row>
    <row r="243" spans="1:80">
      <c r="A243">
        <f>ROW(Source!A488)</f>
        <v>488</v>
      </c>
      <c r="B243">
        <v>22950688</v>
      </c>
      <c r="C243">
        <v>22953414</v>
      </c>
      <c r="D243">
        <v>7157835</v>
      </c>
      <c r="E243">
        <v>7157832</v>
      </c>
      <c r="F243">
        <v>1</v>
      </c>
      <c r="G243">
        <v>7157832</v>
      </c>
      <c r="H243">
        <v>1</v>
      </c>
      <c r="I243" t="s">
        <v>1053</v>
      </c>
      <c r="J243" t="s">
        <v>45</v>
      </c>
      <c r="K243" t="s">
        <v>1054</v>
      </c>
      <c r="L243">
        <v>1191</v>
      </c>
      <c r="N243">
        <v>1013</v>
      </c>
      <c r="O243" t="s">
        <v>1055</v>
      </c>
      <c r="P243" t="s">
        <v>1055</v>
      </c>
      <c r="Q243">
        <v>1</v>
      </c>
      <c r="Y243">
        <v>164.78</v>
      </c>
      <c r="AA243">
        <v>0</v>
      </c>
      <c r="AB243">
        <v>0</v>
      </c>
      <c r="AC243">
        <v>0</v>
      </c>
      <c r="AD243">
        <v>0</v>
      </c>
      <c r="AN243">
        <v>0</v>
      </c>
      <c r="AO243">
        <v>1</v>
      </c>
      <c r="AP243">
        <v>0</v>
      </c>
      <c r="AQ243">
        <v>0</v>
      </c>
      <c r="AR243">
        <v>0</v>
      </c>
      <c r="AS243" t="s">
        <v>45</v>
      </c>
      <c r="AT243">
        <v>164.78</v>
      </c>
      <c r="AU243" t="s">
        <v>45</v>
      </c>
      <c r="AV243">
        <v>1</v>
      </c>
      <c r="AW243">
        <v>2</v>
      </c>
      <c r="AX243">
        <v>22953415</v>
      </c>
      <c r="AY243">
        <v>1</v>
      </c>
      <c r="AZ243">
        <v>0</v>
      </c>
      <c r="BA243">
        <v>223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B243">
        <v>0</v>
      </c>
    </row>
    <row r="244" spans="1:80">
      <c r="A244">
        <f>ROW(Source!A488)</f>
        <v>488</v>
      </c>
      <c r="B244">
        <v>22950688</v>
      </c>
      <c r="C244">
        <v>22953414</v>
      </c>
      <c r="D244">
        <v>7159942</v>
      </c>
      <c r="E244">
        <v>7157832</v>
      </c>
      <c r="F244">
        <v>1</v>
      </c>
      <c r="G244">
        <v>7157832</v>
      </c>
      <c r="H244">
        <v>2</v>
      </c>
      <c r="I244" t="s">
        <v>1063</v>
      </c>
      <c r="J244" t="s">
        <v>45</v>
      </c>
      <c r="K244" t="s">
        <v>1064</v>
      </c>
      <c r="L244">
        <v>1344</v>
      </c>
      <c r="N244">
        <v>1008</v>
      </c>
      <c r="O244" t="s">
        <v>1065</v>
      </c>
      <c r="P244" t="s">
        <v>1065</v>
      </c>
      <c r="Q244">
        <v>1</v>
      </c>
      <c r="Y244">
        <v>162.80000000000001</v>
      </c>
      <c r="AA244">
        <v>0</v>
      </c>
      <c r="AB244">
        <v>1</v>
      </c>
      <c r="AC244">
        <v>0</v>
      </c>
      <c r="AD244">
        <v>0</v>
      </c>
      <c r="AN244">
        <v>0</v>
      </c>
      <c r="AO244">
        <v>1</v>
      </c>
      <c r="AP244">
        <v>0</v>
      </c>
      <c r="AQ244">
        <v>0</v>
      </c>
      <c r="AR244">
        <v>0</v>
      </c>
      <c r="AS244" t="s">
        <v>45</v>
      </c>
      <c r="AT244">
        <v>162.80000000000001</v>
      </c>
      <c r="AU244" t="s">
        <v>45</v>
      </c>
      <c r="AV244">
        <v>0</v>
      </c>
      <c r="AW244">
        <v>2</v>
      </c>
      <c r="AX244">
        <v>22953418</v>
      </c>
      <c r="AY244">
        <v>1</v>
      </c>
      <c r="AZ244">
        <v>0</v>
      </c>
      <c r="BA244">
        <v>224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B244">
        <v>0</v>
      </c>
    </row>
    <row r="245" spans="1:80">
      <c r="A245">
        <f>ROW(Source!A488)</f>
        <v>488</v>
      </c>
      <c r="B245">
        <v>22950688</v>
      </c>
      <c r="C245">
        <v>22953414</v>
      </c>
      <c r="D245">
        <v>7231126</v>
      </c>
      <c r="E245">
        <v>1</v>
      </c>
      <c r="F245">
        <v>1</v>
      </c>
      <c r="G245">
        <v>7157832</v>
      </c>
      <c r="H245">
        <v>2</v>
      </c>
      <c r="I245" t="s">
        <v>1125</v>
      </c>
      <c r="J245" t="s">
        <v>1126</v>
      </c>
      <c r="K245" t="s">
        <v>1127</v>
      </c>
      <c r="L245">
        <v>1368</v>
      </c>
      <c r="N245">
        <v>1011</v>
      </c>
      <c r="O245" t="s">
        <v>1059</v>
      </c>
      <c r="P245" t="s">
        <v>1059</v>
      </c>
      <c r="Q245">
        <v>1</v>
      </c>
      <c r="Y245">
        <v>42.4</v>
      </c>
      <c r="AA245">
        <v>0</v>
      </c>
      <c r="AB245">
        <v>41.62</v>
      </c>
      <c r="AC245">
        <v>13.33</v>
      </c>
      <c r="AD245">
        <v>0</v>
      </c>
      <c r="AN245">
        <v>0</v>
      </c>
      <c r="AO245">
        <v>1</v>
      </c>
      <c r="AP245">
        <v>0</v>
      </c>
      <c r="AQ245">
        <v>0</v>
      </c>
      <c r="AR245">
        <v>0</v>
      </c>
      <c r="AS245" t="s">
        <v>45</v>
      </c>
      <c r="AT245">
        <v>42.4</v>
      </c>
      <c r="AU245" t="s">
        <v>45</v>
      </c>
      <c r="AV245">
        <v>0</v>
      </c>
      <c r="AW245">
        <v>2</v>
      </c>
      <c r="AX245">
        <v>22953416</v>
      </c>
      <c r="AY245">
        <v>1</v>
      </c>
      <c r="AZ245">
        <v>0</v>
      </c>
      <c r="BA245">
        <v>225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B245">
        <v>0</v>
      </c>
    </row>
    <row r="246" spans="1:80">
      <c r="A246">
        <f>ROW(Source!A488)</f>
        <v>488</v>
      </c>
      <c r="B246">
        <v>22950688</v>
      </c>
      <c r="C246">
        <v>22953414</v>
      </c>
      <c r="D246">
        <v>7231489</v>
      </c>
      <c r="E246">
        <v>1</v>
      </c>
      <c r="F246">
        <v>1</v>
      </c>
      <c r="G246">
        <v>7157832</v>
      </c>
      <c r="H246">
        <v>2</v>
      </c>
      <c r="I246" t="s">
        <v>1077</v>
      </c>
      <c r="J246" t="s">
        <v>1078</v>
      </c>
      <c r="K246" t="s">
        <v>1079</v>
      </c>
      <c r="L246">
        <v>1368</v>
      </c>
      <c r="N246">
        <v>1011</v>
      </c>
      <c r="O246" t="s">
        <v>1059</v>
      </c>
      <c r="P246" t="s">
        <v>1059</v>
      </c>
      <c r="Q246">
        <v>1</v>
      </c>
      <c r="Y246">
        <v>42.4</v>
      </c>
      <c r="AA246">
        <v>0</v>
      </c>
      <c r="AB246">
        <v>3.16</v>
      </c>
      <c r="AC246">
        <v>0.04</v>
      </c>
      <c r="AD246">
        <v>0</v>
      </c>
      <c r="AN246">
        <v>0</v>
      </c>
      <c r="AO246">
        <v>1</v>
      </c>
      <c r="AP246">
        <v>0</v>
      </c>
      <c r="AQ246">
        <v>0</v>
      </c>
      <c r="AR246">
        <v>0</v>
      </c>
      <c r="AS246" t="s">
        <v>45</v>
      </c>
      <c r="AT246">
        <v>42.4</v>
      </c>
      <c r="AU246" t="s">
        <v>45</v>
      </c>
      <c r="AV246">
        <v>0</v>
      </c>
      <c r="AW246">
        <v>2</v>
      </c>
      <c r="AX246">
        <v>22953417</v>
      </c>
      <c r="AY246">
        <v>1</v>
      </c>
      <c r="AZ246">
        <v>0</v>
      </c>
      <c r="BA246">
        <v>226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B246">
        <v>0</v>
      </c>
    </row>
    <row r="247" spans="1:80">
      <c r="A247">
        <f>ROW(Source!A488)</f>
        <v>488</v>
      </c>
      <c r="B247">
        <v>22950688</v>
      </c>
      <c r="C247">
        <v>22953414</v>
      </c>
      <c r="D247">
        <v>7182702</v>
      </c>
      <c r="E247">
        <v>7157832</v>
      </c>
      <c r="F247">
        <v>1</v>
      </c>
      <c r="G247">
        <v>7157832</v>
      </c>
      <c r="H247">
        <v>3</v>
      </c>
      <c r="I247" t="s">
        <v>1066</v>
      </c>
      <c r="J247" t="s">
        <v>45</v>
      </c>
      <c r="K247" t="s">
        <v>1134</v>
      </c>
      <c r="L247">
        <v>1348</v>
      </c>
      <c r="N247">
        <v>1009</v>
      </c>
      <c r="O247" t="s">
        <v>138</v>
      </c>
      <c r="P247" t="s">
        <v>138</v>
      </c>
      <c r="Q247">
        <v>1000</v>
      </c>
      <c r="Y247">
        <v>18.82</v>
      </c>
      <c r="AA247">
        <v>0</v>
      </c>
      <c r="AB247">
        <v>0</v>
      </c>
      <c r="AC247">
        <v>0</v>
      </c>
      <c r="AD247">
        <v>0</v>
      </c>
      <c r="AN247">
        <v>0</v>
      </c>
      <c r="AO247">
        <v>1</v>
      </c>
      <c r="AP247">
        <v>0</v>
      </c>
      <c r="AQ247">
        <v>0</v>
      </c>
      <c r="AR247">
        <v>0</v>
      </c>
      <c r="AS247" t="s">
        <v>45</v>
      </c>
      <c r="AT247">
        <v>18.82</v>
      </c>
      <c r="AU247" t="s">
        <v>45</v>
      </c>
      <c r="AV247">
        <v>0</v>
      </c>
      <c r="AW247">
        <v>2</v>
      </c>
      <c r="AX247">
        <v>22953419</v>
      </c>
      <c r="AY247">
        <v>1</v>
      </c>
      <c r="AZ247">
        <v>0</v>
      </c>
      <c r="BA247">
        <v>227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B247">
        <v>0</v>
      </c>
    </row>
    <row r="248" spans="1:80">
      <c r="A248">
        <f>ROW(Source!A489)</f>
        <v>489</v>
      </c>
      <c r="B248">
        <v>22950688</v>
      </c>
      <c r="C248">
        <v>22953510</v>
      </c>
      <c r="D248">
        <v>7157835</v>
      </c>
      <c r="E248">
        <v>7157832</v>
      </c>
      <c r="F248">
        <v>1</v>
      </c>
      <c r="G248">
        <v>7157832</v>
      </c>
      <c r="H248">
        <v>1</v>
      </c>
      <c r="I248" t="s">
        <v>1053</v>
      </c>
      <c r="J248" t="s">
        <v>45</v>
      </c>
      <c r="K248" t="s">
        <v>1054</v>
      </c>
      <c r="L248">
        <v>1191</v>
      </c>
      <c r="N248">
        <v>1013</v>
      </c>
      <c r="O248" t="s">
        <v>1055</v>
      </c>
      <c r="P248" t="s">
        <v>1055</v>
      </c>
      <c r="Q248">
        <v>1</v>
      </c>
      <c r="Y248">
        <v>49.5</v>
      </c>
      <c r="AA248">
        <v>0</v>
      </c>
      <c r="AB248">
        <v>0</v>
      </c>
      <c r="AC248">
        <v>0</v>
      </c>
      <c r="AD248">
        <v>0</v>
      </c>
      <c r="AN248">
        <v>0</v>
      </c>
      <c r="AO248">
        <v>1</v>
      </c>
      <c r="AP248">
        <v>0</v>
      </c>
      <c r="AQ248">
        <v>0</v>
      </c>
      <c r="AR248">
        <v>0</v>
      </c>
      <c r="AS248" t="s">
        <v>45</v>
      </c>
      <c r="AT248">
        <v>49.5</v>
      </c>
      <c r="AU248" t="s">
        <v>45</v>
      </c>
      <c r="AV248">
        <v>1</v>
      </c>
      <c r="AW248">
        <v>2</v>
      </c>
      <c r="AX248">
        <v>22953511</v>
      </c>
      <c r="AY248">
        <v>1</v>
      </c>
      <c r="AZ248">
        <v>0</v>
      </c>
      <c r="BA248">
        <v>228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B248">
        <v>0</v>
      </c>
    </row>
    <row r="249" spans="1:80">
      <c r="A249">
        <f>ROW(Source!A489)</f>
        <v>489</v>
      </c>
      <c r="B249">
        <v>22950688</v>
      </c>
      <c r="C249">
        <v>22953510</v>
      </c>
      <c r="D249">
        <v>7159942</v>
      </c>
      <c r="E249">
        <v>7157832</v>
      </c>
      <c r="F249">
        <v>1</v>
      </c>
      <c r="G249">
        <v>7157832</v>
      </c>
      <c r="H249">
        <v>2</v>
      </c>
      <c r="I249" t="s">
        <v>1063</v>
      </c>
      <c r="J249" t="s">
        <v>45</v>
      </c>
      <c r="K249" t="s">
        <v>1064</v>
      </c>
      <c r="L249">
        <v>1344</v>
      </c>
      <c r="N249">
        <v>1008</v>
      </c>
      <c r="O249" t="s">
        <v>1065</v>
      </c>
      <c r="P249" t="s">
        <v>1065</v>
      </c>
      <c r="Q249">
        <v>1</v>
      </c>
      <c r="Y249">
        <v>5.21</v>
      </c>
      <c r="AA249">
        <v>0</v>
      </c>
      <c r="AB249">
        <v>1</v>
      </c>
      <c r="AC249">
        <v>0</v>
      </c>
      <c r="AD249">
        <v>0</v>
      </c>
      <c r="AN249">
        <v>0</v>
      </c>
      <c r="AO249">
        <v>1</v>
      </c>
      <c r="AP249">
        <v>0</v>
      </c>
      <c r="AQ249">
        <v>0</v>
      </c>
      <c r="AR249">
        <v>0</v>
      </c>
      <c r="AS249" t="s">
        <v>45</v>
      </c>
      <c r="AT249">
        <v>5.21</v>
      </c>
      <c r="AU249" t="s">
        <v>45</v>
      </c>
      <c r="AV249">
        <v>0</v>
      </c>
      <c r="AW249">
        <v>2</v>
      </c>
      <c r="AX249">
        <v>22953514</v>
      </c>
      <c r="AY249">
        <v>1</v>
      </c>
      <c r="AZ249">
        <v>0</v>
      </c>
      <c r="BA249">
        <v>229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B249">
        <v>0</v>
      </c>
    </row>
    <row r="250" spans="1:80">
      <c r="A250">
        <f>ROW(Source!A489)</f>
        <v>489</v>
      </c>
      <c r="B250">
        <v>22950688</v>
      </c>
      <c r="C250">
        <v>22953510</v>
      </c>
      <c r="D250">
        <v>7230749</v>
      </c>
      <c r="E250">
        <v>1</v>
      </c>
      <c r="F250">
        <v>1</v>
      </c>
      <c r="G250">
        <v>7157832</v>
      </c>
      <c r="H250">
        <v>2</v>
      </c>
      <c r="I250" t="s">
        <v>1220</v>
      </c>
      <c r="J250" t="s">
        <v>1221</v>
      </c>
      <c r="K250" t="s">
        <v>1222</v>
      </c>
      <c r="L250">
        <v>1368</v>
      </c>
      <c r="N250">
        <v>1011</v>
      </c>
      <c r="O250" t="s">
        <v>1059</v>
      </c>
      <c r="P250" t="s">
        <v>1059</v>
      </c>
      <c r="Q250">
        <v>1</v>
      </c>
      <c r="Y250">
        <v>2.87</v>
      </c>
      <c r="AA250">
        <v>0</v>
      </c>
      <c r="AB250">
        <v>95.06</v>
      </c>
      <c r="AC250">
        <v>22.22</v>
      </c>
      <c r="AD250">
        <v>0</v>
      </c>
      <c r="AN250">
        <v>0</v>
      </c>
      <c r="AO250">
        <v>1</v>
      </c>
      <c r="AP250">
        <v>0</v>
      </c>
      <c r="AQ250">
        <v>0</v>
      </c>
      <c r="AR250">
        <v>0</v>
      </c>
      <c r="AS250" t="s">
        <v>45</v>
      </c>
      <c r="AT250">
        <v>2.87</v>
      </c>
      <c r="AU250" t="s">
        <v>45</v>
      </c>
      <c r="AV250">
        <v>0</v>
      </c>
      <c r="AW250">
        <v>2</v>
      </c>
      <c r="AX250">
        <v>22953512</v>
      </c>
      <c r="AY250">
        <v>1</v>
      </c>
      <c r="AZ250">
        <v>0</v>
      </c>
      <c r="BA250">
        <v>230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B250">
        <v>0</v>
      </c>
    </row>
    <row r="251" spans="1:80">
      <c r="A251">
        <f>ROW(Source!A489)</f>
        <v>489</v>
      </c>
      <c r="B251">
        <v>22950688</v>
      </c>
      <c r="C251">
        <v>22953510</v>
      </c>
      <c r="D251">
        <v>7230726</v>
      </c>
      <c r="E251">
        <v>1</v>
      </c>
      <c r="F251">
        <v>1</v>
      </c>
      <c r="G251">
        <v>7157832</v>
      </c>
      <c r="H251">
        <v>2</v>
      </c>
      <c r="I251" t="s">
        <v>1223</v>
      </c>
      <c r="J251" t="s">
        <v>1224</v>
      </c>
      <c r="K251" t="s">
        <v>1225</v>
      </c>
      <c r="L251">
        <v>1368</v>
      </c>
      <c r="N251">
        <v>1011</v>
      </c>
      <c r="O251" t="s">
        <v>1059</v>
      </c>
      <c r="P251" t="s">
        <v>1059</v>
      </c>
      <c r="Q251">
        <v>1</v>
      </c>
      <c r="Y251">
        <v>7.86</v>
      </c>
      <c r="AA251">
        <v>0</v>
      </c>
      <c r="AB251">
        <v>164.9</v>
      </c>
      <c r="AC251">
        <v>27.47</v>
      </c>
      <c r="AD251">
        <v>0</v>
      </c>
      <c r="AN251">
        <v>0</v>
      </c>
      <c r="AO251">
        <v>1</v>
      </c>
      <c r="AP251">
        <v>0</v>
      </c>
      <c r="AQ251">
        <v>0</v>
      </c>
      <c r="AR251">
        <v>0</v>
      </c>
      <c r="AS251" t="s">
        <v>45</v>
      </c>
      <c r="AT251">
        <v>7.86</v>
      </c>
      <c r="AU251" t="s">
        <v>45</v>
      </c>
      <c r="AV251">
        <v>0</v>
      </c>
      <c r="AW251">
        <v>2</v>
      </c>
      <c r="AX251">
        <v>22953513</v>
      </c>
      <c r="AY251">
        <v>1</v>
      </c>
      <c r="AZ251">
        <v>0</v>
      </c>
      <c r="BA251">
        <v>231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B251">
        <v>0</v>
      </c>
    </row>
    <row r="252" spans="1:80">
      <c r="A252">
        <f>ROW(Source!A490)</f>
        <v>490</v>
      </c>
      <c r="B252">
        <v>22950688</v>
      </c>
      <c r="C252">
        <v>22954031</v>
      </c>
      <c r="D252">
        <v>7157835</v>
      </c>
      <c r="E252">
        <v>7157832</v>
      </c>
      <c r="F252">
        <v>1</v>
      </c>
      <c r="G252">
        <v>7157832</v>
      </c>
      <c r="H252">
        <v>1</v>
      </c>
      <c r="I252" t="s">
        <v>1053</v>
      </c>
      <c r="J252" t="s">
        <v>45</v>
      </c>
      <c r="K252" t="s">
        <v>1054</v>
      </c>
      <c r="L252">
        <v>1191</v>
      </c>
      <c r="N252">
        <v>1013</v>
      </c>
      <c r="O252" t="s">
        <v>1055</v>
      </c>
      <c r="P252" t="s">
        <v>1055</v>
      </c>
      <c r="Q252">
        <v>1</v>
      </c>
      <c r="Y252">
        <v>28.87</v>
      </c>
      <c r="AA252">
        <v>0</v>
      </c>
      <c r="AB252">
        <v>0</v>
      </c>
      <c r="AC252">
        <v>0</v>
      </c>
      <c r="AD252">
        <v>0</v>
      </c>
      <c r="AN252">
        <v>0</v>
      </c>
      <c r="AO252">
        <v>1</v>
      </c>
      <c r="AP252">
        <v>0</v>
      </c>
      <c r="AQ252">
        <v>0</v>
      </c>
      <c r="AR252">
        <v>0</v>
      </c>
      <c r="AS252" t="s">
        <v>45</v>
      </c>
      <c r="AT252">
        <v>28.87</v>
      </c>
      <c r="AU252" t="s">
        <v>45</v>
      </c>
      <c r="AV252">
        <v>1</v>
      </c>
      <c r="AW252">
        <v>2</v>
      </c>
      <c r="AX252">
        <v>22954032</v>
      </c>
      <c r="AY252">
        <v>1</v>
      </c>
      <c r="AZ252">
        <v>0</v>
      </c>
      <c r="BA252">
        <v>232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B252">
        <v>0</v>
      </c>
    </row>
    <row r="253" spans="1:80">
      <c r="A253">
        <f>ROW(Source!A490)</f>
        <v>490</v>
      </c>
      <c r="B253">
        <v>22950688</v>
      </c>
      <c r="C253">
        <v>22954031</v>
      </c>
      <c r="D253">
        <v>7182702</v>
      </c>
      <c r="E253">
        <v>7157832</v>
      </c>
      <c r="F253">
        <v>1</v>
      </c>
      <c r="G253">
        <v>7157832</v>
      </c>
      <c r="H253">
        <v>3</v>
      </c>
      <c r="I253" t="s">
        <v>1066</v>
      </c>
      <c r="J253" t="s">
        <v>45</v>
      </c>
      <c r="K253" t="s">
        <v>1134</v>
      </c>
      <c r="L253">
        <v>1348</v>
      </c>
      <c r="N253">
        <v>1009</v>
      </c>
      <c r="O253" t="s">
        <v>138</v>
      </c>
      <c r="P253" t="s">
        <v>138</v>
      </c>
      <c r="Q253">
        <v>1000</v>
      </c>
      <c r="Y253">
        <v>2.39</v>
      </c>
      <c r="AA253">
        <v>0</v>
      </c>
      <c r="AB253">
        <v>0</v>
      </c>
      <c r="AC253">
        <v>0</v>
      </c>
      <c r="AD253">
        <v>0</v>
      </c>
      <c r="AN253">
        <v>0</v>
      </c>
      <c r="AO253">
        <v>1</v>
      </c>
      <c r="AP253">
        <v>0</v>
      </c>
      <c r="AQ253">
        <v>0</v>
      </c>
      <c r="AR253">
        <v>0</v>
      </c>
      <c r="AS253" t="s">
        <v>45</v>
      </c>
      <c r="AT253">
        <v>2.39</v>
      </c>
      <c r="AU253" t="s">
        <v>45</v>
      </c>
      <c r="AV253">
        <v>0</v>
      </c>
      <c r="AW253">
        <v>2</v>
      </c>
      <c r="AX253">
        <v>22954033</v>
      </c>
      <c r="AY253">
        <v>1</v>
      </c>
      <c r="AZ253">
        <v>0</v>
      </c>
      <c r="BA253">
        <v>233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B253">
        <v>0</v>
      </c>
    </row>
    <row r="254" spans="1:80">
      <c r="A254">
        <f>ROW(Source!A517)</f>
        <v>517</v>
      </c>
      <c r="B254">
        <v>22950688</v>
      </c>
      <c r="C254">
        <v>22952554</v>
      </c>
      <c r="D254">
        <v>7157835</v>
      </c>
      <c r="E254">
        <v>7157832</v>
      </c>
      <c r="F254">
        <v>1</v>
      </c>
      <c r="G254">
        <v>7157832</v>
      </c>
      <c r="H254">
        <v>1</v>
      </c>
      <c r="I254" t="s">
        <v>1053</v>
      </c>
      <c r="J254" t="s">
        <v>45</v>
      </c>
      <c r="K254" t="s">
        <v>1054</v>
      </c>
      <c r="L254">
        <v>1191</v>
      </c>
      <c r="N254">
        <v>1013</v>
      </c>
      <c r="O254" t="s">
        <v>1055</v>
      </c>
      <c r="P254" t="s">
        <v>1055</v>
      </c>
      <c r="Q254">
        <v>1</v>
      </c>
      <c r="Y254">
        <v>192.7</v>
      </c>
      <c r="AA254">
        <v>0</v>
      </c>
      <c r="AB254">
        <v>0</v>
      </c>
      <c r="AC254">
        <v>0</v>
      </c>
      <c r="AD254">
        <v>0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45</v>
      </c>
      <c r="AT254">
        <v>192.7</v>
      </c>
      <c r="AU254" t="s">
        <v>45</v>
      </c>
      <c r="AV254">
        <v>1</v>
      </c>
      <c r="AW254">
        <v>2</v>
      </c>
      <c r="AX254">
        <v>22952555</v>
      </c>
      <c r="AY254">
        <v>1</v>
      </c>
      <c r="AZ254">
        <v>0</v>
      </c>
      <c r="BA254">
        <v>234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B254">
        <v>0</v>
      </c>
    </row>
    <row r="255" spans="1:80">
      <c r="A255">
        <f>ROW(Source!A518)</f>
        <v>518</v>
      </c>
      <c r="B255">
        <v>22950688</v>
      </c>
      <c r="C255">
        <v>22953292</v>
      </c>
      <c r="D255">
        <v>7157835</v>
      </c>
      <c r="E255">
        <v>7157832</v>
      </c>
      <c r="F255">
        <v>1</v>
      </c>
      <c r="G255">
        <v>7157832</v>
      </c>
      <c r="H255">
        <v>1</v>
      </c>
      <c r="I255" t="s">
        <v>1053</v>
      </c>
      <c r="J255" t="s">
        <v>45</v>
      </c>
      <c r="K255" t="s">
        <v>1054</v>
      </c>
      <c r="L255">
        <v>1191</v>
      </c>
      <c r="N255">
        <v>1013</v>
      </c>
      <c r="O255" t="s">
        <v>1055</v>
      </c>
      <c r="P255" t="s">
        <v>1055</v>
      </c>
      <c r="Q255">
        <v>1</v>
      </c>
      <c r="Y255">
        <v>83</v>
      </c>
      <c r="AA255">
        <v>0</v>
      </c>
      <c r="AB255">
        <v>0</v>
      </c>
      <c r="AC255">
        <v>0</v>
      </c>
      <c r="AD255">
        <v>0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45</v>
      </c>
      <c r="AT255">
        <v>83</v>
      </c>
      <c r="AU255" t="s">
        <v>45</v>
      </c>
      <c r="AV255">
        <v>1</v>
      </c>
      <c r="AW255">
        <v>2</v>
      </c>
      <c r="AX255">
        <v>22953293</v>
      </c>
      <c r="AY255">
        <v>1</v>
      </c>
      <c r="AZ255">
        <v>0</v>
      </c>
      <c r="BA255">
        <v>235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B255">
        <v>0</v>
      </c>
    </row>
    <row r="256" spans="1:80">
      <c r="A256">
        <f>ROW(Source!A549)</f>
        <v>549</v>
      </c>
      <c r="B256">
        <v>22950688</v>
      </c>
      <c r="C256">
        <v>22954685</v>
      </c>
      <c r="D256">
        <v>7157835</v>
      </c>
      <c r="E256">
        <v>7157832</v>
      </c>
      <c r="F256">
        <v>1</v>
      </c>
      <c r="G256">
        <v>7157832</v>
      </c>
      <c r="H256">
        <v>1</v>
      </c>
      <c r="I256" t="s">
        <v>1053</v>
      </c>
      <c r="J256" t="s">
        <v>45</v>
      </c>
      <c r="K256" t="s">
        <v>1054</v>
      </c>
      <c r="L256">
        <v>1191</v>
      </c>
      <c r="N256">
        <v>1013</v>
      </c>
      <c r="O256" t="s">
        <v>1055</v>
      </c>
      <c r="P256" t="s">
        <v>1055</v>
      </c>
      <c r="Q256">
        <v>1</v>
      </c>
      <c r="Y256">
        <v>448.49999999999994</v>
      </c>
      <c r="AA256">
        <v>0</v>
      </c>
      <c r="AB256">
        <v>0</v>
      </c>
      <c r="AC256">
        <v>0</v>
      </c>
      <c r="AD256">
        <v>0</v>
      </c>
      <c r="AN256">
        <v>0</v>
      </c>
      <c r="AO256">
        <v>1</v>
      </c>
      <c r="AP256">
        <v>1</v>
      </c>
      <c r="AQ256">
        <v>0</v>
      </c>
      <c r="AR256">
        <v>0</v>
      </c>
      <c r="AS256" t="s">
        <v>45</v>
      </c>
      <c r="AT256">
        <v>390</v>
      </c>
      <c r="AU256" t="s">
        <v>569</v>
      </c>
      <c r="AV256">
        <v>1</v>
      </c>
      <c r="AW256">
        <v>2</v>
      </c>
      <c r="AX256">
        <v>22954693</v>
      </c>
      <c r="AY256">
        <v>1</v>
      </c>
      <c r="AZ256">
        <v>0</v>
      </c>
      <c r="BA256">
        <v>236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B256">
        <v>0</v>
      </c>
    </row>
    <row r="257" spans="1:80">
      <c r="A257">
        <f>ROW(Source!A549)</f>
        <v>549</v>
      </c>
      <c r="B257">
        <v>22950688</v>
      </c>
      <c r="C257">
        <v>22954685</v>
      </c>
      <c r="D257">
        <v>7159942</v>
      </c>
      <c r="E257">
        <v>7157832</v>
      </c>
      <c r="F257">
        <v>1</v>
      </c>
      <c r="G257">
        <v>7157832</v>
      </c>
      <c r="H257">
        <v>2</v>
      </c>
      <c r="I257" t="s">
        <v>1063</v>
      </c>
      <c r="J257" t="s">
        <v>45</v>
      </c>
      <c r="K257" t="s">
        <v>1064</v>
      </c>
      <c r="L257">
        <v>1344</v>
      </c>
      <c r="N257">
        <v>1008</v>
      </c>
      <c r="O257" t="s">
        <v>1065</v>
      </c>
      <c r="P257" t="s">
        <v>1065</v>
      </c>
      <c r="Q257">
        <v>1</v>
      </c>
      <c r="Y257">
        <v>4.0374999999999996</v>
      </c>
      <c r="AA257">
        <v>0</v>
      </c>
      <c r="AB257">
        <v>1</v>
      </c>
      <c r="AC257">
        <v>0</v>
      </c>
      <c r="AD257">
        <v>0</v>
      </c>
      <c r="AN257">
        <v>0</v>
      </c>
      <c r="AO257">
        <v>1</v>
      </c>
      <c r="AP257">
        <v>1</v>
      </c>
      <c r="AQ257">
        <v>0</v>
      </c>
      <c r="AR257">
        <v>0</v>
      </c>
      <c r="AS257" t="s">
        <v>45</v>
      </c>
      <c r="AT257">
        <v>3.23</v>
      </c>
      <c r="AU257" t="s">
        <v>568</v>
      </c>
      <c r="AV257">
        <v>0</v>
      </c>
      <c r="AW257">
        <v>2</v>
      </c>
      <c r="AX257">
        <v>22954696</v>
      </c>
      <c r="AY257">
        <v>1</v>
      </c>
      <c r="AZ257">
        <v>0</v>
      </c>
      <c r="BA257">
        <v>237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B257">
        <v>0</v>
      </c>
    </row>
    <row r="258" spans="1:80">
      <c r="A258">
        <f>ROW(Source!A549)</f>
        <v>549</v>
      </c>
      <c r="B258">
        <v>22950688</v>
      </c>
      <c r="C258">
        <v>22954685</v>
      </c>
      <c r="D258">
        <v>7230811</v>
      </c>
      <c r="E258">
        <v>1</v>
      </c>
      <c r="F258">
        <v>1</v>
      </c>
      <c r="G258">
        <v>7157832</v>
      </c>
      <c r="H258">
        <v>2</v>
      </c>
      <c r="I258" t="s">
        <v>1144</v>
      </c>
      <c r="J258" t="s">
        <v>1145</v>
      </c>
      <c r="K258" t="s">
        <v>1146</v>
      </c>
      <c r="L258">
        <v>1368</v>
      </c>
      <c r="N258">
        <v>1011</v>
      </c>
      <c r="O258" t="s">
        <v>1059</v>
      </c>
      <c r="P258" t="s">
        <v>1059</v>
      </c>
      <c r="Q258">
        <v>1</v>
      </c>
      <c r="Y258">
        <v>2.5287500000000001</v>
      </c>
      <c r="AA258">
        <v>0</v>
      </c>
      <c r="AB258">
        <v>102.11</v>
      </c>
      <c r="AC258">
        <v>30.03</v>
      </c>
      <c r="AD258">
        <v>0</v>
      </c>
      <c r="AN258">
        <v>0</v>
      </c>
      <c r="AO258">
        <v>1</v>
      </c>
      <c r="AP258">
        <v>1</v>
      </c>
      <c r="AQ258">
        <v>0</v>
      </c>
      <c r="AR258">
        <v>0</v>
      </c>
      <c r="AS258" t="s">
        <v>45</v>
      </c>
      <c r="AT258">
        <v>2.0230000000000001</v>
      </c>
      <c r="AU258" t="s">
        <v>568</v>
      </c>
      <c r="AV258">
        <v>0</v>
      </c>
      <c r="AW258">
        <v>2</v>
      </c>
      <c r="AX258">
        <v>22954694</v>
      </c>
      <c r="AY258">
        <v>1</v>
      </c>
      <c r="AZ258">
        <v>0</v>
      </c>
      <c r="BA258">
        <v>238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B258">
        <v>0</v>
      </c>
    </row>
    <row r="259" spans="1:80">
      <c r="A259">
        <f>ROW(Source!A549)</f>
        <v>549</v>
      </c>
      <c r="B259">
        <v>22950688</v>
      </c>
      <c r="C259">
        <v>22954685</v>
      </c>
      <c r="D259">
        <v>7230914</v>
      </c>
      <c r="E259">
        <v>1</v>
      </c>
      <c r="F259">
        <v>1</v>
      </c>
      <c r="G259">
        <v>7157832</v>
      </c>
      <c r="H259">
        <v>2</v>
      </c>
      <c r="I259" t="s">
        <v>1226</v>
      </c>
      <c r="J259" t="s">
        <v>1227</v>
      </c>
      <c r="K259" t="s">
        <v>1228</v>
      </c>
      <c r="L259">
        <v>1368</v>
      </c>
      <c r="N259">
        <v>1011</v>
      </c>
      <c r="O259" t="s">
        <v>1059</v>
      </c>
      <c r="P259" t="s">
        <v>1059</v>
      </c>
      <c r="Q259">
        <v>1</v>
      </c>
      <c r="Y259">
        <v>24.012500000000003</v>
      </c>
      <c r="AA259">
        <v>0</v>
      </c>
      <c r="AB259">
        <v>6.75</v>
      </c>
      <c r="AC259">
        <v>0.32</v>
      </c>
      <c r="AD259">
        <v>0</v>
      </c>
      <c r="AN259">
        <v>0</v>
      </c>
      <c r="AO259">
        <v>1</v>
      </c>
      <c r="AP259">
        <v>1</v>
      </c>
      <c r="AQ259">
        <v>0</v>
      </c>
      <c r="AR259">
        <v>0</v>
      </c>
      <c r="AS259" t="s">
        <v>45</v>
      </c>
      <c r="AT259">
        <v>19.21</v>
      </c>
      <c r="AU259" t="s">
        <v>568</v>
      </c>
      <c r="AV259">
        <v>0</v>
      </c>
      <c r="AW259">
        <v>2</v>
      </c>
      <c r="AX259">
        <v>22954695</v>
      </c>
      <c r="AY259">
        <v>1</v>
      </c>
      <c r="AZ259">
        <v>0</v>
      </c>
      <c r="BA259">
        <v>239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B259">
        <v>0</v>
      </c>
    </row>
    <row r="260" spans="1:80">
      <c r="A260">
        <f>ROW(Source!A549)</f>
        <v>549</v>
      </c>
      <c r="B260">
        <v>22950688</v>
      </c>
      <c r="C260">
        <v>22954685</v>
      </c>
      <c r="D260">
        <v>7182707</v>
      </c>
      <c r="E260">
        <v>7157832</v>
      </c>
      <c r="F260">
        <v>1</v>
      </c>
      <c r="G260">
        <v>7157832</v>
      </c>
      <c r="H260">
        <v>3</v>
      </c>
      <c r="I260" t="s">
        <v>1066</v>
      </c>
      <c r="J260" t="s">
        <v>45</v>
      </c>
      <c r="K260" t="s">
        <v>1067</v>
      </c>
      <c r="L260">
        <v>1344</v>
      </c>
      <c r="N260">
        <v>1008</v>
      </c>
      <c r="O260" t="s">
        <v>1065</v>
      </c>
      <c r="P260" t="s">
        <v>1065</v>
      </c>
      <c r="Q260">
        <v>1</v>
      </c>
      <c r="Y260">
        <v>30.31</v>
      </c>
      <c r="AA260">
        <v>1</v>
      </c>
      <c r="AB260">
        <v>0</v>
      </c>
      <c r="AC260">
        <v>0</v>
      </c>
      <c r="AD260">
        <v>0</v>
      </c>
      <c r="AN260">
        <v>0</v>
      </c>
      <c r="AO260">
        <v>1</v>
      </c>
      <c r="AP260">
        <v>0</v>
      </c>
      <c r="AQ260">
        <v>0</v>
      </c>
      <c r="AR260">
        <v>0</v>
      </c>
      <c r="AS260" t="s">
        <v>45</v>
      </c>
      <c r="AT260">
        <v>30.31</v>
      </c>
      <c r="AU260" t="s">
        <v>45</v>
      </c>
      <c r="AV260">
        <v>0</v>
      </c>
      <c r="AW260">
        <v>2</v>
      </c>
      <c r="AX260">
        <v>22954700</v>
      </c>
      <c r="AY260">
        <v>1</v>
      </c>
      <c r="AZ260">
        <v>0</v>
      </c>
      <c r="BA260">
        <v>240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B260">
        <v>0</v>
      </c>
    </row>
    <row r="261" spans="1:80">
      <c r="A261">
        <f>ROW(Source!A549)</f>
        <v>549</v>
      </c>
      <c r="B261">
        <v>22950688</v>
      </c>
      <c r="C261">
        <v>22954685</v>
      </c>
      <c r="D261">
        <v>7233230</v>
      </c>
      <c r="E261">
        <v>1</v>
      </c>
      <c r="F261">
        <v>1</v>
      </c>
      <c r="G261">
        <v>7157832</v>
      </c>
      <c r="H261">
        <v>3</v>
      </c>
      <c r="I261" t="s">
        <v>1229</v>
      </c>
      <c r="J261" t="s">
        <v>1230</v>
      </c>
      <c r="K261" t="s">
        <v>1231</v>
      </c>
      <c r="L261">
        <v>1348</v>
      </c>
      <c r="N261">
        <v>1009</v>
      </c>
      <c r="O261" t="s">
        <v>138</v>
      </c>
      <c r="P261" t="s">
        <v>138</v>
      </c>
      <c r="Q261">
        <v>1000</v>
      </c>
      <c r="Y261">
        <v>8.0000000000000002E-3</v>
      </c>
      <c r="AA261">
        <v>7191.81</v>
      </c>
      <c r="AB261">
        <v>0</v>
      </c>
      <c r="AC261">
        <v>0</v>
      </c>
      <c r="AD261">
        <v>0</v>
      </c>
      <c r="AN261">
        <v>0</v>
      </c>
      <c r="AO261">
        <v>1</v>
      </c>
      <c r="AP261">
        <v>0</v>
      </c>
      <c r="AQ261">
        <v>0</v>
      </c>
      <c r="AR261">
        <v>0</v>
      </c>
      <c r="AS261" t="s">
        <v>45</v>
      </c>
      <c r="AT261">
        <v>8.0000000000000002E-3</v>
      </c>
      <c r="AU261" t="s">
        <v>45</v>
      </c>
      <c r="AV261">
        <v>0</v>
      </c>
      <c r="AW261">
        <v>2</v>
      </c>
      <c r="AX261">
        <v>22954697</v>
      </c>
      <c r="AY261">
        <v>1</v>
      </c>
      <c r="AZ261">
        <v>0</v>
      </c>
      <c r="BA261">
        <v>241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B261">
        <v>0</v>
      </c>
    </row>
    <row r="262" spans="1:80">
      <c r="A262">
        <f>ROW(Source!A549)</f>
        <v>549</v>
      </c>
      <c r="B262">
        <v>22950688</v>
      </c>
      <c r="C262">
        <v>22954685</v>
      </c>
      <c r="D262">
        <v>7237727</v>
      </c>
      <c r="E262">
        <v>1</v>
      </c>
      <c r="F262">
        <v>1</v>
      </c>
      <c r="G262">
        <v>7157832</v>
      </c>
      <c r="H262">
        <v>3</v>
      </c>
      <c r="I262" t="s">
        <v>1232</v>
      </c>
      <c r="J262" t="s">
        <v>1233</v>
      </c>
      <c r="K262" t="s">
        <v>1234</v>
      </c>
      <c r="L262">
        <v>1348</v>
      </c>
      <c r="N262">
        <v>1009</v>
      </c>
      <c r="O262" t="s">
        <v>138</v>
      </c>
      <c r="P262" t="s">
        <v>138</v>
      </c>
      <c r="Q262">
        <v>1000</v>
      </c>
      <c r="Y262">
        <v>2.3E-2</v>
      </c>
      <c r="AA262">
        <v>12654.07</v>
      </c>
      <c r="AB262">
        <v>0</v>
      </c>
      <c r="AC262">
        <v>0</v>
      </c>
      <c r="AD262">
        <v>0</v>
      </c>
      <c r="AN262">
        <v>0</v>
      </c>
      <c r="AO262">
        <v>1</v>
      </c>
      <c r="AP262">
        <v>0</v>
      </c>
      <c r="AQ262">
        <v>0</v>
      </c>
      <c r="AR262">
        <v>0</v>
      </c>
      <c r="AS262" t="s">
        <v>45</v>
      </c>
      <c r="AT262">
        <v>2.3E-2</v>
      </c>
      <c r="AU262" t="s">
        <v>45</v>
      </c>
      <c r="AV262">
        <v>0</v>
      </c>
      <c r="AW262">
        <v>2</v>
      </c>
      <c r="AX262">
        <v>22954698</v>
      </c>
      <c r="AY262">
        <v>1</v>
      </c>
      <c r="AZ262">
        <v>0</v>
      </c>
      <c r="BA262">
        <v>242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B262">
        <v>0</v>
      </c>
    </row>
    <row r="263" spans="1:80">
      <c r="A263">
        <f>ROW(Source!A549)</f>
        <v>549</v>
      </c>
      <c r="B263">
        <v>22950688</v>
      </c>
      <c r="C263">
        <v>22954685</v>
      </c>
      <c r="D263">
        <v>7237942</v>
      </c>
      <c r="E263">
        <v>1</v>
      </c>
      <c r="F263">
        <v>1</v>
      </c>
      <c r="G263">
        <v>7157832</v>
      </c>
      <c r="H263">
        <v>3</v>
      </c>
      <c r="I263" t="s">
        <v>572</v>
      </c>
      <c r="J263" t="s">
        <v>574</v>
      </c>
      <c r="K263" t="s">
        <v>573</v>
      </c>
      <c r="L263">
        <v>1327</v>
      </c>
      <c r="N263">
        <v>1005</v>
      </c>
      <c r="O263" t="s">
        <v>462</v>
      </c>
      <c r="P263" t="s">
        <v>462</v>
      </c>
      <c r="Q263">
        <v>1</v>
      </c>
      <c r="Y263">
        <v>100</v>
      </c>
      <c r="AA263">
        <v>169.87</v>
      </c>
      <c r="AB263">
        <v>0</v>
      </c>
      <c r="AC263">
        <v>0</v>
      </c>
      <c r="AD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 t="s">
        <v>45</v>
      </c>
      <c r="AT263">
        <v>100</v>
      </c>
      <c r="AU263" t="s">
        <v>45</v>
      </c>
      <c r="AV263">
        <v>0</v>
      </c>
      <c r="AW263">
        <v>1</v>
      </c>
      <c r="AX263">
        <v>-1</v>
      </c>
      <c r="AY263">
        <v>0</v>
      </c>
      <c r="AZ263">
        <v>0</v>
      </c>
      <c r="BA263" t="s">
        <v>45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B263">
        <v>0</v>
      </c>
    </row>
    <row r="264" spans="1:80">
      <c r="A264">
        <f>ROW(Source!A577)</f>
        <v>577</v>
      </c>
      <c r="B264">
        <v>22950688</v>
      </c>
      <c r="C264">
        <v>22952935</v>
      </c>
      <c r="D264">
        <v>7157835</v>
      </c>
      <c r="E264">
        <v>7157832</v>
      </c>
      <c r="F264">
        <v>1</v>
      </c>
      <c r="G264">
        <v>7157832</v>
      </c>
      <c r="H264">
        <v>1</v>
      </c>
      <c r="I264" t="s">
        <v>1053</v>
      </c>
      <c r="J264" t="s">
        <v>45</v>
      </c>
      <c r="K264" t="s">
        <v>1054</v>
      </c>
      <c r="L264">
        <v>1191</v>
      </c>
      <c r="N264">
        <v>1013</v>
      </c>
      <c r="O264" t="s">
        <v>1055</v>
      </c>
      <c r="P264" t="s">
        <v>1055</v>
      </c>
      <c r="Q264">
        <v>1</v>
      </c>
      <c r="Y264">
        <v>0.78</v>
      </c>
      <c r="AA264">
        <v>0</v>
      </c>
      <c r="AB264">
        <v>0</v>
      </c>
      <c r="AC264">
        <v>0</v>
      </c>
      <c r="AD264">
        <v>0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45</v>
      </c>
      <c r="AT264">
        <v>0.78</v>
      </c>
      <c r="AU264" t="s">
        <v>45</v>
      </c>
      <c r="AV264">
        <v>1</v>
      </c>
      <c r="AW264">
        <v>2</v>
      </c>
      <c r="AX264">
        <v>22952941</v>
      </c>
      <c r="AY264">
        <v>1</v>
      </c>
      <c r="AZ264">
        <v>0</v>
      </c>
      <c r="BA264">
        <v>244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B264">
        <v>0</v>
      </c>
    </row>
    <row r="265" spans="1:80">
      <c r="A265">
        <f>ROW(Source!A577)</f>
        <v>577</v>
      </c>
      <c r="B265">
        <v>22950688</v>
      </c>
      <c r="C265">
        <v>22952935</v>
      </c>
      <c r="D265">
        <v>7231126</v>
      </c>
      <c r="E265">
        <v>1</v>
      </c>
      <c r="F265">
        <v>1</v>
      </c>
      <c r="G265">
        <v>7157832</v>
      </c>
      <c r="H265">
        <v>2</v>
      </c>
      <c r="I265" t="s">
        <v>1125</v>
      </c>
      <c r="J265" t="s">
        <v>1126</v>
      </c>
      <c r="K265" t="s">
        <v>1127</v>
      </c>
      <c r="L265">
        <v>1368</v>
      </c>
      <c r="N265">
        <v>1011</v>
      </c>
      <c r="O265" t="s">
        <v>1059</v>
      </c>
      <c r="P265" t="s">
        <v>1059</v>
      </c>
      <c r="Q265">
        <v>1</v>
      </c>
      <c r="Y265">
        <v>0.18</v>
      </c>
      <c r="AA265">
        <v>0</v>
      </c>
      <c r="AB265">
        <v>41.62</v>
      </c>
      <c r="AC265">
        <v>13.33</v>
      </c>
      <c r="AD265">
        <v>0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45</v>
      </c>
      <c r="AT265">
        <v>0.18</v>
      </c>
      <c r="AU265" t="s">
        <v>45</v>
      </c>
      <c r="AV265">
        <v>0</v>
      </c>
      <c r="AW265">
        <v>2</v>
      </c>
      <c r="AX265">
        <v>22952942</v>
      </c>
      <c r="AY265">
        <v>1</v>
      </c>
      <c r="AZ265">
        <v>0</v>
      </c>
      <c r="BA265">
        <v>245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B265">
        <v>0</v>
      </c>
    </row>
    <row r="266" spans="1:80">
      <c r="A266">
        <f>ROW(Source!A577)</f>
        <v>577</v>
      </c>
      <c r="B266">
        <v>22950688</v>
      </c>
      <c r="C266">
        <v>22952935</v>
      </c>
      <c r="D266">
        <v>7231440</v>
      </c>
      <c r="E266">
        <v>1</v>
      </c>
      <c r="F266">
        <v>1</v>
      </c>
      <c r="G266">
        <v>7157832</v>
      </c>
      <c r="H266">
        <v>2</v>
      </c>
      <c r="I266" t="s">
        <v>1083</v>
      </c>
      <c r="J266" t="s">
        <v>1084</v>
      </c>
      <c r="K266" t="s">
        <v>1085</v>
      </c>
      <c r="L266">
        <v>1368</v>
      </c>
      <c r="N266">
        <v>1011</v>
      </c>
      <c r="O266" t="s">
        <v>1059</v>
      </c>
      <c r="P266" t="s">
        <v>1059</v>
      </c>
      <c r="Q266">
        <v>1</v>
      </c>
      <c r="Y266">
        <v>0.36</v>
      </c>
      <c r="AA266">
        <v>0</v>
      </c>
      <c r="AB266">
        <v>0.56000000000000005</v>
      </c>
      <c r="AC266">
        <v>0.09</v>
      </c>
      <c r="AD266">
        <v>0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45</v>
      </c>
      <c r="AT266">
        <v>0.36</v>
      </c>
      <c r="AU266" t="s">
        <v>45</v>
      </c>
      <c r="AV266">
        <v>0</v>
      </c>
      <c r="AW266">
        <v>2</v>
      </c>
      <c r="AX266">
        <v>22952943</v>
      </c>
      <c r="AY266">
        <v>1</v>
      </c>
      <c r="AZ266">
        <v>0</v>
      </c>
      <c r="BA266">
        <v>246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B266">
        <v>0</v>
      </c>
    </row>
    <row r="267" spans="1:80">
      <c r="A267">
        <f>ROW(Source!A577)</f>
        <v>577</v>
      </c>
      <c r="B267">
        <v>22950688</v>
      </c>
      <c r="C267">
        <v>22952935</v>
      </c>
      <c r="D267">
        <v>7230893</v>
      </c>
      <c r="E267">
        <v>1</v>
      </c>
      <c r="F267">
        <v>1</v>
      </c>
      <c r="G267">
        <v>7157832</v>
      </c>
      <c r="H267">
        <v>2</v>
      </c>
      <c r="I267" t="s">
        <v>1235</v>
      </c>
      <c r="J267" t="s">
        <v>1236</v>
      </c>
      <c r="K267" t="s">
        <v>1237</v>
      </c>
      <c r="L267">
        <v>1368</v>
      </c>
      <c r="N267">
        <v>1011</v>
      </c>
      <c r="O267" t="s">
        <v>1059</v>
      </c>
      <c r="P267" t="s">
        <v>1059</v>
      </c>
      <c r="Q267">
        <v>1</v>
      </c>
      <c r="Y267">
        <v>7.0000000000000007E-2</v>
      </c>
      <c r="AA267">
        <v>0</v>
      </c>
      <c r="AB267">
        <v>106.74</v>
      </c>
      <c r="AC267">
        <v>19.2</v>
      </c>
      <c r="AD267">
        <v>0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45</v>
      </c>
      <c r="AT267">
        <v>7.0000000000000007E-2</v>
      </c>
      <c r="AU267" t="s">
        <v>45</v>
      </c>
      <c r="AV267">
        <v>0</v>
      </c>
      <c r="AW267">
        <v>2</v>
      </c>
      <c r="AX267">
        <v>22952944</v>
      </c>
      <c r="AY267">
        <v>1</v>
      </c>
      <c r="AZ267">
        <v>0</v>
      </c>
      <c r="BA267">
        <v>247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B267">
        <v>0</v>
      </c>
    </row>
    <row r="268" spans="1:80">
      <c r="A268">
        <f>ROW(Source!A577)</f>
        <v>577</v>
      </c>
      <c r="B268">
        <v>22950688</v>
      </c>
      <c r="C268">
        <v>22952935</v>
      </c>
      <c r="D268">
        <v>7231827</v>
      </c>
      <c r="E268">
        <v>1</v>
      </c>
      <c r="F268">
        <v>1</v>
      </c>
      <c r="G268">
        <v>7157832</v>
      </c>
      <c r="H268">
        <v>3</v>
      </c>
      <c r="I268" t="s">
        <v>612</v>
      </c>
      <c r="J268" t="s">
        <v>614</v>
      </c>
      <c r="K268" t="s">
        <v>613</v>
      </c>
      <c r="L268">
        <v>1339</v>
      </c>
      <c r="N268">
        <v>1007</v>
      </c>
      <c r="O268" t="s">
        <v>102</v>
      </c>
      <c r="P268" t="s">
        <v>102</v>
      </c>
      <c r="Q268">
        <v>1</v>
      </c>
      <c r="Y268">
        <v>0.15</v>
      </c>
      <c r="AA268">
        <v>7.07</v>
      </c>
      <c r="AB268">
        <v>0</v>
      </c>
      <c r="AC268">
        <v>0</v>
      </c>
      <c r="AD268">
        <v>0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45</v>
      </c>
      <c r="AT268">
        <v>0.15</v>
      </c>
      <c r="AU268" t="s">
        <v>45</v>
      </c>
      <c r="AV268">
        <v>0</v>
      </c>
      <c r="AW268">
        <v>2</v>
      </c>
      <c r="AX268">
        <v>22952945</v>
      </c>
      <c r="AY268">
        <v>1</v>
      </c>
      <c r="AZ268">
        <v>0</v>
      </c>
      <c r="BA268">
        <v>248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B268">
        <v>0</v>
      </c>
    </row>
    <row r="269" spans="1:80">
      <c r="A269">
        <f>ROW(Source!A577)</f>
        <v>577</v>
      </c>
      <c r="B269">
        <v>22950688</v>
      </c>
      <c r="C269">
        <v>22952935</v>
      </c>
      <c r="D269">
        <v>7232456</v>
      </c>
      <c r="E269">
        <v>1</v>
      </c>
      <c r="F269">
        <v>1</v>
      </c>
      <c r="G269">
        <v>7157832</v>
      </c>
      <c r="H269">
        <v>3</v>
      </c>
      <c r="I269" t="s">
        <v>100</v>
      </c>
      <c r="J269" t="s">
        <v>103</v>
      </c>
      <c r="K269" t="s">
        <v>101</v>
      </c>
      <c r="L269">
        <v>1339</v>
      </c>
      <c r="N269">
        <v>1007</v>
      </c>
      <c r="O269" t="s">
        <v>102</v>
      </c>
      <c r="P269" t="s">
        <v>102</v>
      </c>
      <c r="Q269">
        <v>1</v>
      </c>
      <c r="Y269">
        <v>1.1000000000000001</v>
      </c>
      <c r="AA269">
        <v>104.99</v>
      </c>
      <c r="AB269">
        <v>0</v>
      </c>
      <c r="AC269">
        <v>0</v>
      </c>
      <c r="AD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 t="s">
        <v>45</v>
      </c>
      <c r="AT269">
        <v>1.1000000000000001</v>
      </c>
      <c r="AU269" t="s">
        <v>45</v>
      </c>
      <c r="AV269">
        <v>0</v>
      </c>
      <c r="AW269">
        <v>1</v>
      </c>
      <c r="AX269">
        <v>-1</v>
      </c>
      <c r="AY269">
        <v>0</v>
      </c>
      <c r="AZ269">
        <v>0</v>
      </c>
      <c r="BA269" t="s">
        <v>45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B269">
        <v>0</v>
      </c>
    </row>
    <row r="270" spans="1:80">
      <c r="A270">
        <f>ROW(Source!A579)</f>
        <v>579</v>
      </c>
      <c r="B270">
        <v>22950688</v>
      </c>
      <c r="C270">
        <v>22952949</v>
      </c>
      <c r="D270">
        <v>7157835</v>
      </c>
      <c r="E270">
        <v>7157832</v>
      </c>
      <c r="F270">
        <v>1</v>
      </c>
      <c r="G270">
        <v>7157832</v>
      </c>
      <c r="H270">
        <v>1</v>
      </c>
      <c r="I270" t="s">
        <v>1053</v>
      </c>
      <c r="J270" t="s">
        <v>45</v>
      </c>
      <c r="K270" t="s">
        <v>1054</v>
      </c>
      <c r="L270">
        <v>1191</v>
      </c>
      <c r="N270">
        <v>1013</v>
      </c>
      <c r="O270" t="s">
        <v>1055</v>
      </c>
      <c r="P270" t="s">
        <v>1055</v>
      </c>
      <c r="Q270">
        <v>1</v>
      </c>
      <c r="Y270">
        <v>6.81</v>
      </c>
      <c r="AA270">
        <v>0</v>
      </c>
      <c r="AB270">
        <v>0</v>
      </c>
      <c r="AC270">
        <v>0</v>
      </c>
      <c r="AD270">
        <v>0</v>
      </c>
      <c r="AN270">
        <v>0</v>
      </c>
      <c r="AO270">
        <v>1</v>
      </c>
      <c r="AP270">
        <v>0</v>
      </c>
      <c r="AQ270">
        <v>0</v>
      </c>
      <c r="AR270">
        <v>0</v>
      </c>
      <c r="AS270" t="s">
        <v>45</v>
      </c>
      <c r="AT270">
        <v>6.81</v>
      </c>
      <c r="AU270" t="s">
        <v>45</v>
      </c>
      <c r="AV270">
        <v>1</v>
      </c>
      <c r="AW270">
        <v>2</v>
      </c>
      <c r="AX270">
        <v>22952954</v>
      </c>
      <c r="AY270">
        <v>1</v>
      </c>
      <c r="AZ270">
        <v>0</v>
      </c>
      <c r="BA270">
        <v>250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B270">
        <v>0</v>
      </c>
    </row>
    <row r="271" spans="1:80">
      <c r="A271">
        <f>ROW(Source!A579)</f>
        <v>579</v>
      </c>
      <c r="B271">
        <v>22950688</v>
      </c>
      <c r="C271">
        <v>22952949</v>
      </c>
      <c r="D271">
        <v>7159942</v>
      </c>
      <c r="E271">
        <v>7157832</v>
      </c>
      <c r="F271">
        <v>1</v>
      </c>
      <c r="G271">
        <v>7157832</v>
      </c>
      <c r="H271">
        <v>2</v>
      </c>
      <c r="I271" t="s">
        <v>1063</v>
      </c>
      <c r="J271" t="s">
        <v>45</v>
      </c>
      <c r="K271" t="s">
        <v>1064</v>
      </c>
      <c r="L271">
        <v>1344</v>
      </c>
      <c r="N271">
        <v>1008</v>
      </c>
      <c r="O271" t="s">
        <v>1065</v>
      </c>
      <c r="P271" t="s">
        <v>1065</v>
      </c>
      <c r="Q271">
        <v>1</v>
      </c>
      <c r="Y271">
        <v>29.59</v>
      </c>
      <c r="AA271">
        <v>0</v>
      </c>
      <c r="AB271">
        <v>1</v>
      </c>
      <c r="AC271">
        <v>0</v>
      </c>
      <c r="AD271">
        <v>0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45</v>
      </c>
      <c r="AT271">
        <v>29.59</v>
      </c>
      <c r="AU271" t="s">
        <v>45</v>
      </c>
      <c r="AV271">
        <v>0</v>
      </c>
      <c r="AW271">
        <v>2</v>
      </c>
      <c r="AX271">
        <v>22952955</v>
      </c>
      <c r="AY271">
        <v>1</v>
      </c>
      <c r="AZ271">
        <v>0</v>
      </c>
      <c r="BA271">
        <v>251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B271">
        <v>0</v>
      </c>
    </row>
    <row r="272" spans="1:80">
      <c r="A272">
        <f>ROW(Source!A579)</f>
        <v>579</v>
      </c>
      <c r="B272">
        <v>22950688</v>
      </c>
      <c r="C272">
        <v>22952949</v>
      </c>
      <c r="D272">
        <v>7182707</v>
      </c>
      <c r="E272">
        <v>7157832</v>
      </c>
      <c r="F272">
        <v>1</v>
      </c>
      <c r="G272">
        <v>7157832</v>
      </c>
      <c r="H272">
        <v>3</v>
      </c>
      <c r="I272" t="s">
        <v>1066</v>
      </c>
      <c r="J272" t="s">
        <v>45</v>
      </c>
      <c r="K272" t="s">
        <v>1067</v>
      </c>
      <c r="L272">
        <v>1344</v>
      </c>
      <c r="N272">
        <v>1008</v>
      </c>
      <c r="O272" t="s">
        <v>1065</v>
      </c>
      <c r="P272" t="s">
        <v>1065</v>
      </c>
      <c r="Q272">
        <v>1</v>
      </c>
      <c r="Y272">
        <v>0.28000000000000003</v>
      </c>
      <c r="AA272">
        <v>1</v>
      </c>
      <c r="AB272">
        <v>0</v>
      </c>
      <c r="AC272">
        <v>0</v>
      </c>
      <c r="AD272">
        <v>0</v>
      </c>
      <c r="AN272">
        <v>0</v>
      </c>
      <c r="AO272">
        <v>1</v>
      </c>
      <c r="AP272">
        <v>0</v>
      </c>
      <c r="AQ272">
        <v>0</v>
      </c>
      <c r="AR272">
        <v>0</v>
      </c>
      <c r="AS272" t="s">
        <v>45</v>
      </c>
      <c r="AT272">
        <v>0.28000000000000003</v>
      </c>
      <c r="AU272" t="s">
        <v>45</v>
      </c>
      <c r="AV272">
        <v>0</v>
      </c>
      <c r="AW272">
        <v>2</v>
      </c>
      <c r="AX272">
        <v>22952957</v>
      </c>
      <c r="AY272">
        <v>1</v>
      </c>
      <c r="AZ272">
        <v>0</v>
      </c>
      <c r="BA272">
        <v>252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B272">
        <v>0</v>
      </c>
    </row>
    <row r="273" spans="1:80">
      <c r="A273">
        <f>ROW(Source!A579)</f>
        <v>579</v>
      </c>
      <c r="B273">
        <v>22950688</v>
      </c>
      <c r="C273">
        <v>22952949</v>
      </c>
      <c r="D273">
        <v>7231864</v>
      </c>
      <c r="E273">
        <v>1</v>
      </c>
      <c r="F273">
        <v>1</v>
      </c>
      <c r="G273">
        <v>7157832</v>
      </c>
      <c r="H273">
        <v>3</v>
      </c>
      <c r="I273" t="s">
        <v>1238</v>
      </c>
      <c r="J273" t="s">
        <v>1239</v>
      </c>
      <c r="K273" t="s">
        <v>1240</v>
      </c>
      <c r="L273">
        <v>1339</v>
      </c>
      <c r="N273">
        <v>1007</v>
      </c>
      <c r="O273" t="s">
        <v>102</v>
      </c>
      <c r="P273" t="s">
        <v>102</v>
      </c>
      <c r="Q273">
        <v>1</v>
      </c>
      <c r="Y273">
        <v>5.0999999999999996</v>
      </c>
      <c r="AA273">
        <v>113.88</v>
      </c>
      <c r="AB273">
        <v>0</v>
      </c>
      <c r="AC273">
        <v>0</v>
      </c>
      <c r="AD273">
        <v>0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45</v>
      </c>
      <c r="AT273">
        <v>5.0999999999999996</v>
      </c>
      <c r="AU273" t="s">
        <v>45</v>
      </c>
      <c r="AV273">
        <v>0</v>
      </c>
      <c r="AW273">
        <v>2</v>
      </c>
      <c r="AX273">
        <v>22952956</v>
      </c>
      <c r="AY273">
        <v>1</v>
      </c>
      <c r="AZ273">
        <v>0</v>
      </c>
      <c r="BA273">
        <v>253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B273">
        <v>0</v>
      </c>
    </row>
    <row r="274" spans="1:80">
      <c r="A274">
        <f>ROW(Source!A580)</f>
        <v>580</v>
      </c>
      <c r="B274">
        <v>22950688</v>
      </c>
      <c r="C274">
        <v>22952958</v>
      </c>
      <c r="D274">
        <v>7157835</v>
      </c>
      <c r="E274">
        <v>7157832</v>
      </c>
      <c r="F274">
        <v>1</v>
      </c>
      <c r="G274">
        <v>7157832</v>
      </c>
      <c r="H274">
        <v>1</v>
      </c>
      <c r="I274" t="s">
        <v>1053</v>
      </c>
      <c r="J274" t="s">
        <v>45</v>
      </c>
      <c r="K274" t="s">
        <v>1054</v>
      </c>
      <c r="L274">
        <v>1191</v>
      </c>
      <c r="N274">
        <v>1013</v>
      </c>
      <c r="O274" t="s">
        <v>1055</v>
      </c>
      <c r="P274" t="s">
        <v>1055</v>
      </c>
      <c r="Q274">
        <v>1</v>
      </c>
      <c r="Y274">
        <v>135</v>
      </c>
      <c r="AA274">
        <v>0</v>
      </c>
      <c r="AB274">
        <v>0</v>
      </c>
      <c r="AC274">
        <v>0</v>
      </c>
      <c r="AD274">
        <v>0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45</v>
      </c>
      <c r="AT274">
        <v>135</v>
      </c>
      <c r="AU274" t="s">
        <v>45</v>
      </c>
      <c r="AV274">
        <v>1</v>
      </c>
      <c r="AW274">
        <v>2</v>
      </c>
      <c r="AX274">
        <v>22952964</v>
      </c>
      <c r="AY274">
        <v>1</v>
      </c>
      <c r="AZ274">
        <v>0</v>
      </c>
      <c r="BA274">
        <v>254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B274">
        <v>0</v>
      </c>
    </row>
    <row r="275" spans="1:80">
      <c r="A275">
        <f>ROW(Source!A580)</f>
        <v>580</v>
      </c>
      <c r="B275">
        <v>22950688</v>
      </c>
      <c r="C275">
        <v>22952958</v>
      </c>
      <c r="D275">
        <v>7231423</v>
      </c>
      <c r="E275">
        <v>1</v>
      </c>
      <c r="F275">
        <v>1</v>
      </c>
      <c r="G275">
        <v>7157832</v>
      </c>
      <c r="H275">
        <v>2</v>
      </c>
      <c r="I275" t="s">
        <v>1196</v>
      </c>
      <c r="J275" t="s">
        <v>1197</v>
      </c>
      <c r="K275" t="s">
        <v>1198</v>
      </c>
      <c r="L275">
        <v>1368</v>
      </c>
      <c r="N275">
        <v>1011</v>
      </c>
      <c r="O275" t="s">
        <v>1059</v>
      </c>
      <c r="P275" t="s">
        <v>1059</v>
      </c>
      <c r="Q275">
        <v>1</v>
      </c>
      <c r="Y275">
        <v>0.12</v>
      </c>
      <c r="AA275">
        <v>0</v>
      </c>
      <c r="AB275">
        <v>84.66</v>
      </c>
      <c r="AC275">
        <v>19.66</v>
      </c>
      <c r="AD275">
        <v>0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45</v>
      </c>
      <c r="AT275">
        <v>0.12</v>
      </c>
      <c r="AU275" t="s">
        <v>45</v>
      </c>
      <c r="AV275">
        <v>0</v>
      </c>
      <c r="AW275">
        <v>2</v>
      </c>
      <c r="AX275">
        <v>22952965</v>
      </c>
      <c r="AY275">
        <v>1</v>
      </c>
      <c r="AZ275">
        <v>0</v>
      </c>
      <c r="BA275">
        <v>255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B275">
        <v>0</v>
      </c>
    </row>
    <row r="276" spans="1:80">
      <c r="A276">
        <f>ROW(Source!A580)</f>
        <v>580</v>
      </c>
      <c r="B276">
        <v>22950688</v>
      </c>
      <c r="C276">
        <v>22952958</v>
      </c>
      <c r="D276">
        <v>7231062</v>
      </c>
      <c r="E276">
        <v>1</v>
      </c>
      <c r="F276">
        <v>1</v>
      </c>
      <c r="G276">
        <v>7157832</v>
      </c>
      <c r="H276">
        <v>2</v>
      </c>
      <c r="I276" t="s">
        <v>1199</v>
      </c>
      <c r="J276" t="s">
        <v>1200</v>
      </c>
      <c r="K276" t="s">
        <v>1201</v>
      </c>
      <c r="L276">
        <v>1368</v>
      </c>
      <c r="N276">
        <v>1011</v>
      </c>
      <c r="O276" t="s">
        <v>1059</v>
      </c>
      <c r="P276" t="s">
        <v>1059</v>
      </c>
      <c r="Q276">
        <v>1</v>
      </c>
      <c r="Y276">
        <v>5.93</v>
      </c>
      <c r="AA276">
        <v>0</v>
      </c>
      <c r="AB276">
        <v>1.61</v>
      </c>
      <c r="AC276">
        <v>0.04</v>
      </c>
      <c r="AD276">
        <v>0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45</v>
      </c>
      <c r="AT276">
        <v>5.93</v>
      </c>
      <c r="AU276" t="s">
        <v>45</v>
      </c>
      <c r="AV276">
        <v>0</v>
      </c>
      <c r="AW276">
        <v>2</v>
      </c>
      <c r="AX276">
        <v>22952966</v>
      </c>
      <c r="AY276">
        <v>1</v>
      </c>
      <c r="AZ276">
        <v>0</v>
      </c>
      <c r="BA276">
        <v>256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B276">
        <v>0</v>
      </c>
    </row>
    <row r="277" spans="1:80">
      <c r="A277">
        <f>ROW(Source!A580)</f>
        <v>580</v>
      </c>
      <c r="B277">
        <v>22950688</v>
      </c>
      <c r="C277">
        <v>22952958</v>
      </c>
      <c r="D277">
        <v>7231827</v>
      </c>
      <c r="E277">
        <v>1</v>
      </c>
      <c r="F277">
        <v>1</v>
      </c>
      <c r="G277">
        <v>7157832</v>
      </c>
      <c r="H277">
        <v>3</v>
      </c>
      <c r="I277" t="s">
        <v>612</v>
      </c>
      <c r="J277" t="s">
        <v>614</v>
      </c>
      <c r="K277" t="s">
        <v>613</v>
      </c>
      <c r="L277">
        <v>1339</v>
      </c>
      <c r="N277">
        <v>1007</v>
      </c>
      <c r="O277" t="s">
        <v>102</v>
      </c>
      <c r="P277" t="s">
        <v>102</v>
      </c>
      <c r="Q277">
        <v>1</v>
      </c>
      <c r="Y277">
        <v>1.75</v>
      </c>
      <c r="AA277">
        <v>7.07</v>
      </c>
      <c r="AB277">
        <v>0</v>
      </c>
      <c r="AC277">
        <v>0</v>
      </c>
      <c r="AD277">
        <v>0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45</v>
      </c>
      <c r="AT277">
        <v>1.75</v>
      </c>
      <c r="AU277" t="s">
        <v>45</v>
      </c>
      <c r="AV277">
        <v>0</v>
      </c>
      <c r="AW277">
        <v>2</v>
      </c>
      <c r="AX277">
        <v>22952967</v>
      </c>
      <c r="AY277">
        <v>1</v>
      </c>
      <c r="AZ277">
        <v>0</v>
      </c>
      <c r="BA277">
        <v>257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B277">
        <v>0</v>
      </c>
    </row>
    <row r="278" spans="1:80">
      <c r="A278">
        <f>ROW(Source!A580)</f>
        <v>580</v>
      </c>
      <c r="B278">
        <v>22950688</v>
      </c>
      <c r="C278">
        <v>22952958</v>
      </c>
      <c r="D278">
        <v>7232363</v>
      </c>
      <c r="E278">
        <v>1</v>
      </c>
      <c r="F278">
        <v>1</v>
      </c>
      <c r="G278">
        <v>7157832</v>
      </c>
      <c r="H278">
        <v>3</v>
      </c>
      <c r="I278" t="s">
        <v>1202</v>
      </c>
      <c r="J278" t="s">
        <v>1203</v>
      </c>
      <c r="K278" t="s">
        <v>1204</v>
      </c>
      <c r="L278">
        <v>1327</v>
      </c>
      <c r="N278">
        <v>1005</v>
      </c>
      <c r="O278" t="s">
        <v>462</v>
      </c>
      <c r="P278" t="s">
        <v>462</v>
      </c>
      <c r="Q278">
        <v>1</v>
      </c>
      <c r="Y278">
        <v>250</v>
      </c>
      <c r="AA278">
        <v>7.39</v>
      </c>
      <c r="AB278">
        <v>0</v>
      </c>
      <c r="AC278">
        <v>0</v>
      </c>
      <c r="AD278">
        <v>0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45</v>
      </c>
      <c r="AT278">
        <v>250</v>
      </c>
      <c r="AU278" t="s">
        <v>45</v>
      </c>
      <c r="AV278">
        <v>0</v>
      </c>
      <c r="AW278">
        <v>2</v>
      </c>
      <c r="AX278">
        <v>22952968</v>
      </c>
      <c r="AY278">
        <v>1</v>
      </c>
      <c r="AZ278">
        <v>0</v>
      </c>
      <c r="BA278">
        <v>258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B278">
        <v>0</v>
      </c>
    </row>
    <row r="279" spans="1:80">
      <c r="A279">
        <f>ROW(Source!A580)</f>
        <v>580</v>
      </c>
      <c r="B279">
        <v>22950688</v>
      </c>
      <c r="C279">
        <v>22952958</v>
      </c>
      <c r="D279">
        <v>7234871</v>
      </c>
      <c r="E279">
        <v>1</v>
      </c>
      <c r="F279">
        <v>1</v>
      </c>
      <c r="G279">
        <v>7157832</v>
      </c>
      <c r="H279">
        <v>3</v>
      </c>
      <c r="I279" t="s">
        <v>586</v>
      </c>
      <c r="J279" t="s">
        <v>588</v>
      </c>
      <c r="K279" t="s">
        <v>587</v>
      </c>
      <c r="L279">
        <v>1339</v>
      </c>
      <c r="N279">
        <v>1007</v>
      </c>
      <c r="O279" t="s">
        <v>102</v>
      </c>
      <c r="P279" t="s">
        <v>102</v>
      </c>
      <c r="Q279">
        <v>1</v>
      </c>
      <c r="Y279">
        <v>102</v>
      </c>
      <c r="AA279">
        <v>514.9</v>
      </c>
      <c r="AB279">
        <v>0</v>
      </c>
      <c r="AC279">
        <v>0</v>
      </c>
      <c r="AD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 t="s">
        <v>45</v>
      </c>
      <c r="AT279">
        <v>102</v>
      </c>
      <c r="AU279" t="s">
        <v>45</v>
      </c>
      <c r="AV279">
        <v>0</v>
      </c>
      <c r="AW279">
        <v>1</v>
      </c>
      <c r="AX279">
        <v>-1</v>
      </c>
      <c r="AY279">
        <v>0</v>
      </c>
      <c r="AZ279">
        <v>0</v>
      </c>
      <c r="BA279" t="s">
        <v>45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B279">
        <v>0</v>
      </c>
    </row>
    <row r="280" spans="1:80">
      <c r="A280">
        <f>ROW(Source!A582)</f>
        <v>582</v>
      </c>
      <c r="B280">
        <v>22950688</v>
      </c>
      <c r="C280">
        <v>22952972</v>
      </c>
      <c r="D280">
        <v>7157835</v>
      </c>
      <c r="E280">
        <v>7157832</v>
      </c>
      <c r="F280">
        <v>1</v>
      </c>
      <c r="G280">
        <v>7157832</v>
      </c>
      <c r="H280">
        <v>1</v>
      </c>
      <c r="I280" t="s">
        <v>1053</v>
      </c>
      <c r="J280" t="s">
        <v>45</v>
      </c>
      <c r="K280" t="s">
        <v>1054</v>
      </c>
      <c r="L280">
        <v>1191</v>
      </c>
      <c r="N280">
        <v>1013</v>
      </c>
      <c r="O280" t="s">
        <v>1055</v>
      </c>
      <c r="P280" t="s">
        <v>1055</v>
      </c>
      <c r="Q280">
        <v>1</v>
      </c>
      <c r="Y280">
        <v>360</v>
      </c>
      <c r="AA280">
        <v>0</v>
      </c>
      <c r="AB280">
        <v>0</v>
      </c>
      <c r="AC280">
        <v>0</v>
      </c>
      <c r="AD280">
        <v>0</v>
      </c>
      <c r="AN280">
        <v>0</v>
      </c>
      <c r="AO280">
        <v>1</v>
      </c>
      <c r="AP280">
        <v>0</v>
      </c>
      <c r="AQ280">
        <v>0</v>
      </c>
      <c r="AR280">
        <v>0</v>
      </c>
      <c r="AS280" t="s">
        <v>45</v>
      </c>
      <c r="AT280">
        <v>360</v>
      </c>
      <c r="AU280" t="s">
        <v>45</v>
      </c>
      <c r="AV280">
        <v>1</v>
      </c>
      <c r="AW280">
        <v>2</v>
      </c>
      <c r="AX280">
        <v>22952989</v>
      </c>
      <c r="AY280">
        <v>1</v>
      </c>
      <c r="AZ280">
        <v>0</v>
      </c>
      <c r="BA280">
        <v>260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B280">
        <v>0</v>
      </c>
    </row>
    <row r="281" spans="1:80">
      <c r="A281">
        <f>ROW(Source!A582)</f>
        <v>582</v>
      </c>
      <c r="B281">
        <v>22950688</v>
      </c>
      <c r="C281">
        <v>22952972</v>
      </c>
      <c r="D281">
        <v>7231214</v>
      </c>
      <c r="E281">
        <v>1</v>
      </c>
      <c r="F281">
        <v>1</v>
      </c>
      <c r="G281">
        <v>7157832</v>
      </c>
      <c r="H281">
        <v>2</v>
      </c>
      <c r="I281" t="s">
        <v>1241</v>
      </c>
      <c r="J281" t="s">
        <v>1242</v>
      </c>
      <c r="K281" t="s">
        <v>1243</v>
      </c>
      <c r="L281">
        <v>1368</v>
      </c>
      <c r="N281">
        <v>1011</v>
      </c>
      <c r="O281" t="s">
        <v>1059</v>
      </c>
      <c r="P281" t="s">
        <v>1059</v>
      </c>
      <c r="Q281">
        <v>1</v>
      </c>
      <c r="Y281">
        <v>104</v>
      </c>
      <c r="AA281">
        <v>0</v>
      </c>
      <c r="AB281">
        <v>6.22</v>
      </c>
      <c r="AC281">
        <v>0.28999999999999998</v>
      </c>
      <c r="AD281">
        <v>0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45</v>
      </c>
      <c r="AT281">
        <v>104</v>
      </c>
      <c r="AU281" t="s">
        <v>45</v>
      </c>
      <c r="AV281">
        <v>0</v>
      </c>
      <c r="AW281">
        <v>2</v>
      </c>
      <c r="AX281">
        <v>22952990</v>
      </c>
      <c r="AY281">
        <v>1</v>
      </c>
      <c r="AZ281">
        <v>0</v>
      </c>
      <c r="BA281">
        <v>261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B281">
        <v>0</v>
      </c>
    </row>
    <row r="282" spans="1:80">
      <c r="A282">
        <f>ROW(Source!A582)</f>
        <v>582</v>
      </c>
      <c r="B282">
        <v>22950688</v>
      </c>
      <c r="C282">
        <v>22952972</v>
      </c>
      <c r="D282">
        <v>7231421</v>
      </c>
      <c r="E282">
        <v>1</v>
      </c>
      <c r="F282">
        <v>1</v>
      </c>
      <c r="G282">
        <v>7157832</v>
      </c>
      <c r="H282">
        <v>2</v>
      </c>
      <c r="I282" t="s">
        <v>1157</v>
      </c>
      <c r="J282" t="s">
        <v>1158</v>
      </c>
      <c r="K282" t="s">
        <v>1159</v>
      </c>
      <c r="L282">
        <v>1368</v>
      </c>
      <c r="N282">
        <v>1011</v>
      </c>
      <c r="O282" t="s">
        <v>1059</v>
      </c>
      <c r="P282" t="s">
        <v>1059</v>
      </c>
      <c r="Q282">
        <v>1</v>
      </c>
      <c r="Y282">
        <v>1.72</v>
      </c>
      <c r="AA282">
        <v>0</v>
      </c>
      <c r="AB282">
        <v>74.44</v>
      </c>
      <c r="AC282">
        <v>17.59</v>
      </c>
      <c r="AD282">
        <v>0</v>
      </c>
      <c r="AN282">
        <v>0</v>
      </c>
      <c r="AO282">
        <v>1</v>
      </c>
      <c r="AP282">
        <v>0</v>
      </c>
      <c r="AQ282">
        <v>0</v>
      </c>
      <c r="AR282">
        <v>0</v>
      </c>
      <c r="AS282" t="s">
        <v>45</v>
      </c>
      <c r="AT282">
        <v>1.72</v>
      </c>
      <c r="AU282" t="s">
        <v>45</v>
      </c>
      <c r="AV282">
        <v>0</v>
      </c>
      <c r="AW282">
        <v>2</v>
      </c>
      <c r="AX282">
        <v>22952991</v>
      </c>
      <c r="AY282">
        <v>1</v>
      </c>
      <c r="AZ282">
        <v>0</v>
      </c>
      <c r="BA282">
        <v>262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B282">
        <v>0</v>
      </c>
    </row>
    <row r="283" spans="1:80">
      <c r="A283">
        <f>ROW(Source!A582)</f>
        <v>582</v>
      </c>
      <c r="B283">
        <v>22950688</v>
      </c>
      <c r="C283">
        <v>22952972</v>
      </c>
      <c r="D283">
        <v>7231464</v>
      </c>
      <c r="E283">
        <v>1</v>
      </c>
      <c r="F283">
        <v>1</v>
      </c>
      <c r="G283">
        <v>7157832</v>
      </c>
      <c r="H283">
        <v>2</v>
      </c>
      <c r="I283" t="s">
        <v>1244</v>
      </c>
      <c r="J283" t="s">
        <v>1245</v>
      </c>
      <c r="K283" t="s">
        <v>1246</v>
      </c>
      <c r="L283">
        <v>1368</v>
      </c>
      <c r="N283">
        <v>1011</v>
      </c>
      <c r="O283" t="s">
        <v>1059</v>
      </c>
      <c r="P283" t="s">
        <v>1059</v>
      </c>
      <c r="Q283">
        <v>1</v>
      </c>
      <c r="Y283">
        <v>0.81</v>
      </c>
      <c r="AA283">
        <v>0</v>
      </c>
      <c r="AB283">
        <v>0.53</v>
      </c>
      <c r="AC283">
        <v>0.04</v>
      </c>
      <c r="AD283">
        <v>0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45</v>
      </c>
      <c r="AT283">
        <v>0.81</v>
      </c>
      <c r="AU283" t="s">
        <v>45</v>
      </c>
      <c r="AV283">
        <v>0</v>
      </c>
      <c r="AW283">
        <v>2</v>
      </c>
      <c r="AX283">
        <v>22952993</v>
      </c>
      <c r="AY283">
        <v>1</v>
      </c>
      <c r="AZ283">
        <v>0</v>
      </c>
      <c r="BA283">
        <v>263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B283">
        <v>0</v>
      </c>
    </row>
    <row r="284" spans="1:80">
      <c r="A284">
        <f>ROW(Source!A582)</f>
        <v>582</v>
      </c>
      <c r="B284">
        <v>22950688</v>
      </c>
      <c r="C284">
        <v>22952972</v>
      </c>
      <c r="D284">
        <v>7230811</v>
      </c>
      <c r="E284">
        <v>1</v>
      </c>
      <c r="F284">
        <v>1</v>
      </c>
      <c r="G284">
        <v>7157832</v>
      </c>
      <c r="H284">
        <v>2</v>
      </c>
      <c r="I284" t="s">
        <v>1144</v>
      </c>
      <c r="J284" t="s">
        <v>1145</v>
      </c>
      <c r="K284" t="s">
        <v>1146</v>
      </c>
      <c r="L284">
        <v>1368</v>
      </c>
      <c r="N284">
        <v>1011</v>
      </c>
      <c r="O284" t="s">
        <v>1059</v>
      </c>
      <c r="P284" t="s">
        <v>1059</v>
      </c>
      <c r="Q284">
        <v>1</v>
      </c>
      <c r="Y284">
        <v>1.1499999999999999</v>
      </c>
      <c r="AA284">
        <v>0</v>
      </c>
      <c r="AB284">
        <v>102.11</v>
      </c>
      <c r="AC284">
        <v>30.03</v>
      </c>
      <c r="AD284">
        <v>0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45</v>
      </c>
      <c r="AT284">
        <v>1.1499999999999999</v>
      </c>
      <c r="AU284" t="s">
        <v>45</v>
      </c>
      <c r="AV284">
        <v>0</v>
      </c>
      <c r="AW284">
        <v>2</v>
      </c>
      <c r="AX284">
        <v>22952992</v>
      </c>
      <c r="AY284">
        <v>1</v>
      </c>
      <c r="AZ284">
        <v>0</v>
      </c>
      <c r="BA284">
        <v>264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B284">
        <v>0</v>
      </c>
    </row>
    <row r="285" spans="1:80">
      <c r="A285">
        <f>ROW(Source!A582)</f>
        <v>582</v>
      </c>
      <c r="B285">
        <v>22950688</v>
      </c>
      <c r="C285">
        <v>22952972</v>
      </c>
      <c r="D285">
        <v>7230897</v>
      </c>
      <c r="E285">
        <v>1</v>
      </c>
      <c r="F285">
        <v>1</v>
      </c>
      <c r="G285">
        <v>7157832</v>
      </c>
      <c r="H285">
        <v>2</v>
      </c>
      <c r="I285" t="s">
        <v>1160</v>
      </c>
      <c r="J285" t="s">
        <v>1161</v>
      </c>
      <c r="K285" t="s">
        <v>1162</v>
      </c>
      <c r="L285">
        <v>1368</v>
      </c>
      <c r="N285">
        <v>1011</v>
      </c>
      <c r="O285" t="s">
        <v>1059</v>
      </c>
      <c r="P285" t="s">
        <v>1059</v>
      </c>
      <c r="Q285">
        <v>1</v>
      </c>
      <c r="Y285">
        <v>0.25</v>
      </c>
      <c r="AA285">
        <v>0</v>
      </c>
      <c r="AB285">
        <v>73</v>
      </c>
      <c r="AC285">
        <v>16.899999999999999</v>
      </c>
      <c r="AD285">
        <v>0</v>
      </c>
      <c r="AN285">
        <v>0</v>
      </c>
      <c r="AO285">
        <v>1</v>
      </c>
      <c r="AP285">
        <v>0</v>
      </c>
      <c r="AQ285">
        <v>0</v>
      </c>
      <c r="AR285">
        <v>0</v>
      </c>
      <c r="AS285" t="s">
        <v>45</v>
      </c>
      <c r="AT285">
        <v>0.25</v>
      </c>
      <c r="AU285" t="s">
        <v>45</v>
      </c>
      <c r="AV285">
        <v>0</v>
      </c>
      <c r="AW285">
        <v>2</v>
      </c>
      <c r="AX285">
        <v>22952994</v>
      </c>
      <c r="AY285">
        <v>1</v>
      </c>
      <c r="AZ285">
        <v>0</v>
      </c>
      <c r="BA285">
        <v>265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B285">
        <v>0</v>
      </c>
    </row>
    <row r="286" spans="1:80">
      <c r="A286">
        <f>ROW(Source!A582)</f>
        <v>582</v>
      </c>
      <c r="B286">
        <v>22950688</v>
      </c>
      <c r="C286">
        <v>22952972</v>
      </c>
      <c r="D286">
        <v>7231063</v>
      </c>
      <c r="E286">
        <v>1</v>
      </c>
      <c r="F286">
        <v>1</v>
      </c>
      <c r="G286">
        <v>7157832</v>
      </c>
      <c r="H286">
        <v>2</v>
      </c>
      <c r="I286" t="s">
        <v>1247</v>
      </c>
      <c r="J286" t="s">
        <v>1248</v>
      </c>
      <c r="K286" t="s">
        <v>1249</v>
      </c>
      <c r="L286">
        <v>1368</v>
      </c>
      <c r="N286">
        <v>1011</v>
      </c>
      <c r="O286" t="s">
        <v>1059</v>
      </c>
      <c r="P286" t="s">
        <v>1059</v>
      </c>
      <c r="Q286">
        <v>1</v>
      </c>
      <c r="Y286">
        <v>18</v>
      </c>
      <c r="AA286">
        <v>0</v>
      </c>
      <c r="AB286">
        <v>2.06</v>
      </c>
      <c r="AC286">
        <v>0.09</v>
      </c>
      <c r="AD286">
        <v>0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45</v>
      </c>
      <c r="AT286">
        <v>18</v>
      </c>
      <c r="AU286" t="s">
        <v>45</v>
      </c>
      <c r="AV286">
        <v>0</v>
      </c>
      <c r="AW286">
        <v>2</v>
      </c>
      <c r="AX286">
        <v>22952995</v>
      </c>
      <c r="AY286">
        <v>1</v>
      </c>
      <c r="AZ286">
        <v>0</v>
      </c>
      <c r="BA286">
        <v>266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B286">
        <v>0</v>
      </c>
    </row>
    <row r="287" spans="1:80">
      <c r="A287">
        <f>ROW(Source!A582)</f>
        <v>582</v>
      </c>
      <c r="B287">
        <v>22950688</v>
      </c>
      <c r="C287">
        <v>22952972</v>
      </c>
      <c r="D287">
        <v>7231827</v>
      </c>
      <c r="E287">
        <v>1</v>
      </c>
      <c r="F287">
        <v>1</v>
      </c>
      <c r="G287">
        <v>7157832</v>
      </c>
      <c r="H287">
        <v>3</v>
      </c>
      <c r="I287" t="s">
        <v>612</v>
      </c>
      <c r="J287" t="s">
        <v>614</v>
      </c>
      <c r="K287" t="s">
        <v>613</v>
      </c>
      <c r="L287">
        <v>1339</v>
      </c>
      <c r="N287">
        <v>1007</v>
      </c>
      <c r="O287" t="s">
        <v>102</v>
      </c>
      <c r="P287" t="s">
        <v>102</v>
      </c>
      <c r="Q287">
        <v>1</v>
      </c>
      <c r="Y287">
        <v>0.28299999999999997</v>
      </c>
      <c r="AA287">
        <v>7.07</v>
      </c>
      <c r="AB287">
        <v>0</v>
      </c>
      <c r="AC287">
        <v>0</v>
      </c>
      <c r="AD287">
        <v>0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45</v>
      </c>
      <c r="AT287">
        <v>0.28299999999999997</v>
      </c>
      <c r="AU287" t="s">
        <v>45</v>
      </c>
      <c r="AV287">
        <v>0</v>
      </c>
      <c r="AW287">
        <v>2</v>
      </c>
      <c r="AX287">
        <v>22952997</v>
      </c>
      <c r="AY287">
        <v>1</v>
      </c>
      <c r="AZ287">
        <v>0</v>
      </c>
      <c r="BA287">
        <v>268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B287">
        <v>0</v>
      </c>
    </row>
    <row r="288" spans="1:80">
      <c r="A288">
        <f>ROW(Source!A582)</f>
        <v>582</v>
      </c>
      <c r="B288">
        <v>22950688</v>
      </c>
      <c r="C288">
        <v>22952972</v>
      </c>
      <c r="D288">
        <v>7231843</v>
      </c>
      <c r="E288">
        <v>1</v>
      </c>
      <c r="F288">
        <v>1</v>
      </c>
      <c r="G288">
        <v>7157832</v>
      </c>
      <c r="H288">
        <v>3</v>
      </c>
      <c r="I288" t="s">
        <v>1169</v>
      </c>
      <c r="J288" t="s">
        <v>1170</v>
      </c>
      <c r="K288" t="s">
        <v>1171</v>
      </c>
      <c r="L288">
        <v>1348</v>
      </c>
      <c r="N288">
        <v>1009</v>
      </c>
      <c r="O288" t="s">
        <v>138</v>
      </c>
      <c r="P288" t="s">
        <v>138</v>
      </c>
      <c r="Q288">
        <v>1000</v>
      </c>
      <c r="Y288">
        <v>1.2999999999999999E-2</v>
      </c>
      <c r="AA288">
        <v>6521.42</v>
      </c>
      <c r="AB288">
        <v>0</v>
      </c>
      <c r="AC288">
        <v>0</v>
      </c>
      <c r="AD288">
        <v>0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45</v>
      </c>
      <c r="AT288">
        <v>1.2999999999999999E-2</v>
      </c>
      <c r="AU288" t="s">
        <v>45</v>
      </c>
      <c r="AV288">
        <v>0</v>
      </c>
      <c r="AW288">
        <v>2</v>
      </c>
      <c r="AX288">
        <v>22952998</v>
      </c>
      <c r="AY288">
        <v>1</v>
      </c>
      <c r="AZ288">
        <v>0</v>
      </c>
      <c r="BA288">
        <v>269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B288">
        <v>0</v>
      </c>
    </row>
    <row r="289" spans="1:80">
      <c r="A289">
        <f>ROW(Source!A582)</f>
        <v>582</v>
      </c>
      <c r="B289">
        <v>22950688</v>
      </c>
      <c r="C289">
        <v>22952972</v>
      </c>
      <c r="D289">
        <v>7233230</v>
      </c>
      <c r="E289">
        <v>1</v>
      </c>
      <c r="F289">
        <v>1</v>
      </c>
      <c r="G289">
        <v>7157832</v>
      </c>
      <c r="H289">
        <v>3</v>
      </c>
      <c r="I289" t="s">
        <v>1229</v>
      </c>
      <c r="J289" t="s">
        <v>1230</v>
      </c>
      <c r="K289" t="s">
        <v>1231</v>
      </c>
      <c r="L289">
        <v>1348</v>
      </c>
      <c r="N289">
        <v>1009</v>
      </c>
      <c r="O289" t="s">
        <v>138</v>
      </c>
      <c r="P289" t="s">
        <v>138</v>
      </c>
      <c r="Q289">
        <v>1000</v>
      </c>
      <c r="Y289">
        <v>0.13</v>
      </c>
      <c r="AA289">
        <v>7191.81</v>
      </c>
      <c r="AB289">
        <v>0</v>
      </c>
      <c r="AC289">
        <v>0</v>
      </c>
      <c r="AD289">
        <v>0</v>
      </c>
      <c r="AN289">
        <v>0</v>
      </c>
      <c r="AO289">
        <v>1</v>
      </c>
      <c r="AP289">
        <v>0</v>
      </c>
      <c r="AQ289">
        <v>0</v>
      </c>
      <c r="AR289">
        <v>0</v>
      </c>
      <c r="AS289" t="s">
        <v>45</v>
      </c>
      <c r="AT289">
        <v>0.13</v>
      </c>
      <c r="AU289" t="s">
        <v>45</v>
      </c>
      <c r="AV289">
        <v>0</v>
      </c>
      <c r="AW289">
        <v>2</v>
      </c>
      <c r="AX289">
        <v>22952999</v>
      </c>
      <c r="AY289">
        <v>1</v>
      </c>
      <c r="AZ289">
        <v>0</v>
      </c>
      <c r="BA289">
        <v>270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B289">
        <v>0</v>
      </c>
    </row>
    <row r="290" spans="1:80">
      <c r="A290">
        <f>ROW(Source!A582)</f>
        <v>582</v>
      </c>
      <c r="B290">
        <v>22950688</v>
      </c>
      <c r="C290">
        <v>22952972</v>
      </c>
      <c r="D290">
        <v>7231936</v>
      </c>
      <c r="E290">
        <v>1</v>
      </c>
      <c r="F290">
        <v>1</v>
      </c>
      <c r="G290">
        <v>7157832</v>
      </c>
      <c r="H290">
        <v>3</v>
      </c>
      <c r="I290" t="s">
        <v>1172</v>
      </c>
      <c r="J290" t="s">
        <v>1173</v>
      </c>
      <c r="K290" t="s">
        <v>1174</v>
      </c>
      <c r="L290">
        <v>1339</v>
      </c>
      <c r="N290">
        <v>1007</v>
      </c>
      <c r="O290" t="s">
        <v>102</v>
      </c>
      <c r="P290" t="s">
        <v>102</v>
      </c>
      <c r="Q290">
        <v>1</v>
      </c>
      <c r="Y290">
        <v>0.14000000000000001</v>
      </c>
      <c r="AA290">
        <v>1828.56</v>
      </c>
      <c r="AB290">
        <v>0</v>
      </c>
      <c r="AC290">
        <v>0</v>
      </c>
      <c r="AD290">
        <v>0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45</v>
      </c>
      <c r="AT290">
        <v>0.14000000000000001</v>
      </c>
      <c r="AU290" t="s">
        <v>45</v>
      </c>
      <c r="AV290">
        <v>0</v>
      </c>
      <c r="AW290">
        <v>2</v>
      </c>
      <c r="AX290">
        <v>22953000</v>
      </c>
      <c r="AY290">
        <v>1</v>
      </c>
      <c r="AZ290">
        <v>0</v>
      </c>
      <c r="BA290">
        <v>271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B290">
        <v>0</v>
      </c>
    </row>
    <row r="291" spans="1:80">
      <c r="A291">
        <f>ROW(Source!A582)</f>
        <v>582</v>
      </c>
      <c r="B291">
        <v>22950688</v>
      </c>
      <c r="C291">
        <v>22952972</v>
      </c>
      <c r="D291">
        <v>7231937</v>
      </c>
      <c r="E291">
        <v>1</v>
      </c>
      <c r="F291">
        <v>1</v>
      </c>
      <c r="G291">
        <v>7157832</v>
      </c>
      <c r="H291">
        <v>3</v>
      </c>
      <c r="I291" t="s">
        <v>1250</v>
      </c>
      <c r="J291" t="s">
        <v>1251</v>
      </c>
      <c r="K291" t="s">
        <v>1252</v>
      </c>
      <c r="L291">
        <v>1339</v>
      </c>
      <c r="N291">
        <v>1007</v>
      </c>
      <c r="O291" t="s">
        <v>102</v>
      </c>
      <c r="P291" t="s">
        <v>102</v>
      </c>
      <c r="Q291">
        <v>1</v>
      </c>
      <c r="Y291">
        <v>0.47</v>
      </c>
      <c r="AA291">
        <v>1828.56</v>
      </c>
      <c r="AB291">
        <v>0</v>
      </c>
      <c r="AC291">
        <v>0</v>
      </c>
      <c r="AD291">
        <v>0</v>
      </c>
      <c r="AN291">
        <v>0</v>
      </c>
      <c r="AO291">
        <v>1</v>
      </c>
      <c r="AP291">
        <v>0</v>
      </c>
      <c r="AQ291">
        <v>0</v>
      </c>
      <c r="AR291">
        <v>0</v>
      </c>
      <c r="AS291" t="s">
        <v>45</v>
      </c>
      <c r="AT291">
        <v>0.47</v>
      </c>
      <c r="AU291" t="s">
        <v>45</v>
      </c>
      <c r="AV291">
        <v>0</v>
      </c>
      <c r="AW291">
        <v>2</v>
      </c>
      <c r="AX291">
        <v>22953001</v>
      </c>
      <c r="AY291">
        <v>1</v>
      </c>
      <c r="AZ291">
        <v>0</v>
      </c>
      <c r="BA291">
        <v>272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B291">
        <v>0</v>
      </c>
    </row>
    <row r="292" spans="1:80">
      <c r="A292">
        <f>ROW(Source!A582)</f>
        <v>582</v>
      </c>
      <c r="B292">
        <v>22950688</v>
      </c>
      <c r="C292">
        <v>22952972</v>
      </c>
      <c r="D292">
        <v>7231968</v>
      </c>
      <c r="E292">
        <v>1</v>
      </c>
      <c r="F292">
        <v>1</v>
      </c>
      <c r="G292">
        <v>7157832</v>
      </c>
      <c r="H292">
        <v>3</v>
      </c>
      <c r="I292" t="s">
        <v>1253</v>
      </c>
      <c r="J292" t="s">
        <v>1254</v>
      </c>
      <c r="K292" t="s">
        <v>1255</v>
      </c>
      <c r="L292">
        <v>1348</v>
      </c>
      <c r="N292">
        <v>1009</v>
      </c>
      <c r="O292" t="s">
        <v>138</v>
      </c>
      <c r="P292" t="s">
        <v>138</v>
      </c>
      <c r="Q292">
        <v>1000</v>
      </c>
      <c r="Y292">
        <v>2.5000000000000001E-2</v>
      </c>
      <c r="AA292">
        <v>1260.72</v>
      </c>
      <c r="AB292">
        <v>0</v>
      </c>
      <c r="AC292">
        <v>0</v>
      </c>
      <c r="AD292">
        <v>0</v>
      </c>
      <c r="AN292">
        <v>0</v>
      </c>
      <c r="AO292">
        <v>1</v>
      </c>
      <c r="AP292">
        <v>0</v>
      </c>
      <c r="AQ292">
        <v>0</v>
      </c>
      <c r="AR292">
        <v>0</v>
      </c>
      <c r="AS292" t="s">
        <v>45</v>
      </c>
      <c r="AT292">
        <v>2.5000000000000001E-2</v>
      </c>
      <c r="AU292" t="s">
        <v>45</v>
      </c>
      <c r="AV292">
        <v>0</v>
      </c>
      <c r="AW292">
        <v>2</v>
      </c>
      <c r="AX292">
        <v>22953002</v>
      </c>
      <c r="AY292">
        <v>1</v>
      </c>
      <c r="AZ292">
        <v>0</v>
      </c>
      <c r="BA292">
        <v>273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B292">
        <v>0</v>
      </c>
    </row>
    <row r="293" spans="1:80">
      <c r="A293">
        <f>ROW(Source!A582)</f>
        <v>582</v>
      </c>
      <c r="B293">
        <v>22950688</v>
      </c>
      <c r="C293">
        <v>22952972</v>
      </c>
      <c r="D293">
        <v>7232059</v>
      </c>
      <c r="E293">
        <v>1</v>
      </c>
      <c r="F293">
        <v>1</v>
      </c>
      <c r="G293">
        <v>7157832</v>
      </c>
      <c r="H293">
        <v>3</v>
      </c>
      <c r="I293" t="s">
        <v>1256</v>
      </c>
      <c r="J293" t="s">
        <v>1257</v>
      </c>
      <c r="K293" t="s">
        <v>1258</v>
      </c>
      <c r="L293">
        <v>1348</v>
      </c>
      <c r="N293">
        <v>1009</v>
      </c>
      <c r="O293" t="s">
        <v>138</v>
      </c>
      <c r="P293" t="s">
        <v>138</v>
      </c>
      <c r="Q293">
        <v>1000</v>
      </c>
      <c r="Y293">
        <v>3.0300000000000001E-2</v>
      </c>
      <c r="AA293">
        <v>4349.8999999999996</v>
      </c>
      <c r="AB293">
        <v>0</v>
      </c>
      <c r="AC293">
        <v>0</v>
      </c>
      <c r="AD293">
        <v>0</v>
      </c>
      <c r="AN293">
        <v>0</v>
      </c>
      <c r="AO293">
        <v>1</v>
      </c>
      <c r="AP293">
        <v>0</v>
      </c>
      <c r="AQ293">
        <v>0</v>
      </c>
      <c r="AR293">
        <v>0</v>
      </c>
      <c r="AS293" t="s">
        <v>45</v>
      </c>
      <c r="AT293">
        <v>3.0300000000000001E-2</v>
      </c>
      <c r="AU293" t="s">
        <v>45</v>
      </c>
      <c r="AV293">
        <v>0</v>
      </c>
      <c r="AW293">
        <v>2</v>
      </c>
      <c r="AX293">
        <v>22953003</v>
      </c>
      <c r="AY293">
        <v>1</v>
      </c>
      <c r="AZ293">
        <v>0</v>
      </c>
      <c r="BA293">
        <v>274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B293">
        <v>0</v>
      </c>
    </row>
    <row r="294" spans="1:80">
      <c r="A294">
        <f>ROW(Source!A582)</f>
        <v>582</v>
      </c>
      <c r="B294">
        <v>22950688</v>
      </c>
      <c r="C294">
        <v>22952972</v>
      </c>
      <c r="D294">
        <v>7232363</v>
      </c>
      <c r="E294">
        <v>1</v>
      </c>
      <c r="F294">
        <v>1</v>
      </c>
      <c r="G294">
        <v>7157832</v>
      </c>
      <c r="H294">
        <v>3</v>
      </c>
      <c r="I294" t="s">
        <v>1202</v>
      </c>
      <c r="J294" t="s">
        <v>1203</v>
      </c>
      <c r="K294" t="s">
        <v>1204</v>
      </c>
      <c r="L294">
        <v>1327</v>
      </c>
      <c r="N294">
        <v>1005</v>
      </c>
      <c r="O294" t="s">
        <v>462</v>
      </c>
      <c r="P294" t="s">
        <v>462</v>
      </c>
      <c r="Q294">
        <v>1</v>
      </c>
      <c r="Y294">
        <v>88.2</v>
      </c>
      <c r="AA294">
        <v>7.39</v>
      </c>
      <c r="AB294">
        <v>0</v>
      </c>
      <c r="AC294">
        <v>0</v>
      </c>
      <c r="AD294">
        <v>0</v>
      </c>
      <c r="AN294">
        <v>0</v>
      </c>
      <c r="AO294">
        <v>1</v>
      </c>
      <c r="AP294">
        <v>0</v>
      </c>
      <c r="AQ294">
        <v>0</v>
      </c>
      <c r="AR294">
        <v>0</v>
      </c>
      <c r="AS294" t="s">
        <v>45</v>
      </c>
      <c r="AT294">
        <v>88.2</v>
      </c>
      <c r="AU294" t="s">
        <v>45</v>
      </c>
      <c r="AV294">
        <v>0</v>
      </c>
      <c r="AW294">
        <v>2</v>
      </c>
      <c r="AX294">
        <v>22953004</v>
      </c>
      <c r="AY294">
        <v>1</v>
      </c>
      <c r="AZ294">
        <v>0</v>
      </c>
      <c r="BA294">
        <v>275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B294">
        <v>0</v>
      </c>
    </row>
    <row r="295" spans="1:80">
      <c r="A295">
        <f>ROW(Source!A582)</f>
        <v>582</v>
      </c>
      <c r="B295">
        <v>22950688</v>
      </c>
      <c r="C295">
        <v>22952972</v>
      </c>
      <c r="D295">
        <v>7234874</v>
      </c>
      <c r="E295">
        <v>1</v>
      </c>
      <c r="F295">
        <v>1</v>
      </c>
      <c r="G295">
        <v>7157832</v>
      </c>
      <c r="H295">
        <v>3</v>
      </c>
      <c r="I295" t="s">
        <v>596</v>
      </c>
      <c r="J295" t="s">
        <v>598</v>
      </c>
      <c r="K295" t="s">
        <v>597</v>
      </c>
      <c r="L295">
        <v>1339</v>
      </c>
      <c r="N295">
        <v>1007</v>
      </c>
      <c r="O295" t="s">
        <v>102</v>
      </c>
      <c r="P295" t="s">
        <v>102</v>
      </c>
      <c r="Q295">
        <v>1</v>
      </c>
      <c r="Y295">
        <v>101.5</v>
      </c>
      <c r="AA295">
        <v>704.89</v>
      </c>
      <c r="AB295">
        <v>0</v>
      </c>
      <c r="AC295">
        <v>0</v>
      </c>
      <c r="AD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 t="s">
        <v>45</v>
      </c>
      <c r="AT295">
        <v>101.5</v>
      </c>
      <c r="AU295" t="s">
        <v>45</v>
      </c>
      <c r="AV295">
        <v>0</v>
      </c>
      <c r="AW295">
        <v>1</v>
      </c>
      <c r="AX295">
        <v>-1</v>
      </c>
      <c r="AY295">
        <v>0</v>
      </c>
      <c r="AZ295">
        <v>0</v>
      </c>
      <c r="BA295" t="s">
        <v>45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B295">
        <v>0</v>
      </c>
    </row>
    <row r="296" spans="1:80">
      <c r="A296">
        <f>ROW(Source!A582)</f>
        <v>582</v>
      </c>
      <c r="B296">
        <v>22950688</v>
      </c>
      <c r="C296">
        <v>22952972</v>
      </c>
      <c r="D296">
        <v>7235129</v>
      </c>
      <c r="E296">
        <v>1</v>
      </c>
      <c r="F296">
        <v>1</v>
      </c>
      <c r="G296">
        <v>7157832</v>
      </c>
      <c r="H296">
        <v>3</v>
      </c>
      <c r="I296" t="s">
        <v>592</v>
      </c>
      <c r="J296" t="s">
        <v>594</v>
      </c>
      <c r="K296" t="s">
        <v>593</v>
      </c>
      <c r="L296">
        <v>1348</v>
      </c>
      <c r="N296">
        <v>1009</v>
      </c>
      <c r="O296" t="s">
        <v>138</v>
      </c>
      <c r="P296" t="s">
        <v>138</v>
      </c>
      <c r="Q296">
        <v>1000</v>
      </c>
      <c r="Y296">
        <v>6.6</v>
      </c>
      <c r="AA296">
        <v>5752.41</v>
      </c>
      <c r="AB296">
        <v>0</v>
      </c>
      <c r="AC296">
        <v>0</v>
      </c>
      <c r="AD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 t="s">
        <v>45</v>
      </c>
      <c r="AT296">
        <v>6.6</v>
      </c>
      <c r="AU296" t="s">
        <v>45</v>
      </c>
      <c r="AV296">
        <v>0</v>
      </c>
      <c r="AW296">
        <v>1</v>
      </c>
      <c r="AX296">
        <v>-1</v>
      </c>
      <c r="AY296">
        <v>0</v>
      </c>
      <c r="AZ296">
        <v>0</v>
      </c>
      <c r="BA296" t="s">
        <v>45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B296">
        <v>0</v>
      </c>
    </row>
    <row r="297" spans="1:80">
      <c r="A297">
        <f>ROW(Source!A582)</f>
        <v>582</v>
      </c>
      <c r="B297">
        <v>22950688</v>
      </c>
      <c r="C297">
        <v>22952972</v>
      </c>
      <c r="D297">
        <v>7239911</v>
      </c>
      <c r="E297">
        <v>1</v>
      </c>
      <c r="F297">
        <v>1</v>
      </c>
      <c r="G297">
        <v>7157832</v>
      </c>
      <c r="H297">
        <v>3</v>
      </c>
      <c r="I297" t="s">
        <v>1259</v>
      </c>
      <c r="J297" t="s">
        <v>1260</v>
      </c>
      <c r="K297" t="s">
        <v>1261</v>
      </c>
      <c r="L297">
        <v>1327</v>
      </c>
      <c r="N297">
        <v>1005</v>
      </c>
      <c r="O297" t="s">
        <v>462</v>
      </c>
      <c r="P297" t="s">
        <v>462</v>
      </c>
      <c r="Q297">
        <v>1</v>
      </c>
      <c r="Y297">
        <v>39.200000000000003</v>
      </c>
      <c r="AA297">
        <v>60.91</v>
      </c>
      <c r="AB297">
        <v>0</v>
      </c>
      <c r="AC297">
        <v>0</v>
      </c>
      <c r="AD297">
        <v>0</v>
      </c>
      <c r="AN297">
        <v>0</v>
      </c>
      <c r="AO297">
        <v>1</v>
      </c>
      <c r="AP297">
        <v>0</v>
      </c>
      <c r="AQ297">
        <v>0</v>
      </c>
      <c r="AR297">
        <v>0</v>
      </c>
      <c r="AS297" t="s">
        <v>45</v>
      </c>
      <c r="AT297">
        <v>39.200000000000003</v>
      </c>
      <c r="AU297" t="s">
        <v>45</v>
      </c>
      <c r="AV297">
        <v>0</v>
      </c>
      <c r="AW297">
        <v>2</v>
      </c>
      <c r="AX297">
        <v>22953005</v>
      </c>
      <c r="AY297">
        <v>1</v>
      </c>
      <c r="AZ297">
        <v>0</v>
      </c>
      <c r="BA297">
        <v>276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B297">
        <v>0</v>
      </c>
    </row>
    <row r="298" spans="1:80">
      <c r="A298">
        <f>ROW(Source!A585)</f>
        <v>585</v>
      </c>
      <c r="B298">
        <v>22950688</v>
      </c>
      <c r="C298">
        <v>22953011</v>
      </c>
      <c r="D298">
        <v>7157835</v>
      </c>
      <c r="E298">
        <v>7157832</v>
      </c>
      <c r="F298">
        <v>1</v>
      </c>
      <c r="G298">
        <v>7157832</v>
      </c>
      <c r="H298">
        <v>1</v>
      </c>
      <c r="I298" t="s">
        <v>1053</v>
      </c>
      <c r="J298" t="s">
        <v>45</v>
      </c>
      <c r="K298" t="s">
        <v>1054</v>
      </c>
      <c r="L298">
        <v>1191</v>
      </c>
      <c r="N298">
        <v>1013</v>
      </c>
      <c r="O298" t="s">
        <v>1055</v>
      </c>
      <c r="P298" t="s">
        <v>1055</v>
      </c>
      <c r="Q298">
        <v>1</v>
      </c>
      <c r="Y298">
        <v>39</v>
      </c>
      <c r="AA298">
        <v>0</v>
      </c>
      <c r="AB298">
        <v>0</v>
      </c>
      <c r="AC298">
        <v>0</v>
      </c>
      <c r="AD298">
        <v>0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45</v>
      </c>
      <c r="AT298">
        <v>39</v>
      </c>
      <c r="AU298" t="s">
        <v>45</v>
      </c>
      <c r="AV298">
        <v>1</v>
      </c>
      <c r="AW298">
        <v>2</v>
      </c>
      <c r="AX298">
        <v>22953015</v>
      </c>
      <c r="AY298">
        <v>1</v>
      </c>
      <c r="AZ298">
        <v>0</v>
      </c>
      <c r="BA298">
        <v>278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B298">
        <v>0</v>
      </c>
    </row>
    <row r="299" spans="1:80">
      <c r="A299">
        <f>ROW(Source!A585)</f>
        <v>585</v>
      </c>
      <c r="B299">
        <v>22950688</v>
      </c>
      <c r="C299">
        <v>22953011</v>
      </c>
      <c r="D299">
        <v>7159942</v>
      </c>
      <c r="E299">
        <v>7157832</v>
      </c>
      <c r="F299">
        <v>1</v>
      </c>
      <c r="G299">
        <v>7157832</v>
      </c>
      <c r="H299">
        <v>2</v>
      </c>
      <c r="I299" t="s">
        <v>1063</v>
      </c>
      <c r="J299" t="s">
        <v>45</v>
      </c>
      <c r="K299" t="s">
        <v>1064</v>
      </c>
      <c r="L299">
        <v>1344</v>
      </c>
      <c r="N299">
        <v>1008</v>
      </c>
      <c r="O299" t="s">
        <v>1065</v>
      </c>
      <c r="P299" t="s">
        <v>1065</v>
      </c>
      <c r="Q299">
        <v>1</v>
      </c>
      <c r="Y299">
        <v>71.290000000000006</v>
      </c>
      <c r="AA299">
        <v>0</v>
      </c>
      <c r="AB299">
        <v>1</v>
      </c>
      <c r="AC299">
        <v>0</v>
      </c>
      <c r="AD299">
        <v>0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45</v>
      </c>
      <c r="AT299">
        <v>71.290000000000006</v>
      </c>
      <c r="AU299" t="s">
        <v>45</v>
      </c>
      <c r="AV299">
        <v>0</v>
      </c>
      <c r="AW299">
        <v>2</v>
      </c>
      <c r="AX299">
        <v>22953016</v>
      </c>
      <c r="AY299">
        <v>1</v>
      </c>
      <c r="AZ299">
        <v>0</v>
      </c>
      <c r="BA299">
        <v>279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B299">
        <v>0</v>
      </c>
    </row>
    <row r="300" spans="1:80">
      <c r="A300">
        <f>ROW(Source!A585)</f>
        <v>585</v>
      </c>
      <c r="B300">
        <v>22950688</v>
      </c>
      <c r="C300">
        <v>22953011</v>
      </c>
      <c r="D300">
        <v>7182707</v>
      </c>
      <c r="E300">
        <v>7157832</v>
      </c>
      <c r="F300">
        <v>1</v>
      </c>
      <c r="G300">
        <v>7157832</v>
      </c>
      <c r="H300">
        <v>3</v>
      </c>
      <c r="I300" t="s">
        <v>1066</v>
      </c>
      <c r="J300" t="s">
        <v>45</v>
      </c>
      <c r="K300" t="s">
        <v>1067</v>
      </c>
      <c r="L300">
        <v>1344</v>
      </c>
      <c r="N300">
        <v>1008</v>
      </c>
      <c r="O300" t="s">
        <v>1065</v>
      </c>
      <c r="P300" t="s">
        <v>1065</v>
      </c>
      <c r="Q300">
        <v>1</v>
      </c>
      <c r="Y300">
        <v>27.72</v>
      </c>
      <c r="AA300">
        <v>1</v>
      </c>
      <c r="AB300">
        <v>0</v>
      </c>
      <c r="AC300">
        <v>0</v>
      </c>
      <c r="AD300">
        <v>0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45</v>
      </c>
      <c r="AT300">
        <v>27.72</v>
      </c>
      <c r="AU300" t="s">
        <v>45</v>
      </c>
      <c r="AV300">
        <v>0</v>
      </c>
      <c r="AW300">
        <v>2</v>
      </c>
      <c r="AX300">
        <v>22953018</v>
      </c>
      <c r="AY300">
        <v>1</v>
      </c>
      <c r="AZ300">
        <v>0</v>
      </c>
      <c r="BA300">
        <v>280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B300">
        <v>0</v>
      </c>
    </row>
    <row r="301" spans="1:80">
      <c r="A301">
        <f>ROW(Source!A585)</f>
        <v>585</v>
      </c>
      <c r="B301">
        <v>22950688</v>
      </c>
      <c r="C301">
        <v>22953011</v>
      </c>
      <c r="D301">
        <v>7232322</v>
      </c>
      <c r="E301">
        <v>1</v>
      </c>
      <c r="F301">
        <v>1</v>
      </c>
      <c r="G301">
        <v>7157832</v>
      </c>
      <c r="H301">
        <v>3</v>
      </c>
      <c r="I301" t="s">
        <v>604</v>
      </c>
      <c r="J301" t="s">
        <v>606</v>
      </c>
      <c r="K301" t="s">
        <v>605</v>
      </c>
      <c r="L301">
        <v>1348</v>
      </c>
      <c r="N301">
        <v>1009</v>
      </c>
      <c r="O301" t="s">
        <v>138</v>
      </c>
      <c r="P301" t="s">
        <v>138</v>
      </c>
      <c r="Q301">
        <v>1000</v>
      </c>
      <c r="Y301">
        <v>0.24</v>
      </c>
      <c r="AA301">
        <v>11626.84</v>
      </c>
      <c r="AB301">
        <v>0</v>
      </c>
      <c r="AC301">
        <v>0</v>
      </c>
      <c r="AD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 t="s">
        <v>45</v>
      </c>
      <c r="AT301">
        <v>0.24</v>
      </c>
      <c r="AU301" t="s">
        <v>45</v>
      </c>
      <c r="AV301">
        <v>0</v>
      </c>
      <c r="AW301">
        <v>1</v>
      </c>
      <c r="AX301">
        <v>-1</v>
      </c>
      <c r="AY301">
        <v>0</v>
      </c>
      <c r="AZ301">
        <v>0</v>
      </c>
      <c r="BA301" t="s">
        <v>45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B301">
        <v>0</v>
      </c>
    </row>
    <row r="302" spans="1:80">
      <c r="A302">
        <f>ROW(Source!A587)</f>
        <v>587</v>
      </c>
      <c r="B302">
        <v>22950688</v>
      </c>
      <c r="C302">
        <v>22953021</v>
      </c>
      <c r="D302">
        <v>7157835</v>
      </c>
      <c r="E302">
        <v>7157832</v>
      </c>
      <c r="F302">
        <v>1</v>
      </c>
      <c r="G302">
        <v>7157832</v>
      </c>
      <c r="H302">
        <v>1</v>
      </c>
      <c r="I302" t="s">
        <v>1053</v>
      </c>
      <c r="J302" t="s">
        <v>45</v>
      </c>
      <c r="K302" t="s">
        <v>1054</v>
      </c>
      <c r="L302">
        <v>1191</v>
      </c>
      <c r="N302">
        <v>1013</v>
      </c>
      <c r="O302" t="s">
        <v>1055</v>
      </c>
      <c r="P302" t="s">
        <v>1055</v>
      </c>
      <c r="Q302">
        <v>1</v>
      </c>
      <c r="Y302">
        <v>133</v>
      </c>
      <c r="AA302">
        <v>0</v>
      </c>
      <c r="AB302">
        <v>0</v>
      </c>
      <c r="AC302">
        <v>0</v>
      </c>
      <c r="AD302">
        <v>0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45</v>
      </c>
      <c r="AT302">
        <v>133</v>
      </c>
      <c r="AU302" t="s">
        <v>45</v>
      </c>
      <c r="AV302">
        <v>1</v>
      </c>
      <c r="AW302">
        <v>2</v>
      </c>
      <c r="AX302">
        <v>22953028</v>
      </c>
      <c r="AY302">
        <v>1</v>
      </c>
      <c r="AZ302">
        <v>0</v>
      </c>
      <c r="BA302">
        <v>282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B302">
        <v>0</v>
      </c>
    </row>
    <row r="303" spans="1:80">
      <c r="A303">
        <f>ROW(Source!A587)</f>
        <v>587</v>
      </c>
      <c r="B303">
        <v>22950688</v>
      </c>
      <c r="C303">
        <v>22953021</v>
      </c>
      <c r="D303">
        <v>7159942</v>
      </c>
      <c r="E303">
        <v>7157832</v>
      </c>
      <c r="F303">
        <v>1</v>
      </c>
      <c r="G303">
        <v>7157832</v>
      </c>
      <c r="H303">
        <v>2</v>
      </c>
      <c r="I303" t="s">
        <v>1063</v>
      </c>
      <c r="J303" t="s">
        <v>45</v>
      </c>
      <c r="K303" t="s">
        <v>1064</v>
      </c>
      <c r="L303">
        <v>1344</v>
      </c>
      <c r="N303">
        <v>1008</v>
      </c>
      <c r="O303" t="s">
        <v>1065</v>
      </c>
      <c r="P303" t="s">
        <v>1065</v>
      </c>
      <c r="Q303">
        <v>1</v>
      </c>
      <c r="Y303">
        <v>267.05</v>
      </c>
      <c r="AA303">
        <v>0</v>
      </c>
      <c r="AB303">
        <v>1</v>
      </c>
      <c r="AC303">
        <v>0</v>
      </c>
      <c r="AD303">
        <v>0</v>
      </c>
      <c r="AN303">
        <v>0</v>
      </c>
      <c r="AO303">
        <v>1</v>
      </c>
      <c r="AP303">
        <v>0</v>
      </c>
      <c r="AQ303">
        <v>0</v>
      </c>
      <c r="AR303">
        <v>0</v>
      </c>
      <c r="AS303" t="s">
        <v>45</v>
      </c>
      <c r="AT303">
        <v>267.05</v>
      </c>
      <c r="AU303" t="s">
        <v>45</v>
      </c>
      <c r="AV303">
        <v>0</v>
      </c>
      <c r="AW303">
        <v>2</v>
      </c>
      <c r="AX303">
        <v>22953029</v>
      </c>
      <c r="AY303">
        <v>1</v>
      </c>
      <c r="AZ303">
        <v>0</v>
      </c>
      <c r="BA303">
        <v>283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B303">
        <v>0</v>
      </c>
    </row>
    <row r="304" spans="1:80">
      <c r="A304">
        <f>ROW(Source!A587)</f>
        <v>587</v>
      </c>
      <c r="B304">
        <v>22950688</v>
      </c>
      <c r="C304">
        <v>22953021</v>
      </c>
      <c r="D304">
        <v>7182707</v>
      </c>
      <c r="E304">
        <v>7157832</v>
      </c>
      <c r="F304">
        <v>1</v>
      </c>
      <c r="G304">
        <v>7157832</v>
      </c>
      <c r="H304">
        <v>3</v>
      </c>
      <c r="I304" t="s">
        <v>1066</v>
      </c>
      <c r="J304" t="s">
        <v>45</v>
      </c>
      <c r="K304" t="s">
        <v>1067</v>
      </c>
      <c r="L304">
        <v>1344</v>
      </c>
      <c r="N304">
        <v>1008</v>
      </c>
      <c r="O304" t="s">
        <v>1065</v>
      </c>
      <c r="P304" t="s">
        <v>1065</v>
      </c>
      <c r="Q304">
        <v>1</v>
      </c>
      <c r="Y304">
        <v>3</v>
      </c>
      <c r="AA304">
        <v>1</v>
      </c>
      <c r="AB304">
        <v>0</v>
      </c>
      <c r="AC304">
        <v>0</v>
      </c>
      <c r="AD304">
        <v>0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45</v>
      </c>
      <c r="AT304">
        <v>3</v>
      </c>
      <c r="AU304" t="s">
        <v>45</v>
      </c>
      <c r="AV304">
        <v>0</v>
      </c>
      <c r="AW304">
        <v>2</v>
      </c>
      <c r="AX304">
        <v>22953036</v>
      </c>
      <c r="AY304">
        <v>1</v>
      </c>
      <c r="AZ304">
        <v>0</v>
      </c>
      <c r="BA304">
        <v>284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B304">
        <v>0</v>
      </c>
    </row>
    <row r="305" spans="1:80">
      <c r="A305">
        <f>ROW(Source!A587)</f>
        <v>587</v>
      </c>
      <c r="B305">
        <v>22950688</v>
      </c>
      <c r="C305">
        <v>22953021</v>
      </c>
      <c r="D305">
        <v>7232703</v>
      </c>
      <c r="E305">
        <v>1</v>
      </c>
      <c r="F305">
        <v>1</v>
      </c>
      <c r="G305">
        <v>7157832</v>
      </c>
      <c r="H305">
        <v>3</v>
      </c>
      <c r="I305" t="s">
        <v>1262</v>
      </c>
      <c r="J305" t="s">
        <v>1263</v>
      </c>
      <c r="K305" t="s">
        <v>1264</v>
      </c>
      <c r="L305">
        <v>1327</v>
      </c>
      <c r="N305">
        <v>1005</v>
      </c>
      <c r="O305" t="s">
        <v>462</v>
      </c>
      <c r="P305" t="s">
        <v>462</v>
      </c>
      <c r="Q305">
        <v>1</v>
      </c>
      <c r="Y305">
        <v>108</v>
      </c>
      <c r="AA305">
        <v>33.56</v>
      </c>
      <c r="AB305">
        <v>0</v>
      </c>
      <c r="AC305">
        <v>0</v>
      </c>
      <c r="AD305">
        <v>0</v>
      </c>
      <c r="AN305">
        <v>0</v>
      </c>
      <c r="AO305">
        <v>1</v>
      </c>
      <c r="AP305">
        <v>0</v>
      </c>
      <c r="AQ305">
        <v>0</v>
      </c>
      <c r="AR305">
        <v>0</v>
      </c>
      <c r="AS305" t="s">
        <v>45</v>
      </c>
      <c r="AT305">
        <v>108</v>
      </c>
      <c r="AU305" t="s">
        <v>45</v>
      </c>
      <c r="AV305">
        <v>0</v>
      </c>
      <c r="AW305">
        <v>2</v>
      </c>
      <c r="AX305">
        <v>22953031</v>
      </c>
      <c r="AY305">
        <v>1</v>
      </c>
      <c r="AZ305">
        <v>0</v>
      </c>
      <c r="BA305">
        <v>286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B305">
        <v>0</v>
      </c>
    </row>
    <row r="306" spans="1:80">
      <c r="A306">
        <f>ROW(Source!A587)</f>
        <v>587</v>
      </c>
      <c r="B306">
        <v>22950688</v>
      </c>
      <c r="C306">
        <v>22953021</v>
      </c>
      <c r="D306">
        <v>7231827</v>
      </c>
      <c r="E306">
        <v>1</v>
      </c>
      <c r="F306">
        <v>1</v>
      </c>
      <c r="G306">
        <v>7157832</v>
      </c>
      <c r="H306">
        <v>3</v>
      </c>
      <c r="I306" t="s">
        <v>612</v>
      </c>
      <c r="J306" t="s">
        <v>614</v>
      </c>
      <c r="K306" t="s">
        <v>613</v>
      </c>
      <c r="L306">
        <v>1339</v>
      </c>
      <c r="N306">
        <v>1007</v>
      </c>
      <c r="O306" t="s">
        <v>102</v>
      </c>
      <c r="P306" t="s">
        <v>102</v>
      </c>
      <c r="Q306">
        <v>1</v>
      </c>
      <c r="Y306">
        <v>0.18228</v>
      </c>
      <c r="AA306">
        <v>7.07</v>
      </c>
      <c r="AB306">
        <v>0</v>
      </c>
      <c r="AC306">
        <v>0</v>
      </c>
      <c r="AD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 t="s">
        <v>45</v>
      </c>
      <c r="AT306">
        <v>0.18228</v>
      </c>
      <c r="AU306" t="s">
        <v>45</v>
      </c>
      <c r="AV306">
        <v>0</v>
      </c>
      <c r="AW306">
        <v>1</v>
      </c>
      <c r="AX306">
        <v>-1</v>
      </c>
      <c r="AY306">
        <v>0</v>
      </c>
      <c r="AZ306">
        <v>0</v>
      </c>
      <c r="BA306" t="s">
        <v>45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B306">
        <v>0</v>
      </c>
    </row>
    <row r="307" spans="1:80">
      <c r="A307">
        <f>ROW(Source!A587)</f>
        <v>587</v>
      </c>
      <c r="B307">
        <v>22950688</v>
      </c>
      <c r="C307">
        <v>22953021</v>
      </c>
      <c r="D307">
        <v>7231946</v>
      </c>
      <c r="E307">
        <v>1</v>
      </c>
      <c r="F307">
        <v>1</v>
      </c>
      <c r="G307">
        <v>7157832</v>
      </c>
      <c r="H307">
        <v>3</v>
      </c>
      <c r="I307" t="s">
        <v>1265</v>
      </c>
      <c r="J307" t="s">
        <v>1266</v>
      </c>
      <c r="K307" t="s">
        <v>1267</v>
      </c>
      <c r="L307">
        <v>1348</v>
      </c>
      <c r="N307">
        <v>1009</v>
      </c>
      <c r="O307" t="s">
        <v>138</v>
      </c>
      <c r="P307" t="s">
        <v>138</v>
      </c>
      <c r="Q307">
        <v>1000</v>
      </c>
      <c r="Y307">
        <v>2.5000000000000001E-3</v>
      </c>
      <c r="AA307">
        <v>20166.439999999999</v>
      </c>
      <c r="AB307">
        <v>0</v>
      </c>
      <c r="AC307">
        <v>0</v>
      </c>
      <c r="AD307">
        <v>0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45</v>
      </c>
      <c r="AT307">
        <v>2.5000000000000001E-3</v>
      </c>
      <c r="AU307" t="s">
        <v>45</v>
      </c>
      <c r="AV307">
        <v>0</v>
      </c>
      <c r="AW307">
        <v>2</v>
      </c>
      <c r="AX307">
        <v>22953032</v>
      </c>
      <c r="AY307">
        <v>1</v>
      </c>
      <c r="AZ307">
        <v>0</v>
      </c>
      <c r="BA307">
        <v>287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B307">
        <v>0</v>
      </c>
    </row>
    <row r="308" spans="1:80">
      <c r="A308">
        <f>ROW(Source!A587)</f>
        <v>587</v>
      </c>
      <c r="B308">
        <v>22950688</v>
      </c>
      <c r="C308">
        <v>22953021</v>
      </c>
      <c r="D308">
        <v>7232436</v>
      </c>
      <c r="E308">
        <v>1</v>
      </c>
      <c r="F308">
        <v>1</v>
      </c>
      <c r="G308">
        <v>7157832</v>
      </c>
      <c r="H308">
        <v>3</v>
      </c>
      <c r="I308" t="s">
        <v>1268</v>
      </c>
      <c r="J308" t="s">
        <v>1269</v>
      </c>
      <c r="K308" t="s">
        <v>1270</v>
      </c>
      <c r="L308">
        <v>1346</v>
      </c>
      <c r="N308">
        <v>1009</v>
      </c>
      <c r="O308" t="s">
        <v>163</v>
      </c>
      <c r="P308" t="s">
        <v>163</v>
      </c>
      <c r="Q308">
        <v>1</v>
      </c>
      <c r="Y308">
        <v>12</v>
      </c>
      <c r="AA308">
        <v>9.86</v>
      </c>
      <c r="AB308">
        <v>0</v>
      </c>
      <c r="AC308">
        <v>0</v>
      </c>
      <c r="AD308">
        <v>0</v>
      </c>
      <c r="AN308">
        <v>0</v>
      </c>
      <c r="AO308">
        <v>1</v>
      </c>
      <c r="AP308">
        <v>0</v>
      </c>
      <c r="AQ308">
        <v>0</v>
      </c>
      <c r="AR308">
        <v>0</v>
      </c>
      <c r="AS308" t="s">
        <v>45</v>
      </c>
      <c r="AT308">
        <v>12</v>
      </c>
      <c r="AU308" t="s">
        <v>45</v>
      </c>
      <c r="AV308">
        <v>0</v>
      </c>
      <c r="AW308">
        <v>2</v>
      </c>
      <c r="AX308">
        <v>22953033</v>
      </c>
      <c r="AY308">
        <v>1</v>
      </c>
      <c r="AZ308">
        <v>0</v>
      </c>
      <c r="BA308">
        <v>288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B308">
        <v>0</v>
      </c>
    </row>
    <row r="309" spans="1:80">
      <c r="A309">
        <f>ROW(Source!A587)</f>
        <v>587</v>
      </c>
      <c r="B309">
        <v>22950688</v>
      </c>
      <c r="C309">
        <v>22953021</v>
      </c>
      <c r="D309">
        <v>7234972</v>
      </c>
      <c r="E309">
        <v>1</v>
      </c>
      <c r="F309">
        <v>1</v>
      </c>
      <c r="G309">
        <v>7157832</v>
      </c>
      <c r="H309">
        <v>3</v>
      </c>
      <c r="I309" t="s">
        <v>387</v>
      </c>
      <c r="J309" t="s">
        <v>389</v>
      </c>
      <c r="K309" t="s">
        <v>388</v>
      </c>
      <c r="L309">
        <v>1339</v>
      </c>
      <c r="N309">
        <v>1007</v>
      </c>
      <c r="O309" t="s">
        <v>102</v>
      </c>
      <c r="P309" t="s">
        <v>102</v>
      </c>
      <c r="Q309">
        <v>1</v>
      </c>
      <c r="Y309">
        <v>2.6040000000000001</v>
      </c>
      <c r="AA309">
        <v>481.69</v>
      </c>
      <c r="AB309">
        <v>0</v>
      </c>
      <c r="AC309">
        <v>0</v>
      </c>
      <c r="AD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 t="s">
        <v>45</v>
      </c>
      <c r="AT309">
        <v>2.6040000000000001</v>
      </c>
      <c r="AU309" t="s">
        <v>45</v>
      </c>
      <c r="AV309">
        <v>0</v>
      </c>
      <c r="AW309">
        <v>1</v>
      </c>
      <c r="AX309">
        <v>-1</v>
      </c>
      <c r="AY309">
        <v>0</v>
      </c>
      <c r="AZ309">
        <v>0</v>
      </c>
      <c r="BA309" t="s">
        <v>45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B309">
        <v>0</v>
      </c>
    </row>
    <row r="310" spans="1:80">
      <c r="A310">
        <f>ROW(Source!A587)</f>
        <v>587</v>
      </c>
      <c r="B310">
        <v>22950688</v>
      </c>
      <c r="C310">
        <v>22953021</v>
      </c>
      <c r="D310">
        <v>7234982</v>
      </c>
      <c r="E310">
        <v>1</v>
      </c>
      <c r="F310">
        <v>1</v>
      </c>
      <c r="G310">
        <v>7157832</v>
      </c>
      <c r="H310">
        <v>3</v>
      </c>
      <c r="I310" t="s">
        <v>615</v>
      </c>
      <c r="J310" t="s">
        <v>617</v>
      </c>
      <c r="K310" t="s">
        <v>616</v>
      </c>
      <c r="L310">
        <v>1348</v>
      </c>
      <c r="N310">
        <v>1009</v>
      </c>
      <c r="O310" t="s">
        <v>138</v>
      </c>
      <c r="P310" t="s">
        <v>138</v>
      </c>
      <c r="Q310">
        <v>1000</v>
      </c>
      <c r="Y310">
        <v>1.0416000000000001</v>
      </c>
      <c r="AA310">
        <v>796.76</v>
      </c>
      <c r="AB310">
        <v>0</v>
      </c>
      <c r="AC310">
        <v>0</v>
      </c>
      <c r="AD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 t="s">
        <v>45</v>
      </c>
      <c r="AT310">
        <v>1.0416000000000001</v>
      </c>
      <c r="AU310" t="s">
        <v>45</v>
      </c>
      <c r="AV310">
        <v>0</v>
      </c>
      <c r="AW310">
        <v>1</v>
      </c>
      <c r="AX310">
        <v>-1</v>
      </c>
      <c r="AY310">
        <v>0</v>
      </c>
      <c r="AZ310">
        <v>0</v>
      </c>
      <c r="BA310" t="s">
        <v>45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B310">
        <v>0</v>
      </c>
    </row>
    <row r="311" spans="1:80">
      <c r="A311">
        <f>ROW(Source!A591)</f>
        <v>591</v>
      </c>
      <c r="B311">
        <v>22950688</v>
      </c>
      <c r="C311">
        <v>22953043</v>
      </c>
      <c r="D311">
        <v>7157835</v>
      </c>
      <c r="E311">
        <v>7157832</v>
      </c>
      <c r="F311">
        <v>1</v>
      </c>
      <c r="G311">
        <v>7157832</v>
      </c>
      <c r="H311">
        <v>1</v>
      </c>
      <c r="I311" t="s">
        <v>1053</v>
      </c>
      <c r="J311" t="s">
        <v>45</v>
      </c>
      <c r="K311" t="s">
        <v>1054</v>
      </c>
      <c r="L311">
        <v>1191</v>
      </c>
      <c r="N311">
        <v>1013</v>
      </c>
      <c r="O311" t="s">
        <v>1055</v>
      </c>
      <c r="P311" t="s">
        <v>1055</v>
      </c>
      <c r="Q311">
        <v>1</v>
      </c>
      <c r="Y311">
        <v>8.8000000000000007</v>
      </c>
      <c r="AA311">
        <v>0</v>
      </c>
      <c r="AB311">
        <v>0</v>
      </c>
      <c r="AC311">
        <v>0</v>
      </c>
      <c r="AD311">
        <v>0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45</v>
      </c>
      <c r="AT311">
        <v>8.8000000000000007</v>
      </c>
      <c r="AU311" t="s">
        <v>45</v>
      </c>
      <c r="AV311">
        <v>1</v>
      </c>
      <c r="AW311">
        <v>2</v>
      </c>
      <c r="AX311">
        <v>22953050</v>
      </c>
      <c r="AY311">
        <v>1</v>
      </c>
      <c r="AZ311">
        <v>0</v>
      </c>
      <c r="BA311">
        <v>291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B311">
        <v>0</v>
      </c>
    </row>
    <row r="312" spans="1:80">
      <c r="A312">
        <f>ROW(Source!A591)</f>
        <v>591</v>
      </c>
      <c r="B312">
        <v>22950688</v>
      </c>
      <c r="C312">
        <v>22953043</v>
      </c>
      <c r="D312">
        <v>7231421</v>
      </c>
      <c r="E312">
        <v>1</v>
      </c>
      <c r="F312">
        <v>1</v>
      </c>
      <c r="G312">
        <v>7157832</v>
      </c>
      <c r="H312">
        <v>2</v>
      </c>
      <c r="I312" t="s">
        <v>1157</v>
      </c>
      <c r="J312" t="s">
        <v>1158</v>
      </c>
      <c r="K312" t="s">
        <v>1159</v>
      </c>
      <c r="L312">
        <v>1368</v>
      </c>
      <c r="N312">
        <v>1011</v>
      </c>
      <c r="O312" t="s">
        <v>1059</v>
      </c>
      <c r="P312" t="s">
        <v>1059</v>
      </c>
      <c r="Q312">
        <v>1</v>
      </c>
      <c r="Y312">
        <v>0.05</v>
      </c>
      <c r="AA312">
        <v>0</v>
      </c>
      <c r="AB312">
        <v>74.44</v>
      </c>
      <c r="AC312">
        <v>17.59</v>
      </c>
      <c r="AD312">
        <v>0</v>
      </c>
      <c r="AN312">
        <v>0</v>
      </c>
      <c r="AO312">
        <v>1</v>
      </c>
      <c r="AP312">
        <v>0</v>
      </c>
      <c r="AQ312">
        <v>0</v>
      </c>
      <c r="AR312">
        <v>0</v>
      </c>
      <c r="AS312" t="s">
        <v>45</v>
      </c>
      <c r="AT312">
        <v>0.05</v>
      </c>
      <c r="AU312" t="s">
        <v>45</v>
      </c>
      <c r="AV312">
        <v>0</v>
      </c>
      <c r="AW312">
        <v>2</v>
      </c>
      <c r="AX312">
        <v>22953051</v>
      </c>
      <c r="AY312">
        <v>1</v>
      </c>
      <c r="AZ312">
        <v>0</v>
      </c>
      <c r="BA312">
        <v>292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B312">
        <v>0</v>
      </c>
    </row>
    <row r="313" spans="1:80">
      <c r="A313">
        <f>ROW(Source!A591)</f>
        <v>591</v>
      </c>
      <c r="B313">
        <v>22950688</v>
      </c>
      <c r="C313">
        <v>22953043</v>
      </c>
      <c r="D313">
        <v>7230911</v>
      </c>
      <c r="E313">
        <v>1</v>
      </c>
      <c r="F313">
        <v>1</v>
      </c>
      <c r="G313">
        <v>7157832</v>
      </c>
      <c r="H313">
        <v>2</v>
      </c>
      <c r="I313" t="s">
        <v>1271</v>
      </c>
      <c r="J313" t="s">
        <v>1272</v>
      </c>
      <c r="K313" t="s">
        <v>1273</v>
      </c>
      <c r="L313">
        <v>1368</v>
      </c>
      <c r="N313">
        <v>1011</v>
      </c>
      <c r="O313" t="s">
        <v>1059</v>
      </c>
      <c r="P313" t="s">
        <v>1059</v>
      </c>
      <c r="Q313">
        <v>1</v>
      </c>
      <c r="Y313">
        <v>0.18</v>
      </c>
      <c r="AA313">
        <v>0</v>
      </c>
      <c r="AB313">
        <v>1.28</v>
      </c>
      <c r="AC313">
        <v>0.67</v>
      </c>
      <c r="AD313">
        <v>0</v>
      </c>
      <c r="AN313">
        <v>0</v>
      </c>
      <c r="AO313">
        <v>1</v>
      </c>
      <c r="AP313">
        <v>0</v>
      </c>
      <c r="AQ313">
        <v>0</v>
      </c>
      <c r="AR313">
        <v>0</v>
      </c>
      <c r="AS313" t="s">
        <v>45</v>
      </c>
      <c r="AT313">
        <v>0.18</v>
      </c>
      <c r="AU313" t="s">
        <v>45</v>
      </c>
      <c r="AV313">
        <v>0</v>
      </c>
      <c r="AW313">
        <v>2</v>
      </c>
      <c r="AX313">
        <v>22953052</v>
      </c>
      <c r="AY313">
        <v>1</v>
      </c>
      <c r="AZ313">
        <v>0</v>
      </c>
      <c r="BA313">
        <v>293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B313">
        <v>0</v>
      </c>
    </row>
    <row r="314" spans="1:80">
      <c r="A314">
        <f>ROW(Source!A591)</f>
        <v>591</v>
      </c>
      <c r="B314">
        <v>22950688</v>
      </c>
      <c r="C314">
        <v>22953043</v>
      </c>
      <c r="D314">
        <v>7231824</v>
      </c>
      <c r="E314">
        <v>1</v>
      </c>
      <c r="F314">
        <v>1</v>
      </c>
      <c r="G314">
        <v>7157832</v>
      </c>
      <c r="H314">
        <v>3</v>
      </c>
      <c r="I314" t="s">
        <v>1274</v>
      </c>
      <c r="J314" t="s">
        <v>1275</v>
      </c>
      <c r="K314" t="s">
        <v>1276</v>
      </c>
      <c r="L314">
        <v>1346</v>
      </c>
      <c r="N314">
        <v>1009</v>
      </c>
      <c r="O314" t="s">
        <v>163</v>
      </c>
      <c r="P314" t="s">
        <v>163</v>
      </c>
      <c r="Q314">
        <v>1</v>
      </c>
      <c r="Y314">
        <v>0.01</v>
      </c>
      <c r="AA314">
        <v>1.61</v>
      </c>
      <c r="AB314">
        <v>0</v>
      </c>
      <c r="AC314">
        <v>0</v>
      </c>
      <c r="AD314">
        <v>0</v>
      </c>
      <c r="AN314">
        <v>0</v>
      </c>
      <c r="AO314">
        <v>1</v>
      </c>
      <c r="AP314">
        <v>0</v>
      </c>
      <c r="AQ314">
        <v>0</v>
      </c>
      <c r="AR314">
        <v>0</v>
      </c>
      <c r="AS314" t="s">
        <v>45</v>
      </c>
      <c r="AT314">
        <v>0.01</v>
      </c>
      <c r="AU314" t="s">
        <v>45</v>
      </c>
      <c r="AV314">
        <v>0</v>
      </c>
      <c r="AW314">
        <v>2</v>
      </c>
      <c r="AX314">
        <v>22953053</v>
      </c>
      <c r="AY314">
        <v>1</v>
      </c>
      <c r="AZ314">
        <v>0</v>
      </c>
      <c r="BA314">
        <v>294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B314">
        <v>0</v>
      </c>
    </row>
    <row r="315" spans="1:80">
      <c r="A315">
        <f>ROW(Source!A591)</f>
        <v>591</v>
      </c>
      <c r="B315">
        <v>22950688</v>
      </c>
      <c r="C315">
        <v>22953043</v>
      </c>
      <c r="D315">
        <v>7232153</v>
      </c>
      <c r="E315">
        <v>1</v>
      </c>
      <c r="F315">
        <v>1</v>
      </c>
      <c r="G315">
        <v>7157832</v>
      </c>
      <c r="H315">
        <v>3</v>
      </c>
      <c r="I315" t="s">
        <v>623</v>
      </c>
      <c r="J315" t="s">
        <v>625</v>
      </c>
      <c r="K315" t="s">
        <v>624</v>
      </c>
      <c r="L315">
        <v>1348</v>
      </c>
      <c r="N315">
        <v>1009</v>
      </c>
      <c r="O315" t="s">
        <v>138</v>
      </c>
      <c r="P315" t="s">
        <v>138</v>
      </c>
      <c r="Q315">
        <v>1000</v>
      </c>
      <c r="Y315">
        <v>3.7999999999999999E-2</v>
      </c>
      <c r="AA315">
        <v>15455.12</v>
      </c>
      <c r="AB315">
        <v>0</v>
      </c>
      <c r="AC315">
        <v>0</v>
      </c>
      <c r="AD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 t="s">
        <v>45</v>
      </c>
      <c r="AT315">
        <v>3.7999999999999999E-2</v>
      </c>
      <c r="AU315" t="s">
        <v>45</v>
      </c>
      <c r="AV315">
        <v>0</v>
      </c>
      <c r="AW315">
        <v>1</v>
      </c>
      <c r="AX315">
        <v>-1</v>
      </c>
      <c r="AY315">
        <v>0</v>
      </c>
      <c r="AZ315">
        <v>0</v>
      </c>
      <c r="BA315" t="s">
        <v>45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B315">
        <v>0</v>
      </c>
    </row>
    <row r="316" spans="1:80">
      <c r="A316">
        <f>ROW(Source!A591)</f>
        <v>591</v>
      </c>
      <c r="B316">
        <v>22950688</v>
      </c>
      <c r="C316">
        <v>22953043</v>
      </c>
      <c r="D316">
        <v>7232450</v>
      </c>
      <c r="E316">
        <v>1</v>
      </c>
      <c r="F316">
        <v>1</v>
      </c>
      <c r="G316">
        <v>7157832</v>
      </c>
      <c r="H316">
        <v>3</v>
      </c>
      <c r="I316" t="s">
        <v>1277</v>
      </c>
      <c r="J316" t="s">
        <v>1278</v>
      </c>
      <c r="K316" t="s">
        <v>1279</v>
      </c>
      <c r="L316">
        <v>1348</v>
      </c>
      <c r="N316">
        <v>1009</v>
      </c>
      <c r="O316" t="s">
        <v>138</v>
      </c>
      <c r="P316" t="s">
        <v>138</v>
      </c>
      <c r="Q316">
        <v>1000</v>
      </c>
      <c r="Y316">
        <v>1.4999999999999999E-4</v>
      </c>
      <c r="AA316">
        <v>176.5</v>
      </c>
      <c r="AB316">
        <v>0</v>
      </c>
      <c r="AC316">
        <v>0</v>
      </c>
      <c r="AD316">
        <v>0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45</v>
      </c>
      <c r="AT316">
        <v>1.4999999999999999E-4</v>
      </c>
      <c r="AU316" t="s">
        <v>45</v>
      </c>
      <c r="AV316">
        <v>0</v>
      </c>
      <c r="AW316">
        <v>2</v>
      </c>
      <c r="AX316">
        <v>22953054</v>
      </c>
      <c r="AY316">
        <v>1</v>
      </c>
      <c r="AZ316">
        <v>0</v>
      </c>
      <c r="BA316">
        <v>295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B316">
        <v>0</v>
      </c>
    </row>
    <row r="317" spans="1:80">
      <c r="A317">
        <f>ROW(Source!A591)</f>
        <v>591</v>
      </c>
      <c r="B317">
        <v>22950688</v>
      </c>
      <c r="C317">
        <v>22953043</v>
      </c>
      <c r="D317">
        <v>7234972</v>
      </c>
      <c r="E317">
        <v>1</v>
      </c>
      <c r="F317">
        <v>1</v>
      </c>
      <c r="G317">
        <v>7157832</v>
      </c>
      <c r="H317">
        <v>3</v>
      </c>
      <c r="I317" t="s">
        <v>387</v>
      </c>
      <c r="J317" t="s">
        <v>389</v>
      </c>
      <c r="K317" t="s">
        <v>388</v>
      </c>
      <c r="L317">
        <v>1339</v>
      </c>
      <c r="N317">
        <v>1007</v>
      </c>
      <c r="O317" t="s">
        <v>102</v>
      </c>
      <c r="P317" t="s">
        <v>102</v>
      </c>
      <c r="Q317">
        <v>1</v>
      </c>
      <c r="Y317">
        <v>0.06</v>
      </c>
      <c r="AA317">
        <v>481.69</v>
      </c>
      <c r="AB317">
        <v>0</v>
      </c>
      <c r="AC317">
        <v>0</v>
      </c>
      <c r="AD317">
        <v>0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45</v>
      </c>
      <c r="AT317">
        <v>0.06</v>
      </c>
      <c r="AU317" t="s">
        <v>45</v>
      </c>
      <c r="AV317">
        <v>0</v>
      </c>
      <c r="AW317">
        <v>2</v>
      </c>
      <c r="AX317">
        <v>22953055</v>
      </c>
      <c r="AY317">
        <v>1</v>
      </c>
      <c r="AZ317">
        <v>0</v>
      </c>
      <c r="BA317">
        <v>296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B317">
        <v>0</v>
      </c>
    </row>
    <row r="318" spans="1:80">
      <c r="A318">
        <f>ROW(Source!A619)</f>
        <v>619</v>
      </c>
      <c r="B318">
        <v>22950688</v>
      </c>
      <c r="C318">
        <v>22953061</v>
      </c>
      <c r="D318">
        <v>7157835</v>
      </c>
      <c r="E318">
        <v>7157832</v>
      </c>
      <c r="F318">
        <v>1</v>
      </c>
      <c r="G318">
        <v>7157832</v>
      </c>
      <c r="H318">
        <v>1</v>
      </c>
      <c r="I318" t="s">
        <v>1053</v>
      </c>
      <c r="J318" t="s">
        <v>45</v>
      </c>
      <c r="K318" t="s">
        <v>1054</v>
      </c>
      <c r="L318">
        <v>1191</v>
      </c>
      <c r="N318">
        <v>1013</v>
      </c>
      <c r="O318" t="s">
        <v>1055</v>
      </c>
      <c r="P318" t="s">
        <v>1055</v>
      </c>
      <c r="Q318">
        <v>1</v>
      </c>
      <c r="Y318">
        <v>179</v>
      </c>
      <c r="AA318">
        <v>0</v>
      </c>
      <c r="AB318">
        <v>0</v>
      </c>
      <c r="AC318">
        <v>0</v>
      </c>
      <c r="AD318">
        <v>0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45</v>
      </c>
      <c r="AT318">
        <v>179</v>
      </c>
      <c r="AU318" t="s">
        <v>45</v>
      </c>
      <c r="AV318">
        <v>1</v>
      </c>
      <c r="AW318">
        <v>2</v>
      </c>
      <c r="AX318">
        <v>22953076</v>
      </c>
      <c r="AY318">
        <v>1</v>
      </c>
      <c r="AZ318">
        <v>0</v>
      </c>
      <c r="BA318">
        <v>298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B318">
        <v>0</v>
      </c>
    </row>
    <row r="319" spans="1:80">
      <c r="A319">
        <f>ROW(Source!A619)</f>
        <v>619</v>
      </c>
      <c r="B319">
        <v>22950688</v>
      </c>
      <c r="C319">
        <v>22953061</v>
      </c>
      <c r="D319">
        <v>7231214</v>
      </c>
      <c r="E319">
        <v>1</v>
      </c>
      <c r="F319">
        <v>1</v>
      </c>
      <c r="G319">
        <v>7157832</v>
      </c>
      <c r="H319">
        <v>2</v>
      </c>
      <c r="I319" t="s">
        <v>1241</v>
      </c>
      <c r="J319" t="s">
        <v>1242</v>
      </c>
      <c r="K319" t="s">
        <v>1243</v>
      </c>
      <c r="L319">
        <v>1368</v>
      </c>
      <c r="N319">
        <v>1011</v>
      </c>
      <c r="O319" t="s">
        <v>1059</v>
      </c>
      <c r="P319" t="s">
        <v>1059</v>
      </c>
      <c r="Q319">
        <v>1</v>
      </c>
      <c r="Y319">
        <v>120</v>
      </c>
      <c r="AA319">
        <v>0</v>
      </c>
      <c r="AB319">
        <v>6.22</v>
      </c>
      <c r="AC319">
        <v>0.28999999999999998</v>
      </c>
      <c r="AD319">
        <v>0</v>
      </c>
      <c r="AN319">
        <v>0</v>
      </c>
      <c r="AO319">
        <v>1</v>
      </c>
      <c r="AP319">
        <v>0</v>
      </c>
      <c r="AQ319">
        <v>0</v>
      </c>
      <c r="AR319">
        <v>0</v>
      </c>
      <c r="AS319" t="s">
        <v>45</v>
      </c>
      <c r="AT319">
        <v>120</v>
      </c>
      <c r="AU319" t="s">
        <v>45</v>
      </c>
      <c r="AV319">
        <v>0</v>
      </c>
      <c r="AW319">
        <v>2</v>
      </c>
      <c r="AX319">
        <v>22953077</v>
      </c>
      <c r="AY319">
        <v>1</v>
      </c>
      <c r="AZ319">
        <v>0</v>
      </c>
      <c r="BA319">
        <v>299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B319">
        <v>0</v>
      </c>
    </row>
    <row r="320" spans="1:80">
      <c r="A320">
        <f>ROW(Source!A619)</f>
        <v>619</v>
      </c>
      <c r="B320">
        <v>22950688</v>
      </c>
      <c r="C320">
        <v>22953061</v>
      </c>
      <c r="D320">
        <v>7231421</v>
      </c>
      <c r="E320">
        <v>1</v>
      </c>
      <c r="F320">
        <v>1</v>
      </c>
      <c r="G320">
        <v>7157832</v>
      </c>
      <c r="H320">
        <v>2</v>
      </c>
      <c r="I320" t="s">
        <v>1157</v>
      </c>
      <c r="J320" t="s">
        <v>1158</v>
      </c>
      <c r="K320" t="s">
        <v>1159</v>
      </c>
      <c r="L320">
        <v>1368</v>
      </c>
      <c r="N320">
        <v>1011</v>
      </c>
      <c r="O320" t="s">
        <v>1059</v>
      </c>
      <c r="P320" t="s">
        <v>1059</v>
      </c>
      <c r="Q320">
        <v>1</v>
      </c>
      <c r="Y320">
        <v>1.35</v>
      </c>
      <c r="AA320">
        <v>0</v>
      </c>
      <c r="AB320">
        <v>74.44</v>
      </c>
      <c r="AC320">
        <v>17.59</v>
      </c>
      <c r="AD320">
        <v>0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45</v>
      </c>
      <c r="AT320">
        <v>1.35</v>
      </c>
      <c r="AU320" t="s">
        <v>45</v>
      </c>
      <c r="AV320">
        <v>0</v>
      </c>
      <c r="AW320">
        <v>2</v>
      </c>
      <c r="AX320">
        <v>22953078</v>
      </c>
      <c r="AY320">
        <v>1</v>
      </c>
      <c r="AZ320">
        <v>0</v>
      </c>
      <c r="BA320">
        <v>300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B320">
        <v>0</v>
      </c>
    </row>
    <row r="321" spans="1:80">
      <c r="A321">
        <f>ROW(Source!A619)</f>
        <v>619</v>
      </c>
      <c r="B321">
        <v>22950688</v>
      </c>
      <c r="C321">
        <v>22953061</v>
      </c>
      <c r="D321">
        <v>7231464</v>
      </c>
      <c r="E321">
        <v>1</v>
      </c>
      <c r="F321">
        <v>1</v>
      </c>
      <c r="G321">
        <v>7157832</v>
      </c>
      <c r="H321">
        <v>2</v>
      </c>
      <c r="I321" t="s">
        <v>1244</v>
      </c>
      <c r="J321" t="s">
        <v>1245</v>
      </c>
      <c r="K321" t="s">
        <v>1246</v>
      </c>
      <c r="L321">
        <v>1368</v>
      </c>
      <c r="N321">
        <v>1011</v>
      </c>
      <c r="O321" t="s">
        <v>1059</v>
      </c>
      <c r="P321" t="s">
        <v>1059</v>
      </c>
      <c r="Q321">
        <v>1</v>
      </c>
      <c r="Y321">
        <v>0.1</v>
      </c>
      <c r="AA321">
        <v>0</v>
      </c>
      <c r="AB321">
        <v>0.53</v>
      </c>
      <c r="AC321">
        <v>0.04</v>
      </c>
      <c r="AD321">
        <v>0</v>
      </c>
      <c r="AN321">
        <v>0</v>
      </c>
      <c r="AO321">
        <v>1</v>
      </c>
      <c r="AP321">
        <v>0</v>
      </c>
      <c r="AQ321">
        <v>0</v>
      </c>
      <c r="AR321">
        <v>0</v>
      </c>
      <c r="AS321" t="s">
        <v>45</v>
      </c>
      <c r="AT321">
        <v>0.1</v>
      </c>
      <c r="AU321" t="s">
        <v>45</v>
      </c>
      <c r="AV321">
        <v>0</v>
      </c>
      <c r="AW321">
        <v>2</v>
      </c>
      <c r="AX321">
        <v>22953080</v>
      </c>
      <c r="AY321">
        <v>1</v>
      </c>
      <c r="AZ321">
        <v>0</v>
      </c>
      <c r="BA321">
        <v>301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B321">
        <v>0</v>
      </c>
    </row>
    <row r="322" spans="1:80">
      <c r="A322">
        <f>ROW(Source!A619)</f>
        <v>619</v>
      </c>
      <c r="B322">
        <v>22950688</v>
      </c>
      <c r="C322">
        <v>22953061</v>
      </c>
      <c r="D322">
        <v>7230811</v>
      </c>
      <c r="E322">
        <v>1</v>
      </c>
      <c r="F322">
        <v>1</v>
      </c>
      <c r="G322">
        <v>7157832</v>
      </c>
      <c r="H322">
        <v>2</v>
      </c>
      <c r="I322" t="s">
        <v>1144</v>
      </c>
      <c r="J322" t="s">
        <v>1145</v>
      </c>
      <c r="K322" t="s">
        <v>1146</v>
      </c>
      <c r="L322">
        <v>1368</v>
      </c>
      <c r="N322">
        <v>1011</v>
      </c>
      <c r="O322" t="s">
        <v>1059</v>
      </c>
      <c r="P322" t="s">
        <v>1059</v>
      </c>
      <c r="Q322">
        <v>1</v>
      </c>
      <c r="Y322">
        <v>0.9</v>
      </c>
      <c r="AA322">
        <v>0</v>
      </c>
      <c r="AB322">
        <v>102.11</v>
      </c>
      <c r="AC322">
        <v>30.03</v>
      </c>
      <c r="AD322">
        <v>0</v>
      </c>
      <c r="AN322">
        <v>0</v>
      </c>
      <c r="AO322">
        <v>1</v>
      </c>
      <c r="AP322">
        <v>0</v>
      </c>
      <c r="AQ322">
        <v>0</v>
      </c>
      <c r="AR322">
        <v>0</v>
      </c>
      <c r="AS322" t="s">
        <v>45</v>
      </c>
      <c r="AT322">
        <v>0.9</v>
      </c>
      <c r="AU322" t="s">
        <v>45</v>
      </c>
      <c r="AV322">
        <v>0</v>
      </c>
      <c r="AW322">
        <v>2</v>
      </c>
      <c r="AX322">
        <v>22953079</v>
      </c>
      <c r="AY322">
        <v>1</v>
      </c>
      <c r="AZ322">
        <v>0</v>
      </c>
      <c r="BA322">
        <v>302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B322">
        <v>0</v>
      </c>
    </row>
    <row r="323" spans="1:80">
      <c r="A323">
        <f>ROW(Source!A619)</f>
        <v>619</v>
      </c>
      <c r="B323">
        <v>22950688</v>
      </c>
      <c r="C323">
        <v>22953061</v>
      </c>
      <c r="D323">
        <v>7230897</v>
      </c>
      <c r="E323">
        <v>1</v>
      </c>
      <c r="F323">
        <v>1</v>
      </c>
      <c r="G323">
        <v>7157832</v>
      </c>
      <c r="H323">
        <v>2</v>
      </c>
      <c r="I323" t="s">
        <v>1160</v>
      </c>
      <c r="J323" t="s">
        <v>1161</v>
      </c>
      <c r="K323" t="s">
        <v>1162</v>
      </c>
      <c r="L323">
        <v>1368</v>
      </c>
      <c r="N323">
        <v>1011</v>
      </c>
      <c r="O323" t="s">
        <v>1059</v>
      </c>
      <c r="P323" t="s">
        <v>1059</v>
      </c>
      <c r="Q323">
        <v>1</v>
      </c>
      <c r="Y323">
        <v>0.25</v>
      </c>
      <c r="AA323">
        <v>0</v>
      </c>
      <c r="AB323">
        <v>73</v>
      </c>
      <c r="AC323">
        <v>16.899999999999999</v>
      </c>
      <c r="AD323">
        <v>0</v>
      </c>
      <c r="AN323">
        <v>0</v>
      </c>
      <c r="AO323">
        <v>1</v>
      </c>
      <c r="AP323">
        <v>0</v>
      </c>
      <c r="AQ323">
        <v>0</v>
      </c>
      <c r="AR323">
        <v>0</v>
      </c>
      <c r="AS323" t="s">
        <v>45</v>
      </c>
      <c r="AT323">
        <v>0.25</v>
      </c>
      <c r="AU323" t="s">
        <v>45</v>
      </c>
      <c r="AV323">
        <v>0</v>
      </c>
      <c r="AW323">
        <v>2</v>
      </c>
      <c r="AX323">
        <v>22953081</v>
      </c>
      <c r="AY323">
        <v>1</v>
      </c>
      <c r="AZ323">
        <v>0</v>
      </c>
      <c r="BA323">
        <v>303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B323">
        <v>0</v>
      </c>
    </row>
    <row r="324" spans="1:80">
      <c r="A324">
        <f>ROW(Source!A619)</f>
        <v>619</v>
      </c>
      <c r="B324">
        <v>22950688</v>
      </c>
      <c r="C324">
        <v>22953061</v>
      </c>
      <c r="D324">
        <v>7231063</v>
      </c>
      <c r="E324">
        <v>1</v>
      </c>
      <c r="F324">
        <v>1</v>
      </c>
      <c r="G324">
        <v>7157832</v>
      </c>
      <c r="H324">
        <v>2</v>
      </c>
      <c r="I324" t="s">
        <v>1247</v>
      </c>
      <c r="J324" t="s">
        <v>1248</v>
      </c>
      <c r="K324" t="s">
        <v>1249</v>
      </c>
      <c r="L324">
        <v>1368</v>
      </c>
      <c r="N324">
        <v>1011</v>
      </c>
      <c r="O324" t="s">
        <v>1059</v>
      </c>
      <c r="P324" t="s">
        <v>1059</v>
      </c>
      <c r="Q324">
        <v>1</v>
      </c>
      <c r="Y324">
        <v>9</v>
      </c>
      <c r="AA324">
        <v>0</v>
      </c>
      <c r="AB324">
        <v>2.06</v>
      </c>
      <c r="AC324">
        <v>0.09</v>
      </c>
      <c r="AD324">
        <v>0</v>
      </c>
      <c r="AN324">
        <v>0</v>
      </c>
      <c r="AO324">
        <v>1</v>
      </c>
      <c r="AP324">
        <v>0</v>
      </c>
      <c r="AQ324">
        <v>0</v>
      </c>
      <c r="AR324">
        <v>0</v>
      </c>
      <c r="AS324" t="s">
        <v>45</v>
      </c>
      <c r="AT324">
        <v>9</v>
      </c>
      <c r="AU324" t="s">
        <v>45</v>
      </c>
      <c r="AV324">
        <v>0</v>
      </c>
      <c r="AW324">
        <v>2</v>
      </c>
      <c r="AX324">
        <v>22953082</v>
      </c>
      <c r="AY324">
        <v>1</v>
      </c>
      <c r="AZ324">
        <v>0</v>
      </c>
      <c r="BA324">
        <v>304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B324">
        <v>0</v>
      </c>
    </row>
    <row r="325" spans="1:80">
      <c r="A325">
        <f>ROW(Source!A619)</f>
        <v>619</v>
      </c>
      <c r="B325">
        <v>22950688</v>
      </c>
      <c r="C325">
        <v>22953061</v>
      </c>
      <c r="D325">
        <v>7231827</v>
      </c>
      <c r="E325">
        <v>1</v>
      </c>
      <c r="F325">
        <v>1</v>
      </c>
      <c r="G325">
        <v>7157832</v>
      </c>
      <c r="H325">
        <v>3</v>
      </c>
      <c r="I325" t="s">
        <v>612</v>
      </c>
      <c r="J325" t="s">
        <v>614</v>
      </c>
      <c r="K325" t="s">
        <v>613</v>
      </c>
      <c r="L325">
        <v>1339</v>
      </c>
      <c r="N325">
        <v>1007</v>
      </c>
      <c r="O325" t="s">
        <v>102</v>
      </c>
      <c r="P325" t="s">
        <v>102</v>
      </c>
      <c r="Q325">
        <v>1</v>
      </c>
      <c r="Y325">
        <v>0.73</v>
      </c>
      <c r="AA325">
        <v>7.07</v>
      </c>
      <c r="AB325">
        <v>0</v>
      </c>
      <c r="AC325">
        <v>0</v>
      </c>
      <c r="AD325">
        <v>0</v>
      </c>
      <c r="AN325">
        <v>0</v>
      </c>
      <c r="AO325">
        <v>1</v>
      </c>
      <c r="AP325">
        <v>0</v>
      </c>
      <c r="AQ325">
        <v>0</v>
      </c>
      <c r="AR325">
        <v>0</v>
      </c>
      <c r="AS325" t="s">
        <v>45</v>
      </c>
      <c r="AT325">
        <v>0.73</v>
      </c>
      <c r="AU325" t="s">
        <v>45</v>
      </c>
      <c r="AV325">
        <v>0</v>
      </c>
      <c r="AW325">
        <v>2</v>
      </c>
      <c r="AX325">
        <v>22953084</v>
      </c>
      <c r="AY325">
        <v>1</v>
      </c>
      <c r="AZ325">
        <v>0</v>
      </c>
      <c r="BA325">
        <v>306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B325">
        <v>0</v>
      </c>
    </row>
    <row r="326" spans="1:80">
      <c r="A326">
        <f>ROW(Source!A619)</f>
        <v>619</v>
      </c>
      <c r="B326">
        <v>22950688</v>
      </c>
      <c r="C326">
        <v>22953061</v>
      </c>
      <c r="D326">
        <v>7231843</v>
      </c>
      <c r="E326">
        <v>1</v>
      </c>
      <c r="F326">
        <v>1</v>
      </c>
      <c r="G326">
        <v>7157832</v>
      </c>
      <c r="H326">
        <v>3</v>
      </c>
      <c r="I326" t="s">
        <v>1169</v>
      </c>
      <c r="J326" t="s">
        <v>1170</v>
      </c>
      <c r="K326" t="s">
        <v>1171</v>
      </c>
      <c r="L326">
        <v>1348</v>
      </c>
      <c r="N326">
        <v>1009</v>
      </c>
      <c r="O326" t="s">
        <v>138</v>
      </c>
      <c r="P326" t="s">
        <v>138</v>
      </c>
      <c r="Q326">
        <v>1000</v>
      </c>
      <c r="Y326">
        <v>2E-3</v>
      </c>
      <c r="AA326">
        <v>6521.42</v>
      </c>
      <c r="AB326">
        <v>0</v>
      </c>
      <c r="AC326">
        <v>0</v>
      </c>
      <c r="AD326">
        <v>0</v>
      </c>
      <c r="AN326">
        <v>0</v>
      </c>
      <c r="AO326">
        <v>1</v>
      </c>
      <c r="AP326">
        <v>0</v>
      </c>
      <c r="AQ326">
        <v>0</v>
      </c>
      <c r="AR326">
        <v>0</v>
      </c>
      <c r="AS326" t="s">
        <v>45</v>
      </c>
      <c r="AT326">
        <v>2E-3</v>
      </c>
      <c r="AU326" t="s">
        <v>45</v>
      </c>
      <c r="AV326">
        <v>0</v>
      </c>
      <c r="AW326">
        <v>2</v>
      </c>
      <c r="AX326">
        <v>22953085</v>
      </c>
      <c r="AY326">
        <v>1</v>
      </c>
      <c r="AZ326">
        <v>0</v>
      </c>
      <c r="BA326">
        <v>307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B326">
        <v>0</v>
      </c>
    </row>
    <row r="327" spans="1:80">
      <c r="A327">
        <f>ROW(Source!A619)</f>
        <v>619</v>
      </c>
      <c r="B327">
        <v>22950688</v>
      </c>
      <c r="C327">
        <v>22953061</v>
      </c>
      <c r="D327">
        <v>7233230</v>
      </c>
      <c r="E327">
        <v>1</v>
      </c>
      <c r="F327">
        <v>1</v>
      </c>
      <c r="G327">
        <v>7157832</v>
      </c>
      <c r="H327">
        <v>3</v>
      </c>
      <c r="I327" t="s">
        <v>1229</v>
      </c>
      <c r="J327" t="s">
        <v>1230</v>
      </c>
      <c r="K327" t="s">
        <v>1231</v>
      </c>
      <c r="L327">
        <v>1348</v>
      </c>
      <c r="N327">
        <v>1009</v>
      </c>
      <c r="O327" t="s">
        <v>138</v>
      </c>
      <c r="P327" t="s">
        <v>138</v>
      </c>
      <c r="Q327">
        <v>1000</v>
      </c>
      <c r="Y327">
        <v>0.16</v>
      </c>
      <c r="AA327">
        <v>7191.81</v>
      </c>
      <c r="AB327">
        <v>0</v>
      </c>
      <c r="AC327">
        <v>0</v>
      </c>
      <c r="AD327">
        <v>0</v>
      </c>
      <c r="AN327">
        <v>0</v>
      </c>
      <c r="AO327">
        <v>1</v>
      </c>
      <c r="AP327">
        <v>0</v>
      </c>
      <c r="AQ327">
        <v>0</v>
      </c>
      <c r="AR327">
        <v>0</v>
      </c>
      <c r="AS327" t="s">
        <v>45</v>
      </c>
      <c r="AT327">
        <v>0.16</v>
      </c>
      <c r="AU327" t="s">
        <v>45</v>
      </c>
      <c r="AV327">
        <v>0</v>
      </c>
      <c r="AW327">
        <v>2</v>
      </c>
      <c r="AX327">
        <v>22953086</v>
      </c>
      <c r="AY327">
        <v>1</v>
      </c>
      <c r="AZ327">
        <v>0</v>
      </c>
      <c r="BA327">
        <v>308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B327">
        <v>0</v>
      </c>
    </row>
    <row r="328" spans="1:80">
      <c r="A328">
        <f>ROW(Source!A619)</f>
        <v>619</v>
      </c>
      <c r="B328">
        <v>22950688</v>
      </c>
      <c r="C328">
        <v>22953061</v>
      </c>
      <c r="D328">
        <v>7231937</v>
      </c>
      <c r="E328">
        <v>1</v>
      </c>
      <c r="F328">
        <v>1</v>
      </c>
      <c r="G328">
        <v>7157832</v>
      </c>
      <c r="H328">
        <v>3</v>
      </c>
      <c r="I328" t="s">
        <v>1250</v>
      </c>
      <c r="J328" t="s">
        <v>1251</v>
      </c>
      <c r="K328" t="s">
        <v>1252</v>
      </c>
      <c r="L328">
        <v>1339</v>
      </c>
      <c r="N328">
        <v>1007</v>
      </c>
      <c r="O328" t="s">
        <v>102</v>
      </c>
      <c r="P328" t="s">
        <v>102</v>
      </c>
      <c r="Q328">
        <v>1</v>
      </c>
      <c r="Y328">
        <v>0.04</v>
      </c>
      <c r="AA328">
        <v>1828.56</v>
      </c>
      <c r="AB328">
        <v>0</v>
      </c>
      <c r="AC328">
        <v>0</v>
      </c>
      <c r="AD328">
        <v>0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45</v>
      </c>
      <c r="AT328">
        <v>0.04</v>
      </c>
      <c r="AU328" t="s">
        <v>45</v>
      </c>
      <c r="AV328">
        <v>0</v>
      </c>
      <c r="AW328">
        <v>2</v>
      </c>
      <c r="AX328">
        <v>22953087</v>
      </c>
      <c r="AY328">
        <v>1</v>
      </c>
      <c r="AZ328">
        <v>0</v>
      </c>
      <c r="BA328">
        <v>309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B328">
        <v>0</v>
      </c>
    </row>
    <row r="329" spans="1:80">
      <c r="A329">
        <f>ROW(Source!A619)</f>
        <v>619</v>
      </c>
      <c r="B329">
        <v>22950688</v>
      </c>
      <c r="C329">
        <v>22953061</v>
      </c>
      <c r="D329">
        <v>7231968</v>
      </c>
      <c r="E329">
        <v>1</v>
      </c>
      <c r="F329">
        <v>1</v>
      </c>
      <c r="G329">
        <v>7157832</v>
      </c>
      <c r="H329">
        <v>3</v>
      </c>
      <c r="I329" t="s">
        <v>1253</v>
      </c>
      <c r="J329" t="s">
        <v>1254</v>
      </c>
      <c r="K329" t="s">
        <v>1255</v>
      </c>
      <c r="L329">
        <v>1348</v>
      </c>
      <c r="N329">
        <v>1009</v>
      </c>
      <c r="O329" t="s">
        <v>138</v>
      </c>
      <c r="P329" t="s">
        <v>138</v>
      </c>
      <c r="Q329">
        <v>1000</v>
      </c>
      <c r="Y329">
        <v>0.01</v>
      </c>
      <c r="AA329">
        <v>1260.72</v>
      </c>
      <c r="AB329">
        <v>0</v>
      </c>
      <c r="AC329">
        <v>0</v>
      </c>
      <c r="AD329">
        <v>0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45</v>
      </c>
      <c r="AT329">
        <v>0.01</v>
      </c>
      <c r="AU329" t="s">
        <v>45</v>
      </c>
      <c r="AV329">
        <v>0</v>
      </c>
      <c r="AW329">
        <v>2</v>
      </c>
      <c r="AX329">
        <v>22953088</v>
      </c>
      <c r="AY329">
        <v>1</v>
      </c>
      <c r="AZ329">
        <v>0</v>
      </c>
      <c r="BA329">
        <v>310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B329">
        <v>0</v>
      </c>
    </row>
    <row r="330" spans="1:80">
      <c r="A330">
        <f>ROW(Source!A619)</f>
        <v>619</v>
      </c>
      <c r="B330">
        <v>22950688</v>
      </c>
      <c r="C330">
        <v>22953061</v>
      </c>
      <c r="D330">
        <v>7232363</v>
      </c>
      <c r="E330">
        <v>1</v>
      </c>
      <c r="F330">
        <v>1</v>
      </c>
      <c r="G330">
        <v>7157832</v>
      </c>
      <c r="H330">
        <v>3</v>
      </c>
      <c r="I330" t="s">
        <v>1202</v>
      </c>
      <c r="J330" t="s">
        <v>1203</v>
      </c>
      <c r="K330" t="s">
        <v>1204</v>
      </c>
      <c r="L330">
        <v>1327</v>
      </c>
      <c r="N330">
        <v>1005</v>
      </c>
      <c r="O330" t="s">
        <v>462</v>
      </c>
      <c r="P330" t="s">
        <v>462</v>
      </c>
      <c r="Q330">
        <v>1</v>
      </c>
      <c r="Y330">
        <v>30</v>
      </c>
      <c r="AA330">
        <v>7.39</v>
      </c>
      <c r="AB330">
        <v>0</v>
      </c>
      <c r="AC330">
        <v>0</v>
      </c>
      <c r="AD330">
        <v>0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45</v>
      </c>
      <c r="AT330">
        <v>30</v>
      </c>
      <c r="AU330" t="s">
        <v>45</v>
      </c>
      <c r="AV330">
        <v>0</v>
      </c>
      <c r="AW330">
        <v>2</v>
      </c>
      <c r="AX330">
        <v>22953089</v>
      </c>
      <c r="AY330">
        <v>1</v>
      </c>
      <c r="AZ330">
        <v>0</v>
      </c>
      <c r="BA330">
        <v>311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B330">
        <v>0</v>
      </c>
    </row>
    <row r="331" spans="1:80">
      <c r="A331">
        <f>ROW(Source!A619)</f>
        <v>619</v>
      </c>
      <c r="B331">
        <v>22950688</v>
      </c>
      <c r="C331">
        <v>22953061</v>
      </c>
      <c r="D331">
        <v>7234876</v>
      </c>
      <c r="E331">
        <v>1</v>
      </c>
      <c r="F331">
        <v>1</v>
      </c>
      <c r="G331">
        <v>7157832</v>
      </c>
      <c r="H331">
        <v>3</v>
      </c>
      <c r="I331" t="s">
        <v>634</v>
      </c>
      <c r="J331" t="s">
        <v>636</v>
      </c>
      <c r="K331" t="s">
        <v>635</v>
      </c>
      <c r="L331">
        <v>1339</v>
      </c>
      <c r="N331">
        <v>1007</v>
      </c>
      <c r="O331" t="s">
        <v>102</v>
      </c>
      <c r="P331" t="s">
        <v>102</v>
      </c>
      <c r="Q331">
        <v>1</v>
      </c>
      <c r="Y331">
        <v>101.5</v>
      </c>
      <c r="AA331">
        <v>735.27</v>
      </c>
      <c r="AB331">
        <v>0</v>
      </c>
      <c r="AC331">
        <v>0</v>
      </c>
      <c r="AD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 t="s">
        <v>45</v>
      </c>
      <c r="AT331">
        <v>101.5</v>
      </c>
      <c r="AU331" t="s">
        <v>45</v>
      </c>
      <c r="AV331">
        <v>0</v>
      </c>
      <c r="AW331">
        <v>1</v>
      </c>
      <c r="AX331">
        <v>-1</v>
      </c>
      <c r="AY331">
        <v>0</v>
      </c>
      <c r="AZ331">
        <v>0</v>
      </c>
      <c r="BA331" t="s">
        <v>45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B331">
        <v>0</v>
      </c>
    </row>
    <row r="332" spans="1:80">
      <c r="A332">
        <f>ROW(Source!A619)</f>
        <v>619</v>
      </c>
      <c r="B332">
        <v>22950688</v>
      </c>
      <c r="C332">
        <v>22953061</v>
      </c>
      <c r="D332">
        <v>7235172</v>
      </c>
      <c r="E332">
        <v>1</v>
      </c>
      <c r="F332">
        <v>1</v>
      </c>
      <c r="G332">
        <v>7157832</v>
      </c>
      <c r="H332">
        <v>3</v>
      </c>
      <c r="I332" t="s">
        <v>630</v>
      </c>
      <c r="J332" t="s">
        <v>632</v>
      </c>
      <c r="K332" t="s">
        <v>631</v>
      </c>
      <c r="L332">
        <v>1348</v>
      </c>
      <c r="N332">
        <v>1009</v>
      </c>
      <c r="O332" t="s">
        <v>138</v>
      </c>
      <c r="P332" t="s">
        <v>138</v>
      </c>
      <c r="Q332">
        <v>1000</v>
      </c>
      <c r="Y332">
        <v>8.1</v>
      </c>
      <c r="AA332">
        <v>6340.75</v>
      </c>
      <c r="AB332">
        <v>0</v>
      </c>
      <c r="AC332">
        <v>0</v>
      </c>
      <c r="AD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 t="s">
        <v>45</v>
      </c>
      <c r="AT332">
        <v>8.1</v>
      </c>
      <c r="AU332" t="s">
        <v>45</v>
      </c>
      <c r="AV332">
        <v>0</v>
      </c>
      <c r="AW332">
        <v>1</v>
      </c>
      <c r="AX332">
        <v>-1</v>
      </c>
      <c r="AY332">
        <v>0</v>
      </c>
      <c r="AZ332">
        <v>0</v>
      </c>
      <c r="BA332" t="s">
        <v>45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B332">
        <v>0</v>
      </c>
    </row>
    <row r="333" spans="1:80">
      <c r="A333">
        <f>ROW(Source!A619)</f>
        <v>619</v>
      </c>
      <c r="B333">
        <v>22950688</v>
      </c>
      <c r="C333">
        <v>22953061</v>
      </c>
      <c r="D333">
        <v>7239912</v>
      </c>
      <c r="E333">
        <v>1</v>
      </c>
      <c r="F333">
        <v>1</v>
      </c>
      <c r="G333">
        <v>7157832</v>
      </c>
      <c r="H333">
        <v>3</v>
      </c>
      <c r="I333" t="s">
        <v>1280</v>
      </c>
      <c r="J333" t="s">
        <v>1281</v>
      </c>
      <c r="K333" t="s">
        <v>1282</v>
      </c>
      <c r="L333">
        <v>1327</v>
      </c>
      <c r="N333">
        <v>1005</v>
      </c>
      <c r="O333" t="s">
        <v>462</v>
      </c>
      <c r="P333" t="s">
        <v>462</v>
      </c>
      <c r="Q333">
        <v>1</v>
      </c>
      <c r="Y333">
        <v>3.6</v>
      </c>
      <c r="AA333">
        <v>90.15</v>
      </c>
      <c r="AB333">
        <v>0</v>
      </c>
      <c r="AC333">
        <v>0</v>
      </c>
      <c r="AD333">
        <v>0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45</v>
      </c>
      <c r="AT333">
        <v>3.6</v>
      </c>
      <c r="AU333" t="s">
        <v>45</v>
      </c>
      <c r="AV333">
        <v>0</v>
      </c>
      <c r="AW333">
        <v>2</v>
      </c>
      <c r="AX333">
        <v>22953090</v>
      </c>
      <c r="AY333">
        <v>1</v>
      </c>
      <c r="AZ333">
        <v>0</v>
      </c>
      <c r="BA333">
        <v>312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B333">
        <v>0</v>
      </c>
    </row>
    <row r="334" spans="1:80">
      <c r="A334">
        <f>ROW(Source!A622)</f>
        <v>622</v>
      </c>
      <c r="B334">
        <v>22950688</v>
      </c>
      <c r="C334">
        <v>22953183</v>
      </c>
      <c r="D334">
        <v>7157835</v>
      </c>
      <c r="E334">
        <v>7157832</v>
      </c>
      <c r="F334">
        <v>1</v>
      </c>
      <c r="G334">
        <v>7157832</v>
      </c>
      <c r="H334">
        <v>1</v>
      </c>
      <c r="I334" t="s">
        <v>1053</v>
      </c>
      <c r="J334" t="s">
        <v>45</v>
      </c>
      <c r="K334" t="s">
        <v>1054</v>
      </c>
      <c r="L334">
        <v>1191</v>
      </c>
      <c r="N334">
        <v>1013</v>
      </c>
      <c r="O334" t="s">
        <v>1055</v>
      </c>
      <c r="P334" t="s">
        <v>1055</v>
      </c>
      <c r="Q334">
        <v>1</v>
      </c>
      <c r="Y334">
        <v>36.83</v>
      </c>
      <c r="AA334">
        <v>0</v>
      </c>
      <c r="AB334">
        <v>0</v>
      </c>
      <c r="AC334">
        <v>0</v>
      </c>
      <c r="AD334">
        <v>0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45</v>
      </c>
      <c r="AT334">
        <v>36.83</v>
      </c>
      <c r="AU334" t="s">
        <v>45</v>
      </c>
      <c r="AV334">
        <v>1</v>
      </c>
      <c r="AW334">
        <v>2</v>
      </c>
      <c r="AX334">
        <v>22953194</v>
      </c>
      <c r="AY334">
        <v>1</v>
      </c>
      <c r="AZ334">
        <v>0</v>
      </c>
      <c r="BA334">
        <v>314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B334">
        <v>0</v>
      </c>
    </row>
    <row r="335" spans="1:80">
      <c r="A335">
        <f>ROW(Source!A622)</f>
        <v>622</v>
      </c>
      <c r="B335">
        <v>22950688</v>
      </c>
      <c r="C335">
        <v>22953183</v>
      </c>
      <c r="D335">
        <v>7231240</v>
      </c>
      <c r="E335">
        <v>1</v>
      </c>
      <c r="F335">
        <v>1</v>
      </c>
      <c r="G335">
        <v>7157832</v>
      </c>
      <c r="H335">
        <v>2</v>
      </c>
      <c r="I335" t="s">
        <v>1283</v>
      </c>
      <c r="J335" t="s">
        <v>1284</v>
      </c>
      <c r="K335" t="s">
        <v>1285</v>
      </c>
      <c r="L335">
        <v>1368</v>
      </c>
      <c r="N335">
        <v>1011</v>
      </c>
      <c r="O335" t="s">
        <v>1059</v>
      </c>
      <c r="P335" t="s">
        <v>1059</v>
      </c>
      <c r="Q335">
        <v>1</v>
      </c>
      <c r="Y335">
        <v>2.4</v>
      </c>
      <c r="AA335">
        <v>0</v>
      </c>
      <c r="AB335">
        <v>8.65</v>
      </c>
      <c r="AC335">
        <v>0.81</v>
      </c>
      <c r="AD335">
        <v>0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45</v>
      </c>
      <c r="AT335">
        <v>2.4</v>
      </c>
      <c r="AU335" t="s">
        <v>45</v>
      </c>
      <c r="AV335">
        <v>0</v>
      </c>
      <c r="AW335">
        <v>2</v>
      </c>
      <c r="AX335">
        <v>22953195</v>
      </c>
      <c r="AY335">
        <v>1</v>
      </c>
      <c r="AZ335">
        <v>0</v>
      </c>
      <c r="BA335">
        <v>315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B335">
        <v>0</v>
      </c>
    </row>
    <row r="336" spans="1:80">
      <c r="A336">
        <f>ROW(Source!A622)</f>
        <v>622</v>
      </c>
      <c r="B336">
        <v>22950688</v>
      </c>
      <c r="C336">
        <v>22953183</v>
      </c>
      <c r="D336">
        <v>7231421</v>
      </c>
      <c r="E336">
        <v>1</v>
      </c>
      <c r="F336">
        <v>1</v>
      </c>
      <c r="G336">
        <v>7157832</v>
      </c>
      <c r="H336">
        <v>2</v>
      </c>
      <c r="I336" t="s">
        <v>1157</v>
      </c>
      <c r="J336" t="s">
        <v>1158</v>
      </c>
      <c r="K336" t="s">
        <v>1159</v>
      </c>
      <c r="L336">
        <v>1368</v>
      </c>
      <c r="N336">
        <v>1011</v>
      </c>
      <c r="O336" t="s">
        <v>1059</v>
      </c>
      <c r="P336" t="s">
        <v>1059</v>
      </c>
      <c r="Q336">
        <v>1</v>
      </c>
      <c r="Y336">
        <v>0.04</v>
      </c>
      <c r="AA336">
        <v>0</v>
      </c>
      <c r="AB336">
        <v>74.44</v>
      </c>
      <c r="AC336">
        <v>17.59</v>
      </c>
      <c r="AD336">
        <v>0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45</v>
      </c>
      <c r="AT336">
        <v>0.04</v>
      </c>
      <c r="AU336" t="s">
        <v>45</v>
      </c>
      <c r="AV336">
        <v>0</v>
      </c>
      <c r="AW336">
        <v>2</v>
      </c>
      <c r="AX336">
        <v>22953196</v>
      </c>
      <c r="AY336">
        <v>1</v>
      </c>
      <c r="AZ336">
        <v>0</v>
      </c>
      <c r="BA336">
        <v>316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B336">
        <v>0</v>
      </c>
    </row>
    <row r="337" spans="1:80">
      <c r="A337">
        <f>ROW(Source!A622)</f>
        <v>622</v>
      </c>
      <c r="B337">
        <v>22950688</v>
      </c>
      <c r="C337">
        <v>22953183</v>
      </c>
      <c r="D337">
        <v>7231459</v>
      </c>
      <c r="E337">
        <v>1</v>
      </c>
      <c r="F337">
        <v>1</v>
      </c>
      <c r="G337">
        <v>7157832</v>
      </c>
      <c r="H337">
        <v>2</v>
      </c>
      <c r="I337" t="s">
        <v>1110</v>
      </c>
      <c r="J337" t="s">
        <v>1111</v>
      </c>
      <c r="K337" t="s">
        <v>1112</v>
      </c>
      <c r="L337">
        <v>1368</v>
      </c>
      <c r="N337">
        <v>1011</v>
      </c>
      <c r="O337" t="s">
        <v>1059</v>
      </c>
      <c r="P337" t="s">
        <v>1059</v>
      </c>
      <c r="Q337">
        <v>1</v>
      </c>
      <c r="Y337">
        <v>3.34</v>
      </c>
      <c r="AA337">
        <v>0</v>
      </c>
      <c r="AB337">
        <v>2.1</v>
      </c>
      <c r="AC337">
        <v>0.09</v>
      </c>
      <c r="AD337">
        <v>0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45</v>
      </c>
      <c r="AT337">
        <v>3.34</v>
      </c>
      <c r="AU337" t="s">
        <v>45</v>
      </c>
      <c r="AV337">
        <v>0</v>
      </c>
      <c r="AW337">
        <v>2</v>
      </c>
      <c r="AX337">
        <v>22953197</v>
      </c>
      <c r="AY337">
        <v>1</v>
      </c>
      <c r="AZ337">
        <v>0</v>
      </c>
      <c r="BA337">
        <v>317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B337">
        <v>0</v>
      </c>
    </row>
    <row r="338" spans="1:80">
      <c r="A338">
        <f>ROW(Source!A622)</f>
        <v>622</v>
      </c>
      <c r="B338">
        <v>22950688</v>
      </c>
      <c r="C338">
        <v>22953183</v>
      </c>
      <c r="D338">
        <v>7230891</v>
      </c>
      <c r="E338">
        <v>1</v>
      </c>
      <c r="F338">
        <v>1</v>
      </c>
      <c r="G338">
        <v>7157832</v>
      </c>
      <c r="H338">
        <v>2</v>
      </c>
      <c r="I338" t="s">
        <v>1286</v>
      </c>
      <c r="J338" t="s">
        <v>1287</v>
      </c>
      <c r="K338" t="s">
        <v>1288</v>
      </c>
      <c r="L338">
        <v>1368</v>
      </c>
      <c r="N338">
        <v>1011</v>
      </c>
      <c r="O338" t="s">
        <v>1059</v>
      </c>
      <c r="P338" t="s">
        <v>1059</v>
      </c>
      <c r="Q338">
        <v>1</v>
      </c>
      <c r="Y338">
        <v>0.05</v>
      </c>
      <c r="AA338">
        <v>0</v>
      </c>
      <c r="AB338">
        <v>58.48</v>
      </c>
      <c r="AC338">
        <v>18.350000000000001</v>
      </c>
      <c r="AD338">
        <v>0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45</v>
      </c>
      <c r="AT338">
        <v>0.05</v>
      </c>
      <c r="AU338" t="s">
        <v>45</v>
      </c>
      <c r="AV338">
        <v>0</v>
      </c>
      <c r="AW338">
        <v>2</v>
      </c>
      <c r="AX338">
        <v>22953198</v>
      </c>
      <c r="AY338">
        <v>1</v>
      </c>
      <c r="AZ338">
        <v>0</v>
      </c>
      <c r="BA338">
        <v>318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B338">
        <v>0</v>
      </c>
    </row>
    <row r="339" spans="1:80">
      <c r="A339">
        <f>ROW(Source!A622)</f>
        <v>622</v>
      </c>
      <c r="B339">
        <v>22950688</v>
      </c>
      <c r="C339">
        <v>22953183</v>
      </c>
      <c r="D339">
        <v>7231071</v>
      </c>
      <c r="E339">
        <v>1</v>
      </c>
      <c r="F339">
        <v>1</v>
      </c>
      <c r="G339">
        <v>7157832</v>
      </c>
      <c r="H339">
        <v>2</v>
      </c>
      <c r="I339" t="s">
        <v>1289</v>
      </c>
      <c r="J339" t="s">
        <v>1290</v>
      </c>
      <c r="K339" t="s">
        <v>1291</v>
      </c>
      <c r="L339">
        <v>1368</v>
      </c>
      <c r="N339">
        <v>1011</v>
      </c>
      <c r="O339" t="s">
        <v>1059</v>
      </c>
      <c r="P339" t="s">
        <v>1059</v>
      </c>
      <c r="Q339">
        <v>1</v>
      </c>
      <c r="Y339">
        <v>0.21</v>
      </c>
      <c r="AA339">
        <v>0</v>
      </c>
      <c r="AB339">
        <v>2.23</v>
      </c>
      <c r="AC339">
        <v>7.0000000000000007E-2</v>
      </c>
      <c r="AD339">
        <v>0</v>
      </c>
      <c r="AN339">
        <v>0</v>
      </c>
      <c r="AO339">
        <v>1</v>
      </c>
      <c r="AP339">
        <v>0</v>
      </c>
      <c r="AQ339">
        <v>0</v>
      </c>
      <c r="AR339">
        <v>0</v>
      </c>
      <c r="AS339" t="s">
        <v>45</v>
      </c>
      <c r="AT339">
        <v>0.21</v>
      </c>
      <c r="AU339" t="s">
        <v>45</v>
      </c>
      <c r="AV339">
        <v>0</v>
      </c>
      <c r="AW339">
        <v>2</v>
      </c>
      <c r="AX339">
        <v>22953199</v>
      </c>
      <c r="AY339">
        <v>1</v>
      </c>
      <c r="AZ339">
        <v>0</v>
      </c>
      <c r="BA339">
        <v>319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B339">
        <v>0</v>
      </c>
    </row>
    <row r="340" spans="1:80">
      <c r="A340">
        <f>ROW(Source!A622)</f>
        <v>622</v>
      </c>
      <c r="B340">
        <v>22950688</v>
      </c>
      <c r="C340">
        <v>22953183</v>
      </c>
      <c r="D340">
        <v>7231824</v>
      </c>
      <c r="E340">
        <v>1</v>
      </c>
      <c r="F340">
        <v>1</v>
      </c>
      <c r="G340">
        <v>7157832</v>
      </c>
      <c r="H340">
        <v>3</v>
      </c>
      <c r="I340" t="s">
        <v>1274</v>
      </c>
      <c r="J340" t="s">
        <v>1275</v>
      </c>
      <c r="K340" t="s">
        <v>1276</v>
      </c>
      <c r="L340">
        <v>1346</v>
      </c>
      <c r="N340">
        <v>1009</v>
      </c>
      <c r="O340" t="s">
        <v>163</v>
      </c>
      <c r="P340" t="s">
        <v>163</v>
      </c>
      <c r="Q340">
        <v>1</v>
      </c>
      <c r="Y340">
        <v>0.5</v>
      </c>
      <c r="AA340">
        <v>1.61</v>
      </c>
      <c r="AB340">
        <v>0</v>
      </c>
      <c r="AC340">
        <v>0</v>
      </c>
      <c r="AD340">
        <v>0</v>
      </c>
      <c r="AN340">
        <v>0</v>
      </c>
      <c r="AO340">
        <v>1</v>
      </c>
      <c r="AP340">
        <v>0</v>
      </c>
      <c r="AQ340">
        <v>0</v>
      </c>
      <c r="AR340">
        <v>0</v>
      </c>
      <c r="AS340" t="s">
        <v>45</v>
      </c>
      <c r="AT340">
        <v>0.5</v>
      </c>
      <c r="AU340" t="s">
        <v>45</v>
      </c>
      <c r="AV340">
        <v>0</v>
      </c>
      <c r="AW340">
        <v>2</v>
      </c>
      <c r="AX340">
        <v>22953200</v>
      </c>
      <c r="AY340">
        <v>1</v>
      </c>
      <c r="AZ340">
        <v>0</v>
      </c>
      <c r="BA340">
        <v>320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B340">
        <v>0</v>
      </c>
    </row>
    <row r="341" spans="1:80">
      <c r="A341">
        <f>ROW(Source!A622)</f>
        <v>622</v>
      </c>
      <c r="B341">
        <v>22950688</v>
      </c>
      <c r="C341">
        <v>22953183</v>
      </c>
      <c r="D341">
        <v>7233519</v>
      </c>
      <c r="E341">
        <v>1</v>
      </c>
      <c r="F341">
        <v>1</v>
      </c>
      <c r="G341">
        <v>7157832</v>
      </c>
      <c r="H341">
        <v>3</v>
      </c>
      <c r="I341" t="s">
        <v>1292</v>
      </c>
      <c r="J341" t="s">
        <v>1293</v>
      </c>
      <c r="K341" t="s">
        <v>1294</v>
      </c>
      <c r="L341">
        <v>1296</v>
      </c>
      <c r="N341">
        <v>1002</v>
      </c>
      <c r="O341" t="s">
        <v>1156</v>
      </c>
      <c r="P341" t="s">
        <v>1156</v>
      </c>
      <c r="Q341">
        <v>1</v>
      </c>
      <c r="Y341">
        <v>0.2</v>
      </c>
      <c r="AA341">
        <v>53.87</v>
      </c>
      <c r="AB341">
        <v>0</v>
      </c>
      <c r="AC341">
        <v>0</v>
      </c>
      <c r="AD341">
        <v>0</v>
      </c>
      <c r="AN341">
        <v>0</v>
      </c>
      <c r="AO341">
        <v>1</v>
      </c>
      <c r="AP341">
        <v>0</v>
      </c>
      <c r="AQ341">
        <v>0</v>
      </c>
      <c r="AR341">
        <v>0</v>
      </c>
      <c r="AS341" t="s">
        <v>45</v>
      </c>
      <c r="AT341">
        <v>0.2</v>
      </c>
      <c r="AU341" t="s">
        <v>45</v>
      </c>
      <c r="AV341">
        <v>0</v>
      </c>
      <c r="AW341">
        <v>2</v>
      </c>
      <c r="AX341">
        <v>22953201</v>
      </c>
      <c r="AY341">
        <v>1</v>
      </c>
      <c r="AZ341">
        <v>0</v>
      </c>
      <c r="BA341">
        <v>321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B341">
        <v>0</v>
      </c>
    </row>
    <row r="342" spans="1:80">
      <c r="A342">
        <f>ROW(Source!A622)</f>
        <v>622</v>
      </c>
      <c r="B342">
        <v>22950688</v>
      </c>
      <c r="C342">
        <v>22953183</v>
      </c>
      <c r="D342">
        <v>21493720</v>
      </c>
      <c r="E342">
        <v>1</v>
      </c>
      <c r="F342">
        <v>1</v>
      </c>
      <c r="G342">
        <v>7157832</v>
      </c>
      <c r="H342">
        <v>3</v>
      </c>
      <c r="I342" t="s">
        <v>642</v>
      </c>
      <c r="J342" t="s">
        <v>644</v>
      </c>
      <c r="K342" t="s">
        <v>643</v>
      </c>
      <c r="L342">
        <v>1346</v>
      </c>
      <c r="N342">
        <v>1009</v>
      </c>
      <c r="O342" t="s">
        <v>163</v>
      </c>
      <c r="P342" t="s">
        <v>163</v>
      </c>
      <c r="Q342">
        <v>1</v>
      </c>
      <c r="Y342">
        <v>50.49</v>
      </c>
      <c r="AA342">
        <v>42.49</v>
      </c>
      <c r="AB342">
        <v>0</v>
      </c>
      <c r="AC342">
        <v>0</v>
      </c>
      <c r="AD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 t="s">
        <v>45</v>
      </c>
      <c r="AT342">
        <v>50.49</v>
      </c>
      <c r="AU342" t="s">
        <v>45</v>
      </c>
      <c r="AV342">
        <v>0</v>
      </c>
      <c r="AW342">
        <v>1</v>
      </c>
      <c r="AX342">
        <v>-1</v>
      </c>
      <c r="AY342">
        <v>0</v>
      </c>
      <c r="AZ342">
        <v>0</v>
      </c>
      <c r="BA342" t="s">
        <v>45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B342">
        <v>0</v>
      </c>
    </row>
    <row r="343" spans="1:80">
      <c r="A343">
        <f>ROW(Source!A622)</f>
        <v>622</v>
      </c>
      <c r="B343">
        <v>22950688</v>
      </c>
      <c r="C343">
        <v>22953183</v>
      </c>
      <c r="D343">
        <v>21493721</v>
      </c>
      <c r="E343">
        <v>1</v>
      </c>
      <c r="F343">
        <v>1</v>
      </c>
      <c r="G343">
        <v>7157832</v>
      </c>
      <c r="H343">
        <v>3</v>
      </c>
      <c r="I343" t="s">
        <v>1295</v>
      </c>
      <c r="J343" t="s">
        <v>1296</v>
      </c>
      <c r="K343" t="s">
        <v>1297</v>
      </c>
      <c r="L343">
        <v>1346</v>
      </c>
      <c r="N343">
        <v>1009</v>
      </c>
      <c r="O343" t="s">
        <v>163</v>
      </c>
      <c r="P343" t="s">
        <v>163</v>
      </c>
      <c r="Q343">
        <v>1</v>
      </c>
      <c r="Y343">
        <v>25.5</v>
      </c>
      <c r="AA343">
        <v>36.21</v>
      </c>
      <c r="AB343">
        <v>0</v>
      </c>
      <c r="AC343">
        <v>0</v>
      </c>
      <c r="AD343">
        <v>0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45</v>
      </c>
      <c r="AT343">
        <v>25.5</v>
      </c>
      <c r="AU343" t="s">
        <v>45</v>
      </c>
      <c r="AV343">
        <v>0</v>
      </c>
      <c r="AW343">
        <v>2</v>
      </c>
      <c r="AX343">
        <v>22953202</v>
      </c>
      <c r="AY343">
        <v>1</v>
      </c>
      <c r="AZ343">
        <v>0</v>
      </c>
      <c r="BA343">
        <v>322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B343">
        <v>0</v>
      </c>
    </row>
    <row r="344" spans="1:80">
      <c r="A344">
        <f>ROW(Source!A622)</f>
        <v>622</v>
      </c>
      <c r="B344">
        <v>22950688</v>
      </c>
      <c r="C344">
        <v>22953183</v>
      </c>
      <c r="D344">
        <v>7232459</v>
      </c>
      <c r="E344">
        <v>1</v>
      </c>
      <c r="F344">
        <v>1</v>
      </c>
      <c r="G344">
        <v>7157832</v>
      </c>
      <c r="H344">
        <v>3</v>
      </c>
      <c r="I344" t="s">
        <v>1298</v>
      </c>
      <c r="J344" t="s">
        <v>1299</v>
      </c>
      <c r="K344" t="s">
        <v>1300</v>
      </c>
      <c r="L344">
        <v>1348</v>
      </c>
      <c r="N344">
        <v>1009</v>
      </c>
      <c r="O344" t="s">
        <v>138</v>
      </c>
      <c r="P344" t="s">
        <v>138</v>
      </c>
      <c r="Q344">
        <v>1000</v>
      </c>
      <c r="Y344">
        <v>0.02</v>
      </c>
      <c r="AA344">
        <v>350.71</v>
      </c>
      <c r="AB344">
        <v>0</v>
      </c>
      <c r="AC344">
        <v>0</v>
      </c>
      <c r="AD344">
        <v>0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45</v>
      </c>
      <c r="AT344">
        <v>0.02</v>
      </c>
      <c r="AU344" t="s">
        <v>45</v>
      </c>
      <c r="AV344">
        <v>0</v>
      </c>
      <c r="AW344">
        <v>2</v>
      </c>
      <c r="AX344">
        <v>22953203</v>
      </c>
      <c r="AY344">
        <v>1</v>
      </c>
      <c r="AZ344">
        <v>0</v>
      </c>
      <c r="BA344">
        <v>323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B344">
        <v>0</v>
      </c>
    </row>
    <row r="345" spans="1:80">
      <c r="A345">
        <f>ROW(Source!A650)</f>
        <v>650</v>
      </c>
      <c r="B345">
        <v>22950688</v>
      </c>
      <c r="C345">
        <v>22953129</v>
      </c>
      <c r="D345">
        <v>7157835</v>
      </c>
      <c r="E345">
        <v>7157832</v>
      </c>
      <c r="F345">
        <v>1</v>
      </c>
      <c r="G345">
        <v>7157832</v>
      </c>
      <c r="H345">
        <v>1</v>
      </c>
      <c r="I345" t="s">
        <v>1053</v>
      </c>
      <c r="J345" t="s">
        <v>45</v>
      </c>
      <c r="K345" t="s">
        <v>1054</v>
      </c>
      <c r="L345">
        <v>1191</v>
      </c>
      <c r="N345">
        <v>1013</v>
      </c>
      <c r="O345" t="s">
        <v>1055</v>
      </c>
      <c r="P345" t="s">
        <v>1055</v>
      </c>
      <c r="Q345">
        <v>1</v>
      </c>
      <c r="Y345">
        <v>179</v>
      </c>
      <c r="AA345">
        <v>0</v>
      </c>
      <c r="AB345">
        <v>0</v>
      </c>
      <c r="AC345">
        <v>0</v>
      </c>
      <c r="AD345">
        <v>0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45</v>
      </c>
      <c r="AT345">
        <v>179</v>
      </c>
      <c r="AU345" t="s">
        <v>45</v>
      </c>
      <c r="AV345">
        <v>1</v>
      </c>
      <c r="AW345">
        <v>2</v>
      </c>
      <c r="AX345">
        <v>22953130</v>
      </c>
      <c r="AY345">
        <v>1</v>
      </c>
      <c r="AZ345">
        <v>0</v>
      </c>
      <c r="BA345">
        <v>325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B345">
        <v>0</v>
      </c>
    </row>
    <row r="346" spans="1:80">
      <c r="A346">
        <f>ROW(Source!A650)</f>
        <v>650</v>
      </c>
      <c r="B346">
        <v>22950688</v>
      </c>
      <c r="C346">
        <v>22953129</v>
      </c>
      <c r="D346">
        <v>7231214</v>
      </c>
      <c r="E346">
        <v>1</v>
      </c>
      <c r="F346">
        <v>1</v>
      </c>
      <c r="G346">
        <v>7157832</v>
      </c>
      <c r="H346">
        <v>2</v>
      </c>
      <c r="I346" t="s">
        <v>1241</v>
      </c>
      <c r="J346" t="s">
        <v>1242</v>
      </c>
      <c r="K346" t="s">
        <v>1243</v>
      </c>
      <c r="L346">
        <v>1368</v>
      </c>
      <c r="N346">
        <v>1011</v>
      </c>
      <c r="O346" t="s">
        <v>1059</v>
      </c>
      <c r="P346" t="s">
        <v>1059</v>
      </c>
      <c r="Q346">
        <v>1</v>
      </c>
      <c r="Y346">
        <v>120</v>
      </c>
      <c r="AA346">
        <v>0</v>
      </c>
      <c r="AB346">
        <v>6.22</v>
      </c>
      <c r="AC346">
        <v>0.28999999999999998</v>
      </c>
      <c r="AD346">
        <v>0</v>
      </c>
      <c r="AN346">
        <v>0</v>
      </c>
      <c r="AO346">
        <v>1</v>
      </c>
      <c r="AP346">
        <v>0</v>
      </c>
      <c r="AQ346">
        <v>0</v>
      </c>
      <c r="AR346">
        <v>0</v>
      </c>
      <c r="AS346" t="s">
        <v>45</v>
      </c>
      <c r="AT346">
        <v>120</v>
      </c>
      <c r="AU346" t="s">
        <v>45</v>
      </c>
      <c r="AV346">
        <v>0</v>
      </c>
      <c r="AW346">
        <v>2</v>
      </c>
      <c r="AX346">
        <v>22953131</v>
      </c>
      <c r="AY346">
        <v>1</v>
      </c>
      <c r="AZ346">
        <v>0</v>
      </c>
      <c r="BA346">
        <v>326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B346">
        <v>0</v>
      </c>
    </row>
    <row r="347" spans="1:80">
      <c r="A347">
        <f>ROW(Source!A650)</f>
        <v>650</v>
      </c>
      <c r="B347">
        <v>22950688</v>
      </c>
      <c r="C347">
        <v>22953129</v>
      </c>
      <c r="D347">
        <v>7231421</v>
      </c>
      <c r="E347">
        <v>1</v>
      </c>
      <c r="F347">
        <v>1</v>
      </c>
      <c r="G347">
        <v>7157832</v>
      </c>
      <c r="H347">
        <v>2</v>
      </c>
      <c r="I347" t="s">
        <v>1157</v>
      </c>
      <c r="J347" t="s">
        <v>1158</v>
      </c>
      <c r="K347" t="s">
        <v>1159</v>
      </c>
      <c r="L347">
        <v>1368</v>
      </c>
      <c r="N347">
        <v>1011</v>
      </c>
      <c r="O347" t="s">
        <v>1059</v>
      </c>
      <c r="P347" t="s">
        <v>1059</v>
      </c>
      <c r="Q347">
        <v>1</v>
      </c>
      <c r="Y347">
        <v>1.35</v>
      </c>
      <c r="AA347">
        <v>0</v>
      </c>
      <c r="AB347">
        <v>74.44</v>
      </c>
      <c r="AC347">
        <v>17.59</v>
      </c>
      <c r="AD347">
        <v>0</v>
      </c>
      <c r="AN347">
        <v>0</v>
      </c>
      <c r="AO347">
        <v>1</v>
      </c>
      <c r="AP347">
        <v>0</v>
      </c>
      <c r="AQ347">
        <v>0</v>
      </c>
      <c r="AR347">
        <v>0</v>
      </c>
      <c r="AS347" t="s">
        <v>45</v>
      </c>
      <c r="AT347">
        <v>1.35</v>
      </c>
      <c r="AU347" t="s">
        <v>45</v>
      </c>
      <c r="AV347">
        <v>0</v>
      </c>
      <c r="AW347">
        <v>2</v>
      </c>
      <c r="AX347">
        <v>22953132</v>
      </c>
      <c r="AY347">
        <v>1</v>
      </c>
      <c r="AZ347">
        <v>0</v>
      </c>
      <c r="BA347">
        <v>327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B347">
        <v>0</v>
      </c>
    </row>
    <row r="348" spans="1:80">
      <c r="A348">
        <f>ROW(Source!A650)</f>
        <v>650</v>
      </c>
      <c r="B348">
        <v>22950688</v>
      </c>
      <c r="C348">
        <v>22953129</v>
      </c>
      <c r="D348">
        <v>7231464</v>
      </c>
      <c r="E348">
        <v>1</v>
      </c>
      <c r="F348">
        <v>1</v>
      </c>
      <c r="G348">
        <v>7157832</v>
      </c>
      <c r="H348">
        <v>2</v>
      </c>
      <c r="I348" t="s">
        <v>1244</v>
      </c>
      <c r="J348" t="s">
        <v>1245</v>
      </c>
      <c r="K348" t="s">
        <v>1246</v>
      </c>
      <c r="L348">
        <v>1368</v>
      </c>
      <c r="N348">
        <v>1011</v>
      </c>
      <c r="O348" t="s">
        <v>1059</v>
      </c>
      <c r="P348" t="s">
        <v>1059</v>
      </c>
      <c r="Q348">
        <v>1</v>
      </c>
      <c r="Y348">
        <v>0.1</v>
      </c>
      <c r="AA348">
        <v>0</v>
      </c>
      <c r="AB348">
        <v>0.53</v>
      </c>
      <c r="AC348">
        <v>0.04</v>
      </c>
      <c r="AD348">
        <v>0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45</v>
      </c>
      <c r="AT348">
        <v>0.1</v>
      </c>
      <c r="AU348" t="s">
        <v>45</v>
      </c>
      <c r="AV348">
        <v>0</v>
      </c>
      <c r="AW348">
        <v>2</v>
      </c>
      <c r="AX348">
        <v>22953134</v>
      </c>
      <c r="AY348">
        <v>1</v>
      </c>
      <c r="AZ348">
        <v>0</v>
      </c>
      <c r="BA348">
        <v>328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B348">
        <v>0</v>
      </c>
    </row>
    <row r="349" spans="1:80">
      <c r="A349">
        <f>ROW(Source!A650)</f>
        <v>650</v>
      </c>
      <c r="B349">
        <v>22950688</v>
      </c>
      <c r="C349">
        <v>22953129</v>
      </c>
      <c r="D349">
        <v>7230811</v>
      </c>
      <c r="E349">
        <v>1</v>
      </c>
      <c r="F349">
        <v>1</v>
      </c>
      <c r="G349">
        <v>7157832</v>
      </c>
      <c r="H349">
        <v>2</v>
      </c>
      <c r="I349" t="s">
        <v>1144</v>
      </c>
      <c r="J349" t="s">
        <v>1145</v>
      </c>
      <c r="K349" t="s">
        <v>1146</v>
      </c>
      <c r="L349">
        <v>1368</v>
      </c>
      <c r="N349">
        <v>1011</v>
      </c>
      <c r="O349" t="s">
        <v>1059</v>
      </c>
      <c r="P349" t="s">
        <v>1059</v>
      </c>
      <c r="Q349">
        <v>1</v>
      </c>
      <c r="Y349">
        <v>0.9</v>
      </c>
      <c r="AA349">
        <v>0</v>
      </c>
      <c r="AB349">
        <v>102.11</v>
      </c>
      <c r="AC349">
        <v>30.03</v>
      </c>
      <c r="AD349">
        <v>0</v>
      </c>
      <c r="AN349">
        <v>0</v>
      </c>
      <c r="AO349">
        <v>1</v>
      </c>
      <c r="AP349">
        <v>0</v>
      </c>
      <c r="AQ349">
        <v>0</v>
      </c>
      <c r="AR349">
        <v>0</v>
      </c>
      <c r="AS349" t="s">
        <v>45</v>
      </c>
      <c r="AT349">
        <v>0.9</v>
      </c>
      <c r="AU349" t="s">
        <v>45</v>
      </c>
      <c r="AV349">
        <v>0</v>
      </c>
      <c r="AW349">
        <v>2</v>
      </c>
      <c r="AX349">
        <v>22953133</v>
      </c>
      <c r="AY349">
        <v>1</v>
      </c>
      <c r="AZ349">
        <v>0</v>
      </c>
      <c r="BA349">
        <v>329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B349">
        <v>0</v>
      </c>
    </row>
    <row r="350" spans="1:80">
      <c r="A350">
        <f>ROW(Source!A650)</f>
        <v>650</v>
      </c>
      <c r="B350">
        <v>22950688</v>
      </c>
      <c r="C350">
        <v>22953129</v>
      </c>
      <c r="D350">
        <v>7230897</v>
      </c>
      <c r="E350">
        <v>1</v>
      </c>
      <c r="F350">
        <v>1</v>
      </c>
      <c r="G350">
        <v>7157832</v>
      </c>
      <c r="H350">
        <v>2</v>
      </c>
      <c r="I350" t="s">
        <v>1160</v>
      </c>
      <c r="J350" t="s">
        <v>1161</v>
      </c>
      <c r="K350" t="s">
        <v>1162</v>
      </c>
      <c r="L350">
        <v>1368</v>
      </c>
      <c r="N350">
        <v>1011</v>
      </c>
      <c r="O350" t="s">
        <v>1059</v>
      </c>
      <c r="P350" t="s">
        <v>1059</v>
      </c>
      <c r="Q350">
        <v>1</v>
      </c>
      <c r="Y350">
        <v>0.25</v>
      </c>
      <c r="AA350">
        <v>0</v>
      </c>
      <c r="AB350">
        <v>73</v>
      </c>
      <c r="AC350">
        <v>16.899999999999999</v>
      </c>
      <c r="AD350">
        <v>0</v>
      </c>
      <c r="AN350">
        <v>0</v>
      </c>
      <c r="AO350">
        <v>1</v>
      </c>
      <c r="AP350">
        <v>0</v>
      </c>
      <c r="AQ350">
        <v>0</v>
      </c>
      <c r="AR350">
        <v>0</v>
      </c>
      <c r="AS350" t="s">
        <v>45</v>
      </c>
      <c r="AT350">
        <v>0.25</v>
      </c>
      <c r="AU350" t="s">
        <v>45</v>
      </c>
      <c r="AV350">
        <v>0</v>
      </c>
      <c r="AW350">
        <v>2</v>
      </c>
      <c r="AX350">
        <v>22953135</v>
      </c>
      <c r="AY350">
        <v>1</v>
      </c>
      <c r="AZ350">
        <v>0</v>
      </c>
      <c r="BA350">
        <v>330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B350">
        <v>0</v>
      </c>
    </row>
    <row r="351" spans="1:80">
      <c r="A351">
        <f>ROW(Source!A650)</f>
        <v>650</v>
      </c>
      <c r="B351">
        <v>22950688</v>
      </c>
      <c r="C351">
        <v>22953129</v>
      </c>
      <c r="D351">
        <v>7231063</v>
      </c>
      <c r="E351">
        <v>1</v>
      </c>
      <c r="F351">
        <v>1</v>
      </c>
      <c r="G351">
        <v>7157832</v>
      </c>
      <c r="H351">
        <v>2</v>
      </c>
      <c r="I351" t="s">
        <v>1247</v>
      </c>
      <c r="J351" t="s">
        <v>1248</v>
      </c>
      <c r="K351" t="s">
        <v>1249</v>
      </c>
      <c r="L351">
        <v>1368</v>
      </c>
      <c r="N351">
        <v>1011</v>
      </c>
      <c r="O351" t="s">
        <v>1059</v>
      </c>
      <c r="P351" t="s">
        <v>1059</v>
      </c>
      <c r="Q351">
        <v>1</v>
      </c>
      <c r="Y351">
        <v>9</v>
      </c>
      <c r="AA351">
        <v>0</v>
      </c>
      <c r="AB351">
        <v>2.06</v>
      </c>
      <c r="AC351">
        <v>0.09</v>
      </c>
      <c r="AD351">
        <v>0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45</v>
      </c>
      <c r="AT351">
        <v>9</v>
      </c>
      <c r="AU351" t="s">
        <v>45</v>
      </c>
      <c r="AV351">
        <v>0</v>
      </c>
      <c r="AW351">
        <v>2</v>
      </c>
      <c r="AX351">
        <v>22953136</v>
      </c>
      <c r="AY351">
        <v>1</v>
      </c>
      <c r="AZ351">
        <v>0</v>
      </c>
      <c r="BA351">
        <v>331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B351">
        <v>0</v>
      </c>
    </row>
    <row r="352" spans="1:80">
      <c r="A352">
        <f>ROW(Source!A650)</f>
        <v>650</v>
      </c>
      <c r="B352">
        <v>22950688</v>
      </c>
      <c r="C352">
        <v>22953129</v>
      </c>
      <c r="D352">
        <v>7231827</v>
      </c>
      <c r="E352">
        <v>1</v>
      </c>
      <c r="F352">
        <v>1</v>
      </c>
      <c r="G352">
        <v>7157832</v>
      </c>
      <c r="H352">
        <v>3</v>
      </c>
      <c r="I352" t="s">
        <v>612</v>
      </c>
      <c r="J352" t="s">
        <v>614</v>
      </c>
      <c r="K352" t="s">
        <v>613</v>
      </c>
      <c r="L352">
        <v>1339</v>
      </c>
      <c r="N352">
        <v>1007</v>
      </c>
      <c r="O352" t="s">
        <v>102</v>
      </c>
      <c r="P352" t="s">
        <v>102</v>
      </c>
      <c r="Q352">
        <v>1</v>
      </c>
      <c r="Y352">
        <v>0.73</v>
      </c>
      <c r="AA352">
        <v>7.07</v>
      </c>
      <c r="AB352">
        <v>0</v>
      </c>
      <c r="AC352">
        <v>0</v>
      </c>
      <c r="AD352">
        <v>0</v>
      </c>
      <c r="AN352">
        <v>0</v>
      </c>
      <c r="AO352">
        <v>1</v>
      </c>
      <c r="AP352">
        <v>0</v>
      </c>
      <c r="AQ352">
        <v>0</v>
      </c>
      <c r="AR352">
        <v>0</v>
      </c>
      <c r="AS352" t="s">
        <v>45</v>
      </c>
      <c r="AT352">
        <v>0.73</v>
      </c>
      <c r="AU352" t="s">
        <v>45</v>
      </c>
      <c r="AV352">
        <v>0</v>
      </c>
      <c r="AW352">
        <v>2</v>
      </c>
      <c r="AX352">
        <v>22953138</v>
      </c>
      <c r="AY352">
        <v>1</v>
      </c>
      <c r="AZ352">
        <v>0</v>
      </c>
      <c r="BA352">
        <v>333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B352">
        <v>0</v>
      </c>
    </row>
    <row r="353" spans="1:80">
      <c r="A353">
        <f>ROW(Source!A650)</f>
        <v>650</v>
      </c>
      <c r="B353">
        <v>22950688</v>
      </c>
      <c r="C353">
        <v>22953129</v>
      </c>
      <c r="D353">
        <v>7231843</v>
      </c>
      <c r="E353">
        <v>1</v>
      </c>
      <c r="F353">
        <v>1</v>
      </c>
      <c r="G353">
        <v>7157832</v>
      </c>
      <c r="H353">
        <v>3</v>
      </c>
      <c r="I353" t="s">
        <v>1169</v>
      </c>
      <c r="J353" t="s">
        <v>1170</v>
      </c>
      <c r="K353" t="s">
        <v>1171</v>
      </c>
      <c r="L353">
        <v>1348</v>
      </c>
      <c r="N353">
        <v>1009</v>
      </c>
      <c r="O353" t="s">
        <v>138</v>
      </c>
      <c r="P353" t="s">
        <v>138</v>
      </c>
      <c r="Q353">
        <v>1000</v>
      </c>
      <c r="Y353">
        <v>2E-3</v>
      </c>
      <c r="AA353">
        <v>6521.42</v>
      </c>
      <c r="AB353">
        <v>0</v>
      </c>
      <c r="AC353">
        <v>0</v>
      </c>
      <c r="AD353">
        <v>0</v>
      </c>
      <c r="AN353">
        <v>0</v>
      </c>
      <c r="AO353">
        <v>1</v>
      </c>
      <c r="AP353">
        <v>0</v>
      </c>
      <c r="AQ353">
        <v>0</v>
      </c>
      <c r="AR353">
        <v>0</v>
      </c>
      <c r="AS353" t="s">
        <v>45</v>
      </c>
      <c r="AT353">
        <v>2E-3</v>
      </c>
      <c r="AU353" t="s">
        <v>45</v>
      </c>
      <c r="AV353">
        <v>0</v>
      </c>
      <c r="AW353">
        <v>2</v>
      </c>
      <c r="AX353">
        <v>22953139</v>
      </c>
      <c r="AY353">
        <v>1</v>
      </c>
      <c r="AZ353">
        <v>0</v>
      </c>
      <c r="BA353">
        <v>334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B353">
        <v>0</v>
      </c>
    </row>
    <row r="354" spans="1:80">
      <c r="A354">
        <f>ROW(Source!A650)</f>
        <v>650</v>
      </c>
      <c r="B354">
        <v>22950688</v>
      </c>
      <c r="C354">
        <v>22953129</v>
      </c>
      <c r="D354">
        <v>7233230</v>
      </c>
      <c r="E354">
        <v>1</v>
      </c>
      <c r="F354">
        <v>1</v>
      </c>
      <c r="G354">
        <v>7157832</v>
      </c>
      <c r="H354">
        <v>3</v>
      </c>
      <c r="I354" t="s">
        <v>1229</v>
      </c>
      <c r="J354" t="s">
        <v>1230</v>
      </c>
      <c r="K354" t="s">
        <v>1231</v>
      </c>
      <c r="L354">
        <v>1348</v>
      </c>
      <c r="N354">
        <v>1009</v>
      </c>
      <c r="O354" t="s">
        <v>138</v>
      </c>
      <c r="P354" t="s">
        <v>138</v>
      </c>
      <c r="Q354">
        <v>1000</v>
      </c>
      <c r="Y354">
        <v>0.16</v>
      </c>
      <c r="AA354">
        <v>7191.81</v>
      </c>
      <c r="AB354">
        <v>0</v>
      </c>
      <c r="AC354">
        <v>0</v>
      </c>
      <c r="AD354">
        <v>0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45</v>
      </c>
      <c r="AT354">
        <v>0.16</v>
      </c>
      <c r="AU354" t="s">
        <v>45</v>
      </c>
      <c r="AV354">
        <v>0</v>
      </c>
      <c r="AW354">
        <v>2</v>
      </c>
      <c r="AX354">
        <v>22953140</v>
      </c>
      <c r="AY354">
        <v>1</v>
      </c>
      <c r="AZ354">
        <v>0</v>
      </c>
      <c r="BA354">
        <v>335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B354">
        <v>0</v>
      </c>
    </row>
    <row r="355" spans="1:80">
      <c r="A355">
        <f>ROW(Source!A650)</f>
        <v>650</v>
      </c>
      <c r="B355">
        <v>22950688</v>
      </c>
      <c r="C355">
        <v>22953129</v>
      </c>
      <c r="D355">
        <v>7231937</v>
      </c>
      <c r="E355">
        <v>1</v>
      </c>
      <c r="F355">
        <v>1</v>
      </c>
      <c r="G355">
        <v>7157832</v>
      </c>
      <c r="H355">
        <v>3</v>
      </c>
      <c r="I355" t="s">
        <v>1250</v>
      </c>
      <c r="J355" t="s">
        <v>1251</v>
      </c>
      <c r="K355" t="s">
        <v>1252</v>
      </c>
      <c r="L355">
        <v>1339</v>
      </c>
      <c r="N355">
        <v>1007</v>
      </c>
      <c r="O355" t="s">
        <v>102</v>
      </c>
      <c r="P355" t="s">
        <v>102</v>
      </c>
      <c r="Q355">
        <v>1</v>
      </c>
      <c r="Y355">
        <v>0.04</v>
      </c>
      <c r="AA355">
        <v>1828.56</v>
      </c>
      <c r="AB355">
        <v>0</v>
      </c>
      <c r="AC355">
        <v>0</v>
      </c>
      <c r="AD355">
        <v>0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45</v>
      </c>
      <c r="AT355">
        <v>0.04</v>
      </c>
      <c r="AU355" t="s">
        <v>45</v>
      </c>
      <c r="AV355">
        <v>0</v>
      </c>
      <c r="AW355">
        <v>2</v>
      </c>
      <c r="AX355">
        <v>22953141</v>
      </c>
      <c r="AY355">
        <v>1</v>
      </c>
      <c r="AZ355">
        <v>0</v>
      </c>
      <c r="BA355">
        <v>336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B355">
        <v>0</v>
      </c>
    </row>
    <row r="356" spans="1:80">
      <c r="A356">
        <f>ROW(Source!A650)</f>
        <v>650</v>
      </c>
      <c r="B356">
        <v>22950688</v>
      </c>
      <c r="C356">
        <v>22953129</v>
      </c>
      <c r="D356">
        <v>7231968</v>
      </c>
      <c r="E356">
        <v>1</v>
      </c>
      <c r="F356">
        <v>1</v>
      </c>
      <c r="G356">
        <v>7157832</v>
      </c>
      <c r="H356">
        <v>3</v>
      </c>
      <c r="I356" t="s">
        <v>1253</v>
      </c>
      <c r="J356" t="s">
        <v>1254</v>
      </c>
      <c r="K356" t="s">
        <v>1255</v>
      </c>
      <c r="L356">
        <v>1348</v>
      </c>
      <c r="N356">
        <v>1009</v>
      </c>
      <c r="O356" t="s">
        <v>138</v>
      </c>
      <c r="P356" t="s">
        <v>138</v>
      </c>
      <c r="Q356">
        <v>1000</v>
      </c>
      <c r="Y356">
        <v>0.01</v>
      </c>
      <c r="AA356">
        <v>1260.72</v>
      </c>
      <c r="AB356">
        <v>0</v>
      </c>
      <c r="AC356">
        <v>0</v>
      </c>
      <c r="AD356">
        <v>0</v>
      </c>
      <c r="AN356">
        <v>0</v>
      </c>
      <c r="AO356">
        <v>1</v>
      </c>
      <c r="AP356">
        <v>0</v>
      </c>
      <c r="AQ356">
        <v>0</v>
      </c>
      <c r="AR356">
        <v>0</v>
      </c>
      <c r="AS356" t="s">
        <v>45</v>
      </c>
      <c r="AT356">
        <v>0.01</v>
      </c>
      <c r="AU356" t="s">
        <v>45</v>
      </c>
      <c r="AV356">
        <v>0</v>
      </c>
      <c r="AW356">
        <v>2</v>
      </c>
      <c r="AX356">
        <v>22953142</v>
      </c>
      <c r="AY356">
        <v>1</v>
      </c>
      <c r="AZ356">
        <v>0</v>
      </c>
      <c r="BA356">
        <v>337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B356">
        <v>0</v>
      </c>
    </row>
    <row r="357" spans="1:80">
      <c r="A357">
        <f>ROW(Source!A650)</f>
        <v>650</v>
      </c>
      <c r="B357">
        <v>22950688</v>
      </c>
      <c r="C357">
        <v>22953129</v>
      </c>
      <c r="D357">
        <v>7232363</v>
      </c>
      <c r="E357">
        <v>1</v>
      </c>
      <c r="F357">
        <v>1</v>
      </c>
      <c r="G357">
        <v>7157832</v>
      </c>
      <c r="H357">
        <v>3</v>
      </c>
      <c r="I357" t="s">
        <v>1202</v>
      </c>
      <c r="J357" t="s">
        <v>1203</v>
      </c>
      <c r="K357" t="s">
        <v>1204</v>
      </c>
      <c r="L357">
        <v>1327</v>
      </c>
      <c r="N357">
        <v>1005</v>
      </c>
      <c r="O357" t="s">
        <v>462</v>
      </c>
      <c r="P357" t="s">
        <v>462</v>
      </c>
      <c r="Q357">
        <v>1</v>
      </c>
      <c r="Y357">
        <v>30</v>
      </c>
      <c r="AA357">
        <v>7.39</v>
      </c>
      <c r="AB357">
        <v>0</v>
      </c>
      <c r="AC357">
        <v>0</v>
      </c>
      <c r="AD357">
        <v>0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45</v>
      </c>
      <c r="AT357">
        <v>30</v>
      </c>
      <c r="AU357" t="s">
        <v>45</v>
      </c>
      <c r="AV357">
        <v>0</v>
      </c>
      <c r="AW357">
        <v>2</v>
      </c>
      <c r="AX357">
        <v>22953143</v>
      </c>
      <c r="AY357">
        <v>1</v>
      </c>
      <c r="AZ357">
        <v>0</v>
      </c>
      <c r="BA357">
        <v>338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B357">
        <v>0</v>
      </c>
    </row>
    <row r="358" spans="1:80">
      <c r="A358">
        <f>ROW(Source!A650)</f>
        <v>650</v>
      </c>
      <c r="B358">
        <v>22950688</v>
      </c>
      <c r="C358">
        <v>22953129</v>
      </c>
      <c r="D358">
        <v>7234877</v>
      </c>
      <c r="E358">
        <v>1</v>
      </c>
      <c r="F358">
        <v>1</v>
      </c>
      <c r="G358">
        <v>7157832</v>
      </c>
      <c r="H358">
        <v>3</v>
      </c>
      <c r="I358" t="s">
        <v>649</v>
      </c>
      <c r="J358" t="s">
        <v>651</v>
      </c>
      <c r="K358" t="s">
        <v>650</v>
      </c>
      <c r="L358">
        <v>1339</v>
      </c>
      <c r="N358">
        <v>1007</v>
      </c>
      <c r="O358" t="s">
        <v>102</v>
      </c>
      <c r="P358" t="s">
        <v>102</v>
      </c>
      <c r="Q358">
        <v>1</v>
      </c>
      <c r="Y358">
        <v>101.5</v>
      </c>
      <c r="AA358">
        <v>745.24</v>
      </c>
      <c r="AB358">
        <v>0</v>
      </c>
      <c r="AC358">
        <v>0</v>
      </c>
      <c r="AD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 t="s">
        <v>45</v>
      </c>
      <c r="AT358">
        <v>101.5</v>
      </c>
      <c r="AU358" t="s">
        <v>45</v>
      </c>
      <c r="AV358">
        <v>0</v>
      </c>
      <c r="AW358">
        <v>1</v>
      </c>
      <c r="AX358">
        <v>-1</v>
      </c>
      <c r="AY358">
        <v>0</v>
      </c>
      <c r="AZ358">
        <v>0</v>
      </c>
      <c r="BA358" t="s">
        <v>45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B358">
        <v>0</v>
      </c>
    </row>
    <row r="359" spans="1:80">
      <c r="A359">
        <f>ROW(Source!A650)</f>
        <v>650</v>
      </c>
      <c r="B359">
        <v>22950688</v>
      </c>
      <c r="C359">
        <v>22953129</v>
      </c>
      <c r="D359">
        <v>7235109</v>
      </c>
      <c r="E359">
        <v>1</v>
      </c>
      <c r="F359">
        <v>1</v>
      </c>
      <c r="G359">
        <v>7157832</v>
      </c>
      <c r="H359">
        <v>3</v>
      </c>
      <c r="I359" t="s">
        <v>657</v>
      </c>
      <c r="J359" t="s">
        <v>659</v>
      </c>
      <c r="K359" t="s">
        <v>658</v>
      </c>
      <c r="L359">
        <v>1348</v>
      </c>
      <c r="N359">
        <v>1009</v>
      </c>
      <c r="O359" t="s">
        <v>138</v>
      </c>
      <c r="P359" t="s">
        <v>138</v>
      </c>
      <c r="Q359">
        <v>1000</v>
      </c>
      <c r="Y359">
        <v>0</v>
      </c>
      <c r="AA359">
        <v>5681.92</v>
      </c>
      <c r="AB359">
        <v>0</v>
      </c>
      <c r="AC359">
        <v>0</v>
      </c>
      <c r="AD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 t="s">
        <v>45</v>
      </c>
      <c r="AT359">
        <v>0</v>
      </c>
      <c r="AU359" t="s">
        <v>45</v>
      </c>
      <c r="AV359">
        <v>0</v>
      </c>
      <c r="AW359">
        <v>1</v>
      </c>
      <c r="AX359">
        <v>-1</v>
      </c>
      <c r="AY359">
        <v>0</v>
      </c>
      <c r="AZ359">
        <v>0</v>
      </c>
      <c r="BA359" t="s">
        <v>45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B359">
        <v>0</v>
      </c>
    </row>
    <row r="360" spans="1:80">
      <c r="A360">
        <f>ROW(Source!A650)</f>
        <v>650</v>
      </c>
      <c r="B360">
        <v>22950688</v>
      </c>
      <c r="C360">
        <v>22953129</v>
      </c>
      <c r="D360">
        <v>7235169</v>
      </c>
      <c r="E360">
        <v>1</v>
      </c>
      <c r="F360">
        <v>1</v>
      </c>
      <c r="G360">
        <v>7157832</v>
      </c>
      <c r="H360">
        <v>3</v>
      </c>
      <c r="I360" t="s">
        <v>653</v>
      </c>
      <c r="J360" t="s">
        <v>655</v>
      </c>
      <c r="K360" t="s">
        <v>654</v>
      </c>
      <c r="L360">
        <v>1348</v>
      </c>
      <c r="N360">
        <v>1009</v>
      </c>
      <c r="O360" t="s">
        <v>138</v>
      </c>
      <c r="P360" t="s">
        <v>138</v>
      </c>
      <c r="Q360">
        <v>1000</v>
      </c>
      <c r="Y360">
        <v>0</v>
      </c>
      <c r="AA360">
        <v>6340.75</v>
      </c>
      <c r="AB360">
        <v>0</v>
      </c>
      <c r="AC360">
        <v>0</v>
      </c>
      <c r="AD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 t="s">
        <v>45</v>
      </c>
      <c r="AT360">
        <v>0</v>
      </c>
      <c r="AU360" t="s">
        <v>45</v>
      </c>
      <c r="AV360">
        <v>0</v>
      </c>
      <c r="AW360">
        <v>1</v>
      </c>
      <c r="AX360">
        <v>-1</v>
      </c>
      <c r="AY360">
        <v>0</v>
      </c>
      <c r="AZ360">
        <v>0</v>
      </c>
      <c r="BA360" t="s">
        <v>45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B360">
        <v>0</v>
      </c>
    </row>
    <row r="361" spans="1:80">
      <c r="A361">
        <f>ROW(Source!A650)</f>
        <v>650</v>
      </c>
      <c r="B361">
        <v>22950688</v>
      </c>
      <c r="C361">
        <v>22953129</v>
      </c>
      <c r="D361">
        <v>7235171</v>
      </c>
      <c r="E361">
        <v>1</v>
      </c>
      <c r="F361">
        <v>1</v>
      </c>
      <c r="G361">
        <v>7157832</v>
      </c>
      <c r="H361">
        <v>3</v>
      </c>
      <c r="I361" t="s">
        <v>646</v>
      </c>
      <c r="J361" t="s">
        <v>648</v>
      </c>
      <c r="K361" t="s">
        <v>647</v>
      </c>
      <c r="L361">
        <v>1348</v>
      </c>
      <c r="N361">
        <v>1009</v>
      </c>
      <c r="O361" t="s">
        <v>138</v>
      </c>
      <c r="P361" t="s">
        <v>138</v>
      </c>
      <c r="Q361">
        <v>1000</v>
      </c>
      <c r="Y361">
        <v>8.1</v>
      </c>
      <c r="AA361">
        <v>6340.75</v>
      </c>
      <c r="AB361">
        <v>0</v>
      </c>
      <c r="AC361">
        <v>0</v>
      </c>
      <c r="AD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 t="s">
        <v>45</v>
      </c>
      <c r="AT361">
        <v>8.1</v>
      </c>
      <c r="AU361" t="s">
        <v>45</v>
      </c>
      <c r="AV361">
        <v>0</v>
      </c>
      <c r="AW361">
        <v>1</v>
      </c>
      <c r="AX361">
        <v>-1</v>
      </c>
      <c r="AY361">
        <v>0</v>
      </c>
      <c r="AZ361">
        <v>0</v>
      </c>
      <c r="BA361" t="s">
        <v>45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B361">
        <v>0</v>
      </c>
    </row>
    <row r="362" spans="1:80">
      <c r="A362">
        <f>ROW(Source!A650)</f>
        <v>650</v>
      </c>
      <c r="B362">
        <v>22950688</v>
      </c>
      <c r="C362">
        <v>22953129</v>
      </c>
      <c r="D362">
        <v>7239912</v>
      </c>
      <c r="E362">
        <v>1</v>
      </c>
      <c r="F362">
        <v>1</v>
      </c>
      <c r="G362">
        <v>7157832</v>
      </c>
      <c r="H362">
        <v>3</v>
      </c>
      <c r="I362" t="s">
        <v>1280</v>
      </c>
      <c r="J362" t="s">
        <v>1281</v>
      </c>
      <c r="K362" t="s">
        <v>1282</v>
      </c>
      <c r="L362">
        <v>1327</v>
      </c>
      <c r="N362">
        <v>1005</v>
      </c>
      <c r="O362" t="s">
        <v>462</v>
      </c>
      <c r="P362" t="s">
        <v>462</v>
      </c>
      <c r="Q362">
        <v>1</v>
      </c>
      <c r="Y362">
        <v>3.6</v>
      </c>
      <c r="AA362">
        <v>90.15</v>
      </c>
      <c r="AB362">
        <v>0</v>
      </c>
      <c r="AC362">
        <v>0</v>
      </c>
      <c r="AD362">
        <v>0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45</v>
      </c>
      <c r="AT362">
        <v>3.6</v>
      </c>
      <c r="AU362" t="s">
        <v>45</v>
      </c>
      <c r="AV362">
        <v>0</v>
      </c>
      <c r="AW362">
        <v>2</v>
      </c>
      <c r="AX362">
        <v>22953144</v>
      </c>
      <c r="AY362">
        <v>1</v>
      </c>
      <c r="AZ362">
        <v>0</v>
      </c>
      <c r="BA362">
        <v>339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B362">
        <v>0</v>
      </c>
    </row>
    <row r="363" spans="1:80">
      <c r="A363">
        <f>ROW(Source!A681)</f>
        <v>681</v>
      </c>
      <c r="B363">
        <v>22950688</v>
      </c>
      <c r="C363">
        <v>22953096</v>
      </c>
      <c r="D363">
        <v>7157835</v>
      </c>
      <c r="E363">
        <v>7157832</v>
      </c>
      <c r="F363">
        <v>1</v>
      </c>
      <c r="G363">
        <v>7157832</v>
      </c>
      <c r="H363">
        <v>1</v>
      </c>
      <c r="I363" t="s">
        <v>1053</v>
      </c>
      <c r="J363" t="s">
        <v>45</v>
      </c>
      <c r="K363" t="s">
        <v>1054</v>
      </c>
      <c r="L363">
        <v>1191</v>
      </c>
      <c r="N363">
        <v>1013</v>
      </c>
      <c r="O363" t="s">
        <v>1055</v>
      </c>
      <c r="P363" t="s">
        <v>1055</v>
      </c>
      <c r="Q363">
        <v>1</v>
      </c>
      <c r="Y363">
        <v>57.1</v>
      </c>
      <c r="AA363">
        <v>0</v>
      </c>
      <c r="AB363">
        <v>0</v>
      </c>
      <c r="AC363">
        <v>0</v>
      </c>
      <c r="AD363">
        <v>0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45</v>
      </c>
      <c r="AT363">
        <v>57.1</v>
      </c>
      <c r="AU363" t="s">
        <v>45</v>
      </c>
      <c r="AV363">
        <v>1</v>
      </c>
      <c r="AW363">
        <v>2</v>
      </c>
      <c r="AX363">
        <v>22953099</v>
      </c>
      <c r="AY363">
        <v>1</v>
      </c>
      <c r="AZ363">
        <v>0</v>
      </c>
      <c r="BA363">
        <v>341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B363">
        <v>0</v>
      </c>
    </row>
    <row r="364" spans="1:80">
      <c r="A364">
        <f>ROW(Source!A681)</f>
        <v>681</v>
      </c>
      <c r="B364">
        <v>22950688</v>
      </c>
      <c r="C364">
        <v>22953096</v>
      </c>
      <c r="D364">
        <v>7159942</v>
      </c>
      <c r="E364">
        <v>7157832</v>
      </c>
      <c r="F364">
        <v>1</v>
      </c>
      <c r="G364">
        <v>7157832</v>
      </c>
      <c r="H364">
        <v>2</v>
      </c>
      <c r="I364" t="s">
        <v>1063</v>
      </c>
      <c r="J364" t="s">
        <v>45</v>
      </c>
      <c r="K364" t="s">
        <v>1064</v>
      </c>
      <c r="L364">
        <v>1344</v>
      </c>
      <c r="N364">
        <v>1008</v>
      </c>
      <c r="O364" t="s">
        <v>1065</v>
      </c>
      <c r="P364" t="s">
        <v>1065</v>
      </c>
      <c r="Q364">
        <v>1</v>
      </c>
      <c r="Y364">
        <v>90.07</v>
      </c>
      <c r="AA364">
        <v>0</v>
      </c>
      <c r="AB364">
        <v>1</v>
      </c>
      <c r="AC364">
        <v>0</v>
      </c>
      <c r="AD364">
        <v>0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45</v>
      </c>
      <c r="AT364">
        <v>90.07</v>
      </c>
      <c r="AU364" t="s">
        <v>45</v>
      </c>
      <c r="AV364">
        <v>0</v>
      </c>
      <c r="AW364">
        <v>2</v>
      </c>
      <c r="AX364">
        <v>22953100</v>
      </c>
      <c r="AY364">
        <v>1</v>
      </c>
      <c r="AZ364">
        <v>0</v>
      </c>
      <c r="BA364">
        <v>342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B364">
        <v>0</v>
      </c>
    </row>
    <row r="365" spans="1:80">
      <c r="A365">
        <f>ROW(Source!A681)</f>
        <v>681</v>
      </c>
      <c r="B365">
        <v>22950688</v>
      </c>
      <c r="C365">
        <v>22953096</v>
      </c>
      <c r="D365">
        <v>7232993</v>
      </c>
      <c r="E365">
        <v>1</v>
      </c>
      <c r="F365">
        <v>1</v>
      </c>
      <c r="G365">
        <v>7157832</v>
      </c>
      <c r="H365">
        <v>3</v>
      </c>
      <c r="I365" t="s">
        <v>669</v>
      </c>
      <c r="J365" t="s">
        <v>671</v>
      </c>
      <c r="K365" t="s">
        <v>670</v>
      </c>
      <c r="L365">
        <v>1348</v>
      </c>
      <c r="N365">
        <v>1009</v>
      </c>
      <c r="O365" t="s">
        <v>138</v>
      </c>
      <c r="P365" t="s">
        <v>138</v>
      </c>
      <c r="Q365">
        <v>1000</v>
      </c>
      <c r="Y365">
        <v>0.15</v>
      </c>
      <c r="AA365">
        <v>315.2</v>
      </c>
      <c r="AB365">
        <v>0</v>
      </c>
      <c r="AC365">
        <v>0</v>
      </c>
      <c r="AD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 t="s">
        <v>45</v>
      </c>
      <c r="AT365">
        <v>0.15</v>
      </c>
      <c r="AU365" t="s">
        <v>45</v>
      </c>
      <c r="AV365">
        <v>0</v>
      </c>
      <c r="AW365">
        <v>1</v>
      </c>
      <c r="AX365">
        <v>-1</v>
      </c>
      <c r="AY365">
        <v>0</v>
      </c>
      <c r="AZ365">
        <v>0</v>
      </c>
      <c r="BA365" t="s">
        <v>45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B365">
        <v>0</v>
      </c>
    </row>
    <row r="366" spans="1:80">
      <c r="A366">
        <f>ROW(Source!A681)</f>
        <v>681</v>
      </c>
      <c r="B366">
        <v>22950688</v>
      </c>
      <c r="C366">
        <v>22953096</v>
      </c>
      <c r="D366">
        <v>7232010</v>
      </c>
      <c r="E366">
        <v>1</v>
      </c>
      <c r="F366">
        <v>1</v>
      </c>
      <c r="G366">
        <v>7157832</v>
      </c>
      <c r="H366">
        <v>3</v>
      </c>
      <c r="I366" t="s">
        <v>672</v>
      </c>
      <c r="J366" t="s">
        <v>674</v>
      </c>
      <c r="K366" t="s">
        <v>673</v>
      </c>
      <c r="L366">
        <v>1301</v>
      </c>
      <c r="N366">
        <v>1003</v>
      </c>
      <c r="O366" t="s">
        <v>270</v>
      </c>
      <c r="P366" t="s">
        <v>270</v>
      </c>
      <c r="Q366">
        <v>1</v>
      </c>
      <c r="Y366">
        <v>102</v>
      </c>
      <c r="AA366">
        <v>27.12</v>
      </c>
      <c r="AB366">
        <v>0</v>
      </c>
      <c r="AC366">
        <v>0</v>
      </c>
      <c r="AD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 t="s">
        <v>45</v>
      </c>
      <c r="AT366">
        <v>102</v>
      </c>
      <c r="AU366" t="s">
        <v>45</v>
      </c>
      <c r="AV366">
        <v>0</v>
      </c>
      <c r="AW366">
        <v>1</v>
      </c>
      <c r="AX366">
        <v>-1</v>
      </c>
      <c r="AY366">
        <v>0</v>
      </c>
      <c r="AZ366">
        <v>0</v>
      </c>
      <c r="BA366" t="s">
        <v>45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B366">
        <v>0</v>
      </c>
    </row>
    <row r="367" spans="1:80">
      <c r="A367">
        <f>ROW(Source!A681)</f>
        <v>681</v>
      </c>
      <c r="B367">
        <v>22950688</v>
      </c>
      <c r="C367">
        <v>22953096</v>
      </c>
      <c r="D367">
        <v>7237672</v>
      </c>
      <c r="E367">
        <v>1</v>
      </c>
      <c r="F367">
        <v>1</v>
      </c>
      <c r="G367">
        <v>7157832</v>
      </c>
      <c r="H367">
        <v>3</v>
      </c>
      <c r="I367" t="s">
        <v>666</v>
      </c>
      <c r="J367" t="s">
        <v>668</v>
      </c>
      <c r="K367" t="s">
        <v>667</v>
      </c>
      <c r="L367">
        <v>1348</v>
      </c>
      <c r="N367">
        <v>1009</v>
      </c>
      <c r="O367" t="s">
        <v>138</v>
      </c>
      <c r="P367" t="s">
        <v>138</v>
      </c>
      <c r="Q367">
        <v>1000</v>
      </c>
      <c r="Y367">
        <v>2.09</v>
      </c>
      <c r="AA367">
        <v>14881.46</v>
      </c>
      <c r="AB367">
        <v>0</v>
      </c>
      <c r="AC367">
        <v>0</v>
      </c>
      <c r="AD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 t="s">
        <v>45</v>
      </c>
      <c r="AT367">
        <v>2.09</v>
      </c>
      <c r="AU367" t="s">
        <v>45</v>
      </c>
      <c r="AV367">
        <v>0</v>
      </c>
      <c r="AW367">
        <v>1</v>
      </c>
      <c r="AX367">
        <v>-1</v>
      </c>
      <c r="AY367">
        <v>0</v>
      </c>
      <c r="AZ367">
        <v>0</v>
      </c>
      <c r="BA367" t="s">
        <v>45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B367">
        <v>0</v>
      </c>
    </row>
    <row r="368" spans="1:80">
      <c r="A368">
        <f>ROW(Source!A685)</f>
        <v>685</v>
      </c>
      <c r="B368">
        <v>22950688</v>
      </c>
      <c r="C368">
        <v>22953110</v>
      </c>
      <c r="D368">
        <v>7157835</v>
      </c>
      <c r="E368">
        <v>7157832</v>
      </c>
      <c r="F368">
        <v>1</v>
      </c>
      <c r="G368">
        <v>7157832</v>
      </c>
      <c r="H368">
        <v>1</v>
      </c>
      <c r="I368" t="s">
        <v>1053</v>
      </c>
      <c r="J368" t="s">
        <v>45</v>
      </c>
      <c r="K368" t="s">
        <v>1054</v>
      </c>
      <c r="L368">
        <v>1191</v>
      </c>
      <c r="N368">
        <v>1013</v>
      </c>
      <c r="O368" t="s">
        <v>1055</v>
      </c>
      <c r="P368" t="s">
        <v>1055</v>
      </c>
      <c r="Q368">
        <v>1</v>
      </c>
      <c r="Y368">
        <v>64.599999999999994</v>
      </c>
      <c r="AA368">
        <v>0</v>
      </c>
      <c r="AB368">
        <v>0</v>
      </c>
      <c r="AC368">
        <v>0</v>
      </c>
      <c r="AD368">
        <v>0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45</v>
      </c>
      <c r="AT368">
        <v>64.599999999999994</v>
      </c>
      <c r="AU368" t="s">
        <v>45</v>
      </c>
      <c r="AV368">
        <v>1</v>
      </c>
      <c r="AW368">
        <v>2</v>
      </c>
      <c r="AX368">
        <v>22953394</v>
      </c>
      <c r="AY368">
        <v>1</v>
      </c>
      <c r="AZ368">
        <v>0</v>
      </c>
      <c r="BA368">
        <v>346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B368">
        <v>0</v>
      </c>
    </row>
    <row r="369" spans="1:80">
      <c r="A369">
        <f>ROW(Source!A685)</f>
        <v>685</v>
      </c>
      <c r="B369">
        <v>22950688</v>
      </c>
      <c r="C369">
        <v>22953110</v>
      </c>
      <c r="D369">
        <v>7159942</v>
      </c>
      <c r="E369">
        <v>7157832</v>
      </c>
      <c r="F369">
        <v>1</v>
      </c>
      <c r="G369">
        <v>7157832</v>
      </c>
      <c r="H369">
        <v>2</v>
      </c>
      <c r="I369" t="s">
        <v>1063</v>
      </c>
      <c r="J369" t="s">
        <v>45</v>
      </c>
      <c r="K369" t="s">
        <v>1064</v>
      </c>
      <c r="L369">
        <v>1344</v>
      </c>
      <c r="N369">
        <v>1008</v>
      </c>
      <c r="O369" t="s">
        <v>1065</v>
      </c>
      <c r="P369" t="s">
        <v>1065</v>
      </c>
      <c r="Q369">
        <v>1</v>
      </c>
      <c r="Y369">
        <v>0.74</v>
      </c>
      <c r="AA369">
        <v>0</v>
      </c>
      <c r="AB369">
        <v>1</v>
      </c>
      <c r="AC369">
        <v>0</v>
      </c>
      <c r="AD369">
        <v>0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45</v>
      </c>
      <c r="AT369">
        <v>0.74</v>
      </c>
      <c r="AU369" t="s">
        <v>45</v>
      </c>
      <c r="AV369">
        <v>0</v>
      </c>
      <c r="AW369">
        <v>2</v>
      </c>
      <c r="AX369">
        <v>22953395</v>
      </c>
      <c r="AY369">
        <v>1</v>
      </c>
      <c r="AZ369">
        <v>0</v>
      </c>
      <c r="BA369">
        <v>347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B369">
        <v>0</v>
      </c>
    </row>
    <row r="370" spans="1:80">
      <c r="A370">
        <f>ROW(Source!A685)</f>
        <v>685</v>
      </c>
      <c r="B370">
        <v>22950688</v>
      </c>
      <c r="C370">
        <v>22953110</v>
      </c>
      <c r="D370">
        <v>7182707</v>
      </c>
      <c r="E370">
        <v>7157832</v>
      </c>
      <c r="F370">
        <v>1</v>
      </c>
      <c r="G370">
        <v>7157832</v>
      </c>
      <c r="H370">
        <v>3</v>
      </c>
      <c r="I370" t="s">
        <v>1066</v>
      </c>
      <c r="J370" t="s">
        <v>45</v>
      </c>
      <c r="K370" t="s">
        <v>1067</v>
      </c>
      <c r="L370">
        <v>1344</v>
      </c>
      <c r="N370">
        <v>1008</v>
      </c>
      <c r="O370" t="s">
        <v>1065</v>
      </c>
      <c r="P370" t="s">
        <v>1065</v>
      </c>
      <c r="Q370">
        <v>1</v>
      </c>
      <c r="Y370">
        <v>1.68</v>
      </c>
      <c r="AA370">
        <v>1</v>
      </c>
      <c r="AB370">
        <v>0</v>
      </c>
      <c r="AC370">
        <v>0</v>
      </c>
      <c r="AD370">
        <v>0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45</v>
      </c>
      <c r="AT370">
        <v>1.68</v>
      </c>
      <c r="AU370" t="s">
        <v>45</v>
      </c>
      <c r="AV370">
        <v>0</v>
      </c>
      <c r="AW370">
        <v>2</v>
      </c>
      <c r="AX370">
        <v>22953398</v>
      </c>
      <c r="AY370">
        <v>1</v>
      </c>
      <c r="AZ370">
        <v>0</v>
      </c>
      <c r="BA370">
        <v>348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B370">
        <v>0</v>
      </c>
    </row>
    <row r="371" spans="1:80">
      <c r="A371">
        <f>ROW(Source!A685)</f>
        <v>685</v>
      </c>
      <c r="B371">
        <v>22950688</v>
      </c>
      <c r="C371">
        <v>22953110</v>
      </c>
      <c r="D371">
        <v>7233805</v>
      </c>
      <c r="E371">
        <v>1</v>
      </c>
      <c r="F371">
        <v>1</v>
      </c>
      <c r="G371">
        <v>7157832</v>
      </c>
      <c r="H371">
        <v>3</v>
      </c>
      <c r="I371" t="s">
        <v>680</v>
      </c>
      <c r="J371" t="s">
        <v>682</v>
      </c>
      <c r="K371" t="s">
        <v>681</v>
      </c>
      <c r="L371">
        <v>1348</v>
      </c>
      <c r="N371">
        <v>1009</v>
      </c>
      <c r="O371" t="s">
        <v>138</v>
      </c>
      <c r="P371" t="s">
        <v>138</v>
      </c>
      <c r="Q371">
        <v>1000</v>
      </c>
      <c r="Y371">
        <v>2.46E-2</v>
      </c>
      <c r="AA371">
        <v>42508.19</v>
      </c>
      <c r="AB371">
        <v>0</v>
      </c>
      <c r="AC371">
        <v>0</v>
      </c>
      <c r="AD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 t="s">
        <v>45</v>
      </c>
      <c r="AT371">
        <v>2.46E-2</v>
      </c>
      <c r="AU371" t="s">
        <v>45</v>
      </c>
      <c r="AV371">
        <v>0</v>
      </c>
      <c r="AW371">
        <v>1</v>
      </c>
      <c r="AX371">
        <v>-1</v>
      </c>
      <c r="AY371">
        <v>0</v>
      </c>
      <c r="AZ371">
        <v>0</v>
      </c>
      <c r="BA371" t="s">
        <v>45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B371">
        <v>0</v>
      </c>
    </row>
    <row r="372" spans="1:80">
      <c r="A372">
        <f>ROW(Source!A685)</f>
        <v>685</v>
      </c>
      <c r="B372">
        <v>22950688</v>
      </c>
      <c r="C372">
        <v>22953110</v>
      </c>
      <c r="D372">
        <v>7232429</v>
      </c>
      <c r="E372">
        <v>1</v>
      </c>
      <c r="F372">
        <v>1</v>
      </c>
      <c r="G372">
        <v>7157832</v>
      </c>
      <c r="H372">
        <v>3</v>
      </c>
      <c r="I372" t="s">
        <v>683</v>
      </c>
      <c r="J372" t="s">
        <v>685</v>
      </c>
      <c r="K372" t="s">
        <v>684</v>
      </c>
      <c r="L372">
        <v>1346</v>
      </c>
      <c r="N372">
        <v>1009</v>
      </c>
      <c r="O372" t="s">
        <v>163</v>
      </c>
      <c r="P372" t="s">
        <v>163</v>
      </c>
      <c r="Q372">
        <v>1</v>
      </c>
      <c r="Y372">
        <v>2.7</v>
      </c>
      <c r="AA372">
        <v>20.190000000000001</v>
      </c>
      <c r="AB372">
        <v>0</v>
      </c>
      <c r="AC372">
        <v>0</v>
      </c>
      <c r="AD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 t="s">
        <v>45</v>
      </c>
      <c r="AT372">
        <v>2.7</v>
      </c>
      <c r="AU372" t="s">
        <v>45</v>
      </c>
      <c r="AV372">
        <v>0</v>
      </c>
      <c r="AW372">
        <v>1</v>
      </c>
      <c r="AX372">
        <v>-1</v>
      </c>
      <c r="AY372">
        <v>0</v>
      </c>
      <c r="AZ372">
        <v>0</v>
      </c>
      <c r="BA372" t="s">
        <v>45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B372">
        <v>0</v>
      </c>
    </row>
    <row r="373" spans="1:80">
      <c r="A373">
        <f>ROW(Source!A714)</f>
        <v>714</v>
      </c>
      <c r="B373">
        <v>22950688</v>
      </c>
      <c r="C373">
        <v>22953287</v>
      </c>
      <c r="D373">
        <v>7159942</v>
      </c>
      <c r="E373">
        <v>7157832</v>
      </c>
      <c r="F373">
        <v>1</v>
      </c>
      <c r="G373">
        <v>7157832</v>
      </c>
      <c r="H373">
        <v>2</v>
      </c>
      <c r="I373" t="s">
        <v>1063</v>
      </c>
      <c r="J373" t="s">
        <v>45</v>
      </c>
      <c r="K373" t="s">
        <v>1064</v>
      </c>
      <c r="L373">
        <v>1344</v>
      </c>
      <c r="N373">
        <v>1008</v>
      </c>
      <c r="O373" t="s">
        <v>1065</v>
      </c>
      <c r="P373" t="s">
        <v>1065</v>
      </c>
      <c r="Q373">
        <v>1</v>
      </c>
      <c r="Y373">
        <v>8.86</v>
      </c>
      <c r="AA373">
        <v>0</v>
      </c>
      <c r="AB373">
        <v>1</v>
      </c>
      <c r="AC373">
        <v>0</v>
      </c>
      <c r="AD373">
        <v>0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45</v>
      </c>
      <c r="AT373">
        <v>8.86</v>
      </c>
      <c r="AU373" t="s">
        <v>45</v>
      </c>
      <c r="AV373">
        <v>0</v>
      </c>
      <c r="AW373">
        <v>2</v>
      </c>
      <c r="AX373">
        <v>22953289</v>
      </c>
      <c r="AY373">
        <v>1</v>
      </c>
      <c r="AZ373">
        <v>0</v>
      </c>
      <c r="BA373">
        <v>351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B373">
        <v>0</v>
      </c>
    </row>
    <row r="374" spans="1:80">
      <c r="A374">
        <f>ROW(Source!A790)</f>
        <v>790</v>
      </c>
      <c r="B374">
        <v>22950688</v>
      </c>
      <c r="C374">
        <v>22958733</v>
      </c>
      <c r="D374">
        <v>7157835</v>
      </c>
      <c r="E374">
        <v>7157832</v>
      </c>
      <c r="F374">
        <v>1</v>
      </c>
      <c r="G374">
        <v>7157832</v>
      </c>
      <c r="H374">
        <v>1</v>
      </c>
      <c r="I374" t="s">
        <v>1053</v>
      </c>
      <c r="J374" t="s">
        <v>45</v>
      </c>
      <c r="K374" t="s">
        <v>1054</v>
      </c>
      <c r="L374">
        <v>1191</v>
      </c>
      <c r="N374">
        <v>1013</v>
      </c>
      <c r="O374" t="s">
        <v>1055</v>
      </c>
      <c r="P374" t="s">
        <v>1055</v>
      </c>
      <c r="Q374">
        <v>1</v>
      </c>
      <c r="Y374">
        <v>16.22</v>
      </c>
      <c r="AA374">
        <v>0</v>
      </c>
      <c r="AB374">
        <v>0</v>
      </c>
      <c r="AC374">
        <v>0</v>
      </c>
      <c r="AD374">
        <v>0</v>
      </c>
      <c r="AN374">
        <v>0</v>
      </c>
      <c r="AO374">
        <v>1</v>
      </c>
      <c r="AP374">
        <v>1</v>
      </c>
      <c r="AQ374">
        <v>0</v>
      </c>
      <c r="AR374">
        <v>0</v>
      </c>
      <c r="AS374" t="s">
        <v>45</v>
      </c>
      <c r="AT374">
        <v>16.22</v>
      </c>
      <c r="AU374" t="s">
        <v>45</v>
      </c>
      <c r="AV374">
        <v>1</v>
      </c>
      <c r="AW374">
        <v>2</v>
      </c>
      <c r="AX374">
        <v>22958737</v>
      </c>
      <c r="AY374">
        <v>1</v>
      </c>
      <c r="AZ374">
        <v>0</v>
      </c>
      <c r="BA374">
        <v>352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B374">
        <v>0</v>
      </c>
    </row>
    <row r="375" spans="1:80">
      <c r="A375">
        <f>ROW(Source!A790)</f>
        <v>790</v>
      </c>
      <c r="B375">
        <v>22950688</v>
      </c>
      <c r="C375">
        <v>22958733</v>
      </c>
      <c r="D375">
        <v>7230911</v>
      </c>
      <c r="E375">
        <v>1</v>
      </c>
      <c r="F375">
        <v>1</v>
      </c>
      <c r="G375">
        <v>7157832</v>
      </c>
      <c r="H375">
        <v>2</v>
      </c>
      <c r="I375" t="s">
        <v>1271</v>
      </c>
      <c r="J375" t="s">
        <v>1272</v>
      </c>
      <c r="K375" t="s">
        <v>1273</v>
      </c>
      <c r="L375">
        <v>1368</v>
      </c>
      <c r="N375">
        <v>1011</v>
      </c>
      <c r="O375" t="s">
        <v>1059</v>
      </c>
      <c r="P375" t="s">
        <v>1059</v>
      </c>
      <c r="Q375">
        <v>1</v>
      </c>
      <c r="Y375">
        <v>0.01</v>
      </c>
      <c r="AA375">
        <v>0</v>
      </c>
      <c r="AB375">
        <v>1.28</v>
      </c>
      <c r="AC375">
        <v>0.67</v>
      </c>
      <c r="AD375">
        <v>0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45</v>
      </c>
      <c r="AT375">
        <v>0.01</v>
      </c>
      <c r="AU375" t="s">
        <v>45</v>
      </c>
      <c r="AV375">
        <v>0</v>
      </c>
      <c r="AW375">
        <v>2</v>
      </c>
      <c r="AX375">
        <v>22958738</v>
      </c>
      <c r="AY375">
        <v>1</v>
      </c>
      <c r="AZ375">
        <v>0</v>
      </c>
      <c r="BA375">
        <v>353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B375">
        <v>0</v>
      </c>
    </row>
    <row r="376" spans="1:80">
      <c r="A376">
        <f>ROW(Source!A790)</f>
        <v>790</v>
      </c>
      <c r="B376">
        <v>22950688</v>
      </c>
      <c r="C376">
        <v>22958733</v>
      </c>
      <c r="D376">
        <v>0</v>
      </c>
      <c r="E376">
        <v>0</v>
      </c>
      <c r="F376">
        <v>1</v>
      </c>
      <c r="G376">
        <v>7157832</v>
      </c>
      <c r="H376">
        <v>3</v>
      </c>
      <c r="I376" t="s">
        <v>45</v>
      </c>
      <c r="J376" t="s">
        <v>45</v>
      </c>
      <c r="K376" t="s">
        <v>45</v>
      </c>
      <c r="L376">
        <v>0</v>
      </c>
      <c r="Y376">
        <v>0</v>
      </c>
      <c r="AA376">
        <v>0</v>
      </c>
      <c r="AB376">
        <v>0</v>
      </c>
      <c r="AC376">
        <v>0</v>
      </c>
      <c r="AD376">
        <v>0</v>
      </c>
      <c r="AN376">
        <v>0</v>
      </c>
      <c r="AO376">
        <v>0</v>
      </c>
      <c r="AP376">
        <v>2</v>
      </c>
      <c r="AQ376">
        <v>0</v>
      </c>
      <c r="AR376">
        <v>0</v>
      </c>
      <c r="AS376" t="s">
        <v>45</v>
      </c>
      <c r="AT376">
        <v>0</v>
      </c>
      <c r="AU376" t="s">
        <v>45</v>
      </c>
      <c r="AV376">
        <v>0</v>
      </c>
      <c r="AW376">
        <v>1</v>
      </c>
      <c r="AX376">
        <v>-1</v>
      </c>
      <c r="AY376">
        <v>0</v>
      </c>
      <c r="AZ376">
        <v>0</v>
      </c>
      <c r="BA376" t="s">
        <v>45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B376">
        <v>0</v>
      </c>
    </row>
    <row r="377" spans="1:80">
      <c r="A377">
        <f>ROW(Source!A790)</f>
        <v>790</v>
      </c>
      <c r="B377">
        <v>22950688</v>
      </c>
      <c r="C377">
        <v>22958733</v>
      </c>
      <c r="D377">
        <v>0</v>
      </c>
      <c r="E377">
        <v>0</v>
      </c>
      <c r="F377">
        <v>1</v>
      </c>
      <c r="G377">
        <v>7157832</v>
      </c>
      <c r="H377">
        <v>3</v>
      </c>
      <c r="I377" t="s">
        <v>45</v>
      </c>
      <c r="J377" t="s">
        <v>45</v>
      </c>
      <c r="K377" t="s">
        <v>705</v>
      </c>
      <c r="L377">
        <v>1371</v>
      </c>
      <c r="N377">
        <v>1013</v>
      </c>
      <c r="O377" t="s">
        <v>706</v>
      </c>
      <c r="P377" t="s">
        <v>706</v>
      </c>
      <c r="Q377">
        <v>1</v>
      </c>
      <c r="Y377">
        <v>1333.333333</v>
      </c>
      <c r="AA377">
        <v>1.69</v>
      </c>
      <c r="AB377">
        <v>0</v>
      </c>
      <c r="AC377">
        <v>0</v>
      </c>
      <c r="AD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 t="s">
        <v>45</v>
      </c>
      <c r="AT377">
        <v>1333.333333</v>
      </c>
      <c r="AU377" t="s">
        <v>45</v>
      </c>
      <c r="AV377">
        <v>0</v>
      </c>
      <c r="AW377">
        <v>1</v>
      </c>
      <c r="AX377">
        <v>-1</v>
      </c>
      <c r="AY377">
        <v>0</v>
      </c>
      <c r="AZ377">
        <v>0</v>
      </c>
      <c r="BA377" t="s">
        <v>45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B377">
        <v>0</v>
      </c>
    </row>
    <row r="378" spans="1:80">
      <c r="A378">
        <f>ROW(Source!A792)</f>
        <v>792</v>
      </c>
      <c r="B378">
        <v>22950688</v>
      </c>
      <c r="C378">
        <v>22958743</v>
      </c>
      <c r="D378">
        <v>0</v>
      </c>
      <c r="E378">
        <v>0</v>
      </c>
      <c r="F378">
        <v>1</v>
      </c>
      <c r="G378">
        <v>7157832</v>
      </c>
      <c r="H378">
        <v>3</v>
      </c>
      <c r="I378" t="s">
        <v>45</v>
      </c>
      <c r="J378" t="s">
        <v>45</v>
      </c>
      <c r="K378" t="s">
        <v>711</v>
      </c>
      <c r="L378">
        <v>1346</v>
      </c>
      <c r="N378">
        <v>1009</v>
      </c>
      <c r="O378" t="s">
        <v>163</v>
      </c>
      <c r="P378" t="s">
        <v>163</v>
      </c>
      <c r="Q378">
        <v>1</v>
      </c>
      <c r="Y378">
        <v>53.333333000000003</v>
      </c>
      <c r="AA378">
        <v>165.25</v>
      </c>
      <c r="AB378">
        <v>0</v>
      </c>
      <c r="AC378">
        <v>0</v>
      </c>
      <c r="AD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 t="s">
        <v>45</v>
      </c>
      <c r="AT378">
        <v>53.333333000000003</v>
      </c>
      <c r="AU378" t="s">
        <v>45</v>
      </c>
      <c r="AV378">
        <v>0</v>
      </c>
      <c r="AW378">
        <v>1</v>
      </c>
      <c r="AX378">
        <v>-1</v>
      </c>
      <c r="AY378">
        <v>0</v>
      </c>
      <c r="AZ378">
        <v>0</v>
      </c>
      <c r="BA378" t="s">
        <v>45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B378">
        <v>0</v>
      </c>
    </row>
    <row r="379" spans="1:80">
      <c r="A379">
        <f>ROW(Source!A820)</f>
        <v>820</v>
      </c>
      <c r="B379">
        <v>22950688</v>
      </c>
      <c r="C379">
        <v>22959254</v>
      </c>
      <c r="D379">
        <v>7157835</v>
      </c>
      <c r="E379">
        <v>7157832</v>
      </c>
      <c r="F379">
        <v>1</v>
      </c>
      <c r="G379">
        <v>7157832</v>
      </c>
      <c r="H379">
        <v>1</v>
      </c>
      <c r="I379" t="s">
        <v>1053</v>
      </c>
      <c r="J379" t="s">
        <v>45</v>
      </c>
      <c r="K379" t="s">
        <v>1054</v>
      </c>
      <c r="L379">
        <v>1191</v>
      </c>
      <c r="N379">
        <v>1013</v>
      </c>
      <c r="O379" t="s">
        <v>1055</v>
      </c>
      <c r="P379" t="s">
        <v>1055</v>
      </c>
      <c r="Q379">
        <v>1</v>
      </c>
      <c r="Y379">
        <v>0.59</v>
      </c>
      <c r="AA379">
        <v>0</v>
      </c>
      <c r="AB379">
        <v>0</v>
      </c>
      <c r="AC379">
        <v>0</v>
      </c>
      <c r="AD379">
        <v>0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45</v>
      </c>
      <c r="AT379">
        <v>0.59</v>
      </c>
      <c r="AU379" t="s">
        <v>45</v>
      </c>
      <c r="AV379">
        <v>1</v>
      </c>
      <c r="AW379">
        <v>2</v>
      </c>
      <c r="AX379">
        <v>22959255</v>
      </c>
      <c r="AY379">
        <v>1</v>
      </c>
      <c r="AZ379">
        <v>0</v>
      </c>
      <c r="BA379">
        <v>356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B379">
        <v>0</v>
      </c>
    </row>
    <row r="380" spans="1:80">
      <c r="A380">
        <f>ROW(Source!A820)</f>
        <v>820</v>
      </c>
      <c r="B380">
        <v>22950688</v>
      </c>
      <c r="C380">
        <v>22959254</v>
      </c>
      <c r="D380">
        <v>7182707</v>
      </c>
      <c r="E380">
        <v>7157832</v>
      </c>
      <c r="F380">
        <v>1</v>
      </c>
      <c r="G380">
        <v>7157832</v>
      </c>
      <c r="H380">
        <v>3</v>
      </c>
      <c r="I380" t="s">
        <v>1066</v>
      </c>
      <c r="J380" t="s">
        <v>45</v>
      </c>
      <c r="K380" t="s">
        <v>1067</v>
      </c>
      <c r="L380">
        <v>1344</v>
      </c>
      <c r="N380">
        <v>1008</v>
      </c>
      <c r="O380" t="s">
        <v>1065</v>
      </c>
      <c r="P380" t="s">
        <v>1065</v>
      </c>
      <c r="Q380">
        <v>1</v>
      </c>
      <c r="Y380">
        <v>0.6</v>
      </c>
      <c r="AA380">
        <v>1</v>
      </c>
      <c r="AB380">
        <v>0</v>
      </c>
      <c r="AC380">
        <v>0</v>
      </c>
      <c r="AD380">
        <v>0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45</v>
      </c>
      <c r="AT380">
        <v>0.6</v>
      </c>
      <c r="AU380" t="s">
        <v>45</v>
      </c>
      <c r="AV380">
        <v>0</v>
      </c>
      <c r="AW380">
        <v>2</v>
      </c>
      <c r="AX380">
        <v>22959259</v>
      </c>
      <c r="AY380">
        <v>1</v>
      </c>
      <c r="AZ380">
        <v>0</v>
      </c>
      <c r="BA380">
        <v>357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B380">
        <v>0</v>
      </c>
    </row>
    <row r="381" spans="1:80">
      <c r="A381">
        <f>ROW(Source!A820)</f>
        <v>820</v>
      </c>
      <c r="B381">
        <v>22950688</v>
      </c>
      <c r="C381">
        <v>22959254</v>
      </c>
      <c r="D381">
        <v>7232679</v>
      </c>
      <c r="E381">
        <v>1</v>
      </c>
      <c r="F381">
        <v>1</v>
      </c>
      <c r="G381">
        <v>7157832</v>
      </c>
      <c r="H381">
        <v>3</v>
      </c>
      <c r="I381" t="s">
        <v>1301</v>
      </c>
      <c r="J381" t="s">
        <v>1302</v>
      </c>
      <c r="K381" t="s">
        <v>1303</v>
      </c>
      <c r="L381">
        <v>1348</v>
      </c>
      <c r="N381">
        <v>1009</v>
      </c>
      <c r="O381" t="s">
        <v>138</v>
      </c>
      <c r="P381" t="s">
        <v>138</v>
      </c>
      <c r="Q381">
        <v>1000</v>
      </c>
      <c r="Y381">
        <v>2.9999999999999997E-4</v>
      </c>
      <c r="AA381">
        <v>23120.53</v>
      </c>
      <c r="AB381">
        <v>0</v>
      </c>
      <c r="AC381">
        <v>0</v>
      </c>
      <c r="AD381">
        <v>0</v>
      </c>
      <c r="AN381">
        <v>0</v>
      </c>
      <c r="AO381">
        <v>1</v>
      </c>
      <c r="AP381">
        <v>0</v>
      </c>
      <c r="AQ381">
        <v>0</v>
      </c>
      <c r="AR381">
        <v>0</v>
      </c>
      <c r="AS381" t="s">
        <v>45</v>
      </c>
      <c r="AT381">
        <v>2.9999999999999997E-4</v>
      </c>
      <c r="AU381" t="s">
        <v>45</v>
      </c>
      <c r="AV381">
        <v>0</v>
      </c>
      <c r="AW381">
        <v>2</v>
      </c>
      <c r="AX381">
        <v>22959256</v>
      </c>
      <c r="AY381">
        <v>1</v>
      </c>
      <c r="AZ381">
        <v>0</v>
      </c>
      <c r="BA381">
        <v>358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B381">
        <v>0</v>
      </c>
    </row>
    <row r="382" spans="1:80">
      <c r="A382">
        <f>ROW(Source!A820)</f>
        <v>820</v>
      </c>
      <c r="B382">
        <v>22950688</v>
      </c>
      <c r="C382">
        <v>22959254</v>
      </c>
      <c r="D382">
        <v>7232607</v>
      </c>
      <c r="E382">
        <v>1</v>
      </c>
      <c r="F382">
        <v>1</v>
      </c>
      <c r="G382">
        <v>7157832</v>
      </c>
      <c r="H382">
        <v>3</v>
      </c>
      <c r="I382" t="s">
        <v>1304</v>
      </c>
      <c r="J382" t="s">
        <v>1305</v>
      </c>
      <c r="K382" t="s">
        <v>1306</v>
      </c>
      <c r="L382">
        <v>1348</v>
      </c>
      <c r="N382">
        <v>1009</v>
      </c>
      <c r="O382" t="s">
        <v>138</v>
      </c>
      <c r="P382" t="s">
        <v>138</v>
      </c>
      <c r="Q382">
        <v>1000</v>
      </c>
      <c r="Y382">
        <v>2.8E-3</v>
      </c>
      <c r="AA382">
        <v>7393.87</v>
      </c>
      <c r="AB382">
        <v>0</v>
      </c>
      <c r="AC382">
        <v>0</v>
      </c>
      <c r="AD382">
        <v>0</v>
      </c>
      <c r="AN382">
        <v>0</v>
      </c>
      <c r="AO382">
        <v>1</v>
      </c>
      <c r="AP382">
        <v>0</v>
      </c>
      <c r="AQ382">
        <v>0</v>
      </c>
      <c r="AR382">
        <v>0</v>
      </c>
      <c r="AS382" t="s">
        <v>45</v>
      </c>
      <c r="AT382">
        <v>2.8E-3</v>
      </c>
      <c r="AU382" t="s">
        <v>45</v>
      </c>
      <c r="AV382">
        <v>0</v>
      </c>
      <c r="AW382">
        <v>2</v>
      </c>
      <c r="AX382">
        <v>22959257</v>
      </c>
      <c r="AY382">
        <v>1</v>
      </c>
      <c r="AZ382">
        <v>0</v>
      </c>
      <c r="BA382">
        <v>359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B382">
        <v>0</v>
      </c>
    </row>
    <row r="383" spans="1:80">
      <c r="A383">
        <f>ROW(Source!A820)</f>
        <v>820</v>
      </c>
      <c r="B383">
        <v>22950688</v>
      </c>
      <c r="C383">
        <v>22959254</v>
      </c>
      <c r="D383">
        <v>7242835</v>
      </c>
      <c r="E383">
        <v>1</v>
      </c>
      <c r="F383">
        <v>1</v>
      </c>
      <c r="G383">
        <v>7157832</v>
      </c>
      <c r="H383">
        <v>3</v>
      </c>
      <c r="I383" t="s">
        <v>1307</v>
      </c>
      <c r="J383" t="s">
        <v>1308</v>
      </c>
      <c r="K383" t="s">
        <v>1309</v>
      </c>
      <c r="L383">
        <v>1301</v>
      </c>
      <c r="N383">
        <v>1003</v>
      </c>
      <c r="O383" t="s">
        <v>270</v>
      </c>
      <c r="P383" t="s">
        <v>270</v>
      </c>
      <c r="Q383">
        <v>1</v>
      </c>
      <c r="Y383">
        <v>1.03</v>
      </c>
      <c r="AA383">
        <v>25.75</v>
      </c>
      <c r="AB383">
        <v>0</v>
      </c>
      <c r="AC383">
        <v>0</v>
      </c>
      <c r="AD383">
        <v>0</v>
      </c>
      <c r="AN383">
        <v>0</v>
      </c>
      <c r="AO383">
        <v>1</v>
      </c>
      <c r="AP383">
        <v>0</v>
      </c>
      <c r="AQ383">
        <v>0</v>
      </c>
      <c r="AR383">
        <v>0</v>
      </c>
      <c r="AS383" t="s">
        <v>45</v>
      </c>
      <c r="AT383">
        <v>1.03</v>
      </c>
      <c r="AU383" t="s">
        <v>45</v>
      </c>
      <c r="AV383">
        <v>0</v>
      </c>
      <c r="AW383">
        <v>2</v>
      </c>
      <c r="AX383">
        <v>22959258</v>
      </c>
      <c r="AY383">
        <v>1</v>
      </c>
      <c r="AZ383">
        <v>0</v>
      </c>
      <c r="BA383">
        <v>360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B383">
        <v>0</v>
      </c>
    </row>
    <row r="384" spans="1:80">
      <c r="A384">
        <f>ROW(Source!A821)</f>
        <v>821</v>
      </c>
      <c r="B384">
        <v>22950688</v>
      </c>
      <c r="C384">
        <v>22958635</v>
      </c>
      <c r="D384">
        <v>7157835</v>
      </c>
      <c r="E384">
        <v>7157832</v>
      </c>
      <c r="F384">
        <v>1</v>
      </c>
      <c r="G384">
        <v>7157832</v>
      </c>
      <c r="H384">
        <v>1</v>
      </c>
      <c r="I384" t="s">
        <v>1053</v>
      </c>
      <c r="J384" t="s">
        <v>45</v>
      </c>
      <c r="K384" t="s">
        <v>1054</v>
      </c>
      <c r="L384">
        <v>1191</v>
      </c>
      <c r="N384">
        <v>1013</v>
      </c>
      <c r="O384" t="s">
        <v>1055</v>
      </c>
      <c r="P384" t="s">
        <v>1055</v>
      </c>
      <c r="Q384">
        <v>1</v>
      </c>
      <c r="Y384">
        <v>9.1</v>
      </c>
      <c r="AA384">
        <v>0</v>
      </c>
      <c r="AB384">
        <v>0</v>
      </c>
      <c r="AC384">
        <v>0</v>
      </c>
      <c r="AD384">
        <v>0</v>
      </c>
      <c r="AN384">
        <v>0</v>
      </c>
      <c r="AO384">
        <v>1</v>
      </c>
      <c r="AP384">
        <v>0</v>
      </c>
      <c r="AQ384">
        <v>0</v>
      </c>
      <c r="AR384">
        <v>0</v>
      </c>
      <c r="AS384" t="s">
        <v>45</v>
      </c>
      <c r="AT384">
        <v>9.1</v>
      </c>
      <c r="AU384" t="s">
        <v>45</v>
      </c>
      <c r="AV384">
        <v>1</v>
      </c>
      <c r="AW384">
        <v>2</v>
      </c>
      <c r="AX384">
        <v>22958649</v>
      </c>
      <c r="AY384">
        <v>1</v>
      </c>
      <c r="AZ384">
        <v>0</v>
      </c>
      <c r="BA384">
        <v>361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B384">
        <v>0</v>
      </c>
    </row>
    <row r="385" spans="1:80">
      <c r="A385">
        <f>ROW(Source!A821)</f>
        <v>821</v>
      </c>
      <c r="B385">
        <v>22950688</v>
      </c>
      <c r="C385">
        <v>22958635</v>
      </c>
      <c r="D385">
        <v>7182702</v>
      </c>
      <c r="E385">
        <v>7157832</v>
      </c>
      <c r="F385">
        <v>1</v>
      </c>
      <c r="G385">
        <v>7157832</v>
      </c>
      <c r="H385">
        <v>3</v>
      </c>
      <c r="I385" t="s">
        <v>1066</v>
      </c>
      <c r="J385" t="s">
        <v>45</v>
      </c>
      <c r="K385" t="s">
        <v>1134</v>
      </c>
      <c r="L385">
        <v>1348</v>
      </c>
      <c r="N385">
        <v>1009</v>
      </c>
      <c r="O385" t="s">
        <v>138</v>
      </c>
      <c r="P385" t="s">
        <v>138</v>
      </c>
      <c r="Q385">
        <v>1000</v>
      </c>
      <c r="Y385">
        <v>0.2</v>
      </c>
      <c r="AA385">
        <v>0</v>
      </c>
      <c r="AB385">
        <v>0</v>
      </c>
      <c r="AC385">
        <v>0</v>
      </c>
      <c r="AD385">
        <v>0</v>
      </c>
      <c r="AN385">
        <v>0</v>
      </c>
      <c r="AO385">
        <v>1</v>
      </c>
      <c r="AP385">
        <v>0</v>
      </c>
      <c r="AQ385">
        <v>0</v>
      </c>
      <c r="AR385">
        <v>0</v>
      </c>
      <c r="AS385" t="s">
        <v>45</v>
      </c>
      <c r="AT385">
        <v>0.2</v>
      </c>
      <c r="AU385" t="s">
        <v>45</v>
      </c>
      <c r="AV385">
        <v>0</v>
      </c>
      <c r="AW385">
        <v>2</v>
      </c>
      <c r="AX385">
        <v>22958650</v>
      </c>
      <c r="AY385">
        <v>1</v>
      </c>
      <c r="AZ385">
        <v>0</v>
      </c>
      <c r="BA385">
        <v>362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B385">
        <v>0</v>
      </c>
    </row>
    <row r="386" spans="1:80">
      <c r="A386">
        <f>ROW(Source!A822)</f>
        <v>822</v>
      </c>
      <c r="B386">
        <v>22950688</v>
      </c>
      <c r="C386">
        <v>22958657</v>
      </c>
      <c r="D386">
        <v>7157835</v>
      </c>
      <c r="E386">
        <v>7157832</v>
      </c>
      <c r="F386">
        <v>1</v>
      </c>
      <c r="G386">
        <v>7157832</v>
      </c>
      <c r="H386">
        <v>1</v>
      </c>
      <c r="I386" t="s">
        <v>1053</v>
      </c>
      <c r="J386" t="s">
        <v>45</v>
      </c>
      <c r="K386" t="s">
        <v>1054</v>
      </c>
      <c r="L386">
        <v>1191</v>
      </c>
      <c r="N386">
        <v>1013</v>
      </c>
      <c r="O386" t="s">
        <v>1055</v>
      </c>
      <c r="P386" t="s">
        <v>1055</v>
      </c>
      <c r="Q386">
        <v>1</v>
      </c>
      <c r="Y386">
        <v>97.2</v>
      </c>
      <c r="AA386">
        <v>0</v>
      </c>
      <c r="AB386">
        <v>0</v>
      </c>
      <c r="AC386">
        <v>0</v>
      </c>
      <c r="AD386">
        <v>0</v>
      </c>
      <c r="AN386">
        <v>0</v>
      </c>
      <c r="AO386">
        <v>1</v>
      </c>
      <c r="AP386">
        <v>0</v>
      </c>
      <c r="AQ386">
        <v>0</v>
      </c>
      <c r="AR386">
        <v>0</v>
      </c>
      <c r="AS386" t="s">
        <v>45</v>
      </c>
      <c r="AT386">
        <v>97.2</v>
      </c>
      <c r="AU386" t="s">
        <v>45</v>
      </c>
      <c r="AV386">
        <v>1</v>
      </c>
      <c r="AW386">
        <v>2</v>
      </c>
      <c r="AX386">
        <v>22958658</v>
      </c>
      <c r="AY386">
        <v>1</v>
      </c>
      <c r="AZ386">
        <v>0</v>
      </c>
      <c r="BA386">
        <v>363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B386">
        <v>0</v>
      </c>
    </row>
    <row r="387" spans="1:80">
      <c r="A387">
        <f>ROW(Source!A822)</f>
        <v>822</v>
      </c>
      <c r="B387">
        <v>22950688</v>
      </c>
      <c r="C387">
        <v>22958657</v>
      </c>
      <c r="D387">
        <v>7159942</v>
      </c>
      <c r="E387">
        <v>7157832</v>
      </c>
      <c r="F387">
        <v>1</v>
      </c>
      <c r="G387">
        <v>7157832</v>
      </c>
      <c r="H387">
        <v>2</v>
      </c>
      <c r="I387" t="s">
        <v>1063</v>
      </c>
      <c r="J387" t="s">
        <v>45</v>
      </c>
      <c r="K387" t="s">
        <v>1064</v>
      </c>
      <c r="L387">
        <v>1344</v>
      </c>
      <c r="N387">
        <v>1008</v>
      </c>
      <c r="O387" t="s">
        <v>1065</v>
      </c>
      <c r="P387" t="s">
        <v>1065</v>
      </c>
      <c r="Q387">
        <v>1</v>
      </c>
      <c r="Y387">
        <v>3.72</v>
      </c>
      <c r="AA387">
        <v>0</v>
      </c>
      <c r="AB387">
        <v>1</v>
      </c>
      <c r="AC387">
        <v>0</v>
      </c>
      <c r="AD387">
        <v>0</v>
      </c>
      <c r="AN387">
        <v>0</v>
      </c>
      <c r="AO387">
        <v>1</v>
      </c>
      <c r="AP387">
        <v>0</v>
      </c>
      <c r="AQ387">
        <v>0</v>
      </c>
      <c r="AR387">
        <v>0</v>
      </c>
      <c r="AS387" t="s">
        <v>45</v>
      </c>
      <c r="AT387">
        <v>3.72</v>
      </c>
      <c r="AU387" t="s">
        <v>45</v>
      </c>
      <c r="AV387">
        <v>0</v>
      </c>
      <c r="AW387">
        <v>2</v>
      </c>
      <c r="AX387">
        <v>22958659</v>
      </c>
      <c r="AY387">
        <v>1</v>
      </c>
      <c r="AZ387">
        <v>0</v>
      </c>
      <c r="BA387">
        <v>364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B387">
        <v>0</v>
      </c>
    </row>
    <row r="388" spans="1:80">
      <c r="A388">
        <f>ROW(Source!A822)</f>
        <v>822</v>
      </c>
      <c r="B388">
        <v>22950688</v>
      </c>
      <c r="C388">
        <v>22958657</v>
      </c>
      <c r="D388">
        <v>7182707</v>
      </c>
      <c r="E388">
        <v>7157832</v>
      </c>
      <c r="F388">
        <v>1</v>
      </c>
      <c r="G388">
        <v>7157832</v>
      </c>
      <c r="H388">
        <v>3</v>
      </c>
      <c r="I388" t="s">
        <v>1066</v>
      </c>
      <c r="J388" t="s">
        <v>45</v>
      </c>
      <c r="K388" t="s">
        <v>1067</v>
      </c>
      <c r="L388">
        <v>1344</v>
      </c>
      <c r="N388">
        <v>1008</v>
      </c>
      <c r="O388" t="s">
        <v>1065</v>
      </c>
      <c r="P388" t="s">
        <v>1065</v>
      </c>
      <c r="Q388">
        <v>1</v>
      </c>
      <c r="Y388">
        <v>40.18</v>
      </c>
      <c r="AA388">
        <v>1</v>
      </c>
      <c r="AB388">
        <v>0</v>
      </c>
      <c r="AC388">
        <v>0</v>
      </c>
      <c r="AD388">
        <v>0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45</v>
      </c>
      <c r="AT388">
        <v>40.18</v>
      </c>
      <c r="AU388" t="s">
        <v>45</v>
      </c>
      <c r="AV388">
        <v>0</v>
      </c>
      <c r="AW388">
        <v>2</v>
      </c>
      <c r="AX388">
        <v>22958661</v>
      </c>
      <c r="AY388">
        <v>1</v>
      </c>
      <c r="AZ388">
        <v>0</v>
      </c>
      <c r="BA388">
        <v>365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B388">
        <v>0</v>
      </c>
    </row>
    <row r="389" spans="1:80">
      <c r="A389">
        <f>ROW(Source!A822)</f>
        <v>822</v>
      </c>
      <c r="B389">
        <v>22950688</v>
      </c>
      <c r="C389">
        <v>22958657</v>
      </c>
      <c r="D389">
        <v>7232747</v>
      </c>
      <c r="E389">
        <v>1</v>
      </c>
      <c r="F389">
        <v>1</v>
      </c>
      <c r="G389">
        <v>7157832</v>
      </c>
      <c r="H389">
        <v>3</v>
      </c>
      <c r="I389" t="s">
        <v>717</v>
      </c>
      <c r="J389" t="s">
        <v>719</v>
      </c>
      <c r="K389" t="s">
        <v>718</v>
      </c>
      <c r="L389">
        <v>1348</v>
      </c>
      <c r="N389">
        <v>1009</v>
      </c>
      <c r="O389" t="s">
        <v>138</v>
      </c>
      <c r="P389" t="s">
        <v>138</v>
      </c>
      <c r="Q389">
        <v>1000</v>
      </c>
      <c r="Y389">
        <v>0.56999999999999995</v>
      </c>
      <c r="AA389">
        <v>4758.88</v>
      </c>
      <c r="AB389">
        <v>0</v>
      </c>
      <c r="AC389">
        <v>0</v>
      </c>
      <c r="AD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 t="s">
        <v>45</v>
      </c>
      <c r="AT389">
        <v>0.56999999999999995</v>
      </c>
      <c r="AU389" t="s">
        <v>45</v>
      </c>
      <c r="AV389">
        <v>0</v>
      </c>
      <c r="AW389">
        <v>1</v>
      </c>
      <c r="AX389">
        <v>-1</v>
      </c>
      <c r="AY389">
        <v>0</v>
      </c>
      <c r="AZ389">
        <v>0</v>
      </c>
      <c r="BA389" t="s">
        <v>45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B389">
        <v>0</v>
      </c>
    </row>
    <row r="390" spans="1:80">
      <c r="A390">
        <f>ROW(Source!A824)</f>
        <v>824</v>
      </c>
      <c r="B390">
        <v>22950688</v>
      </c>
      <c r="C390">
        <v>22959242</v>
      </c>
      <c r="D390">
        <v>7157835</v>
      </c>
      <c r="E390">
        <v>7157832</v>
      </c>
      <c r="F390">
        <v>1</v>
      </c>
      <c r="G390">
        <v>7157832</v>
      </c>
      <c r="H390">
        <v>1</v>
      </c>
      <c r="I390" t="s">
        <v>1053</v>
      </c>
      <c r="J390" t="s">
        <v>45</v>
      </c>
      <c r="K390" t="s">
        <v>1054</v>
      </c>
      <c r="L390">
        <v>1191</v>
      </c>
      <c r="N390">
        <v>1013</v>
      </c>
      <c r="O390" t="s">
        <v>1055</v>
      </c>
      <c r="P390" t="s">
        <v>1055</v>
      </c>
      <c r="Q390">
        <v>1</v>
      </c>
      <c r="Y390">
        <v>10.49</v>
      </c>
      <c r="AA390">
        <v>0</v>
      </c>
      <c r="AB390">
        <v>0</v>
      </c>
      <c r="AC390">
        <v>0</v>
      </c>
      <c r="AD390">
        <v>0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45</v>
      </c>
      <c r="AT390">
        <v>10.49</v>
      </c>
      <c r="AU390" t="s">
        <v>45</v>
      </c>
      <c r="AV390">
        <v>1</v>
      </c>
      <c r="AW390">
        <v>2</v>
      </c>
      <c r="AX390">
        <v>22959243</v>
      </c>
      <c r="AY390">
        <v>1</v>
      </c>
      <c r="AZ390">
        <v>0</v>
      </c>
      <c r="BA390">
        <v>367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B390">
        <v>0</v>
      </c>
    </row>
    <row r="391" spans="1:80">
      <c r="A391">
        <f>ROW(Source!A824)</f>
        <v>824</v>
      </c>
      <c r="B391">
        <v>22950688</v>
      </c>
      <c r="C391">
        <v>22959242</v>
      </c>
      <c r="D391">
        <v>7182702</v>
      </c>
      <c r="E391">
        <v>7157832</v>
      </c>
      <c r="F391">
        <v>1</v>
      </c>
      <c r="G391">
        <v>7157832</v>
      </c>
      <c r="H391">
        <v>3</v>
      </c>
      <c r="I391" t="s">
        <v>1066</v>
      </c>
      <c r="J391" t="s">
        <v>45</v>
      </c>
      <c r="K391" t="s">
        <v>1134</v>
      </c>
      <c r="L391">
        <v>1348</v>
      </c>
      <c r="N391">
        <v>1009</v>
      </c>
      <c r="O391" t="s">
        <v>138</v>
      </c>
      <c r="P391" t="s">
        <v>138</v>
      </c>
      <c r="Q391">
        <v>1000</v>
      </c>
      <c r="Y391">
        <v>0.52</v>
      </c>
      <c r="AA391">
        <v>0</v>
      </c>
      <c r="AB391">
        <v>0</v>
      </c>
      <c r="AC391">
        <v>0</v>
      </c>
      <c r="AD391">
        <v>0</v>
      </c>
      <c r="AN391">
        <v>0</v>
      </c>
      <c r="AO391">
        <v>1</v>
      </c>
      <c r="AP391">
        <v>0</v>
      </c>
      <c r="AQ391">
        <v>0</v>
      </c>
      <c r="AR391">
        <v>0</v>
      </c>
      <c r="AS391" t="s">
        <v>45</v>
      </c>
      <c r="AT391">
        <v>0.52</v>
      </c>
      <c r="AU391" t="s">
        <v>45</v>
      </c>
      <c r="AV391">
        <v>0</v>
      </c>
      <c r="AW391">
        <v>2</v>
      </c>
      <c r="AX391">
        <v>22959244</v>
      </c>
      <c r="AY391">
        <v>1</v>
      </c>
      <c r="AZ391">
        <v>0</v>
      </c>
      <c r="BA391">
        <v>368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B391">
        <v>0</v>
      </c>
    </row>
    <row r="392" spans="1:80">
      <c r="A392">
        <f>ROW(Source!A825)</f>
        <v>825</v>
      </c>
      <c r="B392">
        <v>22950688</v>
      </c>
      <c r="C392">
        <v>22960296</v>
      </c>
      <c r="D392">
        <v>7157835</v>
      </c>
      <c r="E392">
        <v>7157832</v>
      </c>
      <c r="F392">
        <v>1</v>
      </c>
      <c r="G392">
        <v>7157832</v>
      </c>
      <c r="H392">
        <v>1</v>
      </c>
      <c r="I392" t="s">
        <v>1053</v>
      </c>
      <c r="J392" t="s">
        <v>45</v>
      </c>
      <c r="K392" t="s">
        <v>1054</v>
      </c>
      <c r="L392">
        <v>1191</v>
      </c>
      <c r="N392">
        <v>1013</v>
      </c>
      <c r="O392" t="s">
        <v>1055</v>
      </c>
      <c r="P392" t="s">
        <v>1055</v>
      </c>
      <c r="Q392">
        <v>1</v>
      </c>
      <c r="Y392">
        <v>29</v>
      </c>
      <c r="AA392">
        <v>0</v>
      </c>
      <c r="AB392">
        <v>0</v>
      </c>
      <c r="AC392">
        <v>0</v>
      </c>
      <c r="AD392">
        <v>0</v>
      </c>
      <c r="AN392">
        <v>0</v>
      </c>
      <c r="AO392">
        <v>1</v>
      </c>
      <c r="AP392">
        <v>0</v>
      </c>
      <c r="AQ392">
        <v>0</v>
      </c>
      <c r="AR392">
        <v>0</v>
      </c>
      <c r="AS392" t="s">
        <v>45</v>
      </c>
      <c r="AT392">
        <v>29</v>
      </c>
      <c r="AU392" t="s">
        <v>45</v>
      </c>
      <c r="AV392">
        <v>1</v>
      </c>
      <c r="AW392">
        <v>2</v>
      </c>
      <c r="AX392">
        <v>22960337</v>
      </c>
      <c r="AY392">
        <v>1</v>
      </c>
      <c r="AZ392">
        <v>0</v>
      </c>
      <c r="BA392">
        <v>369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B392">
        <v>0</v>
      </c>
    </row>
    <row r="393" spans="1:80">
      <c r="A393">
        <f>ROW(Source!A825)</f>
        <v>825</v>
      </c>
      <c r="B393">
        <v>22950688</v>
      </c>
      <c r="C393">
        <v>22960296</v>
      </c>
      <c r="D393">
        <v>7231234</v>
      </c>
      <c r="E393">
        <v>1</v>
      </c>
      <c r="F393">
        <v>1</v>
      </c>
      <c r="G393">
        <v>7157832</v>
      </c>
      <c r="H393">
        <v>2</v>
      </c>
      <c r="I393" t="s">
        <v>1178</v>
      </c>
      <c r="J393" t="s">
        <v>1179</v>
      </c>
      <c r="K393" t="s">
        <v>1180</v>
      </c>
      <c r="L393">
        <v>1368</v>
      </c>
      <c r="N393">
        <v>1011</v>
      </c>
      <c r="O393" t="s">
        <v>1059</v>
      </c>
      <c r="P393" t="s">
        <v>1059</v>
      </c>
      <c r="Q393">
        <v>1</v>
      </c>
      <c r="Y393">
        <v>6.42</v>
      </c>
      <c r="AA393">
        <v>0</v>
      </c>
      <c r="AB393">
        <v>5.28</v>
      </c>
      <c r="AC393">
        <v>0.64</v>
      </c>
      <c r="AD393">
        <v>0</v>
      </c>
      <c r="AN393">
        <v>0</v>
      </c>
      <c r="AO393">
        <v>1</v>
      </c>
      <c r="AP393">
        <v>0</v>
      </c>
      <c r="AQ393">
        <v>0</v>
      </c>
      <c r="AR393">
        <v>0</v>
      </c>
      <c r="AS393" t="s">
        <v>45</v>
      </c>
      <c r="AT393">
        <v>6.42</v>
      </c>
      <c r="AU393" t="s">
        <v>45</v>
      </c>
      <c r="AV393">
        <v>0</v>
      </c>
      <c r="AW393">
        <v>2</v>
      </c>
      <c r="AX393">
        <v>22960338</v>
      </c>
      <c r="AY393">
        <v>1</v>
      </c>
      <c r="AZ393">
        <v>0</v>
      </c>
      <c r="BA393">
        <v>370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B393">
        <v>0</v>
      </c>
    </row>
    <row r="394" spans="1:80">
      <c r="A394">
        <f>ROW(Source!A825)</f>
        <v>825</v>
      </c>
      <c r="B394">
        <v>22950688</v>
      </c>
      <c r="C394">
        <v>22960296</v>
      </c>
      <c r="D394">
        <v>7231421</v>
      </c>
      <c r="E394">
        <v>1</v>
      </c>
      <c r="F394">
        <v>1</v>
      </c>
      <c r="G394">
        <v>7157832</v>
      </c>
      <c r="H394">
        <v>2</v>
      </c>
      <c r="I394" t="s">
        <v>1157</v>
      </c>
      <c r="J394" t="s">
        <v>1158</v>
      </c>
      <c r="K394" t="s">
        <v>1159</v>
      </c>
      <c r="L394">
        <v>1368</v>
      </c>
      <c r="N394">
        <v>1011</v>
      </c>
      <c r="O394" t="s">
        <v>1059</v>
      </c>
      <c r="P394" t="s">
        <v>1059</v>
      </c>
      <c r="Q394">
        <v>1</v>
      </c>
      <c r="Y394">
        <v>0.51</v>
      </c>
      <c r="AA394">
        <v>0</v>
      </c>
      <c r="AB394">
        <v>74.44</v>
      </c>
      <c r="AC394">
        <v>17.59</v>
      </c>
      <c r="AD394">
        <v>0</v>
      </c>
      <c r="AN394">
        <v>0</v>
      </c>
      <c r="AO394">
        <v>1</v>
      </c>
      <c r="AP394">
        <v>0</v>
      </c>
      <c r="AQ394">
        <v>0</v>
      </c>
      <c r="AR394">
        <v>0</v>
      </c>
      <c r="AS394" t="s">
        <v>45</v>
      </c>
      <c r="AT394">
        <v>0.51</v>
      </c>
      <c r="AU394" t="s">
        <v>45</v>
      </c>
      <c r="AV394">
        <v>0</v>
      </c>
      <c r="AW394">
        <v>2</v>
      </c>
      <c r="AX394">
        <v>22960339</v>
      </c>
      <c r="AY394">
        <v>1</v>
      </c>
      <c r="AZ394">
        <v>0</v>
      </c>
      <c r="BA394">
        <v>371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B394">
        <v>0</v>
      </c>
    </row>
    <row r="395" spans="1:80">
      <c r="A395">
        <f>ROW(Source!A825)</f>
        <v>825</v>
      </c>
      <c r="B395">
        <v>22950688</v>
      </c>
      <c r="C395">
        <v>22960296</v>
      </c>
      <c r="D395">
        <v>7182707</v>
      </c>
      <c r="E395">
        <v>7157832</v>
      </c>
      <c r="F395">
        <v>1</v>
      </c>
      <c r="G395">
        <v>7157832</v>
      </c>
      <c r="H395">
        <v>3</v>
      </c>
      <c r="I395" t="s">
        <v>1066</v>
      </c>
      <c r="J395" t="s">
        <v>45</v>
      </c>
      <c r="K395" t="s">
        <v>1067</v>
      </c>
      <c r="L395">
        <v>1344</v>
      </c>
      <c r="N395">
        <v>1008</v>
      </c>
      <c r="O395" t="s">
        <v>1065</v>
      </c>
      <c r="P395" t="s">
        <v>1065</v>
      </c>
      <c r="Q395">
        <v>1</v>
      </c>
      <c r="Y395">
        <v>16.52</v>
      </c>
      <c r="AA395">
        <v>1</v>
      </c>
      <c r="AB395">
        <v>0</v>
      </c>
      <c r="AC395">
        <v>0</v>
      </c>
      <c r="AD395">
        <v>0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45</v>
      </c>
      <c r="AT395">
        <v>16.52</v>
      </c>
      <c r="AU395" t="s">
        <v>45</v>
      </c>
      <c r="AV395">
        <v>0</v>
      </c>
      <c r="AW395">
        <v>2</v>
      </c>
      <c r="AX395">
        <v>22960343</v>
      </c>
      <c r="AY395">
        <v>1</v>
      </c>
      <c r="AZ395">
        <v>0</v>
      </c>
      <c r="BA395">
        <v>372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B395">
        <v>0</v>
      </c>
    </row>
    <row r="396" spans="1:80">
      <c r="A396">
        <f>ROW(Source!A825)</f>
        <v>825</v>
      </c>
      <c r="B396">
        <v>22950688</v>
      </c>
      <c r="C396">
        <v>22960296</v>
      </c>
      <c r="D396">
        <v>7231719</v>
      </c>
      <c r="E396">
        <v>1</v>
      </c>
      <c r="F396">
        <v>1</v>
      </c>
      <c r="G396">
        <v>7157832</v>
      </c>
      <c r="H396">
        <v>3</v>
      </c>
      <c r="I396" t="s">
        <v>732</v>
      </c>
      <c r="J396" t="s">
        <v>734</v>
      </c>
      <c r="K396" t="s">
        <v>733</v>
      </c>
      <c r="L396">
        <v>1348</v>
      </c>
      <c r="N396">
        <v>1009</v>
      </c>
      <c r="O396" t="s">
        <v>138</v>
      </c>
      <c r="P396" t="s">
        <v>138</v>
      </c>
      <c r="Q396">
        <v>1000</v>
      </c>
      <c r="Y396">
        <v>0.23</v>
      </c>
      <c r="AA396">
        <v>7777.06</v>
      </c>
      <c r="AB396">
        <v>0</v>
      </c>
      <c r="AC396">
        <v>0</v>
      </c>
      <c r="AD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 t="s">
        <v>45</v>
      </c>
      <c r="AT396">
        <v>0.23</v>
      </c>
      <c r="AU396" t="s">
        <v>45</v>
      </c>
      <c r="AV396">
        <v>0</v>
      </c>
      <c r="AW396">
        <v>1</v>
      </c>
      <c r="AX396">
        <v>-1</v>
      </c>
      <c r="AY396">
        <v>0</v>
      </c>
      <c r="AZ396">
        <v>0</v>
      </c>
      <c r="BA396" t="s">
        <v>45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B396">
        <v>0</v>
      </c>
    </row>
    <row r="397" spans="1:80">
      <c r="A397">
        <f>ROW(Source!A825)</f>
        <v>825</v>
      </c>
      <c r="B397">
        <v>22950688</v>
      </c>
      <c r="C397">
        <v>22960296</v>
      </c>
      <c r="D397">
        <v>7232070</v>
      </c>
      <c r="E397">
        <v>1</v>
      </c>
      <c r="F397">
        <v>1</v>
      </c>
      <c r="G397">
        <v>7157832</v>
      </c>
      <c r="H397">
        <v>3</v>
      </c>
      <c r="I397" t="s">
        <v>726</v>
      </c>
      <c r="J397" t="s">
        <v>728</v>
      </c>
      <c r="K397" t="s">
        <v>727</v>
      </c>
      <c r="L397">
        <v>1348</v>
      </c>
      <c r="N397">
        <v>1009</v>
      </c>
      <c r="O397" t="s">
        <v>138</v>
      </c>
      <c r="P397" t="s">
        <v>138</v>
      </c>
      <c r="Q397">
        <v>1000</v>
      </c>
      <c r="Y397">
        <v>0.04</v>
      </c>
      <c r="AA397">
        <v>7438.24</v>
      </c>
      <c r="AB397">
        <v>0</v>
      </c>
      <c r="AC397">
        <v>0</v>
      </c>
      <c r="AD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 t="s">
        <v>45</v>
      </c>
      <c r="AT397">
        <v>0.04</v>
      </c>
      <c r="AU397" t="s">
        <v>45</v>
      </c>
      <c r="AV397">
        <v>0</v>
      </c>
      <c r="AW397">
        <v>1</v>
      </c>
      <c r="AX397">
        <v>-1</v>
      </c>
      <c r="AY397">
        <v>0</v>
      </c>
      <c r="AZ397">
        <v>0</v>
      </c>
      <c r="BA397" t="s">
        <v>45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B397">
        <v>0</v>
      </c>
    </row>
    <row r="398" spans="1:80">
      <c r="A398">
        <f>ROW(Source!A825)</f>
        <v>825</v>
      </c>
      <c r="B398">
        <v>22950688</v>
      </c>
      <c r="C398">
        <v>22960296</v>
      </c>
      <c r="D398">
        <v>7231718</v>
      </c>
      <c r="E398">
        <v>1</v>
      </c>
      <c r="F398">
        <v>1</v>
      </c>
      <c r="G398">
        <v>7157832</v>
      </c>
      <c r="H398">
        <v>3</v>
      </c>
      <c r="I398" t="s">
        <v>729</v>
      </c>
      <c r="J398" t="s">
        <v>731</v>
      </c>
      <c r="K398" t="s">
        <v>730</v>
      </c>
      <c r="L398">
        <v>1348</v>
      </c>
      <c r="N398">
        <v>1009</v>
      </c>
      <c r="O398" t="s">
        <v>138</v>
      </c>
      <c r="P398" t="s">
        <v>138</v>
      </c>
      <c r="Q398">
        <v>1000</v>
      </c>
      <c r="Y398">
        <v>0.06</v>
      </c>
      <c r="AA398">
        <v>7682.53</v>
      </c>
      <c r="AB398">
        <v>0</v>
      </c>
      <c r="AC398">
        <v>0</v>
      </c>
      <c r="AD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 t="s">
        <v>45</v>
      </c>
      <c r="AT398">
        <v>0.06</v>
      </c>
      <c r="AU398" t="s">
        <v>45</v>
      </c>
      <c r="AV398">
        <v>0</v>
      </c>
      <c r="AW398">
        <v>1</v>
      </c>
      <c r="AX398">
        <v>-1</v>
      </c>
      <c r="AY398">
        <v>0</v>
      </c>
      <c r="AZ398">
        <v>0</v>
      </c>
      <c r="BA398" t="s">
        <v>45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B398">
        <v>0</v>
      </c>
    </row>
    <row r="399" spans="1:80">
      <c r="A399">
        <f>ROW(Source!A829)</f>
        <v>829</v>
      </c>
      <c r="B399">
        <v>22950688</v>
      </c>
      <c r="C399">
        <v>22959309</v>
      </c>
      <c r="D399">
        <v>7157835</v>
      </c>
      <c r="E399">
        <v>7157832</v>
      </c>
      <c r="F399">
        <v>1</v>
      </c>
      <c r="G399">
        <v>7157832</v>
      </c>
      <c r="H399">
        <v>1</v>
      </c>
      <c r="I399" t="s">
        <v>1053</v>
      </c>
      <c r="J399" t="s">
        <v>45</v>
      </c>
      <c r="K399" t="s">
        <v>1054</v>
      </c>
      <c r="L399">
        <v>1191</v>
      </c>
      <c r="N399">
        <v>1013</v>
      </c>
      <c r="O399" t="s">
        <v>1055</v>
      </c>
      <c r="P399" t="s">
        <v>1055</v>
      </c>
      <c r="Q399">
        <v>1</v>
      </c>
      <c r="Y399">
        <v>79.77</v>
      </c>
      <c r="AA399">
        <v>0</v>
      </c>
      <c r="AB399">
        <v>0</v>
      </c>
      <c r="AC399">
        <v>0</v>
      </c>
      <c r="AD399">
        <v>0</v>
      </c>
      <c r="AN399">
        <v>0</v>
      </c>
      <c r="AO399">
        <v>1</v>
      </c>
      <c r="AP399">
        <v>0</v>
      </c>
      <c r="AQ399">
        <v>0</v>
      </c>
      <c r="AR399">
        <v>0</v>
      </c>
      <c r="AS399" t="s">
        <v>45</v>
      </c>
      <c r="AT399">
        <v>79.77</v>
      </c>
      <c r="AU399" t="s">
        <v>45</v>
      </c>
      <c r="AV399">
        <v>1</v>
      </c>
      <c r="AW399">
        <v>2</v>
      </c>
      <c r="AX399">
        <v>22959310</v>
      </c>
      <c r="AY399">
        <v>1</v>
      </c>
      <c r="AZ399">
        <v>0</v>
      </c>
      <c r="BA399">
        <v>376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B399">
        <v>0</v>
      </c>
    </row>
    <row r="400" spans="1:80">
      <c r="A400">
        <f>ROW(Source!A829)</f>
        <v>829</v>
      </c>
      <c r="B400">
        <v>22950688</v>
      </c>
      <c r="C400">
        <v>22959309</v>
      </c>
      <c r="D400">
        <v>7231421</v>
      </c>
      <c r="E400">
        <v>1</v>
      </c>
      <c r="F400">
        <v>1</v>
      </c>
      <c r="G400">
        <v>7157832</v>
      </c>
      <c r="H400">
        <v>2</v>
      </c>
      <c r="I400" t="s">
        <v>1157</v>
      </c>
      <c r="J400" t="s">
        <v>1158</v>
      </c>
      <c r="K400" t="s">
        <v>1159</v>
      </c>
      <c r="L400">
        <v>1368</v>
      </c>
      <c r="N400">
        <v>1011</v>
      </c>
      <c r="O400" t="s">
        <v>1059</v>
      </c>
      <c r="P400" t="s">
        <v>1059</v>
      </c>
      <c r="Q400">
        <v>1</v>
      </c>
      <c r="Y400">
        <v>0.37</v>
      </c>
      <c r="AA400">
        <v>0</v>
      </c>
      <c r="AB400">
        <v>74.44</v>
      </c>
      <c r="AC400">
        <v>17.59</v>
      </c>
      <c r="AD400">
        <v>0</v>
      </c>
      <c r="AN400">
        <v>0</v>
      </c>
      <c r="AO400">
        <v>1</v>
      </c>
      <c r="AP400">
        <v>0</v>
      </c>
      <c r="AQ400">
        <v>0</v>
      </c>
      <c r="AR400">
        <v>0</v>
      </c>
      <c r="AS400" t="s">
        <v>45</v>
      </c>
      <c r="AT400">
        <v>0.37</v>
      </c>
      <c r="AU400" t="s">
        <v>45</v>
      </c>
      <c r="AV400">
        <v>0</v>
      </c>
      <c r="AW400">
        <v>2</v>
      </c>
      <c r="AX400">
        <v>22959311</v>
      </c>
      <c r="AY400">
        <v>1</v>
      </c>
      <c r="AZ400">
        <v>0</v>
      </c>
      <c r="BA400">
        <v>377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B400">
        <v>0</v>
      </c>
    </row>
    <row r="401" spans="1:80">
      <c r="A401">
        <f>ROW(Source!A829)</f>
        <v>829</v>
      </c>
      <c r="B401">
        <v>22950688</v>
      </c>
      <c r="C401">
        <v>22959309</v>
      </c>
      <c r="D401">
        <v>7230811</v>
      </c>
      <c r="E401">
        <v>1</v>
      </c>
      <c r="F401">
        <v>1</v>
      </c>
      <c r="G401">
        <v>7157832</v>
      </c>
      <c r="H401">
        <v>2</v>
      </c>
      <c r="I401" t="s">
        <v>1144</v>
      </c>
      <c r="J401" t="s">
        <v>1145</v>
      </c>
      <c r="K401" t="s">
        <v>1146</v>
      </c>
      <c r="L401">
        <v>1368</v>
      </c>
      <c r="N401">
        <v>1011</v>
      </c>
      <c r="O401" t="s">
        <v>1059</v>
      </c>
      <c r="P401" t="s">
        <v>1059</v>
      </c>
      <c r="Q401">
        <v>1</v>
      </c>
      <c r="Y401">
        <v>7.0000000000000007E-2</v>
      </c>
      <c r="AA401">
        <v>0</v>
      </c>
      <c r="AB401">
        <v>102.11</v>
      </c>
      <c r="AC401">
        <v>30.03</v>
      </c>
      <c r="AD401">
        <v>0</v>
      </c>
      <c r="AN401">
        <v>0</v>
      </c>
      <c r="AO401">
        <v>1</v>
      </c>
      <c r="AP401">
        <v>0</v>
      </c>
      <c r="AQ401">
        <v>0</v>
      </c>
      <c r="AR401">
        <v>0</v>
      </c>
      <c r="AS401" t="s">
        <v>45</v>
      </c>
      <c r="AT401">
        <v>7.0000000000000007E-2</v>
      </c>
      <c r="AU401" t="s">
        <v>45</v>
      </c>
      <c r="AV401">
        <v>0</v>
      </c>
      <c r="AW401">
        <v>2</v>
      </c>
      <c r="AX401">
        <v>22959312</v>
      </c>
      <c r="AY401">
        <v>1</v>
      </c>
      <c r="AZ401">
        <v>0</v>
      </c>
      <c r="BA401">
        <v>378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B401">
        <v>0</v>
      </c>
    </row>
    <row r="402" spans="1:80">
      <c r="A402">
        <f>ROW(Source!A829)</f>
        <v>829</v>
      </c>
      <c r="B402">
        <v>22950688</v>
      </c>
      <c r="C402">
        <v>22959309</v>
      </c>
      <c r="D402">
        <v>7232755</v>
      </c>
      <c r="E402">
        <v>1</v>
      </c>
      <c r="F402">
        <v>1</v>
      </c>
      <c r="G402">
        <v>7157832</v>
      </c>
      <c r="H402">
        <v>3</v>
      </c>
      <c r="I402" t="s">
        <v>740</v>
      </c>
      <c r="J402" t="s">
        <v>742</v>
      </c>
      <c r="K402" t="s">
        <v>741</v>
      </c>
      <c r="L402">
        <v>1348</v>
      </c>
      <c r="N402">
        <v>1009</v>
      </c>
      <c r="O402" t="s">
        <v>138</v>
      </c>
      <c r="P402" t="s">
        <v>138</v>
      </c>
      <c r="Q402">
        <v>1000</v>
      </c>
      <c r="Y402">
        <v>0.87</v>
      </c>
      <c r="AA402">
        <v>14739.12</v>
      </c>
      <c r="AB402">
        <v>0</v>
      </c>
      <c r="AC402">
        <v>0</v>
      </c>
      <c r="AD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 t="s">
        <v>45</v>
      </c>
      <c r="AT402">
        <v>0.87</v>
      </c>
      <c r="AU402" t="s">
        <v>45</v>
      </c>
      <c r="AV402">
        <v>0</v>
      </c>
      <c r="AW402">
        <v>1</v>
      </c>
      <c r="AX402">
        <v>-1</v>
      </c>
      <c r="AY402">
        <v>0</v>
      </c>
      <c r="AZ402">
        <v>0</v>
      </c>
      <c r="BA402" t="s">
        <v>45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B402">
        <v>0</v>
      </c>
    </row>
    <row r="403" spans="1:80">
      <c r="A403">
        <f>ROW(Source!A829)</f>
        <v>829</v>
      </c>
      <c r="B403">
        <v>22950688</v>
      </c>
      <c r="C403">
        <v>22959309</v>
      </c>
      <c r="D403">
        <v>7231839</v>
      </c>
      <c r="E403">
        <v>1</v>
      </c>
      <c r="F403">
        <v>1</v>
      </c>
      <c r="G403">
        <v>7157832</v>
      </c>
      <c r="H403">
        <v>3</v>
      </c>
      <c r="I403" t="s">
        <v>1310</v>
      </c>
      <c r="J403" t="s">
        <v>1311</v>
      </c>
      <c r="K403" t="s">
        <v>1312</v>
      </c>
      <c r="L403">
        <v>1348</v>
      </c>
      <c r="N403">
        <v>1009</v>
      </c>
      <c r="O403" t="s">
        <v>138</v>
      </c>
      <c r="P403" t="s">
        <v>138</v>
      </c>
      <c r="Q403">
        <v>1000</v>
      </c>
      <c r="Y403">
        <v>1.1000000000000001E-3</v>
      </c>
      <c r="AA403">
        <v>15169.24</v>
      </c>
      <c r="AB403">
        <v>0</v>
      </c>
      <c r="AC403">
        <v>0</v>
      </c>
      <c r="AD403">
        <v>0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45</v>
      </c>
      <c r="AT403">
        <v>1.1000000000000001E-3</v>
      </c>
      <c r="AU403" t="s">
        <v>45</v>
      </c>
      <c r="AV403">
        <v>0</v>
      </c>
      <c r="AW403">
        <v>2</v>
      </c>
      <c r="AX403">
        <v>22959314</v>
      </c>
      <c r="AY403">
        <v>1</v>
      </c>
      <c r="AZ403">
        <v>0</v>
      </c>
      <c r="BA403">
        <v>380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B403">
        <v>0</v>
      </c>
    </row>
    <row r="404" spans="1:80">
      <c r="A404">
        <f>ROW(Source!A829)</f>
        <v>829</v>
      </c>
      <c r="B404">
        <v>22950688</v>
      </c>
      <c r="C404">
        <v>22959309</v>
      </c>
      <c r="D404">
        <v>7231843</v>
      </c>
      <c r="E404">
        <v>1</v>
      </c>
      <c r="F404">
        <v>1</v>
      </c>
      <c r="G404">
        <v>7157832</v>
      </c>
      <c r="H404">
        <v>3</v>
      </c>
      <c r="I404" t="s">
        <v>1169</v>
      </c>
      <c r="J404" t="s">
        <v>1170</v>
      </c>
      <c r="K404" t="s">
        <v>1171</v>
      </c>
      <c r="L404">
        <v>1348</v>
      </c>
      <c r="N404">
        <v>1009</v>
      </c>
      <c r="O404" t="s">
        <v>138</v>
      </c>
      <c r="P404" t="s">
        <v>138</v>
      </c>
      <c r="Q404">
        <v>1000</v>
      </c>
      <c r="Y404">
        <v>6.0000000000000001E-3</v>
      </c>
      <c r="AA404">
        <v>6521.42</v>
      </c>
      <c r="AB404">
        <v>0</v>
      </c>
      <c r="AC404">
        <v>0</v>
      </c>
      <c r="AD404">
        <v>0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45</v>
      </c>
      <c r="AT404">
        <v>6.0000000000000001E-3</v>
      </c>
      <c r="AU404" t="s">
        <v>45</v>
      </c>
      <c r="AV404">
        <v>0</v>
      </c>
      <c r="AW404">
        <v>2</v>
      </c>
      <c r="AX404">
        <v>22959315</v>
      </c>
      <c r="AY404">
        <v>1</v>
      </c>
      <c r="AZ404">
        <v>0</v>
      </c>
      <c r="BA404">
        <v>381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B404">
        <v>0</v>
      </c>
    </row>
    <row r="405" spans="1:80">
      <c r="A405">
        <f>ROW(Source!A829)</f>
        <v>829</v>
      </c>
      <c r="B405">
        <v>22950688</v>
      </c>
      <c r="C405">
        <v>22959309</v>
      </c>
      <c r="D405">
        <v>7231930</v>
      </c>
      <c r="E405">
        <v>1</v>
      </c>
      <c r="F405">
        <v>1</v>
      </c>
      <c r="G405">
        <v>7157832</v>
      </c>
      <c r="H405">
        <v>3</v>
      </c>
      <c r="I405" t="s">
        <v>1313</v>
      </c>
      <c r="J405" t="s">
        <v>1314</v>
      </c>
      <c r="K405" t="s">
        <v>1315</v>
      </c>
      <c r="L405">
        <v>1339</v>
      </c>
      <c r="N405">
        <v>1007</v>
      </c>
      <c r="O405" t="s">
        <v>102</v>
      </c>
      <c r="P405" t="s">
        <v>102</v>
      </c>
      <c r="Q405">
        <v>1</v>
      </c>
      <c r="Y405">
        <v>1.8</v>
      </c>
      <c r="AA405">
        <v>1828.56</v>
      </c>
      <c r="AB405">
        <v>0</v>
      </c>
      <c r="AC405">
        <v>0</v>
      </c>
      <c r="AD405">
        <v>0</v>
      </c>
      <c r="AN405">
        <v>0</v>
      </c>
      <c r="AO405">
        <v>1</v>
      </c>
      <c r="AP405">
        <v>0</v>
      </c>
      <c r="AQ405">
        <v>0</v>
      </c>
      <c r="AR405">
        <v>0</v>
      </c>
      <c r="AS405" t="s">
        <v>45</v>
      </c>
      <c r="AT405">
        <v>1.8</v>
      </c>
      <c r="AU405" t="s">
        <v>45</v>
      </c>
      <c r="AV405">
        <v>0</v>
      </c>
      <c r="AW405">
        <v>2</v>
      </c>
      <c r="AX405">
        <v>22959316</v>
      </c>
      <c r="AY405">
        <v>1</v>
      </c>
      <c r="AZ405">
        <v>0</v>
      </c>
      <c r="BA405">
        <v>382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B405">
        <v>0</v>
      </c>
    </row>
    <row r="406" spans="1:80">
      <c r="A406">
        <f>ROW(Source!A829)</f>
        <v>829</v>
      </c>
      <c r="B406">
        <v>22950688</v>
      </c>
      <c r="C406">
        <v>22959309</v>
      </c>
      <c r="D406">
        <v>7232605</v>
      </c>
      <c r="E406">
        <v>1</v>
      </c>
      <c r="F406">
        <v>1</v>
      </c>
      <c r="G406">
        <v>7157832</v>
      </c>
      <c r="H406">
        <v>3</v>
      </c>
      <c r="I406" t="s">
        <v>1316</v>
      </c>
      <c r="J406" t="s">
        <v>1317</v>
      </c>
      <c r="K406" t="s">
        <v>1318</v>
      </c>
      <c r="L406">
        <v>1348</v>
      </c>
      <c r="N406">
        <v>1009</v>
      </c>
      <c r="O406" t="s">
        <v>138</v>
      </c>
      <c r="P406" t="s">
        <v>138</v>
      </c>
      <c r="Q406">
        <v>1000</v>
      </c>
      <c r="Y406">
        <v>5.1999999999999998E-2</v>
      </c>
      <c r="AA406">
        <v>6870.66</v>
      </c>
      <c r="AB406">
        <v>0</v>
      </c>
      <c r="AC406">
        <v>0</v>
      </c>
      <c r="AD406">
        <v>0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45</v>
      </c>
      <c r="AT406">
        <v>5.1999999999999998E-2</v>
      </c>
      <c r="AU406" t="s">
        <v>45</v>
      </c>
      <c r="AV406">
        <v>0</v>
      </c>
      <c r="AW406">
        <v>2</v>
      </c>
      <c r="AX406">
        <v>22959317</v>
      </c>
      <c r="AY406">
        <v>1</v>
      </c>
      <c r="AZ406">
        <v>0</v>
      </c>
      <c r="BA406">
        <v>383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B406">
        <v>0</v>
      </c>
    </row>
    <row r="407" spans="1:80">
      <c r="A407">
        <f>ROW(Source!A831)</f>
        <v>831</v>
      </c>
      <c r="B407">
        <v>22950688</v>
      </c>
      <c r="C407">
        <v>22958646</v>
      </c>
      <c r="D407">
        <v>7157835</v>
      </c>
      <c r="E407">
        <v>7157832</v>
      </c>
      <c r="F407">
        <v>1</v>
      </c>
      <c r="G407">
        <v>7157832</v>
      </c>
      <c r="H407">
        <v>1</v>
      </c>
      <c r="I407" t="s">
        <v>1053</v>
      </c>
      <c r="J407" t="s">
        <v>45</v>
      </c>
      <c r="K407" t="s">
        <v>1054</v>
      </c>
      <c r="L407">
        <v>1191</v>
      </c>
      <c r="N407">
        <v>1013</v>
      </c>
      <c r="O407" t="s">
        <v>1055</v>
      </c>
      <c r="P407" t="s">
        <v>1055</v>
      </c>
      <c r="Q407">
        <v>1</v>
      </c>
      <c r="Y407">
        <v>9.66</v>
      </c>
      <c r="AA407">
        <v>0</v>
      </c>
      <c r="AB407">
        <v>0</v>
      </c>
      <c r="AC407">
        <v>0</v>
      </c>
      <c r="AD407">
        <v>0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45</v>
      </c>
      <c r="AT407">
        <v>9.66</v>
      </c>
      <c r="AU407" t="s">
        <v>45</v>
      </c>
      <c r="AV407">
        <v>1</v>
      </c>
      <c r="AW407">
        <v>2</v>
      </c>
      <c r="AX407">
        <v>22958655</v>
      </c>
      <c r="AY407">
        <v>1</v>
      </c>
      <c r="AZ407">
        <v>0</v>
      </c>
      <c r="BA407">
        <v>384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B407">
        <v>0</v>
      </c>
    </row>
    <row r="408" spans="1:80">
      <c r="A408">
        <f>ROW(Source!A831)</f>
        <v>831</v>
      </c>
      <c r="B408">
        <v>22950688</v>
      </c>
      <c r="C408">
        <v>22958646</v>
      </c>
      <c r="D408">
        <v>7232926</v>
      </c>
      <c r="E408">
        <v>1</v>
      </c>
      <c r="F408">
        <v>1</v>
      </c>
      <c r="G408">
        <v>7157832</v>
      </c>
      <c r="H408">
        <v>3</v>
      </c>
      <c r="I408" t="s">
        <v>743</v>
      </c>
      <c r="J408" t="s">
        <v>745</v>
      </c>
      <c r="K408" t="s">
        <v>744</v>
      </c>
      <c r="L408">
        <v>1327</v>
      </c>
      <c r="N408">
        <v>1005</v>
      </c>
      <c r="O408" t="s">
        <v>462</v>
      </c>
      <c r="P408" t="s">
        <v>462</v>
      </c>
      <c r="Q408">
        <v>1</v>
      </c>
      <c r="Y408">
        <v>10</v>
      </c>
      <c r="AA408">
        <v>9.8800000000000008</v>
      </c>
      <c r="AB408">
        <v>0</v>
      </c>
      <c r="AC408">
        <v>0</v>
      </c>
      <c r="AD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 t="s">
        <v>45</v>
      </c>
      <c r="AT408">
        <v>10</v>
      </c>
      <c r="AU408" t="s">
        <v>45</v>
      </c>
      <c r="AV408">
        <v>0</v>
      </c>
      <c r="AW408">
        <v>1</v>
      </c>
      <c r="AX408">
        <v>-1</v>
      </c>
      <c r="AY408">
        <v>0</v>
      </c>
      <c r="AZ408">
        <v>0</v>
      </c>
      <c r="BA408" t="s">
        <v>45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B408">
        <v>0</v>
      </c>
    </row>
    <row r="409" spans="1:80">
      <c r="A409">
        <f>ROW(Source!A831)</f>
        <v>831</v>
      </c>
      <c r="B409">
        <v>22950688</v>
      </c>
      <c r="C409">
        <v>22958646</v>
      </c>
      <c r="D409">
        <v>7233353</v>
      </c>
      <c r="E409">
        <v>1</v>
      </c>
      <c r="F409">
        <v>1</v>
      </c>
      <c r="G409">
        <v>7157832</v>
      </c>
      <c r="H409">
        <v>3</v>
      </c>
      <c r="I409" t="s">
        <v>746</v>
      </c>
      <c r="J409" t="s">
        <v>748</v>
      </c>
      <c r="K409" t="s">
        <v>747</v>
      </c>
      <c r="L409">
        <v>1348</v>
      </c>
      <c r="N409">
        <v>1009</v>
      </c>
      <c r="O409" t="s">
        <v>138</v>
      </c>
      <c r="P409" t="s">
        <v>138</v>
      </c>
      <c r="Q409">
        <v>1000</v>
      </c>
      <c r="Y409">
        <v>0.06</v>
      </c>
      <c r="AA409">
        <v>46804.24</v>
      </c>
      <c r="AB409">
        <v>0</v>
      </c>
      <c r="AC409">
        <v>0</v>
      </c>
      <c r="AD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 t="s">
        <v>45</v>
      </c>
      <c r="AT409">
        <v>0.06</v>
      </c>
      <c r="AU409" t="s">
        <v>45</v>
      </c>
      <c r="AV409">
        <v>0</v>
      </c>
      <c r="AW409">
        <v>1</v>
      </c>
      <c r="AX409">
        <v>-1</v>
      </c>
      <c r="AY409">
        <v>0</v>
      </c>
      <c r="AZ409">
        <v>0</v>
      </c>
      <c r="BA409" t="s">
        <v>45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B409">
        <v>0</v>
      </c>
    </row>
    <row r="410" spans="1:80">
      <c r="A410">
        <f>ROW(Source!A834)</f>
        <v>834</v>
      </c>
      <c r="B410">
        <v>22950688</v>
      </c>
      <c r="C410">
        <v>22958663</v>
      </c>
      <c r="D410">
        <v>7157835</v>
      </c>
      <c r="E410">
        <v>7157832</v>
      </c>
      <c r="F410">
        <v>1</v>
      </c>
      <c r="G410">
        <v>7157832</v>
      </c>
      <c r="H410">
        <v>1</v>
      </c>
      <c r="I410" t="s">
        <v>1053</v>
      </c>
      <c r="J410" t="s">
        <v>45</v>
      </c>
      <c r="K410" t="s">
        <v>1054</v>
      </c>
      <c r="L410">
        <v>1191</v>
      </c>
      <c r="N410">
        <v>1013</v>
      </c>
      <c r="O410" t="s">
        <v>1055</v>
      </c>
      <c r="P410" t="s">
        <v>1055</v>
      </c>
      <c r="Q410">
        <v>1</v>
      </c>
      <c r="Y410">
        <v>1.93</v>
      </c>
      <c r="AA410">
        <v>0</v>
      </c>
      <c r="AB410">
        <v>0</v>
      </c>
      <c r="AC410">
        <v>0</v>
      </c>
      <c r="AD410">
        <v>0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45</v>
      </c>
      <c r="AT410">
        <v>1.93</v>
      </c>
      <c r="AU410" t="s">
        <v>45</v>
      </c>
      <c r="AV410">
        <v>1</v>
      </c>
      <c r="AW410">
        <v>2</v>
      </c>
      <c r="AX410">
        <v>22959289</v>
      </c>
      <c r="AY410">
        <v>1</v>
      </c>
      <c r="AZ410">
        <v>0</v>
      </c>
      <c r="BA410">
        <v>386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B410">
        <v>0</v>
      </c>
    </row>
    <row r="411" spans="1:80">
      <c r="A411">
        <f>ROW(Source!A834)</f>
        <v>834</v>
      </c>
      <c r="B411">
        <v>22950688</v>
      </c>
      <c r="C411">
        <v>22958663</v>
      </c>
      <c r="D411">
        <v>7159942</v>
      </c>
      <c r="E411">
        <v>7157832</v>
      </c>
      <c r="F411">
        <v>1</v>
      </c>
      <c r="G411">
        <v>7157832</v>
      </c>
      <c r="H411">
        <v>2</v>
      </c>
      <c r="I411" t="s">
        <v>1063</v>
      </c>
      <c r="J411" t="s">
        <v>45</v>
      </c>
      <c r="K411" t="s">
        <v>1064</v>
      </c>
      <c r="L411">
        <v>1344</v>
      </c>
      <c r="N411">
        <v>1008</v>
      </c>
      <c r="O411" t="s">
        <v>1065</v>
      </c>
      <c r="P411" t="s">
        <v>1065</v>
      </c>
      <c r="Q411">
        <v>1</v>
      </c>
      <c r="Y411">
        <v>0.74</v>
      </c>
      <c r="AA411">
        <v>0</v>
      </c>
      <c r="AB411">
        <v>1</v>
      </c>
      <c r="AC411">
        <v>0</v>
      </c>
      <c r="AD411">
        <v>0</v>
      </c>
      <c r="AN411">
        <v>0</v>
      </c>
      <c r="AO411">
        <v>1</v>
      </c>
      <c r="AP411">
        <v>0</v>
      </c>
      <c r="AQ411">
        <v>0</v>
      </c>
      <c r="AR411">
        <v>0</v>
      </c>
      <c r="AS411" t="s">
        <v>45</v>
      </c>
      <c r="AT411">
        <v>0.74</v>
      </c>
      <c r="AU411" t="s">
        <v>45</v>
      </c>
      <c r="AV411">
        <v>0</v>
      </c>
      <c r="AW411">
        <v>2</v>
      </c>
      <c r="AX411">
        <v>22959290</v>
      </c>
      <c r="AY411">
        <v>1</v>
      </c>
      <c r="AZ411">
        <v>0</v>
      </c>
      <c r="BA411">
        <v>387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B411">
        <v>0</v>
      </c>
    </row>
    <row r="412" spans="1:80">
      <c r="A412">
        <f>ROW(Source!A834)</f>
        <v>834</v>
      </c>
      <c r="B412">
        <v>22950688</v>
      </c>
      <c r="C412">
        <v>22958663</v>
      </c>
      <c r="D412">
        <v>7182707</v>
      </c>
      <c r="E412">
        <v>7157832</v>
      </c>
      <c r="F412">
        <v>1</v>
      </c>
      <c r="G412">
        <v>7157832</v>
      </c>
      <c r="H412">
        <v>3</v>
      </c>
      <c r="I412" t="s">
        <v>1066</v>
      </c>
      <c r="J412" t="s">
        <v>45</v>
      </c>
      <c r="K412" t="s">
        <v>1067</v>
      </c>
      <c r="L412">
        <v>1344</v>
      </c>
      <c r="N412">
        <v>1008</v>
      </c>
      <c r="O412" t="s">
        <v>1065</v>
      </c>
      <c r="P412" t="s">
        <v>1065</v>
      </c>
      <c r="Q412">
        <v>1</v>
      </c>
      <c r="Y412">
        <v>0.35</v>
      </c>
      <c r="AA412">
        <v>1</v>
      </c>
      <c r="AB412">
        <v>0</v>
      </c>
      <c r="AC412">
        <v>0</v>
      </c>
      <c r="AD412">
        <v>0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45</v>
      </c>
      <c r="AT412">
        <v>0.35</v>
      </c>
      <c r="AU412" t="s">
        <v>45</v>
      </c>
      <c r="AV412">
        <v>0</v>
      </c>
      <c r="AW412">
        <v>2</v>
      </c>
      <c r="AX412">
        <v>22959292</v>
      </c>
      <c r="AY412">
        <v>1</v>
      </c>
      <c r="AZ412">
        <v>0</v>
      </c>
      <c r="BA412">
        <v>388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B412">
        <v>0</v>
      </c>
    </row>
    <row r="413" spans="1:80">
      <c r="A413">
        <f>ROW(Source!A834)</f>
        <v>834</v>
      </c>
      <c r="B413">
        <v>22950688</v>
      </c>
      <c r="C413">
        <v>22958663</v>
      </c>
      <c r="D413">
        <v>7232757</v>
      </c>
      <c r="E413">
        <v>1</v>
      </c>
      <c r="F413">
        <v>1</v>
      </c>
      <c r="G413">
        <v>7157832</v>
      </c>
      <c r="H413">
        <v>3</v>
      </c>
      <c r="I413" t="s">
        <v>752</v>
      </c>
      <c r="J413" t="s">
        <v>754</v>
      </c>
      <c r="K413" t="s">
        <v>753</v>
      </c>
      <c r="L413">
        <v>1348</v>
      </c>
      <c r="N413">
        <v>1009</v>
      </c>
      <c r="O413" t="s">
        <v>138</v>
      </c>
      <c r="P413" t="s">
        <v>138</v>
      </c>
      <c r="Q413">
        <v>1000</v>
      </c>
      <c r="Y413">
        <v>2.8000000000000001E-2</v>
      </c>
      <c r="AA413">
        <v>14922.01</v>
      </c>
      <c r="AB413">
        <v>0</v>
      </c>
      <c r="AC413">
        <v>0</v>
      </c>
      <c r="AD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 t="s">
        <v>45</v>
      </c>
      <c r="AT413">
        <v>2.8000000000000001E-2</v>
      </c>
      <c r="AU413" t="s">
        <v>45</v>
      </c>
      <c r="AV413">
        <v>0</v>
      </c>
      <c r="AW413">
        <v>1</v>
      </c>
      <c r="AX413">
        <v>-1</v>
      </c>
      <c r="AY413">
        <v>0</v>
      </c>
      <c r="AZ413">
        <v>0</v>
      </c>
      <c r="BA413" t="s">
        <v>45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B413">
        <v>0</v>
      </c>
    </row>
    <row r="414" spans="1:80">
      <c r="A414">
        <f>ROW(Source!A836)</f>
        <v>836</v>
      </c>
      <c r="B414">
        <v>22950688</v>
      </c>
      <c r="C414">
        <v>22959302</v>
      </c>
      <c r="D414">
        <v>7157835</v>
      </c>
      <c r="E414">
        <v>7157832</v>
      </c>
      <c r="F414">
        <v>1</v>
      </c>
      <c r="G414">
        <v>7157832</v>
      </c>
      <c r="H414">
        <v>1</v>
      </c>
      <c r="I414" t="s">
        <v>1053</v>
      </c>
      <c r="J414" t="s">
        <v>45</v>
      </c>
      <c r="K414" t="s">
        <v>1054</v>
      </c>
      <c r="L414">
        <v>1191</v>
      </c>
      <c r="N414">
        <v>1013</v>
      </c>
      <c r="O414" t="s">
        <v>1055</v>
      </c>
      <c r="P414" t="s">
        <v>1055</v>
      </c>
      <c r="Q414">
        <v>1</v>
      </c>
      <c r="Y414">
        <v>14.8</v>
      </c>
      <c r="AA414">
        <v>0</v>
      </c>
      <c r="AB414">
        <v>0</v>
      </c>
      <c r="AC414">
        <v>0</v>
      </c>
      <c r="AD414">
        <v>0</v>
      </c>
      <c r="AN414">
        <v>0</v>
      </c>
      <c r="AO414">
        <v>1</v>
      </c>
      <c r="AP414">
        <v>0</v>
      </c>
      <c r="AQ414">
        <v>0</v>
      </c>
      <c r="AR414">
        <v>0</v>
      </c>
      <c r="AS414" t="s">
        <v>45</v>
      </c>
      <c r="AT414">
        <v>14.8</v>
      </c>
      <c r="AU414" t="s">
        <v>45</v>
      </c>
      <c r="AV414">
        <v>1</v>
      </c>
      <c r="AW414">
        <v>2</v>
      </c>
      <c r="AX414">
        <v>22959303</v>
      </c>
      <c r="AY414">
        <v>1</v>
      </c>
      <c r="AZ414">
        <v>0</v>
      </c>
      <c r="BA414">
        <v>390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B414">
        <v>0</v>
      </c>
    </row>
    <row r="415" spans="1:80">
      <c r="A415">
        <f>ROW(Source!A836)</f>
        <v>836</v>
      </c>
      <c r="B415">
        <v>22950688</v>
      </c>
      <c r="C415">
        <v>22959302</v>
      </c>
      <c r="D415">
        <v>7159942</v>
      </c>
      <c r="E415">
        <v>7157832</v>
      </c>
      <c r="F415">
        <v>1</v>
      </c>
      <c r="G415">
        <v>7157832</v>
      </c>
      <c r="H415">
        <v>2</v>
      </c>
      <c r="I415" t="s">
        <v>1063</v>
      </c>
      <c r="J415" t="s">
        <v>45</v>
      </c>
      <c r="K415" t="s">
        <v>1064</v>
      </c>
      <c r="L415">
        <v>1344</v>
      </c>
      <c r="N415">
        <v>1008</v>
      </c>
      <c r="O415" t="s">
        <v>1065</v>
      </c>
      <c r="P415" t="s">
        <v>1065</v>
      </c>
      <c r="Q415">
        <v>1</v>
      </c>
      <c r="Y415">
        <v>8.14</v>
      </c>
      <c r="AA415">
        <v>0</v>
      </c>
      <c r="AB415">
        <v>1</v>
      </c>
      <c r="AC415">
        <v>0</v>
      </c>
      <c r="AD415">
        <v>0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45</v>
      </c>
      <c r="AT415">
        <v>8.14</v>
      </c>
      <c r="AU415" t="s">
        <v>45</v>
      </c>
      <c r="AV415">
        <v>0</v>
      </c>
      <c r="AW415">
        <v>2</v>
      </c>
      <c r="AX415">
        <v>22959304</v>
      </c>
      <c r="AY415">
        <v>1</v>
      </c>
      <c r="AZ415">
        <v>0</v>
      </c>
      <c r="BA415">
        <v>391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B415">
        <v>0</v>
      </c>
    </row>
    <row r="416" spans="1:80">
      <c r="A416">
        <f>ROW(Source!A836)</f>
        <v>836</v>
      </c>
      <c r="B416">
        <v>22950688</v>
      </c>
      <c r="C416">
        <v>22959302</v>
      </c>
      <c r="D416">
        <v>7182702</v>
      </c>
      <c r="E416">
        <v>7157832</v>
      </c>
      <c r="F416">
        <v>1</v>
      </c>
      <c r="G416">
        <v>7157832</v>
      </c>
      <c r="H416">
        <v>3</v>
      </c>
      <c r="I416" t="s">
        <v>1066</v>
      </c>
      <c r="J416" t="s">
        <v>45</v>
      </c>
      <c r="K416" t="s">
        <v>1134</v>
      </c>
      <c r="L416">
        <v>1348</v>
      </c>
      <c r="N416">
        <v>1009</v>
      </c>
      <c r="O416" t="s">
        <v>138</v>
      </c>
      <c r="P416" t="s">
        <v>138</v>
      </c>
      <c r="Q416">
        <v>1000</v>
      </c>
      <c r="Y416">
        <v>0.8</v>
      </c>
      <c r="AA416">
        <v>0</v>
      </c>
      <c r="AB416">
        <v>0</v>
      </c>
      <c r="AC416">
        <v>0</v>
      </c>
      <c r="AD416">
        <v>0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45</v>
      </c>
      <c r="AT416">
        <v>0.8</v>
      </c>
      <c r="AU416" t="s">
        <v>45</v>
      </c>
      <c r="AV416">
        <v>0</v>
      </c>
      <c r="AW416">
        <v>2</v>
      </c>
      <c r="AX416">
        <v>22959305</v>
      </c>
      <c r="AY416">
        <v>1</v>
      </c>
      <c r="AZ416">
        <v>0</v>
      </c>
      <c r="BA416">
        <v>392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B416">
        <v>0</v>
      </c>
    </row>
    <row r="417" spans="1:80">
      <c r="A417">
        <f>ROW(Source!A837)</f>
        <v>837</v>
      </c>
      <c r="B417">
        <v>22950688</v>
      </c>
      <c r="C417">
        <v>22958669</v>
      </c>
      <c r="D417">
        <v>7157835</v>
      </c>
      <c r="E417">
        <v>7157832</v>
      </c>
      <c r="F417">
        <v>1</v>
      </c>
      <c r="G417">
        <v>7157832</v>
      </c>
      <c r="H417">
        <v>1</v>
      </c>
      <c r="I417" t="s">
        <v>1053</v>
      </c>
      <c r="J417" t="s">
        <v>45</v>
      </c>
      <c r="K417" t="s">
        <v>1054</v>
      </c>
      <c r="L417">
        <v>1191</v>
      </c>
      <c r="N417">
        <v>1013</v>
      </c>
      <c r="O417" t="s">
        <v>1055</v>
      </c>
      <c r="P417" t="s">
        <v>1055</v>
      </c>
      <c r="Q417">
        <v>1</v>
      </c>
      <c r="Y417">
        <v>5.9</v>
      </c>
      <c r="AA417">
        <v>0</v>
      </c>
      <c r="AB417">
        <v>0</v>
      </c>
      <c r="AC417">
        <v>0</v>
      </c>
      <c r="AD417">
        <v>0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45</v>
      </c>
      <c r="AT417">
        <v>5.9</v>
      </c>
      <c r="AU417" t="s">
        <v>45</v>
      </c>
      <c r="AV417">
        <v>1</v>
      </c>
      <c r="AW417">
        <v>2</v>
      </c>
      <c r="AX417">
        <v>22958670</v>
      </c>
      <c r="AY417">
        <v>1</v>
      </c>
      <c r="AZ417">
        <v>0</v>
      </c>
      <c r="BA417">
        <v>393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B417">
        <v>0</v>
      </c>
    </row>
    <row r="418" spans="1:80">
      <c r="A418">
        <f>ROW(Source!A837)</f>
        <v>837</v>
      </c>
      <c r="B418">
        <v>22950688</v>
      </c>
      <c r="C418">
        <v>22958669</v>
      </c>
      <c r="D418">
        <v>7231214</v>
      </c>
      <c r="E418">
        <v>1</v>
      </c>
      <c r="F418">
        <v>1</v>
      </c>
      <c r="G418">
        <v>7157832</v>
      </c>
      <c r="H418">
        <v>2</v>
      </c>
      <c r="I418" t="s">
        <v>1241</v>
      </c>
      <c r="J418" t="s">
        <v>1242</v>
      </c>
      <c r="K418" t="s">
        <v>1243</v>
      </c>
      <c r="L418">
        <v>1368</v>
      </c>
      <c r="N418">
        <v>1011</v>
      </c>
      <c r="O418" t="s">
        <v>1059</v>
      </c>
      <c r="P418" t="s">
        <v>1059</v>
      </c>
      <c r="Q418">
        <v>1</v>
      </c>
      <c r="Y418">
        <v>1.59</v>
      </c>
      <c r="AA418">
        <v>0</v>
      </c>
      <c r="AB418">
        <v>6.22</v>
      </c>
      <c r="AC418">
        <v>0.28999999999999998</v>
      </c>
      <c r="AD418">
        <v>0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45</v>
      </c>
      <c r="AT418">
        <v>1.59</v>
      </c>
      <c r="AU418" t="s">
        <v>45</v>
      </c>
      <c r="AV418">
        <v>0</v>
      </c>
      <c r="AW418">
        <v>2</v>
      </c>
      <c r="AX418">
        <v>22958671</v>
      </c>
      <c r="AY418">
        <v>1</v>
      </c>
      <c r="AZ418">
        <v>0</v>
      </c>
      <c r="BA418">
        <v>394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B418">
        <v>0</v>
      </c>
    </row>
    <row r="419" spans="1:80">
      <c r="A419">
        <f>ROW(Source!A837)</f>
        <v>837</v>
      </c>
      <c r="B419">
        <v>22950688</v>
      </c>
      <c r="C419">
        <v>22958669</v>
      </c>
      <c r="D419">
        <v>7231421</v>
      </c>
      <c r="E419">
        <v>1</v>
      </c>
      <c r="F419">
        <v>1</v>
      </c>
      <c r="G419">
        <v>7157832</v>
      </c>
      <c r="H419">
        <v>2</v>
      </c>
      <c r="I419" t="s">
        <v>1157</v>
      </c>
      <c r="J419" t="s">
        <v>1158</v>
      </c>
      <c r="K419" t="s">
        <v>1159</v>
      </c>
      <c r="L419">
        <v>1368</v>
      </c>
      <c r="N419">
        <v>1011</v>
      </c>
      <c r="O419" t="s">
        <v>1059</v>
      </c>
      <c r="P419" t="s">
        <v>1059</v>
      </c>
      <c r="Q419">
        <v>1</v>
      </c>
      <c r="Y419">
        <v>0.13</v>
      </c>
      <c r="AA419">
        <v>0</v>
      </c>
      <c r="AB419">
        <v>74.44</v>
      </c>
      <c r="AC419">
        <v>17.59</v>
      </c>
      <c r="AD419">
        <v>0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45</v>
      </c>
      <c r="AT419">
        <v>0.13</v>
      </c>
      <c r="AU419" t="s">
        <v>45</v>
      </c>
      <c r="AV419">
        <v>0</v>
      </c>
      <c r="AW419">
        <v>2</v>
      </c>
      <c r="AX419">
        <v>22958672</v>
      </c>
      <c r="AY419">
        <v>1</v>
      </c>
      <c r="AZ419">
        <v>0</v>
      </c>
      <c r="BA419">
        <v>395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B419">
        <v>0</v>
      </c>
    </row>
    <row r="420" spans="1:80">
      <c r="A420">
        <f>ROW(Source!A837)</f>
        <v>837</v>
      </c>
      <c r="B420">
        <v>22950688</v>
      </c>
      <c r="C420">
        <v>22958669</v>
      </c>
      <c r="D420">
        <v>7230811</v>
      </c>
      <c r="E420">
        <v>1</v>
      </c>
      <c r="F420">
        <v>1</v>
      </c>
      <c r="G420">
        <v>7157832</v>
      </c>
      <c r="H420">
        <v>2</v>
      </c>
      <c r="I420" t="s">
        <v>1144</v>
      </c>
      <c r="J420" t="s">
        <v>1145</v>
      </c>
      <c r="K420" t="s">
        <v>1146</v>
      </c>
      <c r="L420">
        <v>1368</v>
      </c>
      <c r="N420">
        <v>1011</v>
      </c>
      <c r="O420" t="s">
        <v>1059</v>
      </c>
      <c r="P420" t="s">
        <v>1059</v>
      </c>
      <c r="Q420">
        <v>1</v>
      </c>
      <c r="Y420">
        <v>0.1</v>
      </c>
      <c r="AA420">
        <v>0</v>
      </c>
      <c r="AB420">
        <v>102.11</v>
      </c>
      <c r="AC420">
        <v>30.03</v>
      </c>
      <c r="AD420">
        <v>0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45</v>
      </c>
      <c r="AT420">
        <v>0.1</v>
      </c>
      <c r="AU420" t="s">
        <v>45</v>
      </c>
      <c r="AV420">
        <v>0</v>
      </c>
      <c r="AW420">
        <v>2</v>
      </c>
      <c r="AX420">
        <v>22958673</v>
      </c>
      <c r="AY420">
        <v>1</v>
      </c>
      <c r="AZ420">
        <v>0</v>
      </c>
      <c r="BA420">
        <v>396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B420">
        <v>0</v>
      </c>
    </row>
    <row r="421" spans="1:80">
      <c r="A421">
        <f>ROW(Source!A837)</f>
        <v>837</v>
      </c>
      <c r="B421">
        <v>22950688</v>
      </c>
      <c r="C421">
        <v>22958669</v>
      </c>
      <c r="D421">
        <v>7232679</v>
      </c>
      <c r="E421">
        <v>1</v>
      </c>
      <c r="F421">
        <v>1</v>
      </c>
      <c r="G421">
        <v>7157832</v>
      </c>
      <c r="H421">
        <v>3</v>
      </c>
      <c r="I421" t="s">
        <v>1301</v>
      </c>
      <c r="J421" t="s">
        <v>1302</v>
      </c>
      <c r="K421" t="s">
        <v>1303</v>
      </c>
      <c r="L421">
        <v>1348</v>
      </c>
      <c r="N421">
        <v>1009</v>
      </c>
      <c r="O421" t="s">
        <v>138</v>
      </c>
      <c r="P421" t="s">
        <v>138</v>
      </c>
      <c r="Q421">
        <v>1000</v>
      </c>
      <c r="Y421">
        <v>5.1999999999999995E-4</v>
      </c>
      <c r="AA421">
        <v>23120.53</v>
      </c>
      <c r="AB421">
        <v>0</v>
      </c>
      <c r="AC421">
        <v>0</v>
      </c>
      <c r="AD421">
        <v>0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45</v>
      </c>
      <c r="AT421">
        <v>5.1999999999999995E-4</v>
      </c>
      <c r="AU421" t="s">
        <v>45</v>
      </c>
      <c r="AV421">
        <v>0</v>
      </c>
      <c r="AW421">
        <v>2</v>
      </c>
      <c r="AX421">
        <v>22958674</v>
      </c>
      <c r="AY421">
        <v>1</v>
      </c>
      <c r="AZ421">
        <v>0</v>
      </c>
      <c r="BA421">
        <v>397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B421">
        <v>0</v>
      </c>
    </row>
    <row r="422" spans="1:80">
      <c r="A422">
        <f>ROW(Source!A837)</f>
        <v>837</v>
      </c>
      <c r="B422">
        <v>22950688</v>
      </c>
      <c r="C422">
        <v>22958669</v>
      </c>
      <c r="D422">
        <v>7233230</v>
      </c>
      <c r="E422">
        <v>1</v>
      </c>
      <c r="F422">
        <v>1</v>
      </c>
      <c r="G422">
        <v>7157832</v>
      </c>
      <c r="H422">
        <v>3</v>
      </c>
      <c r="I422" t="s">
        <v>1229</v>
      </c>
      <c r="J422" t="s">
        <v>1230</v>
      </c>
      <c r="K422" t="s">
        <v>1231</v>
      </c>
      <c r="L422">
        <v>1348</v>
      </c>
      <c r="N422">
        <v>1009</v>
      </c>
      <c r="O422" t="s">
        <v>138</v>
      </c>
      <c r="P422" t="s">
        <v>138</v>
      </c>
      <c r="Q422">
        <v>1000</v>
      </c>
      <c r="Y422">
        <v>5.0000000000000001E-4</v>
      </c>
      <c r="AA422">
        <v>7191.81</v>
      </c>
      <c r="AB422">
        <v>0</v>
      </c>
      <c r="AC422">
        <v>0</v>
      </c>
      <c r="AD422">
        <v>0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45</v>
      </c>
      <c r="AT422">
        <v>5.0000000000000001E-4</v>
      </c>
      <c r="AU422" t="s">
        <v>45</v>
      </c>
      <c r="AV422">
        <v>0</v>
      </c>
      <c r="AW422">
        <v>2</v>
      </c>
      <c r="AX422">
        <v>22958675</v>
      </c>
      <c r="AY422">
        <v>1</v>
      </c>
      <c r="AZ422">
        <v>0</v>
      </c>
      <c r="BA422">
        <v>398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B422">
        <v>0</v>
      </c>
    </row>
    <row r="423" spans="1:80">
      <c r="A423">
        <f>ROW(Source!A838)</f>
        <v>838</v>
      </c>
      <c r="B423">
        <v>22950688</v>
      </c>
      <c r="C423">
        <v>22958992</v>
      </c>
      <c r="D423">
        <v>7157835</v>
      </c>
      <c r="E423">
        <v>7157832</v>
      </c>
      <c r="F423">
        <v>1</v>
      </c>
      <c r="G423">
        <v>7157832</v>
      </c>
      <c r="H423">
        <v>1</v>
      </c>
      <c r="I423" t="s">
        <v>1053</v>
      </c>
      <c r="J423" t="s">
        <v>45</v>
      </c>
      <c r="K423" t="s">
        <v>1054</v>
      </c>
      <c r="L423">
        <v>1191</v>
      </c>
      <c r="N423">
        <v>1013</v>
      </c>
      <c r="O423" t="s">
        <v>1055</v>
      </c>
      <c r="P423" t="s">
        <v>1055</v>
      </c>
      <c r="Q423">
        <v>1</v>
      </c>
      <c r="Y423">
        <v>1.66</v>
      </c>
      <c r="AA423">
        <v>0</v>
      </c>
      <c r="AB423">
        <v>0</v>
      </c>
      <c r="AC423">
        <v>0</v>
      </c>
      <c r="AD423">
        <v>0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45</v>
      </c>
      <c r="AT423">
        <v>1.66</v>
      </c>
      <c r="AU423" t="s">
        <v>45</v>
      </c>
      <c r="AV423">
        <v>1</v>
      </c>
      <c r="AW423">
        <v>2</v>
      </c>
      <c r="AX423">
        <v>22959002</v>
      </c>
      <c r="AY423">
        <v>1</v>
      </c>
      <c r="AZ423">
        <v>0</v>
      </c>
      <c r="BA423">
        <v>400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B423">
        <v>0</v>
      </c>
    </row>
    <row r="424" spans="1:80">
      <c r="A424">
        <f>ROW(Source!A838)</f>
        <v>838</v>
      </c>
      <c r="B424">
        <v>22950688</v>
      </c>
      <c r="C424">
        <v>22958992</v>
      </c>
      <c r="D424">
        <v>7231214</v>
      </c>
      <c r="E424">
        <v>1</v>
      </c>
      <c r="F424">
        <v>1</v>
      </c>
      <c r="G424">
        <v>7157832</v>
      </c>
      <c r="H424">
        <v>2</v>
      </c>
      <c r="I424" t="s">
        <v>1241</v>
      </c>
      <c r="J424" t="s">
        <v>1242</v>
      </c>
      <c r="K424" t="s">
        <v>1243</v>
      </c>
      <c r="L424">
        <v>1368</v>
      </c>
      <c r="N424">
        <v>1011</v>
      </c>
      <c r="O424" t="s">
        <v>1059</v>
      </c>
      <c r="P424" t="s">
        <v>1059</v>
      </c>
      <c r="Q424">
        <v>1</v>
      </c>
      <c r="Y424">
        <v>0.1</v>
      </c>
      <c r="AA424">
        <v>0</v>
      </c>
      <c r="AB424">
        <v>6.22</v>
      </c>
      <c r="AC424">
        <v>0.28999999999999998</v>
      </c>
      <c r="AD424">
        <v>0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45</v>
      </c>
      <c r="AT424">
        <v>0.1</v>
      </c>
      <c r="AU424" t="s">
        <v>45</v>
      </c>
      <c r="AV424">
        <v>0</v>
      </c>
      <c r="AW424">
        <v>2</v>
      </c>
      <c r="AX424">
        <v>22959003</v>
      </c>
      <c r="AY424">
        <v>1</v>
      </c>
      <c r="AZ424">
        <v>0</v>
      </c>
      <c r="BA424">
        <v>401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B424">
        <v>0</v>
      </c>
    </row>
    <row r="425" spans="1:80">
      <c r="A425">
        <f>ROW(Source!A838)</f>
        <v>838</v>
      </c>
      <c r="B425">
        <v>22950688</v>
      </c>
      <c r="C425">
        <v>22958992</v>
      </c>
      <c r="D425">
        <v>7231421</v>
      </c>
      <c r="E425">
        <v>1</v>
      </c>
      <c r="F425">
        <v>1</v>
      </c>
      <c r="G425">
        <v>7157832</v>
      </c>
      <c r="H425">
        <v>2</v>
      </c>
      <c r="I425" t="s">
        <v>1157</v>
      </c>
      <c r="J425" t="s">
        <v>1158</v>
      </c>
      <c r="K425" t="s">
        <v>1159</v>
      </c>
      <c r="L425">
        <v>1368</v>
      </c>
      <c r="N425">
        <v>1011</v>
      </c>
      <c r="O425" t="s">
        <v>1059</v>
      </c>
      <c r="P425" t="s">
        <v>1059</v>
      </c>
      <c r="Q425">
        <v>1</v>
      </c>
      <c r="Y425">
        <v>0.02</v>
      </c>
      <c r="AA425">
        <v>0</v>
      </c>
      <c r="AB425">
        <v>74.44</v>
      </c>
      <c r="AC425">
        <v>17.59</v>
      </c>
      <c r="AD425">
        <v>0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45</v>
      </c>
      <c r="AT425">
        <v>0.02</v>
      </c>
      <c r="AU425" t="s">
        <v>45</v>
      </c>
      <c r="AV425">
        <v>0</v>
      </c>
      <c r="AW425">
        <v>2</v>
      </c>
      <c r="AX425">
        <v>22959004</v>
      </c>
      <c r="AY425">
        <v>1</v>
      </c>
      <c r="AZ425">
        <v>0</v>
      </c>
      <c r="BA425">
        <v>402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B425">
        <v>0</v>
      </c>
    </row>
    <row r="426" spans="1:80">
      <c r="A426">
        <f>ROW(Source!A838)</f>
        <v>838</v>
      </c>
      <c r="B426">
        <v>22950688</v>
      </c>
      <c r="C426">
        <v>22958992</v>
      </c>
      <c r="D426">
        <v>7231445</v>
      </c>
      <c r="E426">
        <v>1</v>
      </c>
      <c r="F426">
        <v>1</v>
      </c>
      <c r="G426">
        <v>7157832</v>
      </c>
      <c r="H426">
        <v>2</v>
      </c>
      <c r="I426" t="s">
        <v>1319</v>
      </c>
      <c r="J426" t="s">
        <v>1320</v>
      </c>
      <c r="K426" t="s">
        <v>1321</v>
      </c>
      <c r="L426">
        <v>1368</v>
      </c>
      <c r="N426">
        <v>1011</v>
      </c>
      <c r="O426" t="s">
        <v>1059</v>
      </c>
      <c r="P426" t="s">
        <v>1059</v>
      </c>
      <c r="Q426">
        <v>1</v>
      </c>
      <c r="Y426">
        <v>0.41</v>
      </c>
      <c r="AA426">
        <v>0</v>
      </c>
      <c r="AB426">
        <v>2.36</v>
      </c>
      <c r="AC426">
        <v>0.1</v>
      </c>
      <c r="AD426">
        <v>0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45</v>
      </c>
      <c r="AT426">
        <v>0.41</v>
      </c>
      <c r="AU426" t="s">
        <v>45</v>
      </c>
      <c r="AV426">
        <v>0</v>
      </c>
      <c r="AW426">
        <v>2</v>
      </c>
      <c r="AX426">
        <v>22959006</v>
      </c>
      <c r="AY426">
        <v>1</v>
      </c>
      <c r="AZ426">
        <v>0</v>
      </c>
      <c r="BA426">
        <v>403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B426">
        <v>0</v>
      </c>
    </row>
    <row r="427" spans="1:80">
      <c r="A427">
        <f>ROW(Source!A838)</f>
        <v>838</v>
      </c>
      <c r="B427">
        <v>22950688</v>
      </c>
      <c r="C427">
        <v>22958992</v>
      </c>
      <c r="D427">
        <v>7230811</v>
      </c>
      <c r="E427">
        <v>1</v>
      </c>
      <c r="F427">
        <v>1</v>
      </c>
      <c r="G427">
        <v>7157832</v>
      </c>
      <c r="H427">
        <v>2</v>
      </c>
      <c r="I427" t="s">
        <v>1144</v>
      </c>
      <c r="J427" t="s">
        <v>1145</v>
      </c>
      <c r="K427" t="s">
        <v>1146</v>
      </c>
      <c r="L427">
        <v>1368</v>
      </c>
      <c r="N427">
        <v>1011</v>
      </c>
      <c r="O427" t="s">
        <v>1059</v>
      </c>
      <c r="P427" t="s">
        <v>1059</v>
      </c>
      <c r="Q427">
        <v>1</v>
      </c>
      <c r="Y427">
        <v>0.01</v>
      </c>
      <c r="AA427">
        <v>0</v>
      </c>
      <c r="AB427">
        <v>102.11</v>
      </c>
      <c r="AC427">
        <v>30.03</v>
      </c>
      <c r="AD427">
        <v>0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45</v>
      </c>
      <c r="AT427">
        <v>0.01</v>
      </c>
      <c r="AU427" t="s">
        <v>45</v>
      </c>
      <c r="AV427">
        <v>0</v>
      </c>
      <c r="AW427">
        <v>2</v>
      </c>
      <c r="AX427">
        <v>22959005</v>
      </c>
      <c r="AY427">
        <v>1</v>
      </c>
      <c r="AZ427">
        <v>0</v>
      </c>
      <c r="BA427">
        <v>404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B427">
        <v>0</v>
      </c>
    </row>
    <row r="428" spans="1:80">
      <c r="A428">
        <f>ROW(Source!A838)</f>
        <v>838</v>
      </c>
      <c r="B428">
        <v>22950688</v>
      </c>
      <c r="C428">
        <v>22958992</v>
      </c>
      <c r="D428">
        <v>7233329</v>
      </c>
      <c r="E428">
        <v>1</v>
      </c>
      <c r="F428">
        <v>1</v>
      </c>
      <c r="G428">
        <v>7157832</v>
      </c>
      <c r="H428">
        <v>3</v>
      </c>
      <c r="I428" t="s">
        <v>1322</v>
      </c>
      <c r="J428" t="s">
        <v>1323</v>
      </c>
      <c r="K428" t="s">
        <v>1324</v>
      </c>
      <c r="L428">
        <v>1348</v>
      </c>
      <c r="N428">
        <v>1009</v>
      </c>
      <c r="O428" t="s">
        <v>138</v>
      </c>
      <c r="P428" t="s">
        <v>138</v>
      </c>
      <c r="Q428">
        <v>1000</v>
      </c>
      <c r="Y428">
        <v>1.6000000000000001E-4</v>
      </c>
      <c r="AA428">
        <v>8596.85</v>
      </c>
      <c r="AB428">
        <v>0</v>
      </c>
      <c r="AC428">
        <v>0</v>
      </c>
      <c r="AD428">
        <v>0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45</v>
      </c>
      <c r="AT428">
        <v>1.6000000000000001E-4</v>
      </c>
      <c r="AU428" t="s">
        <v>45</v>
      </c>
      <c r="AV428">
        <v>0</v>
      </c>
      <c r="AW428">
        <v>2</v>
      </c>
      <c r="AX428">
        <v>22959007</v>
      </c>
      <c r="AY428">
        <v>1</v>
      </c>
      <c r="AZ428">
        <v>0</v>
      </c>
      <c r="BA428">
        <v>405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B428">
        <v>0</v>
      </c>
    </row>
    <row r="429" spans="1:80">
      <c r="A429">
        <f>ROW(Source!A838)</f>
        <v>838</v>
      </c>
      <c r="B429">
        <v>22950688</v>
      </c>
      <c r="C429">
        <v>22958992</v>
      </c>
      <c r="D429">
        <v>7231768</v>
      </c>
      <c r="E429">
        <v>1</v>
      </c>
      <c r="F429">
        <v>1</v>
      </c>
      <c r="G429">
        <v>7157832</v>
      </c>
      <c r="H429">
        <v>3</v>
      </c>
      <c r="I429" t="s">
        <v>1128</v>
      </c>
      <c r="J429" t="s">
        <v>1129</v>
      </c>
      <c r="K429" t="s">
        <v>1130</v>
      </c>
      <c r="L429">
        <v>1348</v>
      </c>
      <c r="N429">
        <v>1009</v>
      </c>
      <c r="O429" t="s">
        <v>138</v>
      </c>
      <c r="P429" t="s">
        <v>138</v>
      </c>
      <c r="Q429">
        <v>1000</v>
      </c>
      <c r="Y429">
        <v>5.9999999999999995E-4</v>
      </c>
      <c r="AA429">
        <v>17876.91</v>
      </c>
      <c r="AB429">
        <v>0</v>
      </c>
      <c r="AC429">
        <v>0</v>
      </c>
      <c r="AD429">
        <v>0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45</v>
      </c>
      <c r="AT429">
        <v>5.9999999999999995E-4</v>
      </c>
      <c r="AU429" t="s">
        <v>45</v>
      </c>
      <c r="AV429">
        <v>0</v>
      </c>
      <c r="AW429">
        <v>2</v>
      </c>
      <c r="AX429">
        <v>22959008</v>
      </c>
      <c r="AY429">
        <v>1</v>
      </c>
      <c r="AZ429">
        <v>0</v>
      </c>
      <c r="BA429">
        <v>406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B429">
        <v>0</v>
      </c>
    </row>
    <row r="430" spans="1:80">
      <c r="A430">
        <f>ROW(Source!A838)</f>
        <v>838</v>
      </c>
      <c r="B430">
        <v>22950688</v>
      </c>
      <c r="C430">
        <v>22958992</v>
      </c>
      <c r="D430">
        <v>7247815</v>
      </c>
      <c r="E430">
        <v>1</v>
      </c>
      <c r="F430">
        <v>1</v>
      </c>
      <c r="G430">
        <v>7157832</v>
      </c>
      <c r="H430">
        <v>3</v>
      </c>
      <c r="I430" t="s">
        <v>766</v>
      </c>
      <c r="J430" t="s">
        <v>768</v>
      </c>
      <c r="K430" t="s">
        <v>767</v>
      </c>
      <c r="L430">
        <v>1354</v>
      </c>
      <c r="N430">
        <v>1010</v>
      </c>
      <c r="O430" t="s">
        <v>227</v>
      </c>
      <c r="P430" t="s">
        <v>227</v>
      </c>
      <c r="Q430">
        <v>1</v>
      </c>
      <c r="Y430">
        <v>1</v>
      </c>
      <c r="AA430">
        <v>17.8</v>
      </c>
      <c r="AB430">
        <v>0</v>
      </c>
      <c r="AC430">
        <v>0</v>
      </c>
      <c r="AD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 t="s">
        <v>45</v>
      </c>
      <c r="AT430">
        <v>1</v>
      </c>
      <c r="AU430" t="s">
        <v>45</v>
      </c>
      <c r="AV430">
        <v>0</v>
      </c>
      <c r="AW430">
        <v>1</v>
      </c>
      <c r="AX430">
        <v>-1</v>
      </c>
      <c r="AY430">
        <v>0</v>
      </c>
      <c r="AZ430">
        <v>0</v>
      </c>
      <c r="BA430" t="s">
        <v>45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B430">
        <v>0</v>
      </c>
    </row>
    <row r="431" spans="1:80">
      <c r="A431">
        <f>ROW(Source!A838)</f>
        <v>838</v>
      </c>
      <c r="B431">
        <v>22950688</v>
      </c>
      <c r="C431">
        <v>22958992</v>
      </c>
      <c r="D431">
        <v>7234963</v>
      </c>
      <c r="E431">
        <v>1</v>
      </c>
      <c r="F431">
        <v>1</v>
      </c>
      <c r="G431">
        <v>7157832</v>
      </c>
      <c r="H431">
        <v>3</v>
      </c>
      <c r="I431" t="s">
        <v>435</v>
      </c>
      <c r="J431" t="s">
        <v>437</v>
      </c>
      <c r="K431" t="s">
        <v>436</v>
      </c>
      <c r="L431">
        <v>1339</v>
      </c>
      <c r="N431">
        <v>1007</v>
      </c>
      <c r="O431" t="s">
        <v>102</v>
      </c>
      <c r="P431" t="s">
        <v>102</v>
      </c>
      <c r="Q431">
        <v>1</v>
      </c>
      <c r="Y431">
        <v>2.9999999999999997E-4</v>
      </c>
      <c r="AA431">
        <v>396.06</v>
      </c>
      <c r="AB431">
        <v>0</v>
      </c>
      <c r="AC431">
        <v>0</v>
      </c>
      <c r="AD431">
        <v>0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45</v>
      </c>
      <c r="AT431">
        <v>2.9999999999999997E-4</v>
      </c>
      <c r="AU431" t="s">
        <v>45</v>
      </c>
      <c r="AV431">
        <v>0</v>
      </c>
      <c r="AW431">
        <v>2</v>
      </c>
      <c r="AX431">
        <v>22959009</v>
      </c>
      <c r="AY431">
        <v>1</v>
      </c>
      <c r="AZ431">
        <v>0</v>
      </c>
      <c r="BA431">
        <v>407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B431">
        <v>0</v>
      </c>
    </row>
    <row r="432" spans="1:80">
      <c r="A432">
        <f>ROW(Source!A838)</f>
        <v>838</v>
      </c>
      <c r="B432">
        <v>22950688</v>
      </c>
      <c r="C432">
        <v>22958992</v>
      </c>
      <c r="D432">
        <v>7235236</v>
      </c>
      <c r="E432">
        <v>1</v>
      </c>
      <c r="F432">
        <v>1</v>
      </c>
      <c r="G432">
        <v>7157832</v>
      </c>
      <c r="H432">
        <v>3</v>
      </c>
      <c r="I432" t="s">
        <v>1325</v>
      </c>
      <c r="J432" t="s">
        <v>1326</v>
      </c>
      <c r="K432" t="s">
        <v>1327</v>
      </c>
      <c r="L432">
        <v>1348</v>
      </c>
      <c r="N432">
        <v>1009</v>
      </c>
      <c r="O432" t="s">
        <v>138</v>
      </c>
      <c r="P432" t="s">
        <v>138</v>
      </c>
      <c r="Q432">
        <v>1000</v>
      </c>
      <c r="Y432">
        <v>6.4000000000000005E-4</v>
      </c>
      <c r="AA432">
        <v>4582.2</v>
      </c>
      <c r="AB432">
        <v>0</v>
      </c>
      <c r="AC432">
        <v>0</v>
      </c>
      <c r="AD432">
        <v>0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45</v>
      </c>
      <c r="AT432">
        <v>6.4000000000000005E-4</v>
      </c>
      <c r="AU432" t="s">
        <v>45</v>
      </c>
      <c r="AV432">
        <v>0</v>
      </c>
      <c r="AW432">
        <v>2</v>
      </c>
      <c r="AX432">
        <v>22959010</v>
      </c>
      <c r="AY432">
        <v>1</v>
      </c>
      <c r="AZ432">
        <v>0</v>
      </c>
      <c r="BA432">
        <v>408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B432">
        <v>0</v>
      </c>
    </row>
    <row r="433" spans="1:80">
      <c r="A433">
        <f>ROW(Source!A840)</f>
        <v>840</v>
      </c>
      <c r="B433">
        <v>22950688</v>
      </c>
      <c r="C433">
        <v>22959296</v>
      </c>
      <c r="D433">
        <v>7157835</v>
      </c>
      <c r="E433">
        <v>7157832</v>
      </c>
      <c r="F433">
        <v>1</v>
      </c>
      <c r="G433">
        <v>7157832</v>
      </c>
      <c r="H433">
        <v>1</v>
      </c>
      <c r="I433" t="s">
        <v>1053</v>
      </c>
      <c r="J433" t="s">
        <v>45</v>
      </c>
      <c r="K433" t="s">
        <v>1054</v>
      </c>
      <c r="L433">
        <v>1191</v>
      </c>
      <c r="N433">
        <v>1013</v>
      </c>
      <c r="O433" t="s">
        <v>1055</v>
      </c>
      <c r="P433" t="s">
        <v>1055</v>
      </c>
      <c r="Q433">
        <v>1</v>
      </c>
      <c r="Y433">
        <v>113.23</v>
      </c>
      <c r="AA433">
        <v>0</v>
      </c>
      <c r="AB433">
        <v>0</v>
      </c>
      <c r="AC433">
        <v>0</v>
      </c>
      <c r="AD433">
        <v>0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45</v>
      </c>
      <c r="AT433">
        <v>113.23</v>
      </c>
      <c r="AU433" t="s">
        <v>45</v>
      </c>
      <c r="AV433">
        <v>1</v>
      </c>
      <c r="AW433">
        <v>2</v>
      </c>
      <c r="AX433">
        <v>22959297</v>
      </c>
      <c r="AY433">
        <v>1</v>
      </c>
      <c r="AZ433">
        <v>0</v>
      </c>
      <c r="BA433">
        <v>410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B433">
        <v>0</v>
      </c>
    </row>
    <row r="434" spans="1:80">
      <c r="A434">
        <f>ROW(Source!A840)</f>
        <v>840</v>
      </c>
      <c r="B434">
        <v>22950688</v>
      </c>
      <c r="C434">
        <v>22959296</v>
      </c>
      <c r="D434">
        <v>7182702</v>
      </c>
      <c r="E434">
        <v>7157832</v>
      </c>
      <c r="F434">
        <v>1</v>
      </c>
      <c r="G434">
        <v>7157832</v>
      </c>
      <c r="H434">
        <v>3</v>
      </c>
      <c r="I434" t="s">
        <v>1066</v>
      </c>
      <c r="J434" t="s">
        <v>45</v>
      </c>
      <c r="K434" t="s">
        <v>1134</v>
      </c>
      <c r="L434">
        <v>1348</v>
      </c>
      <c r="N434">
        <v>1009</v>
      </c>
      <c r="O434" t="s">
        <v>138</v>
      </c>
      <c r="P434" t="s">
        <v>138</v>
      </c>
      <c r="Q434">
        <v>1000</v>
      </c>
      <c r="Y434">
        <v>0.89</v>
      </c>
      <c r="AA434">
        <v>0</v>
      </c>
      <c r="AB434">
        <v>0</v>
      </c>
      <c r="AC434">
        <v>0</v>
      </c>
      <c r="AD434">
        <v>0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45</v>
      </c>
      <c r="AT434">
        <v>0.89</v>
      </c>
      <c r="AU434" t="s">
        <v>45</v>
      </c>
      <c r="AV434">
        <v>0</v>
      </c>
      <c r="AW434">
        <v>2</v>
      </c>
      <c r="AX434">
        <v>22959300</v>
      </c>
      <c r="AY434">
        <v>1</v>
      </c>
      <c r="AZ434">
        <v>0</v>
      </c>
      <c r="BA434">
        <v>411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B434">
        <v>0</v>
      </c>
    </row>
    <row r="435" spans="1:80">
      <c r="A435">
        <f>ROW(Source!A840)</f>
        <v>840</v>
      </c>
      <c r="B435">
        <v>22950688</v>
      </c>
      <c r="C435">
        <v>22959296</v>
      </c>
      <c r="D435">
        <v>7232757</v>
      </c>
      <c r="E435">
        <v>1</v>
      </c>
      <c r="F435">
        <v>1</v>
      </c>
      <c r="G435">
        <v>7157832</v>
      </c>
      <c r="H435">
        <v>3</v>
      </c>
      <c r="I435" t="s">
        <v>752</v>
      </c>
      <c r="J435" t="s">
        <v>754</v>
      </c>
      <c r="K435" t="s">
        <v>753</v>
      </c>
      <c r="L435">
        <v>1348</v>
      </c>
      <c r="N435">
        <v>1009</v>
      </c>
      <c r="O435" t="s">
        <v>138</v>
      </c>
      <c r="P435" t="s">
        <v>138</v>
      </c>
      <c r="Q435">
        <v>1000</v>
      </c>
      <c r="Y435">
        <v>0.74</v>
      </c>
      <c r="AA435">
        <v>14922.01</v>
      </c>
      <c r="AB435">
        <v>0</v>
      </c>
      <c r="AC435">
        <v>0</v>
      </c>
      <c r="AD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 t="s">
        <v>45</v>
      </c>
      <c r="AT435">
        <v>0.74</v>
      </c>
      <c r="AU435" t="s">
        <v>45</v>
      </c>
      <c r="AV435">
        <v>0</v>
      </c>
      <c r="AW435">
        <v>1</v>
      </c>
      <c r="AX435">
        <v>-1</v>
      </c>
      <c r="AY435">
        <v>0</v>
      </c>
      <c r="AZ435">
        <v>0</v>
      </c>
      <c r="BA435" t="s">
        <v>45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B435">
        <v>0</v>
      </c>
    </row>
    <row r="436" spans="1:80">
      <c r="A436">
        <f>ROW(Source!A840)</f>
        <v>840</v>
      </c>
      <c r="B436">
        <v>22950688</v>
      </c>
      <c r="C436">
        <v>22959296</v>
      </c>
      <c r="D436">
        <v>7231843</v>
      </c>
      <c r="E436">
        <v>1</v>
      </c>
      <c r="F436">
        <v>1</v>
      </c>
      <c r="G436">
        <v>7157832</v>
      </c>
      <c r="H436">
        <v>3</v>
      </c>
      <c r="I436" t="s">
        <v>1169</v>
      </c>
      <c r="J436" t="s">
        <v>1170</v>
      </c>
      <c r="K436" t="s">
        <v>1171</v>
      </c>
      <c r="L436">
        <v>1348</v>
      </c>
      <c r="N436">
        <v>1009</v>
      </c>
      <c r="O436" t="s">
        <v>138</v>
      </c>
      <c r="P436" t="s">
        <v>138</v>
      </c>
      <c r="Q436">
        <v>1000</v>
      </c>
      <c r="Y436">
        <v>2E-3</v>
      </c>
      <c r="AA436">
        <v>6521.42</v>
      </c>
      <c r="AB436">
        <v>0</v>
      </c>
      <c r="AC436">
        <v>0</v>
      </c>
      <c r="AD436">
        <v>0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45</v>
      </c>
      <c r="AT436">
        <v>2E-3</v>
      </c>
      <c r="AU436" t="s">
        <v>45</v>
      </c>
      <c r="AV436">
        <v>0</v>
      </c>
      <c r="AW436">
        <v>2</v>
      </c>
      <c r="AX436">
        <v>22959299</v>
      </c>
      <c r="AY436">
        <v>1</v>
      </c>
      <c r="AZ436">
        <v>0</v>
      </c>
      <c r="BA436">
        <v>413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B436">
        <v>0</v>
      </c>
    </row>
    <row r="437" spans="1:80">
      <c r="A437">
        <f>ROW(Source!A842)</f>
        <v>842</v>
      </c>
      <c r="B437">
        <v>22950688</v>
      </c>
      <c r="C437">
        <v>22959248</v>
      </c>
      <c r="D437">
        <v>7157835</v>
      </c>
      <c r="E437">
        <v>7157832</v>
      </c>
      <c r="F437">
        <v>1</v>
      </c>
      <c r="G437">
        <v>7157832</v>
      </c>
      <c r="H437">
        <v>1</v>
      </c>
      <c r="I437" t="s">
        <v>1053</v>
      </c>
      <c r="J437" t="s">
        <v>45</v>
      </c>
      <c r="K437" t="s">
        <v>1054</v>
      </c>
      <c r="L437">
        <v>1191</v>
      </c>
      <c r="N437">
        <v>1013</v>
      </c>
      <c r="O437" t="s">
        <v>1055</v>
      </c>
      <c r="P437" t="s">
        <v>1055</v>
      </c>
      <c r="Q437">
        <v>1</v>
      </c>
      <c r="Y437">
        <v>45.7</v>
      </c>
      <c r="AA437">
        <v>0</v>
      </c>
      <c r="AB437">
        <v>0</v>
      </c>
      <c r="AC437">
        <v>0</v>
      </c>
      <c r="AD437">
        <v>0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45</v>
      </c>
      <c r="AT437">
        <v>45.7</v>
      </c>
      <c r="AU437" t="s">
        <v>45</v>
      </c>
      <c r="AV437">
        <v>1</v>
      </c>
      <c r="AW437">
        <v>2</v>
      </c>
      <c r="AX437">
        <v>22959273</v>
      </c>
      <c r="AY437">
        <v>1</v>
      </c>
      <c r="AZ437">
        <v>0</v>
      </c>
      <c r="BA437">
        <v>414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B437">
        <v>0</v>
      </c>
    </row>
    <row r="438" spans="1:80">
      <c r="A438">
        <f>ROW(Source!A842)</f>
        <v>842</v>
      </c>
      <c r="B438">
        <v>22950688</v>
      </c>
      <c r="C438">
        <v>22959248</v>
      </c>
      <c r="D438">
        <v>7182702</v>
      </c>
      <c r="E438">
        <v>7157832</v>
      </c>
      <c r="F438">
        <v>1</v>
      </c>
      <c r="G438">
        <v>7157832</v>
      </c>
      <c r="H438">
        <v>3</v>
      </c>
      <c r="I438" t="s">
        <v>1066</v>
      </c>
      <c r="J438" t="s">
        <v>45</v>
      </c>
      <c r="K438" t="s">
        <v>1134</v>
      </c>
      <c r="L438">
        <v>1348</v>
      </c>
      <c r="N438">
        <v>1009</v>
      </c>
      <c r="O438" t="s">
        <v>138</v>
      </c>
      <c r="P438" t="s">
        <v>138</v>
      </c>
      <c r="Q438">
        <v>1000</v>
      </c>
      <c r="Y438">
        <v>1.27</v>
      </c>
      <c r="AA438">
        <v>0</v>
      </c>
      <c r="AB438">
        <v>0</v>
      </c>
      <c r="AC438">
        <v>0</v>
      </c>
      <c r="AD438">
        <v>0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45</v>
      </c>
      <c r="AT438">
        <v>1.27</v>
      </c>
      <c r="AU438" t="s">
        <v>45</v>
      </c>
      <c r="AV438">
        <v>0</v>
      </c>
      <c r="AW438">
        <v>2</v>
      </c>
      <c r="AX438">
        <v>22959276</v>
      </c>
      <c r="AY438">
        <v>1</v>
      </c>
      <c r="AZ438">
        <v>0</v>
      </c>
      <c r="BA438">
        <v>415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B438">
        <v>0</v>
      </c>
    </row>
    <row r="439" spans="1:80">
      <c r="A439">
        <f>ROW(Source!A842)</f>
        <v>842</v>
      </c>
      <c r="B439">
        <v>22950688</v>
      </c>
      <c r="C439">
        <v>22959248</v>
      </c>
      <c r="D439">
        <v>7231843</v>
      </c>
      <c r="E439">
        <v>1</v>
      </c>
      <c r="F439">
        <v>1</v>
      </c>
      <c r="G439">
        <v>7157832</v>
      </c>
      <c r="H439">
        <v>3</v>
      </c>
      <c r="I439" t="s">
        <v>1169</v>
      </c>
      <c r="J439" t="s">
        <v>1170</v>
      </c>
      <c r="K439" t="s">
        <v>1171</v>
      </c>
      <c r="L439">
        <v>1348</v>
      </c>
      <c r="N439">
        <v>1009</v>
      </c>
      <c r="O439" t="s">
        <v>138</v>
      </c>
      <c r="P439" t="s">
        <v>138</v>
      </c>
      <c r="Q439">
        <v>1000</v>
      </c>
      <c r="Y439">
        <v>1E-3</v>
      </c>
      <c r="AA439">
        <v>6521.42</v>
      </c>
      <c r="AB439">
        <v>0</v>
      </c>
      <c r="AC439">
        <v>0</v>
      </c>
      <c r="AD439">
        <v>0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45</v>
      </c>
      <c r="AT439">
        <v>1E-3</v>
      </c>
      <c r="AU439" t="s">
        <v>45</v>
      </c>
      <c r="AV439">
        <v>0</v>
      </c>
      <c r="AW439">
        <v>2</v>
      </c>
      <c r="AX439">
        <v>22959274</v>
      </c>
      <c r="AY439">
        <v>1</v>
      </c>
      <c r="AZ439">
        <v>0</v>
      </c>
      <c r="BA439">
        <v>416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B439">
        <v>0</v>
      </c>
    </row>
    <row r="440" spans="1:80">
      <c r="A440">
        <f>ROW(Source!A842)</f>
        <v>842</v>
      </c>
      <c r="B440">
        <v>22950688</v>
      </c>
      <c r="C440">
        <v>22959248</v>
      </c>
      <c r="D440">
        <v>7231911</v>
      </c>
      <c r="E440">
        <v>1</v>
      </c>
      <c r="F440">
        <v>1</v>
      </c>
      <c r="G440">
        <v>7157832</v>
      </c>
      <c r="H440">
        <v>3</v>
      </c>
      <c r="I440" t="s">
        <v>777</v>
      </c>
      <c r="J440" t="s">
        <v>779</v>
      </c>
      <c r="K440" t="s">
        <v>778</v>
      </c>
      <c r="L440">
        <v>1339</v>
      </c>
      <c r="N440">
        <v>1007</v>
      </c>
      <c r="O440" t="s">
        <v>102</v>
      </c>
      <c r="P440" t="s">
        <v>102</v>
      </c>
      <c r="Q440">
        <v>1</v>
      </c>
      <c r="Y440">
        <v>0.8</v>
      </c>
      <c r="AA440">
        <v>1183.5</v>
      </c>
      <c r="AB440">
        <v>0</v>
      </c>
      <c r="AC440">
        <v>0</v>
      </c>
      <c r="AD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 t="s">
        <v>45</v>
      </c>
      <c r="AT440">
        <v>0.8</v>
      </c>
      <c r="AU440" t="s">
        <v>45</v>
      </c>
      <c r="AV440">
        <v>0</v>
      </c>
      <c r="AW440">
        <v>1</v>
      </c>
      <c r="AX440">
        <v>-1</v>
      </c>
      <c r="AY440">
        <v>0</v>
      </c>
      <c r="AZ440">
        <v>0</v>
      </c>
      <c r="BA440" t="s">
        <v>45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B440">
        <v>0</v>
      </c>
    </row>
    <row r="441" spans="1:80">
      <c r="A441">
        <f>ROW(Source!A844)</f>
        <v>844</v>
      </c>
      <c r="B441">
        <v>22950688</v>
      </c>
      <c r="C441">
        <v>22959306</v>
      </c>
      <c r="D441">
        <v>7157835</v>
      </c>
      <c r="E441">
        <v>7157832</v>
      </c>
      <c r="F441">
        <v>1</v>
      </c>
      <c r="G441">
        <v>7157832</v>
      </c>
      <c r="H441">
        <v>1</v>
      </c>
      <c r="I441" t="s">
        <v>1053</v>
      </c>
      <c r="J441" t="s">
        <v>45</v>
      </c>
      <c r="K441" t="s">
        <v>1054</v>
      </c>
      <c r="L441">
        <v>1191</v>
      </c>
      <c r="N441">
        <v>1013</v>
      </c>
      <c r="O441" t="s">
        <v>1055</v>
      </c>
      <c r="P441" t="s">
        <v>1055</v>
      </c>
      <c r="Q441">
        <v>1</v>
      </c>
      <c r="Y441">
        <v>10.49</v>
      </c>
      <c r="AA441">
        <v>0</v>
      </c>
      <c r="AB441">
        <v>0</v>
      </c>
      <c r="AC441">
        <v>0</v>
      </c>
      <c r="AD441">
        <v>0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45</v>
      </c>
      <c r="AT441">
        <v>10.49</v>
      </c>
      <c r="AU441" t="s">
        <v>45</v>
      </c>
      <c r="AV441">
        <v>1</v>
      </c>
      <c r="AW441">
        <v>2</v>
      </c>
      <c r="AX441">
        <v>22959307</v>
      </c>
      <c r="AY441">
        <v>1</v>
      </c>
      <c r="AZ441">
        <v>0</v>
      </c>
      <c r="BA441">
        <v>418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B441">
        <v>0</v>
      </c>
    </row>
    <row r="442" spans="1:80">
      <c r="A442">
        <f>ROW(Source!A844)</f>
        <v>844</v>
      </c>
      <c r="B442">
        <v>22950688</v>
      </c>
      <c r="C442">
        <v>22959306</v>
      </c>
      <c r="D442">
        <v>7182702</v>
      </c>
      <c r="E442">
        <v>7157832</v>
      </c>
      <c r="F442">
        <v>1</v>
      </c>
      <c r="G442">
        <v>7157832</v>
      </c>
      <c r="H442">
        <v>3</v>
      </c>
      <c r="I442" t="s">
        <v>1066</v>
      </c>
      <c r="J442" t="s">
        <v>45</v>
      </c>
      <c r="K442" t="s">
        <v>1134</v>
      </c>
      <c r="L442">
        <v>1348</v>
      </c>
      <c r="N442">
        <v>1009</v>
      </c>
      <c r="O442" t="s">
        <v>138</v>
      </c>
      <c r="P442" t="s">
        <v>138</v>
      </c>
      <c r="Q442">
        <v>1000</v>
      </c>
      <c r="Y442">
        <v>0.52</v>
      </c>
      <c r="AA442">
        <v>0</v>
      </c>
      <c r="AB442">
        <v>0</v>
      </c>
      <c r="AC442">
        <v>0</v>
      </c>
      <c r="AD442">
        <v>0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45</v>
      </c>
      <c r="AT442">
        <v>0.52</v>
      </c>
      <c r="AU442" t="s">
        <v>45</v>
      </c>
      <c r="AV442">
        <v>0</v>
      </c>
      <c r="AW442">
        <v>2</v>
      </c>
      <c r="AX442">
        <v>22959308</v>
      </c>
      <c r="AY442">
        <v>1</v>
      </c>
      <c r="AZ442">
        <v>0</v>
      </c>
      <c r="BA442">
        <v>419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B442">
        <v>0</v>
      </c>
    </row>
    <row r="443" spans="1:80">
      <c r="A443">
        <f>ROW(Source!A871)</f>
        <v>871</v>
      </c>
      <c r="B443">
        <v>22950688</v>
      </c>
      <c r="C443">
        <v>22960211</v>
      </c>
      <c r="D443">
        <v>7157835</v>
      </c>
      <c r="E443">
        <v>7157832</v>
      </c>
      <c r="F443">
        <v>1</v>
      </c>
      <c r="G443">
        <v>7157832</v>
      </c>
      <c r="H443">
        <v>1</v>
      </c>
      <c r="I443" t="s">
        <v>1053</v>
      </c>
      <c r="J443" t="s">
        <v>45</v>
      </c>
      <c r="K443" t="s">
        <v>1054</v>
      </c>
      <c r="L443">
        <v>1191</v>
      </c>
      <c r="N443">
        <v>1013</v>
      </c>
      <c r="O443" t="s">
        <v>1055</v>
      </c>
      <c r="P443" t="s">
        <v>1055</v>
      </c>
      <c r="Q443">
        <v>1</v>
      </c>
      <c r="Y443">
        <v>1.02</v>
      </c>
      <c r="AA443">
        <v>0</v>
      </c>
      <c r="AB443">
        <v>0</v>
      </c>
      <c r="AC443">
        <v>0</v>
      </c>
      <c r="AD443">
        <v>0</v>
      </c>
      <c r="AN443">
        <v>0</v>
      </c>
      <c r="AO443">
        <v>1</v>
      </c>
      <c r="AP443">
        <v>0</v>
      </c>
      <c r="AQ443">
        <v>0</v>
      </c>
      <c r="AR443">
        <v>0</v>
      </c>
      <c r="AS443" t="s">
        <v>45</v>
      </c>
      <c r="AT443">
        <v>1.02</v>
      </c>
      <c r="AU443" t="s">
        <v>45</v>
      </c>
      <c r="AV443">
        <v>1</v>
      </c>
      <c r="AW443">
        <v>2</v>
      </c>
      <c r="AX443">
        <v>22960213</v>
      </c>
      <c r="AY443">
        <v>1</v>
      </c>
      <c r="AZ443">
        <v>0</v>
      </c>
      <c r="BA443">
        <v>420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B443">
        <v>0</v>
      </c>
    </row>
    <row r="444" spans="1:80">
      <c r="A444">
        <f>ROW(Source!A928)</f>
        <v>928</v>
      </c>
      <c r="B444">
        <v>22950688</v>
      </c>
      <c r="C444">
        <v>22953658</v>
      </c>
      <c r="D444">
        <v>7157835</v>
      </c>
      <c r="E444">
        <v>7157832</v>
      </c>
      <c r="F444">
        <v>1</v>
      </c>
      <c r="G444">
        <v>7157832</v>
      </c>
      <c r="H444">
        <v>1</v>
      </c>
      <c r="I444" t="s">
        <v>1053</v>
      </c>
      <c r="J444" t="s">
        <v>45</v>
      </c>
      <c r="K444" t="s">
        <v>1054</v>
      </c>
      <c r="L444">
        <v>1191</v>
      </c>
      <c r="N444">
        <v>1013</v>
      </c>
      <c r="O444" t="s">
        <v>1055</v>
      </c>
      <c r="P444" t="s">
        <v>1055</v>
      </c>
      <c r="Q444">
        <v>1</v>
      </c>
      <c r="Y444">
        <v>17.41</v>
      </c>
      <c r="AA444">
        <v>0</v>
      </c>
      <c r="AB444">
        <v>0</v>
      </c>
      <c r="AC444">
        <v>0</v>
      </c>
      <c r="AD444">
        <v>0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45</v>
      </c>
      <c r="AT444">
        <v>17.41</v>
      </c>
      <c r="AU444" t="s">
        <v>45</v>
      </c>
      <c r="AV444">
        <v>1</v>
      </c>
      <c r="AW444">
        <v>2</v>
      </c>
      <c r="AX444">
        <v>22953659</v>
      </c>
      <c r="AY444">
        <v>1</v>
      </c>
      <c r="AZ444">
        <v>0</v>
      </c>
      <c r="BA444">
        <v>421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B444">
        <v>0</v>
      </c>
    </row>
    <row r="445" spans="1:80">
      <c r="A445">
        <f>ROW(Source!A928)</f>
        <v>928</v>
      </c>
      <c r="B445">
        <v>22950688</v>
      </c>
      <c r="C445">
        <v>22953658</v>
      </c>
      <c r="D445">
        <v>7182702</v>
      </c>
      <c r="E445">
        <v>7157832</v>
      </c>
      <c r="F445">
        <v>1</v>
      </c>
      <c r="G445">
        <v>7157832</v>
      </c>
      <c r="H445">
        <v>3</v>
      </c>
      <c r="I445" t="s">
        <v>1066</v>
      </c>
      <c r="J445" t="s">
        <v>45</v>
      </c>
      <c r="K445" t="s">
        <v>1134</v>
      </c>
      <c r="L445">
        <v>1348</v>
      </c>
      <c r="N445">
        <v>1009</v>
      </c>
      <c r="O445" t="s">
        <v>138</v>
      </c>
      <c r="P445" t="s">
        <v>138</v>
      </c>
      <c r="Q445">
        <v>1000</v>
      </c>
      <c r="Y445">
        <v>1.02</v>
      </c>
      <c r="AA445">
        <v>0</v>
      </c>
      <c r="AB445">
        <v>0</v>
      </c>
      <c r="AC445">
        <v>0</v>
      </c>
      <c r="AD445">
        <v>0</v>
      </c>
      <c r="AN445">
        <v>0</v>
      </c>
      <c r="AO445">
        <v>1</v>
      </c>
      <c r="AP445">
        <v>0</v>
      </c>
      <c r="AQ445">
        <v>0</v>
      </c>
      <c r="AR445">
        <v>0</v>
      </c>
      <c r="AS445" t="s">
        <v>45</v>
      </c>
      <c r="AT445">
        <v>1.02</v>
      </c>
      <c r="AU445" t="s">
        <v>45</v>
      </c>
      <c r="AV445">
        <v>0</v>
      </c>
      <c r="AW445">
        <v>2</v>
      </c>
      <c r="AX445">
        <v>22953660</v>
      </c>
      <c r="AY445">
        <v>1</v>
      </c>
      <c r="AZ445">
        <v>0</v>
      </c>
      <c r="BA445">
        <v>422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B445">
        <v>0</v>
      </c>
    </row>
    <row r="446" spans="1:80">
      <c r="A446">
        <f>ROW(Source!A929)</f>
        <v>929</v>
      </c>
      <c r="B446">
        <v>22950688</v>
      </c>
      <c r="C446">
        <v>22953661</v>
      </c>
      <c r="D446">
        <v>7157835</v>
      </c>
      <c r="E446">
        <v>7157832</v>
      </c>
      <c r="F446">
        <v>1</v>
      </c>
      <c r="G446">
        <v>7157832</v>
      </c>
      <c r="H446">
        <v>1</v>
      </c>
      <c r="I446" t="s">
        <v>1053</v>
      </c>
      <c r="J446" t="s">
        <v>45</v>
      </c>
      <c r="K446" t="s">
        <v>1054</v>
      </c>
      <c r="L446">
        <v>1191</v>
      </c>
      <c r="N446">
        <v>1013</v>
      </c>
      <c r="O446" t="s">
        <v>1055</v>
      </c>
      <c r="P446" t="s">
        <v>1055</v>
      </c>
      <c r="Q446">
        <v>1</v>
      </c>
      <c r="Y446">
        <v>24.6</v>
      </c>
      <c r="AA446">
        <v>0</v>
      </c>
      <c r="AB446">
        <v>0</v>
      </c>
      <c r="AC446">
        <v>0</v>
      </c>
      <c r="AD446">
        <v>0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45</v>
      </c>
      <c r="AT446">
        <v>24.6</v>
      </c>
      <c r="AU446" t="s">
        <v>45</v>
      </c>
      <c r="AV446">
        <v>1</v>
      </c>
      <c r="AW446">
        <v>2</v>
      </c>
      <c r="AX446">
        <v>22953662</v>
      </c>
      <c r="AY446">
        <v>1</v>
      </c>
      <c r="AZ446">
        <v>0</v>
      </c>
      <c r="BA446">
        <v>423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B446">
        <v>0</v>
      </c>
    </row>
    <row r="447" spans="1:80">
      <c r="A447">
        <f>ROW(Source!A929)</f>
        <v>929</v>
      </c>
      <c r="B447">
        <v>22950688</v>
      </c>
      <c r="C447">
        <v>22953661</v>
      </c>
      <c r="D447">
        <v>7231126</v>
      </c>
      <c r="E447">
        <v>1</v>
      </c>
      <c r="F447">
        <v>1</v>
      </c>
      <c r="G447">
        <v>7157832</v>
      </c>
      <c r="H447">
        <v>2</v>
      </c>
      <c r="I447" t="s">
        <v>1125</v>
      </c>
      <c r="J447" t="s">
        <v>1126</v>
      </c>
      <c r="K447" t="s">
        <v>1127</v>
      </c>
      <c r="L447">
        <v>1368</v>
      </c>
      <c r="N447">
        <v>1011</v>
      </c>
      <c r="O447" t="s">
        <v>1059</v>
      </c>
      <c r="P447" t="s">
        <v>1059</v>
      </c>
      <c r="Q447">
        <v>1</v>
      </c>
      <c r="Y447">
        <v>10.4</v>
      </c>
      <c r="AA447">
        <v>0</v>
      </c>
      <c r="AB447">
        <v>41.62</v>
      </c>
      <c r="AC447">
        <v>13.33</v>
      </c>
      <c r="AD447">
        <v>0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45</v>
      </c>
      <c r="AT447">
        <v>10.4</v>
      </c>
      <c r="AU447" t="s">
        <v>45</v>
      </c>
      <c r="AV447">
        <v>0</v>
      </c>
      <c r="AW447">
        <v>2</v>
      </c>
      <c r="AX447">
        <v>22953663</v>
      </c>
      <c r="AY447">
        <v>1</v>
      </c>
      <c r="AZ447">
        <v>0</v>
      </c>
      <c r="BA447">
        <v>424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B447">
        <v>0</v>
      </c>
    </row>
    <row r="448" spans="1:80">
      <c r="A448">
        <f>ROW(Source!A929)</f>
        <v>929</v>
      </c>
      <c r="B448">
        <v>22950688</v>
      </c>
      <c r="C448">
        <v>22953661</v>
      </c>
      <c r="D448">
        <v>7231489</v>
      </c>
      <c r="E448">
        <v>1</v>
      </c>
      <c r="F448">
        <v>1</v>
      </c>
      <c r="G448">
        <v>7157832</v>
      </c>
      <c r="H448">
        <v>2</v>
      </c>
      <c r="I448" t="s">
        <v>1077</v>
      </c>
      <c r="J448" t="s">
        <v>1078</v>
      </c>
      <c r="K448" t="s">
        <v>1079</v>
      </c>
      <c r="L448">
        <v>1368</v>
      </c>
      <c r="N448">
        <v>1011</v>
      </c>
      <c r="O448" t="s">
        <v>1059</v>
      </c>
      <c r="P448" t="s">
        <v>1059</v>
      </c>
      <c r="Q448">
        <v>1</v>
      </c>
      <c r="Y448">
        <v>10.4</v>
      </c>
      <c r="AA448">
        <v>0</v>
      </c>
      <c r="AB448">
        <v>3.16</v>
      </c>
      <c r="AC448">
        <v>0.04</v>
      </c>
      <c r="AD448">
        <v>0</v>
      </c>
      <c r="AN448">
        <v>0</v>
      </c>
      <c r="AO448">
        <v>1</v>
      </c>
      <c r="AP448">
        <v>0</v>
      </c>
      <c r="AQ448">
        <v>0</v>
      </c>
      <c r="AR448">
        <v>0</v>
      </c>
      <c r="AS448" t="s">
        <v>45</v>
      </c>
      <c r="AT448">
        <v>10.4</v>
      </c>
      <c r="AU448" t="s">
        <v>45</v>
      </c>
      <c r="AV448">
        <v>0</v>
      </c>
      <c r="AW448">
        <v>2</v>
      </c>
      <c r="AX448">
        <v>22953664</v>
      </c>
      <c r="AY448">
        <v>1</v>
      </c>
      <c r="AZ448">
        <v>0</v>
      </c>
      <c r="BA448">
        <v>425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B448">
        <v>0</v>
      </c>
    </row>
    <row r="449" spans="1:80">
      <c r="A449">
        <f>ROW(Source!A929)</f>
        <v>929</v>
      </c>
      <c r="B449">
        <v>22950688</v>
      </c>
      <c r="C449">
        <v>22953661</v>
      </c>
      <c r="D449">
        <v>7182702</v>
      </c>
      <c r="E449">
        <v>7157832</v>
      </c>
      <c r="F449">
        <v>1</v>
      </c>
      <c r="G449">
        <v>7157832</v>
      </c>
      <c r="H449">
        <v>3</v>
      </c>
      <c r="I449" t="s">
        <v>1066</v>
      </c>
      <c r="J449" t="s">
        <v>45</v>
      </c>
      <c r="K449" t="s">
        <v>1134</v>
      </c>
      <c r="L449">
        <v>1348</v>
      </c>
      <c r="N449">
        <v>1009</v>
      </c>
      <c r="O449" t="s">
        <v>138</v>
      </c>
      <c r="P449" t="s">
        <v>138</v>
      </c>
      <c r="Q449">
        <v>1000</v>
      </c>
      <c r="Y449">
        <v>6.6</v>
      </c>
      <c r="AA449">
        <v>0</v>
      </c>
      <c r="AB449">
        <v>0</v>
      </c>
      <c r="AC449">
        <v>0</v>
      </c>
      <c r="AD449">
        <v>0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45</v>
      </c>
      <c r="AT449">
        <v>6.6</v>
      </c>
      <c r="AU449" t="s">
        <v>45</v>
      </c>
      <c r="AV449">
        <v>0</v>
      </c>
      <c r="AW449">
        <v>2</v>
      </c>
      <c r="AX449">
        <v>22953665</v>
      </c>
      <c r="AY449">
        <v>1</v>
      </c>
      <c r="AZ449">
        <v>0</v>
      </c>
      <c r="BA449">
        <v>426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B449">
        <v>0</v>
      </c>
    </row>
    <row r="450" spans="1:80">
      <c r="A450">
        <f>ROW(Source!A956)</f>
        <v>956</v>
      </c>
      <c r="B450">
        <v>22950688</v>
      </c>
      <c r="C450">
        <v>22953706</v>
      </c>
      <c r="D450">
        <v>7157835</v>
      </c>
      <c r="E450">
        <v>7157832</v>
      </c>
      <c r="F450">
        <v>1</v>
      </c>
      <c r="G450">
        <v>7157832</v>
      </c>
      <c r="H450">
        <v>1</v>
      </c>
      <c r="I450" t="s">
        <v>1053</v>
      </c>
      <c r="J450" t="s">
        <v>45</v>
      </c>
      <c r="K450" t="s">
        <v>1054</v>
      </c>
      <c r="L450">
        <v>1191</v>
      </c>
      <c r="N450">
        <v>1013</v>
      </c>
      <c r="O450" t="s">
        <v>1055</v>
      </c>
      <c r="P450" t="s">
        <v>1055</v>
      </c>
      <c r="Q450">
        <v>1</v>
      </c>
      <c r="Y450">
        <v>24.3</v>
      </c>
      <c r="AA450">
        <v>0</v>
      </c>
      <c r="AB450">
        <v>0</v>
      </c>
      <c r="AC450">
        <v>0</v>
      </c>
      <c r="AD450">
        <v>0</v>
      </c>
      <c r="AN450">
        <v>0</v>
      </c>
      <c r="AO450">
        <v>1</v>
      </c>
      <c r="AP450">
        <v>0</v>
      </c>
      <c r="AQ450">
        <v>0</v>
      </c>
      <c r="AR450">
        <v>0</v>
      </c>
      <c r="AS450" t="s">
        <v>45</v>
      </c>
      <c r="AT450">
        <v>24.3</v>
      </c>
      <c r="AU450" t="s">
        <v>45</v>
      </c>
      <c r="AV450">
        <v>1</v>
      </c>
      <c r="AW450">
        <v>2</v>
      </c>
      <c r="AX450">
        <v>22953707</v>
      </c>
      <c r="AY450">
        <v>1</v>
      </c>
      <c r="AZ450">
        <v>0</v>
      </c>
      <c r="BA450">
        <v>427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B450">
        <v>0</v>
      </c>
    </row>
    <row r="451" spans="1:80">
      <c r="A451">
        <f>ROW(Source!A956)</f>
        <v>956</v>
      </c>
      <c r="B451">
        <v>22950688</v>
      </c>
      <c r="C451">
        <v>22953706</v>
      </c>
      <c r="D451">
        <v>7231164</v>
      </c>
      <c r="E451">
        <v>1</v>
      </c>
      <c r="F451">
        <v>1</v>
      </c>
      <c r="G451">
        <v>7157832</v>
      </c>
      <c r="H451">
        <v>2</v>
      </c>
      <c r="I451" t="s">
        <v>1193</v>
      </c>
      <c r="J451" t="s">
        <v>1194</v>
      </c>
      <c r="K451" t="s">
        <v>1195</v>
      </c>
      <c r="L451">
        <v>1368</v>
      </c>
      <c r="N451">
        <v>1011</v>
      </c>
      <c r="O451" t="s">
        <v>1059</v>
      </c>
      <c r="P451" t="s">
        <v>1059</v>
      </c>
      <c r="Q451">
        <v>1</v>
      </c>
      <c r="Y451">
        <v>2.29</v>
      </c>
      <c r="AA451">
        <v>0</v>
      </c>
      <c r="AB451">
        <v>13.46</v>
      </c>
      <c r="AC451">
        <v>0.54</v>
      </c>
      <c r="AD451">
        <v>0</v>
      </c>
      <c r="AN451">
        <v>0</v>
      </c>
      <c r="AO451">
        <v>1</v>
      </c>
      <c r="AP451">
        <v>0</v>
      </c>
      <c r="AQ451">
        <v>0</v>
      </c>
      <c r="AR451">
        <v>0</v>
      </c>
      <c r="AS451" t="s">
        <v>45</v>
      </c>
      <c r="AT451">
        <v>2.29</v>
      </c>
      <c r="AU451" t="s">
        <v>45</v>
      </c>
      <c r="AV451">
        <v>0</v>
      </c>
      <c r="AW451">
        <v>2</v>
      </c>
      <c r="AX451">
        <v>22953708</v>
      </c>
      <c r="AY451">
        <v>1</v>
      </c>
      <c r="AZ451">
        <v>0</v>
      </c>
      <c r="BA451">
        <v>428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B451">
        <v>0</v>
      </c>
    </row>
    <row r="452" spans="1:80">
      <c r="A452">
        <f>ROW(Source!A956)</f>
        <v>956</v>
      </c>
      <c r="B452">
        <v>22950688</v>
      </c>
      <c r="C452">
        <v>22953706</v>
      </c>
      <c r="D452">
        <v>7231827</v>
      </c>
      <c r="E452">
        <v>1</v>
      </c>
      <c r="F452">
        <v>1</v>
      </c>
      <c r="G452">
        <v>7157832</v>
      </c>
      <c r="H452">
        <v>3</v>
      </c>
      <c r="I452" t="s">
        <v>612</v>
      </c>
      <c r="J452" t="s">
        <v>614</v>
      </c>
      <c r="K452" t="s">
        <v>613</v>
      </c>
      <c r="L452">
        <v>1339</v>
      </c>
      <c r="N452">
        <v>1007</v>
      </c>
      <c r="O452" t="s">
        <v>102</v>
      </c>
      <c r="P452" t="s">
        <v>102</v>
      </c>
      <c r="Q452">
        <v>1</v>
      </c>
      <c r="Y452">
        <v>3.85</v>
      </c>
      <c r="AA452">
        <v>7.07</v>
      </c>
      <c r="AB452">
        <v>0</v>
      </c>
      <c r="AC452">
        <v>0</v>
      </c>
      <c r="AD452">
        <v>0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45</v>
      </c>
      <c r="AT452">
        <v>3.85</v>
      </c>
      <c r="AU452" t="s">
        <v>45</v>
      </c>
      <c r="AV452">
        <v>0</v>
      </c>
      <c r="AW452">
        <v>2</v>
      </c>
      <c r="AX452">
        <v>22953709</v>
      </c>
      <c r="AY452">
        <v>1</v>
      </c>
      <c r="AZ452">
        <v>0</v>
      </c>
      <c r="BA452">
        <v>429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B452">
        <v>0</v>
      </c>
    </row>
    <row r="453" spans="1:80">
      <c r="A453">
        <f>ROW(Source!A956)</f>
        <v>956</v>
      </c>
      <c r="B453">
        <v>22950688</v>
      </c>
      <c r="C453">
        <v>22953706</v>
      </c>
      <c r="D453">
        <v>7234965</v>
      </c>
      <c r="E453">
        <v>1</v>
      </c>
      <c r="F453">
        <v>1</v>
      </c>
      <c r="G453">
        <v>7157832</v>
      </c>
      <c r="H453">
        <v>3</v>
      </c>
      <c r="I453" t="s">
        <v>476</v>
      </c>
      <c r="J453" t="s">
        <v>478</v>
      </c>
      <c r="K453" t="s">
        <v>477</v>
      </c>
      <c r="L453">
        <v>1339</v>
      </c>
      <c r="N453">
        <v>1007</v>
      </c>
      <c r="O453" t="s">
        <v>102</v>
      </c>
      <c r="P453" t="s">
        <v>102</v>
      </c>
      <c r="Q453">
        <v>1</v>
      </c>
      <c r="Y453">
        <v>1.53</v>
      </c>
      <c r="AA453">
        <v>478.96</v>
      </c>
      <c r="AB453">
        <v>0</v>
      </c>
      <c r="AC453">
        <v>0</v>
      </c>
      <c r="AD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 t="s">
        <v>45</v>
      </c>
      <c r="AT453">
        <v>1.53</v>
      </c>
      <c r="AU453" t="s">
        <v>45</v>
      </c>
      <c r="AV453">
        <v>0</v>
      </c>
      <c r="AW453">
        <v>1</v>
      </c>
      <c r="AX453">
        <v>-1</v>
      </c>
      <c r="AY453">
        <v>0</v>
      </c>
      <c r="AZ453">
        <v>0</v>
      </c>
      <c r="BA453" t="s">
        <v>45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B453">
        <v>0</v>
      </c>
    </row>
    <row r="454" spans="1:80">
      <c r="A454">
        <f>ROW(Source!A958)</f>
        <v>958</v>
      </c>
      <c r="B454">
        <v>22950688</v>
      </c>
      <c r="C454">
        <v>22953714</v>
      </c>
      <c r="D454">
        <v>7157835</v>
      </c>
      <c r="E454">
        <v>7157832</v>
      </c>
      <c r="F454">
        <v>1</v>
      </c>
      <c r="G454">
        <v>7157832</v>
      </c>
      <c r="H454">
        <v>1</v>
      </c>
      <c r="I454" t="s">
        <v>1053</v>
      </c>
      <c r="J454" t="s">
        <v>45</v>
      </c>
      <c r="K454" t="s">
        <v>1054</v>
      </c>
      <c r="L454">
        <v>1191</v>
      </c>
      <c r="N454">
        <v>1013</v>
      </c>
      <c r="O454" t="s">
        <v>1055</v>
      </c>
      <c r="P454" t="s">
        <v>1055</v>
      </c>
      <c r="Q454">
        <v>1</v>
      </c>
      <c r="Y454">
        <v>0.09</v>
      </c>
      <c r="AA454">
        <v>0</v>
      </c>
      <c r="AB454">
        <v>0</v>
      </c>
      <c r="AC454">
        <v>0</v>
      </c>
      <c r="AD454">
        <v>0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45</v>
      </c>
      <c r="AT454">
        <v>0.09</v>
      </c>
      <c r="AU454" t="s">
        <v>45</v>
      </c>
      <c r="AV454">
        <v>1</v>
      </c>
      <c r="AW454">
        <v>2</v>
      </c>
      <c r="AX454">
        <v>22953715</v>
      </c>
      <c r="AY454">
        <v>1</v>
      </c>
      <c r="AZ454">
        <v>0</v>
      </c>
      <c r="BA454">
        <v>431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B454">
        <v>0</v>
      </c>
    </row>
    <row r="455" spans="1:80">
      <c r="A455">
        <f>ROW(Source!A958)</f>
        <v>958</v>
      </c>
      <c r="B455">
        <v>22950688</v>
      </c>
      <c r="C455">
        <v>22953714</v>
      </c>
      <c r="D455">
        <v>7234965</v>
      </c>
      <c r="E455">
        <v>1</v>
      </c>
      <c r="F455">
        <v>1</v>
      </c>
      <c r="G455">
        <v>7157832</v>
      </c>
      <c r="H455">
        <v>3</v>
      </c>
      <c r="I455" t="s">
        <v>476</v>
      </c>
      <c r="J455" t="s">
        <v>478</v>
      </c>
      <c r="K455" t="s">
        <v>477</v>
      </c>
      <c r="L455">
        <v>1339</v>
      </c>
      <c r="N455">
        <v>1007</v>
      </c>
      <c r="O455" t="s">
        <v>102</v>
      </c>
      <c r="P455" t="s">
        <v>102</v>
      </c>
      <c r="Q455">
        <v>1</v>
      </c>
      <c r="Y455">
        <v>0.10199999999999999</v>
      </c>
      <c r="AA455">
        <v>478.96</v>
      </c>
      <c r="AB455">
        <v>0</v>
      </c>
      <c r="AC455">
        <v>0</v>
      </c>
      <c r="AD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 t="s">
        <v>45</v>
      </c>
      <c r="AT455">
        <v>0.10199999999999999</v>
      </c>
      <c r="AU455" t="s">
        <v>45</v>
      </c>
      <c r="AV455">
        <v>0</v>
      </c>
      <c r="AW455">
        <v>1</v>
      </c>
      <c r="AX455">
        <v>-1</v>
      </c>
      <c r="AY455">
        <v>0</v>
      </c>
      <c r="AZ455">
        <v>0</v>
      </c>
      <c r="BA455" t="s">
        <v>45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B455">
        <v>0</v>
      </c>
    </row>
    <row r="456" spans="1:80">
      <c r="A456">
        <f>ROW(Source!A960)</f>
        <v>960</v>
      </c>
      <c r="B456">
        <v>22950688</v>
      </c>
      <c r="C456">
        <v>22953720</v>
      </c>
      <c r="D456">
        <v>7157835</v>
      </c>
      <c r="E456">
        <v>7157832</v>
      </c>
      <c r="F456">
        <v>1</v>
      </c>
      <c r="G456">
        <v>7157832</v>
      </c>
      <c r="H456">
        <v>1</v>
      </c>
      <c r="I456" t="s">
        <v>1053</v>
      </c>
      <c r="J456" t="s">
        <v>45</v>
      </c>
      <c r="K456" t="s">
        <v>1054</v>
      </c>
      <c r="L456">
        <v>1191</v>
      </c>
      <c r="N456">
        <v>1013</v>
      </c>
      <c r="O456" t="s">
        <v>1055</v>
      </c>
      <c r="P456" t="s">
        <v>1055</v>
      </c>
      <c r="Q456">
        <v>1</v>
      </c>
      <c r="Y456">
        <v>4.46</v>
      </c>
      <c r="AA456">
        <v>0</v>
      </c>
      <c r="AB456">
        <v>0</v>
      </c>
      <c r="AC456">
        <v>0</v>
      </c>
      <c r="AD456">
        <v>0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45</v>
      </c>
      <c r="AT456">
        <v>4.46</v>
      </c>
      <c r="AU456" t="s">
        <v>45</v>
      </c>
      <c r="AV456">
        <v>1</v>
      </c>
      <c r="AW456">
        <v>2</v>
      </c>
      <c r="AX456">
        <v>22953721</v>
      </c>
      <c r="AY456">
        <v>1</v>
      </c>
      <c r="AZ456">
        <v>0</v>
      </c>
      <c r="BA456">
        <v>433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B456">
        <v>0</v>
      </c>
    </row>
    <row r="457" spans="1:80">
      <c r="A457">
        <f>ROW(Source!A960)</f>
        <v>960</v>
      </c>
      <c r="B457">
        <v>22950688</v>
      </c>
      <c r="C457">
        <v>22953720</v>
      </c>
      <c r="D457">
        <v>7159942</v>
      </c>
      <c r="E457">
        <v>7157832</v>
      </c>
      <c r="F457">
        <v>1</v>
      </c>
      <c r="G457">
        <v>7157832</v>
      </c>
      <c r="H457">
        <v>2</v>
      </c>
      <c r="I457" t="s">
        <v>1063</v>
      </c>
      <c r="J457" t="s">
        <v>45</v>
      </c>
      <c r="K457" t="s">
        <v>1064</v>
      </c>
      <c r="L457">
        <v>1344</v>
      </c>
      <c r="N457">
        <v>1008</v>
      </c>
      <c r="O457" t="s">
        <v>1065</v>
      </c>
      <c r="P457" t="s">
        <v>1065</v>
      </c>
      <c r="Q457">
        <v>1</v>
      </c>
      <c r="Y457">
        <v>2.98</v>
      </c>
      <c r="AA457">
        <v>0</v>
      </c>
      <c r="AB457">
        <v>1</v>
      </c>
      <c r="AC457">
        <v>0</v>
      </c>
      <c r="AD457">
        <v>0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45</v>
      </c>
      <c r="AT457">
        <v>2.98</v>
      </c>
      <c r="AU457" t="s">
        <v>45</v>
      </c>
      <c r="AV457">
        <v>0</v>
      </c>
      <c r="AW457">
        <v>2</v>
      </c>
      <c r="AX457">
        <v>22953722</v>
      </c>
      <c r="AY457">
        <v>1</v>
      </c>
      <c r="AZ457">
        <v>0</v>
      </c>
      <c r="BA457">
        <v>434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B457">
        <v>0</v>
      </c>
    </row>
    <row r="458" spans="1:80">
      <c r="A458">
        <f>ROW(Source!A960)</f>
        <v>960</v>
      </c>
      <c r="B458">
        <v>22950688</v>
      </c>
      <c r="C458">
        <v>22953720</v>
      </c>
      <c r="D458">
        <v>7232325</v>
      </c>
      <c r="E458">
        <v>1</v>
      </c>
      <c r="F458">
        <v>1</v>
      </c>
      <c r="G458">
        <v>7157832</v>
      </c>
      <c r="H458">
        <v>3</v>
      </c>
      <c r="I458" t="s">
        <v>1328</v>
      </c>
      <c r="J458" t="s">
        <v>1329</v>
      </c>
      <c r="K458" t="s">
        <v>1330</v>
      </c>
      <c r="L458">
        <v>1348</v>
      </c>
      <c r="N458">
        <v>1009</v>
      </c>
      <c r="O458" t="s">
        <v>138</v>
      </c>
      <c r="P458" t="s">
        <v>138</v>
      </c>
      <c r="Q458">
        <v>1000</v>
      </c>
      <c r="Y458">
        <v>3.5000000000000003E-2</v>
      </c>
      <c r="AA458">
        <v>34457.589999999997</v>
      </c>
      <c r="AB458">
        <v>0</v>
      </c>
      <c r="AC458">
        <v>0</v>
      </c>
      <c r="AD458">
        <v>0</v>
      </c>
      <c r="AN458">
        <v>0</v>
      </c>
      <c r="AO458">
        <v>1</v>
      </c>
      <c r="AP458">
        <v>0</v>
      </c>
      <c r="AQ458">
        <v>0</v>
      </c>
      <c r="AR458">
        <v>0</v>
      </c>
      <c r="AS458" t="s">
        <v>45</v>
      </c>
      <c r="AT458">
        <v>3.5000000000000003E-2</v>
      </c>
      <c r="AU458" t="s">
        <v>45</v>
      </c>
      <c r="AV458">
        <v>0</v>
      </c>
      <c r="AW458">
        <v>2</v>
      </c>
      <c r="AX458">
        <v>22953723</v>
      </c>
      <c r="AY458">
        <v>1</v>
      </c>
      <c r="AZ458">
        <v>0</v>
      </c>
      <c r="BA458">
        <v>435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B458">
        <v>0</v>
      </c>
    </row>
    <row r="459" spans="1:80">
      <c r="A459">
        <f>ROW(Source!A961)</f>
        <v>961</v>
      </c>
      <c r="B459">
        <v>22950688</v>
      </c>
      <c r="C459">
        <v>22953724</v>
      </c>
      <c r="D459">
        <v>7157835</v>
      </c>
      <c r="E459">
        <v>7157832</v>
      </c>
      <c r="F459">
        <v>1</v>
      </c>
      <c r="G459">
        <v>7157832</v>
      </c>
      <c r="H459">
        <v>1</v>
      </c>
      <c r="I459" t="s">
        <v>1053</v>
      </c>
      <c r="J459" t="s">
        <v>45</v>
      </c>
      <c r="K459" t="s">
        <v>1054</v>
      </c>
      <c r="L459">
        <v>1191</v>
      </c>
      <c r="N459">
        <v>1013</v>
      </c>
      <c r="O459" t="s">
        <v>1055</v>
      </c>
      <c r="P459" t="s">
        <v>1055</v>
      </c>
      <c r="Q459">
        <v>1</v>
      </c>
      <c r="Y459">
        <v>73</v>
      </c>
      <c r="AA459">
        <v>0</v>
      </c>
      <c r="AB459">
        <v>0</v>
      </c>
      <c r="AC459">
        <v>0</v>
      </c>
      <c r="AD459">
        <v>0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45</v>
      </c>
      <c r="AT459">
        <v>73</v>
      </c>
      <c r="AU459" t="s">
        <v>45</v>
      </c>
      <c r="AV459">
        <v>1</v>
      </c>
      <c r="AW459">
        <v>2</v>
      </c>
      <c r="AX459">
        <v>22953725</v>
      </c>
      <c r="AY459">
        <v>1</v>
      </c>
      <c r="AZ459">
        <v>0</v>
      </c>
      <c r="BA459">
        <v>436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B459">
        <v>0</v>
      </c>
    </row>
    <row r="460" spans="1:80">
      <c r="A460">
        <f>ROW(Source!A961)</f>
        <v>961</v>
      </c>
      <c r="B460">
        <v>22950688</v>
      </c>
      <c r="C460">
        <v>22953724</v>
      </c>
      <c r="D460">
        <v>7159942</v>
      </c>
      <c r="E460">
        <v>7157832</v>
      </c>
      <c r="F460">
        <v>1</v>
      </c>
      <c r="G460">
        <v>7157832</v>
      </c>
      <c r="H460">
        <v>2</v>
      </c>
      <c r="I460" t="s">
        <v>1063</v>
      </c>
      <c r="J460" t="s">
        <v>45</v>
      </c>
      <c r="K460" t="s">
        <v>1064</v>
      </c>
      <c r="L460">
        <v>1344</v>
      </c>
      <c r="N460">
        <v>1008</v>
      </c>
      <c r="O460" t="s">
        <v>1065</v>
      </c>
      <c r="P460" t="s">
        <v>1065</v>
      </c>
      <c r="Q460">
        <v>1</v>
      </c>
      <c r="Y460">
        <v>273.33999999999997</v>
      </c>
      <c r="AA460">
        <v>0</v>
      </c>
      <c r="AB460">
        <v>1</v>
      </c>
      <c r="AC460">
        <v>0</v>
      </c>
      <c r="AD460">
        <v>0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45</v>
      </c>
      <c r="AT460">
        <v>273.33999999999997</v>
      </c>
      <c r="AU460" t="s">
        <v>45</v>
      </c>
      <c r="AV460">
        <v>0</v>
      </c>
      <c r="AW460">
        <v>2</v>
      </c>
      <c r="AX460">
        <v>22953726</v>
      </c>
      <c r="AY460">
        <v>1</v>
      </c>
      <c r="AZ460">
        <v>0</v>
      </c>
      <c r="BA460">
        <v>437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B460">
        <v>0</v>
      </c>
    </row>
    <row r="461" spans="1:80">
      <c r="A461">
        <f>ROW(Source!A961)</f>
        <v>961</v>
      </c>
      <c r="B461">
        <v>22950688</v>
      </c>
      <c r="C461">
        <v>22953724</v>
      </c>
      <c r="D461">
        <v>7232979</v>
      </c>
      <c r="E461">
        <v>1</v>
      </c>
      <c r="F461">
        <v>1</v>
      </c>
      <c r="G461">
        <v>7157832</v>
      </c>
      <c r="H461">
        <v>3</v>
      </c>
      <c r="I461" t="s">
        <v>460</v>
      </c>
      <c r="J461" t="s">
        <v>463</v>
      </c>
      <c r="K461" t="s">
        <v>461</v>
      </c>
      <c r="L461">
        <v>1327</v>
      </c>
      <c r="N461">
        <v>1005</v>
      </c>
      <c r="O461" t="s">
        <v>462</v>
      </c>
      <c r="P461" t="s">
        <v>462</v>
      </c>
      <c r="Q461">
        <v>1</v>
      </c>
      <c r="Y461">
        <v>135</v>
      </c>
      <c r="AA461">
        <v>25.09</v>
      </c>
      <c r="AB461">
        <v>0</v>
      </c>
      <c r="AC461">
        <v>0</v>
      </c>
      <c r="AD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 t="s">
        <v>45</v>
      </c>
      <c r="AT461">
        <v>135</v>
      </c>
      <c r="AU461" t="s">
        <v>45</v>
      </c>
      <c r="AV461">
        <v>0</v>
      </c>
      <c r="AW461">
        <v>1</v>
      </c>
      <c r="AX461">
        <v>-1</v>
      </c>
      <c r="AY461">
        <v>0</v>
      </c>
      <c r="AZ461">
        <v>0</v>
      </c>
      <c r="BA461" t="s">
        <v>45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B461">
        <v>0</v>
      </c>
    </row>
    <row r="462" spans="1:80">
      <c r="A462">
        <f>ROW(Source!A961)</f>
        <v>961</v>
      </c>
      <c r="B462">
        <v>22950688</v>
      </c>
      <c r="C462">
        <v>22953724</v>
      </c>
      <c r="D462">
        <v>7232980</v>
      </c>
      <c r="E462">
        <v>1</v>
      </c>
      <c r="F462">
        <v>1</v>
      </c>
      <c r="G462">
        <v>7157832</v>
      </c>
      <c r="H462">
        <v>3</v>
      </c>
      <c r="I462" t="s">
        <v>464</v>
      </c>
      <c r="J462" t="s">
        <v>466</v>
      </c>
      <c r="K462" t="s">
        <v>465</v>
      </c>
      <c r="L462">
        <v>1327</v>
      </c>
      <c r="N462">
        <v>1005</v>
      </c>
      <c r="O462" t="s">
        <v>462</v>
      </c>
      <c r="P462" t="s">
        <v>462</v>
      </c>
      <c r="Q462">
        <v>1</v>
      </c>
      <c r="Y462">
        <v>264.60000000000002</v>
      </c>
      <c r="AA462">
        <v>23.06</v>
      </c>
      <c r="AB462">
        <v>0</v>
      </c>
      <c r="AC462">
        <v>0</v>
      </c>
      <c r="AD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 t="s">
        <v>45</v>
      </c>
      <c r="AT462">
        <v>264.60000000000002</v>
      </c>
      <c r="AU462" t="s">
        <v>45</v>
      </c>
      <c r="AV462">
        <v>0</v>
      </c>
      <c r="AW462">
        <v>1</v>
      </c>
      <c r="AX462">
        <v>-1</v>
      </c>
      <c r="AY462">
        <v>0</v>
      </c>
      <c r="AZ462">
        <v>0</v>
      </c>
      <c r="BA462" t="s">
        <v>45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B462">
        <v>0</v>
      </c>
    </row>
    <row r="463" spans="1:80">
      <c r="A463">
        <f>ROW(Source!A961)</f>
        <v>961</v>
      </c>
      <c r="B463">
        <v>22950688</v>
      </c>
      <c r="C463">
        <v>22953724</v>
      </c>
      <c r="D463">
        <v>7234213</v>
      </c>
      <c r="E463">
        <v>1</v>
      </c>
      <c r="F463">
        <v>1</v>
      </c>
      <c r="G463">
        <v>7157832</v>
      </c>
      <c r="H463">
        <v>3</v>
      </c>
      <c r="I463" t="s">
        <v>1208</v>
      </c>
      <c r="J463" t="s">
        <v>1209</v>
      </c>
      <c r="K463" t="s">
        <v>1210</v>
      </c>
      <c r="L463">
        <v>1346</v>
      </c>
      <c r="N463">
        <v>1009</v>
      </c>
      <c r="O463" t="s">
        <v>163</v>
      </c>
      <c r="P463" t="s">
        <v>163</v>
      </c>
      <c r="Q463">
        <v>1</v>
      </c>
      <c r="Y463">
        <v>11.8</v>
      </c>
      <c r="AA463">
        <v>6.27</v>
      </c>
      <c r="AB463">
        <v>0</v>
      </c>
      <c r="AC463">
        <v>0</v>
      </c>
      <c r="AD463">
        <v>0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45</v>
      </c>
      <c r="AT463">
        <v>11.8</v>
      </c>
      <c r="AU463" t="s">
        <v>45</v>
      </c>
      <c r="AV463">
        <v>0</v>
      </c>
      <c r="AW463">
        <v>2</v>
      </c>
      <c r="AX463">
        <v>22953727</v>
      </c>
      <c r="AY463">
        <v>1</v>
      </c>
      <c r="AZ463">
        <v>0</v>
      </c>
      <c r="BA463">
        <v>438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B463">
        <v>0</v>
      </c>
    </row>
    <row r="464" spans="1:80">
      <c r="A464">
        <f>ROW(Source!A961)</f>
        <v>961</v>
      </c>
      <c r="B464">
        <v>22950688</v>
      </c>
      <c r="C464">
        <v>22953724</v>
      </c>
      <c r="D464">
        <v>7232308</v>
      </c>
      <c r="E464">
        <v>1</v>
      </c>
      <c r="F464">
        <v>1</v>
      </c>
      <c r="G464">
        <v>7157832</v>
      </c>
      <c r="H464">
        <v>3</v>
      </c>
      <c r="I464" t="s">
        <v>1211</v>
      </c>
      <c r="J464" t="s">
        <v>1212</v>
      </c>
      <c r="K464" t="s">
        <v>1213</v>
      </c>
      <c r="L464">
        <v>1348</v>
      </c>
      <c r="N464">
        <v>1009</v>
      </c>
      <c r="O464" t="s">
        <v>138</v>
      </c>
      <c r="P464" t="s">
        <v>138</v>
      </c>
      <c r="Q464">
        <v>1000</v>
      </c>
      <c r="Y464">
        <v>3.5000000000000003E-2</v>
      </c>
      <c r="AA464">
        <v>18910.8</v>
      </c>
      <c r="AB464">
        <v>0</v>
      </c>
      <c r="AC464">
        <v>0</v>
      </c>
      <c r="AD464">
        <v>0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45</v>
      </c>
      <c r="AT464">
        <v>3.5000000000000003E-2</v>
      </c>
      <c r="AU464" t="s">
        <v>45</v>
      </c>
      <c r="AV464">
        <v>0</v>
      </c>
      <c r="AW464">
        <v>2</v>
      </c>
      <c r="AX464">
        <v>22953728</v>
      </c>
      <c r="AY464">
        <v>1</v>
      </c>
      <c r="AZ464">
        <v>0</v>
      </c>
      <c r="BA464">
        <v>439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B464">
        <v>0</v>
      </c>
    </row>
    <row r="465" spans="1:80">
      <c r="A465">
        <f>ROW(Source!A964)</f>
        <v>964</v>
      </c>
      <c r="B465">
        <v>22950688</v>
      </c>
      <c r="C465">
        <v>22953737</v>
      </c>
      <c r="D465">
        <v>7157835</v>
      </c>
      <c r="E465">
        <v>7157832</v>
      </c>
      <c r="F465">
        <v>1</v>
      </c>
      <c r="G465">
        <v>7157832</v>
      </c>
      <c r="H465">
        <v>1</v>
      </c>
      <c r="I465" t="s">
        <v>1053</v>
      </c>
      <c r="J465" t="s">
        <v>45</v>
      </c>
      <c r="K465" t="s">
        <v>1054</v>
      </c>
      <c r="L465">
        <v>1191</v>
      </c>
      <c r="N465">
        <v>1013</v>
      </c>
      <c r="O465" t="s">
        <v>1055</v>
      </c>
      <c r="P465" t="s">
        <v>1055</v>
      </c>
      <c r="Q465">
        <v>1</v>
      </c>
      <c r="Y465">
        <v>23.1</v>
      </c>
      <c r="AA465">
        <v>0</v>
      </c>
      <c r="AB465">
        <v>0</v>
      </c>
      <c r="AC465">
        <v>0</v>
      </c>
      <c r="AD465">
        <v>0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45</v>
      </c>
      <c r="AT465">
        <v>23.1</v>
      </c>
      <c r="AU465" t="s">
        <v>45</v>
      </c>
      <c r="AV465">
        <v>1</v>
      </c>
      <c r="AW465">
        <v>2</v>
      </c>
      <c r="AX465">
        <v>22953738</v>
      </c>
      <c r="AY465">
        <v>1</v>
      </c>
      <c r="AZ465">
        <v>0</v>
      </c>
      <c r="BA465">
        <v>442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B465">
        <v>0</v>
      </c>
    </row>
    <row r="466" spans="1:80">
      <c r="A466">
        <f>ROW(Source!A964)</f>
        <v>964</v>
      </c>
      <c r="B466">
        <v>22950688</v>
      </c>
      <c r="C466">
        <v>22953737</v>
      </c>
      <c r="D466">
        <v>7159942</v>
      </c>
      <c r="E466">
        <v>7157832</v>
      </c>
      <c r="F466">
        <v>1</v>
      </c>
      <c r="G466">
        <v>7157832</v>
      </c>
      <c r="H466">
        <v>2</v>
      </c>
      <c r="I466" t="s">
        <v>1063</v>
      </c>
      <c r="J466" t="s">
        <v>45</v>
      </c>
      <c r="K466" t="s">
        <v>1064</v>
      </c>
      <c r="L466">
        <v>1344</v>
      </c>
      <c r="N466">
        <v>1008</v>
      </c>
      <c r="O466" t="s">
        <v>1065</v>
      </c>
      <c r="P466" t="s">
        <v>1065</v>
      </c>
      <c r="Q466">
        <v>1</v>
      </c>
      <c r="Y466">
        <v>32.06</v>
      </c>
      <c r="AA466">
        <v>0</v>
      </c>
      <c r="AB466">
        <v>1</v>
      </c>
      <c r="AC466">
        <v>0</v>
      </c>
      <c r="AD466">
        <v>0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45</v>
      </c>
      <c r="AT466">
        <v>32.06</v>
      </c>
      <c r="AU466" t="s">
        <v>45</v>
      </c>
      <c r="AV466">
        <v>0</v>
      </c>
      <c r="AW466">
        <v>2</v>
      </c>
      <c r="AX466">
        <v>22953739</v>
      </c>
      <c r="AY466">
        <v>1</v>
      </c>
      <c r="AZ466">
        <v>0</v>
      </c>
      <c r="BA466">
        <v>443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B466">
        <v>0</v>
      </c>
    </row>
    <row r="467" spans="1:80">
      <c r="A467">
        <f>ROW(Source!A964)</f>
        <v>964</v>
      </c>
      <c r="B467">
        <v>22950688</v>
      </c>
      <c r="C467">
        <v>22953737</v>
      </c>
      <c r="D467">
        <v>7232979</v>
      </c>
      <c r="E467">
        <v>1</v>
      </c>
      <c r="F467">
        <v>1</v>
      </c>
      <c r="G467">
        <v>7157832</v>
      </c>
      <c r="H467">
        <v>3</v>
      </c>
      <c r="I467" t="s">
        <v>460</v>
      </c>
      <c r="J467" t="s">
        <v>463</v>
      </c>
      <c r="K467" t="s">
        <v>461</v>
      </c>
      <c r="L467">
        <v>1327</v>
      </c>
      <c r="N467">
        <v>1005</v>
      </c>
      <c r="O467" t="s">
        <v>462</v>
      </c>
      <c r="P467" t="s">
        <v>462</v>
      </c>
      <c r="Q467">
        <v>1</v>
      </c>
      <c r="Y467">
        <v>0</v>
      </c>
      <c r="AA467">
        <v>25.09</v>
      </c>
      <c r="AB467">
        <v>0</v>
      </c>
      <c r="AC467">
        <v>0</v>
      </c>
      <c r="AD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 t="s">
        <v>45</v>
      </c>
      <c r="AT467">
        <v>0</v>
      </c>
      <c r="AU467" t="s">
        <v>45</v>
      </c>
      <c r="AV467">
        <v>0</v>
      </c>
      <c r="AW467">
        <v>1</v>
      </c>
      <c r="AX467">
        <v>-1</v>
      </c>
      <c r="AY467">
        <v>0</v>
      </c>
      <c r="AZ467">
        <v>0</v>
      </c>
      <c r="BA467" t="s">
        <v>45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B467">
        <v>0</v>
      </c>
    </row>
    <row r="468" spans="1:80">
      <c r="A468">
        <f>ROW(Source!A964)</f>
        <v>964</v>
      </c>
      <c r="B468">
        <v>22950688</v>
      </c>
      <c r="C468">
        <v>22953737</v>
      </c>
      <c r="D468">
        <v>7232980</v>
      </c>
      <c r="E468">
        <v>1</v>
      </c>
      <c r="F468">
        <v>1</v>
      </c>
      <c r="G468">
        <v>7157832</v>
      </c>
      <c r="H468">
        <v>3</v>
      </c>
      <c r="I468" t="s">
        <v>464</v>
      </c>
      <c r="J468" t="s">
        <v>466</v>
      </c>
      <c r="K468" t="s">
        <v>465</v>
      </c>
      <c r="L468">
        <v>1327</v>
      </c>
      <c r="N468">
        <v>1005</v>
      </c>
      <c r="O468" t="s">
        <v>462</v>
      </c>
      <c r="P468" t="s">
        <v>462</v>
      </c>
      <c r="Q468">
        <v>1</v>
      </c>
      <c r="Y468">
        <v>252</v>
      </c>
      <c r="AA468">
        <v>23.06</v>
      </c>
      <c r="AB468">
        <v>0</v>
      </c>
      <c r="AC468">
        <v>0</v>
      </c>
      <c r="AD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 t="s">
        <v>45</v>
      </c>
      <c r="AT468">
        <v>252</v>
      </c>
      <c r="AU468" t="s">
        <v>45</v>
      </c>
      <c r="AV468">
        <v>0</v>
      </c>
      <c r="AW468">
        <v>1</v>
      </c>
      <c r="AX468">
        <v>-1</v>
      </c>
      <c r="AY468">
        <v>0</v>
      </c>
      <c r="AZ468">
        <v>0</v>
      </c>
      <c r="BA468" t="s">
        <v>45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B468">
        <v>0</v>
      </c>
    </row>
    <row r="469" spans="1:80">
      <c r="A469">
        <f>ROW(Source!A964)</f>
        <v>964</v>
      </c>
      <c r="B469">
        <v>22950688</v>
      </c>
      <c r="C469">
        <v>22953737</v>
      </c>
      <c r="D469">
        <v>7232313</v>
      </c>
      <c r="E469">
        <v>1</v>
      </c>
      <c r="F469">
        <v>1</v>
      </c>
      <c r="G469">
        <v>7157832</v>
      </c>
      <c r="H469">
        <v>3</v>
      </c>
      <c r="I469" t="s">
        <v>1214</v>
      </c>
      <c r="J469" t="s">
        <v>1215</v>
      </c>
      <c r="K469" t="s">
        <v>1216</v>
      </c>
      <c r="L469">
        <v>1348</v>
      </c>
      <c r="N469">
        <v>1009</v>
      </c>
      <c r="O469" t="s">
        <v>138</v>
      </c>
      <c r="P469" t="s">
        <v>138</v>
      </c>
      <c r="Q469">
        <v>1000</v>
      </c>
      <c r="Y469">
        <v>0.60499999999999998</v>
      </c>
      <c r="AA469">
        <v>3925.79</v>
      </c>
      <c r="AB469">
        <v>0</v>
      </c>
      <c r="AC469">
        <v>0</v>
      </c>
      <c r="AD469">
        <v>0</v>
      </c>
      <c r="AN469">
        <v>0</v>
      </c>
      <c r="AO469">
        <v>1</v>
      </c>
      <c r="AP469">
        <v>0</v>
      </c>
      <c r="AQ469">
        <v>0</v>
      </c>
      <c r="AR469">
        <v>0</v>
      </c>
      <c r="AS469" t="s">
        <v>45</v>
      </c>
      <c r="AT469">
        <v>0.60499999999999998</v>
      </c>
      <c r="AU469" t="s">
        <v>45</v>
      </c>
      <c r="AV469">
        <v>0</v>
      </c>
      <c r="AW469">
        <v>2</v>
      </c>
      <c r="AX469">
        <v>22953740</v>
      </c>
      <c r="AY469">
        <v>1</v>
      </c>
      <c r="AZ469">
        <v>0</v>
      </c>
      <c r="BA469">
        <v>444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B469">
        <v>0</v>
      </c>
    </row>
    <row r="470" spans="1:80">
      <c r="A470">
        <f>ROW(Source!A964)</f>
        <v>964</v>
      </c>
      <c r="B470">
        <v>22950688</v>
      </c>
      <c r="C470">
        <v>22953737</v>
      </c>
      <c r="D470">
        <v>7234964</v>
      </c>
      <c r="E470">
        <v>1</v>
      </c>
      <c r="F470">
        <v>1</v>
      </c>
      <c r="G470">
        <v>7157832</v>
      </c>
      <c r="H470">
        <v>3</v>
      </c>
      <c r="I470" t="s">
        <v>807</v>
      </c>
      <c r="J470" t="s">
        <v>809</v>
      </c>
      <c r="K470" t="s">
        <v>808</v>
      </c>
      <c r="L470">
        <v>1339</v>
      </c>
      <c r="N470">
        <v>1007</v>
      </c>
      <c r="O470" t="s">
        <v>102</v>
      </c>
      <c r="P470" t="s">
        <v>102</v>
      </c>
      <c r="Q470">
        <v>1</v>
      </c>
      <c r="Y470">
        <v>0.51</v>
      </c>
      <c r="AA470">
        <v>451.14</v>
      </c>
      <c r="AB470">
        <v>0</v>
      </c>
      <c r="AC470">
        <v>0</v>
      </c>
      <c r="AD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 t="s">
        <v>45</v>
      </c>
      <c r="AT470">
        <v>0.51</v>
      </c>
      <c r="AU470" t="s">
        <v>45</v>
      </c>
      <c r="AV470">
        <v>0</v>
      </c>
      <c r="AW470">
        <v>1</v>
      </c>
      <c r="AX470">
        <v>-1</v>
      </c>
      <c r="AY470">
        <v>0</v>
      </c>
      <c r="AZ470">
        <v>0</v>
      </c>
      <c r="BA470" t="s">
        <v>45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B470">
        <v>0</v>
      </c>
    </row>
    <row r="471" spans="1:80">
      <c r="A471">
        <f>ROW(Source!A968)</f>
        <v>968</v>
      </c>
      <c r="B471">
        <v>22950688</v>
      </c>
      <c r="C471">
        <v>22953747</v>
      </c>
      <c r="D471">
        <v>7157835</v>
      </c>
      <c r="E471">
        <v>7157832</v>
      </c>
      <c r="F471">
        <v>1</v>
      </c>
      <c r="G471">
        <v>7157832</v>
      </c>
      <c r="H471">
        <v>1</v>
      </c>
      <c r="I471" t="s">
        <v>1053</v>
      </c>
      <c r="J471" t="s">
        <v>45</v>
      </c>
      <c r="K471" t="s">
        <v>1054</v>
      </c>
      <c r="L471">
        <v>1191</v>
      </c>
      <c r="N471">
        <v>1013</v>
      </c>
      <c r="O471" t="s">
        <v>1055</v>
      </c>
      <c r="P471" t="s">
        <v>1055</v>
      </c>
      <c r="Q471">
        <v>1</v>
      </c>
      <c r="Y471">
        <v>2.58</v>
      </c>
      <c r="AA471">
        <v>0</v>
      </c>
      <c r="AB471">
        <v>0</v>
      </c>
      <c r="AC471">
        <v>0</v>
      </c>
      <c r="AD471">
        <v>0</v>
      </c>
      <c r="AN471">
        <v>0</v>
      </c>
      <c r="AO471">
        <v>1</v>
      </c>
      <c r="AP471">
        <v>0</v>
      </c>
      <c r="AQ471">
        <v>0</v>
      </c>
      <c r="AR471">
        <v>0</v>
      </c>
      <c r="AS471" t="s">
        <v>45</v>
      </c>
      <c r="AT471">
        <v>2.58</v>
      </c>
      <c r="AU471" t="s">
        <v>45</v>
      </c>
      <c r="AV471">
        <v>1</v>
      </c>
      <c r="AW471">
        <v>2</v>
      </c>
      <c r="AX471">
        <v>22953750</v>
      </c>
      <c r="AY471">
        <v>1</v>
      </c>
      <c r="AZ471">
        <v>0</v>
      </c>
      <c r="BA471">
        <v>447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B471">
        <v>0</v>
      </c>
    </row>
    <row r="472" spans="1:80">
      <c r="A472">
        <f>ROW(Source!A968)</f>
        <v>968</v>
      </c>
      <c r="B472">
        <v>22950688</v>
      </c>
      <c r="C472">
        <v>22953747</v>
      </c>
      <c r="D472">
        <v>7231210</v>
      </c>
      <c r="E472">
        <v>1</v>
      </c>
      <c r="F472">
        <v>1</v>
      </c>
      <c r="G472">
        <v>7157832</v>
      </c>
      <c r="H472">
        <v>2</v>
      </c>
      <c r="I472" t="s">
        <v>1331</v>
      </c>
      <c r="J472" t="s">
        <v>1332</v>
      </c>
      <c r="K472" t="s">
        <v>1333</v>
      </c>
      <c r="L472">
        <v>1368</v>
      </c>
      <c r="N472">
        <v>1011</v>
      </c>
      <c r="O472" t="s">
        <v>1059</v>
      </c>
      <c r="P472" t="s">
        <v>1059</v>
      </c>
      <c r="Q472">
        <v>1</v>
      </c>
      <c r="Y472">
        <v>1.38</v>
      </c>
      <c r="AA472">
        <v>0</v>
      </c>
      <c r="AB472">
        <v>7.01</v>
      </c>
      <c r="AC472">
        <v>0.31</v>
      </c>
      <c r="AD472">
        <v>0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45</v>
      </c>
      <c r="AT472">
        <v>1.38</v>
      </c>
      <c r="AU472" t="s">
        <v>45</v>
      </c>
      <c r="AV472">
        <v>0</v>
      </c>
      <c r="AW472">
        <v>2</v>
      </c>
      <c r="AX472">
        <v>22953751</v>
      </c>
      <c r="AY472">
        <v>1</v>
      </c>
      <c r="AZ472">
        <v>0</v>
      </c>
      <c r="BA472">
        <v>448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B472">
        <v>0</v>
      </c>
    </row>
    <row r="473" spans="1:80">
      <c r="A473">
        <f>ROW(Source!A968)</f>
        <v>968</v>
      </c>
      <c r="B473">
        <v>22950688</v>
      </c>
      <c r="C473">
        <v>22953747</v>
      </c>
      <c r="D473">
        <v>7231421</v>
      </c>
      <c r="E473">
        <v>1</v>
      </c>
      <c r="F473">
        <v>1</v>
      </c>
      <c r="G473">
        <v>7157832</v>
      </c>
      <c r="H473">
        <v>2</v>
      </c>
      <c r="I473" t="s">
        <v>1157</v>
      </c>
      <c r="J473" t="s">
        <v>1158</v>
      </c>
      <c r="K473" t="s">
        <v>1159</v>
      </c>
      <c r="L473">
        <v>1368</v>
      </c>
      <c r="N473">
        <v>1011</v>
      </c>
      <c r="O473" t="s">
        <v>1059</v>
      </c>
      <c r="P473" t="s">
        <v>1059</v>
      </c>
      <c r="Q473">
        <v>1</v>
      </c>
      <c r="Y473">
        <v>0.02</v>
      </c>
      <c r="AA473">
        <v>0</v>
      </c>
      <c r="AB473">
        <v>74.44</v>
      </c>
      <c r="AC473">
        <v>17.59</v>
      </c>
      <c r="AD473">
        <v>0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45</v>
      </c>
      <c r="AT473">
        <v>0.02</v>
      </c>
      <c r="AU473" t="s">
        <v>45</v>
      </c>
      <c r="AV473">
        <v>0</v>
      </c>
      <c r="AW473">
        <v>2</v>
      </c>
      <c r="AX473">
        <v>22953752</v>
      </c>
      <c r="AY473">
        <v>1</v>
      </c>
      <c r="AZ473">
        <v>0</v>
      </c>
      <c r="BA473">
        <v>449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B473">
        <v>0</v>
      </c>
    </row>
    <row r="474" spans="1:80">
      <c r="A474">
        <f>ROW(Source!A968)</f>
        <v>968</v>
      </c>
      <c r="B474">
        <v>22950688</v>
      </c>
      <c r="C474">
        <v>22953747</v>
      </c>
      <c r="D474">
        <v>7233003</v>
      </c>
      <c r="E474">
        <v>1</v>
      </c>
      <c r="F474">
        <v>1</v>
      </c>
      <c r="G474">
        <v>7157832</v>
      </c>
      <c r="H474">
        <v>3</v>
      </c>
      <c r="I474" t="s">
        <v>1334</v>
      </c>
      <c r="J474" t="s">
        <v>1335</v>
      </c>
      <c r="K474" t="s">
        <v>1336</v>
      </c>
      <c r="L474">
        <v>1348</v>
      </c>
      <c r="N474">
        <v>1009</v>
      </c>
      <c r="O474" t="s">
        <v>138</v>
      </c>
      <c r="P474" t="s">
        <v>138</v>
      </c>
      <c r="Q474">
        <v>1000</v>
      </c>
      <c r="Y474">
        <v>1.6000000000000001E-4</v>
      </c>
      <c r="AA474">
        <v>483.86</v>
      </c>
      <c r="AB474">
        <v>0</v>
      </c>
      <c r="AC474">
        <v>0</v>
      </c>
      <c r="AD474">
        <v>0</v>
      </c>
      <c r="AN474">
        <v>0</v>
      </c>
      <c r="AO474">
        <v>1</v>
      </c>
      <c r="AP474">
        <v>0</v>
      </c>
      <c r="AQ474">
        <v>0</v>
      </c>
      <c r="AR474">
        <v>0</v>
      </c>
      <c r="AS474" t="s">
        <v>45</v>
      </c>
      <c r="AT474">
        <v>1.6000000000000001E-4</v>
      </c>
      <c r="AU474" t="s">
        <v>45</v>
      </c>
      <c r="AV474">
        <v>0</v>
      </c>
      <c r="AW474">
        <v>2</v>
      </c>
      <c r="AX474">
        <v>22953753</v>
      </c>
      <c r="AY474">
        <v>1</v>
      </c>
      <c r="AZ474">
        <v>0</v>
      </c>
      <c r="BA474">
        <v>450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B474">
        <v>0</v>
      </c>
    </row>
    <row r="475" spans="1:80">
      <c r="A475">
        <f>ROW(Source!A968)</f>
        <v>968</v>
      </c>
      <c r="B475">
        <v>22950688</v>
      </c>
      <c r="C475">
        <v>22953747</v>
      </c>
      <c r="D475">
        <v>7233230</v>
      </c>
      <c r="E475">
        <v>1</v>
      </c>
      <c r="F475">
        <v>1</v>
      </c>
      <c r="G475">
        <v>7157832</v>
      </c>
      <c r="H475">
        <v>3</v>
      </c>
      <c r="I475" t="s">
        <v>1229</v>
      </c>
      <c r="J475" t="s">
        <v>1230</v>
      </c>
      <c r="K475" t="s">
        <v>1231</v>
      </c>
      <c r="L475">
        <v>1348</v>
      </c>
      <c r="N475">
        <v>1009</v>
      </c>
      <c r="O475" t="s">
        <v>138</v>
      </c>
      <c r="P475" t="s">
        <v>138</v>
      </c>
      <c r="Q475">
        <v>1000</v>
      </c>
      <c r="Y475">
        <v>1.9000000000000001E-4</v>
      </c>
      <c r="AA475">
        <v>7191.81</v>
      </c>
      <c r="AB475">
        <v>0</v>
      </c>
      <c r="AC475">
        <v>0</v>
      </c>
      <c r="AD475">
        <v>0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45</v>
      </c>
      <c r="AT475">
        <v>1.9000000000000001E-4</v>
      </c>
      <c r="AU475" t="s">
        <v>45</v>
      </c>
      <c r="AV475">
        <v>0</v>
      </c>
      <c r="AW475">
        <v>2</v>
      </c>
      <c r="AX475">
        <v>22953754</v>
      </c>
      <c r="AY475">
        <v>1</v>
      </c>
      <c r="AZ475">
        <v>0</v>
      </c>
      <c r="BA475">
        <v>451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B475">
        <v>0</v>
      </c>
    </row>
    <row r="476" spans="1:80">
      <c r="A476">
        <f>ROW(Source!A968)</f>
        <v>968</v>
      </c>
      <c r="B476">
        <v>22950688</v>
      </c>
      <c r="C476">
        <v>22953747</v>
      </c>
      <c r="D476">
        <v>7232018</v>
      </c>
      <c r="E476">
        <v>1</v>
      </c>
      <c r="F476">
        <v>1</v>
      </c>
      <c r="G476">
        <v>7157832</v>
      </c>
      <c r="H476">
        <v>3</v>
      </c>
      <c r="I476" t="s">
        <v>1337</v>
      </c>
      <c r="J476" t="s">
        <v>1338</v>
      </c>
      <c r="K476" t="s">
        <v>1339</v>
      </c>
      <c r="L476">
        <v>1348</v>
      </c>
      <c r="N476">
        <v>1009</v>
      </c>
      <c r="O476" t="s">
        <v>138</v>
      </c>
      <c r="P476" t="s">
        <v>138</v>
      </c>
      <c r="Q476">
        <v>1000</v>
      </c>
      <c r="Y476">
        <v>6.0000000000000002E-5</v>
      </c>
      <c r="AA476">
        <v>25769.56</v>
      </c>
      <c r="AB476">
        <v>0</v>
      </c>
      <c r="AC476">
        <v>0</v>
      </c>
      <c r="AD476">
        <v>0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45</v>
      </c>
      <c r="AT476">
        <v>6.0000000000000002E-5</v>
      </c>
      <c r="AU476" t="s">
        <v>45</v>
      </c>
      <c r="AV476">
        <v>0</v>
      </c>
      <c r="AW476">
        <v>2</v>
      </c>
      <c r="AX476">
        <v>22953755</v>
      </c>
      <c r="AY476">
        <v>1</v>
      </c>
      <c r="AZ476">
        <v>0</v>
      </c>
      <c r="BA476">
        <v>452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B476">
        <v>0</v>
      </c>
    </row>
    <row r="477" spans="1:80">
      <c r="A477">
        <f>ROW(Source!A968)</f>
        <v>968</v>
      </c>
      <c r="B477">
        <v>22950688</v>
      </c>
      <c r="C477">
        <v>22953747</v>
      </c>
      <c r="D477">
        <v>7237997</v>
      </c>
      <c r="E477">
        <v>1</v>
      </c>
      <c r="F477">
        <v>1</v>
      </c>
      <c r="G477">
        <v>7157832</v>
      </c>
      <c r="H477">
        <v>3</v>
      </c>
      <c r="I477" t="s">
        <v>813</v>
      </c>
      <c r="J477" t="s">
        <v>815</v>
      </c>
      <c r="K477" t="s">
        <v>814</v>
      </c>
      <c r="L477">
        <v>1354</v>
      </c>
      <c r="N477">
        <v>1010</v>
      </c>
      <c r="O477" t="s">
        <v>227</v>
      </c>
      <c r="P477" t="s">
        <v>227</v>
      </c>
      <c r="Q477">
        <v>1</v>
      </c>
      <c r="Y477">
        <v>1</v>
      </c>
      <c r="AA477">
        <v>64.680000000000007</v>
      </c>
      <c r="AB477">
        <v>0</v>
      </c>
      <c r="AC477">
        <v>0</v>
      </c>
      <c r="AD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 t="s">
        <v>45</v>
      </c>
      <c r="AT477">
        <v>1</v>
      </c>
      <c r="AU477" t="s">
        <v>45</v>
      </c>
      <c r="AV477">
        <v>0</v>
      </c>
      <c r="AW477">
        <v>1</v>
      </c>
      <c r="AX477">
        <v>-1</v>
      </c>
      <c r="AY477">
        <v>0</v>
      </c>
      <c r="AZ477">
        <v>0</v>
      </c>
      <c r="BA477" t="s">
        <v>45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B477">
        <v>0</v>
      </c>
    </row>
    <row r="478" spans="1:80">
      <c r="A478">
        <f>ROW(Source!A970)</f>
        <v>970</v>
      </c>
      <c r="B478">
        <v>22950688</v>
      </c>
      <c r="C478">
        <v>22953760</v>
      </c>
      <c r="D478">
        <v>7157835</v>
      </c>
      <c r="E478">
        <v>7157832</v>
      </c>
      <c r="F478">
        <v>1</v>
      </c>
      <c r="G478">
        <v>7157832</v>
      </c>
      <c r="H478">
        <v>1</v>
      </c>
      <c r="I478" t="s">
        <v>1053</v>
      </c>
      <c r="J478" t="s">
        <v>45</v>
      </c>
      <c r="K478" t="s">
        <v>1054</v>
      </c>
      <c r="L478">
        <v>1191</v>
      </c>
      <c r="N478">
        <v>1013</v>
      </c>
      <c r="O478" t="s">
        <v>1055</v>
      </c>
      <c r="P478" t="s">
        <v>1055</v>
      </c>
      <c r="Q478">
        <v>1</v>
      </c>
      <c r="Y478">
        <v>97.2</v>
      </c>
      <c r="AA478">
        <v>0</v>
      </c>
      <c r="AB478">
        <v>0</v>
      </c>
      <c r="AC478">
        <v>0</v>
      </c>
      <c r="AD478">
        <v>0</v>
      </c>
      <c r="AN478">
        <v>0</v>
      </c>
      <c r="AO478">
        <v>1</v>
      </c>
      <c r="AP478">
        <v>0</v>
      </c>
      <c r="AQ478">
        <v>0</v>
      </c>
      <c r="AR478">
        <v>0</v>
      </c>
      <c r="AS478" t="s">
        <v>45</v>
      </c>
      <c r="AT478">
        <v>97.2</v>
      </c>
      <c r="AU478" t="s">
        <v>45</v>
      </c>
      <c r="AV478">
        <v>1</v>
      </c>
      <c r="AW478">
        <v>2</v>
      </c>
      <c r="AX478">
        <v>22953761</v>
      </c>
      <c r="AY478">
        <v>1</v>
      </c>
      <c r="AZ478">
        <v>0</v>
      </c>
      <c r="BA478">
        <v>454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B478">
        <v>0</v>
      </c>
    </row>
    <row r="479" spans="1:80">
      <c r="A479">
        <f>ROW(Source!A970)</f>
        <v>970</v>
      </c>
      <c r="B479">
        <v>22950688</v>
      </c>
      <c r="C479">
        <v>22953760</v>
      </c>
      <c r="D479">
        <v>7159942</v>
      </c>
      <c r="E479">
        <v>7157832</v>
      </c>
      <c r="F479">
        <v>1</v>
      </c>
      <c r="G479">
        <v>7157832</v>
      </c>
      <c r="H479">
        <v>2</v>
      </c>
      <c r="I479" t="s">
        <v>1063</v>
      </c>
      <c r="J479" t="s">
        <v>45</v>
      </c>
      <c r="K479" t="s">
        <v>1064</v>
      </c>
      <c r="L479">
        <v>1344</v>
      </c>
      <c r="N479">
        <v>1008</v>
      </c>
      <c r="O479" t="s">
        <v>1065</v>
      </c>
      <c r="P479" t="s">
        <v>1065</v>
      </c>
      <c r="Q479">
        <v>1</v>
      </c>
      <c r="Y479">
        <v>3.72</v>
      </c>
      <c r="AA479">
        <v>0</v>
      </c>
      <c r="AB479">
        <v>1</v>
      </c>
      <c r="AC479">
        <v>0</v>
      </c>
      <c r="AD479">
        <v>0</v>
      </c>
      <c r="AN479">
        <v>0</v>
      </c>
      <c r="AO479">
        <v>1</v>
      </c>
      <c r="AP479">
        <v>0</v>
      </c>
      <c r="AQ479">
        <v>0</v>
      </c>
      <c r="AR479">
        <v>0</v>
      </c>
      <c r="AS479" t="s">
        <v>45</v>
      </c>
      <c r="AT479">
        <v>3.72</v>
      </c>
      <c r="AU479" t="s">
        <v>45</v>
      </c>
      <c r="AV479">
        <v>0</v>
      </c>
      <c r="AW479">
        <v>2</v>
      </c>
      <c r="AX479">
        <v>22953762</v>
      </c>
      <c r="AY479">
        <v>1</v>
      </c>
      <c r="AZ479">
        <v>0</v>
      </c>
      <c r="BA479">
        <v>455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B479">
        <v>0</v>
      </c>
    </row>
    <row r="480" spans="1:80">
      <c r="A480">
        <f>ROW(Source!A970)</f>
        <v>970</v>
      </c>
      <c r="B480">
        <v>22950688</v>
      </c>
      <c r="C480">
        <v>22953760</v>
      </c>
      <c r="D480">
        <v>7182707</v>
      </c>
      <c r="E480">
        <v>7157832</v>
      </c>
      <c r="F480">
        <v>1</v>
      </c>
      <c r="G480">
        <v>7157832</v>
      </c>
      <c r="H480">
        <v>3</v>
      </c>
      <c r="I480" t="s">
        <v>1066</v>
      </c>
      <c r="J480" t="s">
        <v>45</v>
      </c>
      <c r="K480" t="s">
        <v>1067</v>
      </c>
      <c r="L480">
        <v>1344</v>
      </c>
      <c r="N480">
        <v>1008</v>
      </c>
      <c r="O480" t="s">
        <v>1065</v>
      </c>
      <c r="P480" t="s">
        <v>1065</v>
      </c>
      <c r="Q480">
        <v>1</v>
      </c>
      <c r="Y480">
        <v>40.18</v>
      </c>
      <c r="AA480">
        <v>1</v>
      </c>
      <c r="AB480">
        <v>0</v>
      </c>
      <c r="AC480">
        <v>0</v>
      </c>
      <c r="AD480">
        <v>0</v>
      </c>
      <c r="AN480">
        <v>0</v>
      </c>
      <c r="AO480">
        <v>1</v>
      </c>
      <c r="AP480">
        <v>0</v>
      </c>
      <c r="AQ480">
        <v>0</v>
      </c>
      <c r="AR480">
        <v>0</v>
      </c>
      <c r="AS480" t="s">
        <v>45</v>
      </c>
      <c r="AT480">
        <v>40.18</v>
      </c>
      <c r="AU480" t="s">
        <v>45</v>
      </c>
      <c r="AV480">
        <v>0</v>
      </c>
      <c r="AW480">
        <v>2</v>
      </c>
      <c r="AX480">
        <v>22953764</v>
      </c>
      <c r="AY480">
        <v>1</v>
      </c>
      <c r="AZ480">
        <v>0</v>
      </c>
      <c r="BA480">
        <v>456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B480">
        <v>0</v>
      </c>
    </row>
    <row r="481" spans="1:80">
      <c r="A481">
        <f>ROW(Source!A970)</f>
        <v>970</v>
      </c>
      <c r="B481">
        <v>22950688</v>
      </c>
      <c r="C481">
        <v>22953760</v>
      </c>
      <c r="D481">
        <v>7232748</v>
      </c>
      <c r="E481">
        <v>1</v>
      </c>
      <c r="F481">
        <v>1</v>
      </c>
      <c r="G481">
        <v>7157832</v>
      </c>
      <c r="H481">
        <v>3</v>
      </c>
      <c r="I481" t="s">
        <v>473</v>
      </c>
      <c r="J481" t="s">
        <v>475</v>
      </c>
      <c r="K481" t="s">
        <v>474</v>
      </c>
      <c r="L481">
        <v>1348</v>
      </c>
      <c r="N481">
        <v>1009</v>
      </c>
      <c r="O481" t="s">
        <v>138</v>
      </c>
      <c r="P481" t="s">
        <v>138</v>
      </c>
      <c r="Q481">
        <v>1000</v>
      </c>
      <c r="Y481">
        <v>0.56999999999999995</v>
      </c>
      <c r="AA481">
        <v>15328.48</v>
      </c>
      <c r="AB481">
        <v>0</v>
      </c>
      <c r="AC481">
        <v>0</v>
      </c>
      <c r="AD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 t="s">
        <v>45</v>
      </c>
      <c r="AT481">
        <v>0.56999999999999995</v>
      </c>
      <c r="AU481" t="s">
        <v>45</v>
      </c>
      <c r="AV481">
        <v>0</v>
      </c>
      <c r="AW481">
        <v>1</v>
      </c>
      <c r="AX481">
        <v>-1</v>
      </c>
      <c r="AY481">
        <v>0</v>
      </c>
      <c r="AZ481">
        <v>0</v>
      </c>
      <c r="BA481" t="s">
        <v>45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B481">
        <v>0</v>
      </c>
    </row>
    <row r="482" spans="1:80">
      <c r="A482">
        <f>ROW(Source!A1031)</f>
        <v>1031</v>
      </c>
      <c r="B482">
        <v>22950688</v>
      </c>
      <c r="C482">
        <v>22957678</v>
      </c>
      <c r="D482">
        <v>7157835</v>
      </c>
      <c r="E482">
        <v>7157832</v>
      </c>
      <c r="F482">
        <v>1</v>
      </c>
      <c r="G482">
        <v>7157832</v>
      </c>
      <c r="H482">
        <v>1</v>
      </c>
      <c r="I482" t="s">
        <v>1053</v>
      </c>
      <c r="J482" t="s">
        <v>45</v>
      </c>
      <c r="K482" t="s">
        <v>1054</v>
      </c>
      <c r="L482">
        <v>1191</v>
      </c>
      <c r="N482">
        <v>1013</v>
      </c>
      <c r="O482" t="s">
        <v>1055</v>
      </c>
      <c r="P482" t="s">
        <v>1055</v>
      </c>
      <c r="Q482">
        <v>1</v>
      </c>
      <c r="Y482">
        <v>146.80000000000001</v>
      </c>
      <c r="AA482">
        <v>0</v>
      </c>
      <c r="AB482">
        <v>0</v>
      </c>
      <c r="AC482">
        <v>0</v>
      </c>
      <c r="AD482">
        <v>0</v>
      </c>
      <c r="AN482">
        <v>0</v>
      </c>
      <c r="AO482">
        <v>1</v>
      </c>
      <c r="AP482">
        <v>0</v>
      </c>
      <c r="AQ482">
        <v>0</v>
      </c>
      <c r="AR482">
        <v>0</v>
      </c>
      <c r="AS482" t="s">
        <v>45</v>
      </c>
      <c r="AT482">
        <v>146.80000000000001</v>
      </c>
      <c r="AU482" t="s">
        <v>45</v>
      </c>
      <c r="AV482">
        <v>1</v>
      </c>
      <c r="AW482">
        <v>2</v>
      </c>
      <c r="AX482">
        <v>22957679</v>
      </c>
      <c r="AY482">
        <v>1</v>
      </c>
      <c r="AZ482">
        <v>0</v>
      </c>
      <c r="BA482">
        <v>458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B482">
        <v>0</v>
      </c>
    </row>
    <row r="483" spans="1:80">
      <c r="A483">
        <f>ROW(Source!A1031)</f>
        <v>1031</v>
      </c>
      <c r="B483">
        <v>22950688</v>
      </c>
      <c r="C483">
        <v>22957678</v>
      </c>
      <c r="D483">
        <v>7182702</v>
      </c>
      <c r="E483">
        <v>7157832</v>
      </c>
      <c r="F483">
        <v>1</v>
      </c>
      <c r="G483">
        <v>7157832</v>
      </c>
      <c r="H483">
        <v>3</v>
      </c>
      <c r="I483" t="s">
        <v>1066</v>
      </c>
      <c r="J483" t="s">
        <v>45</v>
      </c>
      <c r="K483" t="s">
        <v>1134</v>
      </c>
      <c r="L483">
        <v>1348</v>
      </c>
      <c r="N483">
        <v>1009</v>
      </c>
      <c r="O483" t="s">
        <v>138</v>
      </c>
      <c r="P483" t="s">
        <v>138</v>
      </c>
      <c r="Q483">
        <v>1000</v>
      </c>
      <c r="Y483">
        <v>3.38</v>
      </c>
      <c r="AA483">
        <v>0</v>
      </c>
      <c r="AB483">
        <v>0</v>
      </c>
      <c r="AC483">
        <v>0</v>
      </c>
      <c r="AD483">
        <v>0</v>
      </c>
      <c r="AN483">
        <v>0</v>
      </c>
      <c r="AO483">
        <v>1</v>
      </c>
      <c r="AP483">
        <v>0</v>
      </c>
      <c r="AQ483">
        <v>0</v>
      </c>
      <c r="AR483">
        <v>0</v>
      </c>
      <c r="AS483" t="s">
        <v>45</v>
      </c>
      <c r="AT483">
        <v>3.38</v>
      </c>
      <c r="AU483" t="s">
        <v>45</v>
      </c>
      <c r="AV483">
        <v>0</v>
      </c>
      <c r="AW483">
        <v>2</v>
      </c>
      <c r="AX483">
        <v>22957681</v>
      </c>
      <c r="AY483">
        <v>1</v>
      </c>
      <c r="AZ483">
        <v>0</v>
      </c>
      <c r="BA483">
        <v>459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B483">
        <v>0</v>
      </c>
    </row>
    <row r="484" spans="1:80">
      <c r="A484">
        <f>ROW(Source!A1031)</f>
        <v>1031</v>
      </c>
      <c r="B484">
        <v>22950688</v>
      </c>
      <c r="C484">
        <v>22957678</v>
      </c>
      <c r="D484">
        <v>7234972</v>
      </c>
      <c r="E484">
        <v>1</v>
      </c>
      <c r="F484">
        <v>1</v>
      </c>
      <c r="G484">
        <v>7157832</v>
      </c>
      <c r="H484">
        <v>3</v>
      </c>
      <c r="I484" t="s">
        <v>387</v>
      </c>
      <c r="J484" t="s">
        <v>389</v>
      </c>
      <c r="K484" t="s">
        <v>388</v>
      </c>
      <c r="L484">
        <v>1339</v>
      </c>
      <c r="N484">
        <v>1007</v>
      </c>
      <c r="O484" t="s">
        <v>102</v>
      </c>
      <c r="P484" t="s">
        <v>102</v>
      </c>
      <c r="Q484">
        <v>1</v>
      </c>
      <c r="Y484">
        <v>2.2000000000000002</v>
      </c>
      <c r="AA484">
        <v>481.69</v>
      </c>
      <c r="AB484">
        <v>0</v>
      </c>
      <c r="AC484">
        <v>0</v>
      </c>
      <c r="AD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 t="s">
        <v>45</v>
      </c>
      <c r="AT484">
        <v>2.2000000000000002</v>
      </c>
      <c r="AU484" t="s">
        <v>45</v>
      </c>
      <c r="AV484">
        <v>0</v>
      </c>
      <c r="AW484">
        <v>1</v>
      </c>
      <c r="AX484">
        <v>-1</v>
      </c>
      <c r="AY484">
        <v>0</v>
      </c>
      <c r="AZ484">
        <v>0</v>
      </c>
      <c r="BA484" t="s">
        <v>45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B484">
        <v>0</v>
      </c>
    </row>
    <row r="485" spans="1:80">
      <c r="A485">
        <f>ROW(Source!A1033)</f>
        <v>1033</v>
      </c>
      <c r="B485">
        <v>22950688</v>
      </c>
      <c r="C485">
        <v>22957686</v>
      </c>
      <c r="D485">
        <v>7157835</v>
      </c>
      <c r="E485">
        <v>7157832</v>
      </c>
      <c r="F485">
        <v>1</v>
      </c>
      <c r="G485">
        <v>7157832</v>
      </c>
      <c r="H485">
        <v>1</v>
      </c>
      <c r="I485" t="s">
        <v>1053</v>
      </c>
      <c r="J485" t="s">
        <v>45</v>
      </c>
      <c r="K485" t="s">
        <v>1054</v>
      </c>
      <c r="L485">
        <v>1191</v>
      </c>
      <c r="N485">
        <v>1013</v>
      </c>
      <c r="O485" t="s">
        <v>1055</v>
      </c>
      <c r="P485" t="s">
        <v>1055</v>
      </c>
      <c r="Q485">
        <v>1</v>
      </c>
      <c r="Y485">
        <v>4.6500000000000004</v>
      </c>
      <c r="AA485">
        <v>0</v>
      </c>
      <c r="AB485">
        <v>0</v>
      </c>
      <c r="AC485">
        <v>0</v>
      </c>
      <c r="AD485">
        <v>0</v>
      </c>
      <c r="AN485">
        <v>0</v>
      </c>
      <c r="AO485">
        <v>1</v>
      </c>
      <c r="AP485">
        <v>0</v>
      </c>
      <c r="AQ485">
        <v>0</v>
      </c>
      <c r="AR485">
        <v>0</v>
      </c>
      <c r="AS485" t="s">
        <v>45</v>
      </c>
      <c r="AT485">
        <v>4.6500000000000004</v>
      </c>
      <c r="AU485" t="s">
        <v>45</v>
      </c>
      <c r="AV485">
        <v>1</v>
      </c>
      <c r="AW485">
        <v>2</v>
      </c>
      <c r="AX485">
        <v>22957687</v>
      </c>
      <c r="AY485">
        <v>1</v>
      </c>
      <c r="AZ485">
        <v>0</v>
      </c>
      <c r="BA485">
        <v>461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B485">
        <v>0</v>
      </c>
    </row>
    <row r="486" spans="1:80">
      <c r="A486">
        <f>ROW(Source!A1033)</f>
        <v>1033</v>
      </c>
      <c r="B486">
        <v>22950688</v>
      </c>
      <c r="C486">
        <v>22957686</v>
      </c>
      <c r="D486">
        <v>7231421</v>
      </c>
      <c r="E486">
        <v>1</v>
      </c>
      <c r="F486">
        <v>1</v>
      </c>
      <c r="G486">
        <v>7157832</v>
      </c>
      <c r="H486">
        <v>2</v>
      </c>
      <c r="I486" t="s">
        <v>1157</v>
      </c>
      <c r="J486" t="s">
        <v>1158</v>
      </c>
      <c r="K486" t="s">
        <v>1159</v>
      </c>
      <c r="L486">
        <v>1368</v>
      </c>
      <c r="N486">
        <v>1011</v>
      </c>
      <c r="O486" t="s">
        <v>1059</v>
      </c>
      <c r="P486" t="s">
        <v>1059</v>
      </c>
      <c r="Q486">
        <v>1</v>
      </c>
      <c r="Y486">
        <v>0.01</v>
      </c>
      <c r="AA486">
        <v>0</v>
      </c>
      <c r="AB486">
        <v>74.44</v>
      </c>
      <c r="AC486">
        <v>17.59</v>
      </c>
      <c r="AD486">
        <v>0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45</v>
      </c>
      <c r="AT486">
        <v>0.01</v>
      </c>
      <c r="AU486" t="s">
        <v>45</v>
      </c>
      <c r="AV486">
        <v>0</v>
      </c>
      <c r="AW486">
        <v>2</v>
      </c>
      <c r="AX486">
        <v>22957688</v>
      </c>
      <c r="AY486">
        <v>1</v>
      </c>
      <c r="AZ486">
        <v>0</v>
      </c>
      <c r="BA486">
        <v>462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B486">
        <v>0</v>
      </c>
    </row>
    <row r="487" spans="1:80">
      <c r="A487">
        <f>ROW(Source!A1033)</f>
        <v>1033</v>
      </c>
      <c r="B487">
        <v>22950688</v>
      </c>
      <c r="C487">
        <v>22957686</v>
      </c>
      <c r="D487">
        <v>9283418</v>
      </c>
      <c r="E487">
        <v>1</v>
      </c>
      <c r="F487">
        <v>1</v>
      </c>
      <c r="G487">
        <v>7157832</v>
      </c>
      <c r="H487">
        <v>2</v>
      </c>
      <c r="I487" t="s">
        <v>1340</v>
      </c>
      <c r="J487" t="s">
        <v>1341</v>
      </c>
      <c r="K487" t="s">
        <v>1342</v>
      </c>
      <c r="L487">
        <v>1368</v>
      </c>
      <c r="N487">
        <v>1011</v>
      </c>
      <c r="O487" t="s">
        <v>1059</v>
      </c>
      <c r="P487" t="s">
        <v>1059</v>
      </c>
      <c r="Q487">
        <v>1</v>
      </c>
      <c r="Y487">
        <v>0.03</v>
      </c>
      <c r="AA487">
        <v>0</v>
      </c>
      <c r="AB487">
        <v>1.76</v>
      </c>
      <c r="AC487">
        <v>0.01</v>
      </c>
      <c r="AD487">
        <v>0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45</v>
      </c>
      <c r="AT487">
        <v>0.03</v>
      </c>
      <c r="AU487" t="s">
        <v>45</v>
      </c>
      <c r="AV487">
        <v>0</v>
      </c>
      <c r="AW487">
        <v>2</v>
      </c>
      <c r="AX487">
        <v>22957689</v>
      </c>
      <c r="AY487">
        <v>1</v>
      </c>
      <c r="AZ487">
        <v>0</v>
      </c>
      <c r="BA487">
        <v>463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B487">
        <v>0</v>
      </c>
    </row>
    <row r="488" spans="1:80">
      <c r="A488">
        <f>ROW(Source!A1033)</f>
        <v>1033</v>
      </c>
      <c r="B488">
        <v>22950688</v>
      </c>
      <c r="C488">
        <v>22957686</v>
      </c>
      <c r="D488">
        <v>7233505</v>
      </c>
      <c r="E488">
        <v>1</v>
      </c>
      <c r="F488">
        <v>1</v>
      </c>
      <c r="G488">
        <v>7157832</v>
      </c>
      <c r="H488">
        <v>3</v>
      </c>
      <c r="I488" t="s">
        <v>829</v>
      </c>
      <c r="J488" t="s">
        <v>831</v>
      </c>
      <c r="K488" t="s">
        <v>830</v>
      </c>
      <c r="L488">
        <v>1346</v>
      </c>
      <c r="N488">
        <v>1009</v>
      </c>
      <c r="O488" t="s">
        <v>163</v>
      </c>
      <c r="P488" t="s">
        <v>163</v>
      </c>
      <c r="Q488">
        <v>1</v>
      </c>
      <c r="Y488">
        <v>10.3</v>
      </c>
      <c r="AA488">
        <v>117.24</v>
      </c>
      <c r="AB488">
        <v>0</v>
      </c>
      <c r="AC488">
        <v>0</v>
      </c>
      <c r="AD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 t="s">
        <v>45</v>
      </c>
      <c r="AT488">
        <v>10.3</v>
      </c>
      <c r="AU488" t="s">
        <v>45</v>
      </c>
      <c r="AV488">
        <v>0</v>
      </c>
      <c r="AW488">
        <v>1</v>
      </c>
      <c r="AX488">
        <v>-1</v>
      </c>
      <c r="AY488">
        <v>0</v>
      </c>
      <c r="AZ488">
        <v>0</v>
      </c>
      <c r="BA488" t="s">
        <v>45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B488">
        <v>0</v>
      </c>
    </row>
    <row r="489" spans="1:80">
      <c r="A489">
        <f>ROW(Source!A1035)</f>
        <v>1035</v>
      </c>
      <c r="B489">
        <v>22950688</v>
      </c>
      <c r="C489">
        <v>22957692</v>
      </c>
      <c r="D489">
        <v>7157835</v>
      </c>
      <c r="E489">
        <v>7157832</v>
      </c>
      <c r="F489">
        <v>1</v>
      </c>
      <c r="G489">
        <v>7157832</v>
      </c>
      <c r="H489">
        <v>1</v>
      </c>
      <c r="I489" t="s">
        <v>1053</v>
      </c>
      <c r="J489" t="s">
        <v>45</v>
      </c>
      <c r="K489" t="s">
        <v>1054</v>
      </c>
      <c r="L489">
        <v>1191</v>
      </c>
      <c r="N489">
        <v>1013</v>
      </c>
      <c r="O489" t="s">
        <v>1055</v>
      </c>
      <c r="P489" t="s">
        <v>1055</v>
      </c>
      <c r="Q489">
        <v>1</v>
      </c>
      <c r="Y489">
        <v>27.8</v>
      </c>
      <c r="AA489">
        <v>0</v>
      </c>
      <c r="AB489">
        <v>0</v>
      </c>
      <c r="AC489">
        <v>0</v>
      </c>
      <c r="AD489">
        <v>0</v>
      </c>
      <c r="AN489">
        <v>0</v>
      </c>
      <c r="AO489">
        <v>1</v>
      </c>
      <c r="AP489">
        <v>0</v>
      </c>
      <c r="AQ489">
        <v>0</v>
      </c>
      <c r="AR489">
        <v>0</v>
      </c>
      <c r="AS489" t="s">
        <v>45</v>
      </c>
      <c r="AT489">
        <v>27.8</v>
      </c>
      <c r="AU489" t="s">
        <v>45</v>
      </c>
      <c r="AV489">
        <v>1</v>
      </c>
      <c r="AW489">
        <v>2</v>
      </c>
      <c r="AX489">
        <v>22957693</v>
      </c>
      <c r="AY489">
        <v>1</v>
      </c>
      <c r="AZ489">
        <v>0</v>
      </c>
      <c r="BA489">
        <v>465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B489">
        <v>0</v>
      </c>
    </row>
    <row r="490" spans="1:80">
      <c r="A490">
        <f>ROW(Source!A1035)</f>
        <v>1035</v>
      </c>
      <c r="B490">
        <v>22950688</v>
      </c>
      <c r="C490">
        <v>22957692</v>
      </c>
      <c r="D490">
        <v>7159942</v>
      </c>
      <c r="E490">
        <v>7157832</v>
      </c>
      <c r="F490">
        <v>1</v>
      </c>
      <c r="G490">
        <v>7157832</v>
      </c>
      <c r="H490">
        <v>2</v>
      </c>
      <c r="I490" t="s">
        <v>1063</v>
      </c>
      <c r="J490" t="s">
        <v>45</v>
      </c>
      <c r="K490" t="s">
        <v>1064</v>
      </c>
      <c r="L490">
        <v>1344</v>
      </c>
      <c r="N490">
        <v>1008</v>
      </c>
      <c r="O490" t="s">
        <v>1065</v>
      </c>
      <c r="P490" t="s">
        <v>1065</v>
      </c>
      <c r="Q490">
        <v>1</v>
      </c>
      <c r="Y490">
        <v>4.47</v>
      </c>
      <c r="AA490">
        <v>0</v>
      </c>
      <c r="AB490">
        <v>1</v>
      </c>
      <c r="AC490">
        <v>0</v>
      </c>
      <c r="AD490">
        <v>0</v>
      </c>
      <c r="AN490">
        <v>0</v>
      </c>
      <c r="AO490">
        <v>1</v>
      </c>
      <c r="AP490">
        <v>0</v>
      </c>
      <c r="AQ490">
        <v>0</v>
      </c>
      <c r="AR490">
        <v>0</v>
      </c>
      <c r="AS490" t="s">
        <v>45</v>
      </c>
      <c r="AT490">
        <v>4.47</v>
      </c>
      <c r="AU490" t="s">
        <v>45</v>
      </c>
      <c r="AV490">
        <v>0</v>
      </c>
      <c r="AW490">
        <v>2</v>
      </c>
      <c r="AX490">
        <v>22957694</v>
      </c>
      <c r="AY490">
        <v>1</v>
      </c>
      <c r="AZ490">
        <v>0</v>
      </c>
      <c r="BA490">
        <v>466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B490">
        <v>0</v>
      </c>
    </row>
    <row r="491" spans="1:80">
      <c r="A491">
        <f>ROW(Source!A1035)</f>
        <v>1035</v>
      </c>
      <c r="B491">
        <v>22950688</v>
      </c>
      <c r="C491">
        <v>22957692</v>
      </c>
      <c r="D491">
        <v>7231827</v>
      </c>
      <c r="E491">
        <v>1</v>
      </c>
      <c r="F491">
        <v>1</v>
      </c>
      <c r="G491">
        <v>7157832</v>
      </c>
      <c r="H491">
        <v>3</v>
      </c>
      <c r="I491" t="s">
        <v>612</v>
      </c>
      <c r="J491" t="s">
        <v>614</v>
      </c>
      <c r="K491" t="s">
        <v>613</v>
      </c>
      <c r="L491">
        <v>1339</v>
      </c>
      <c r="N491">
        <v>1007</v>
      </c>
      <c r="O491" t="s">
        <v>102</v>
      </c>
      <c r="P491" t="s">
        <v>102</v>
      </c>
      <c r="Q491">
        <v>1</v>
      </c>
      <c r="Y491">
        <v>0.24</v>
      </c>
      <c r="AA491">
        <v>7.07</v>
      </c>
      <c r="AB491">
        <v>0</v>
      </c>
      <c r="AC491">
        <v>0</v>
      </c>
      <c r="AD491">
        <v>0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45</v>
      </c>
      <c r="AT491">
        <v>0.24</v>
      </c>
      <c r="AU491" t="s">
        <v>45</v>
      </c>
      <c r="AV491">
        <v>0</v>
      </c>
      <c r="AW491">
        <v>2</v>
      </c>
      <c r="AX491">
        <v>22957695</v>
      </c>
      <c r="AY491">
        <v>1</v>
      </c>
      <c r="AZ491">
        <v>0</v>
      </c>
      <c r="BA491">
        <v>467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B491">
        <v>0</v>
      </c>
    </row>
    <row r="492" spans="1:80">
      <c r="A492">
        <f>ROW(Source!A1035)</f>
        <v>1035</v>
      </c>
      <c r="B492">
        <v>22950688</v>
      </c>
      <c r="C492">
        <v>22957692</v>
      </c>
      <c r="D492">
        <v>7233129</v>
      </c>
      <c r="E492">
        <v>1</v>
      </c>
      <c r="F492">
        <v>1</v>
      </c>
      <c r="G492">
        <v>7157832</v>
      </c>
      <c r="H492">
        <v>3</v>
      </c>
      <c r="I492" t="s">
        <v>1181</v>
      </c>
      <c r="J492" t="s">
        <v>1182</v>
      </c>
      <c r="K492" t="s">
        <v>1183</v>
      </c>
      <c r="L492">
        <v>1327</v>
      </c>
      <c r="N492">
        <v>1005</v>
      </c>
      <c r="O492" t="s">
        <v>462</v>
      </c>
      <c r="P492" t="s">
        <v>462</v>
      </c>
      <c r="Q492">
        <v>1</v>
      </c>
      <c r="Y492">
        <v>0.8</v>
      </c>
      <c r="AA492">
        <v>104</v>
      </c>
      <c r="AB492">
        <v>0</v>
      </c>
      <c r="AC492">
        <v>0</v>
      </c>
      <c r="AD492">
        <v>0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45</v>
      </c>
      <c r="AT492">
        <v>0.8</v>
      </c>
      <c r="AU492" t="s">
        <v>45</v>
      </c>
      <c r="AV492">
        <v>0</v>
      </c>
      <c r="AW492">
        <v>2</v>
      </c>
      <c r="AX492">
        <v>22957696</v>
      </c>
      <c r="AY492">
        <v>1</v>
      </c>
      <c r="AZ492">
        <v>0</v>
      </c>
      <c r="BA492">
        <v>468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B492">
        <v>0</v>
      </c>
    </row>
    <row r="493" spans="1:80">
      <c r="A493">
        <f>ROW(Source!A1035)</f>
        <v>1035</v>
      </c>
      <c r="B493">
        <v>22950688</v>
      </c>
      <c r="C493">
        <v>22957692</v>
      </c>
      <c r="D493">
        <v>7233145</v>
      </c>
      <c r="E493">
        <v>1</v>
      </c>
      <c r="F493">
        <v>1</v>
      </c>
      <c r="G493">
        <v>7157832</v>
      </c>
      <c r="H493">
        <v>3</v>
      </c>
      <c r="I493" t="s">
        <v>832</v>
      </c>
      <c r="J493" t="s">
        <v>834</v>
      </c>
      <c r="K493" t="s">
        <v>833</v>
      </c>
      <c r="L493">
        <v>1348</v>
      </c>
      <c r="N493">
        <v>1009</v>
      </c>
      <c r="O493" t="s">
        <v>138</v>
      </c>
      <c r="P493" t="s">
        <v>138</v>
      </c>
      <c r="Q493">
        <v>1000</v>
      </c>
      <c r="Y493">
        <v>7.1999999999999998E-3</v>
      </c>
      <c r="AA493">
        <v>6976.8</v>
      </c>
      <c r="AB493">
        <v>0</v>
      </c>
      <c r="AC493">
        <v>0</v>
      </c>
      <c r="AD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 t="s">
        <v>45</v>
      </c>
      <c r="AT493">
        <v>7.1999999999999998E-3</v>
      </c>
      <c r="AU493" t="s">
        <v>45</v>
      </c>
      <c r="AV493">
        <v>0</v>
      </c>
      <c r="AW493">
        <v>1</v>
      </c>
      <c r="AX493">
        <v>-1</v>
      </c>
      <c r="AY493">
        <v>0</v>
      </c>
      <c r="AZ493">
        <v>0</v>
      </c>
      <c r="BA493" t="s">
        <v>45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B493">
        <v>0</v>
      </c>
    </row>
    <row r="494" spans="1:80">
      <c r="A494">
        <f>ROW(Source!A1035)</f>
        <v>1035</v>
      </c>
      <c r="B494">
        <v>22950688</v>
      </c>
      <c r="C494">
        <v>22957692</v>
      </c>
      <c r="D494">
        <v>7233803</v>
      </c>
      <c r="E494">
        <v>1</v>
      </c>
      <c r="F494">
        <v>1</v>
      </c>
      <c r="G494">
        <v>7157832</v>
      </c>
      <c r="H494">
        <v>3</v>
      </c>
      <c r="I494" t="s">
        <v>835</v>
      </c>
      <c r="J494" t="s">
        <v>837</v>
      </c>
      <c r="K494" t="s">
        <v>836</v>
      </c>
      <c r="L494">
        <v>1348</v>
      </c>
      <c r="N494">
        <v>1009</v>
      </c>
      <c r="O494" t="s">
        <v>138</v>
      </c>
      <c r="P494" t="s">
        <v>138</v>
      </c>
      <c r="Q494">
        <v>1000</v>
      </c>
      <c r="Y494">
        <v>7.0999999999999994E-2</v>
      </c>
      <c r="AA494">
        <v>33030.400000000001</v>
      </c>
      <c r="AB494">
        <v>0</v>
      </c>
      <c r="AC494">
        <v>0</v>
      </c>
      <c r="AD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 t="s">
        <v>45</v>
      </c>
      <c r="AT494">
        <v>7.0999999999999994E-2</v>
      </c>
      <c r="AU494" t="s">
        <v>45</v>
      </c>
      <c r="AV494">
        <v>0</v>
      </c>
      <c r="AW494">
        <v>1</v>
      </c>
      <c r="AX494">
        <v>-1</v>
      </c>
      <c r="AY494">
        <v>0</v>
      </c>
      <c r="AZ494">
        <v>0</v>
      </c>
      <c r="BA494" t="s">
        <v>45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B494">
        <v>0</v>
      </c>
    </row>
    <row r="495" spans="1:80">
      <c r="A495">
        <f>ROW(Source!A1035)</f>
        <v>1035</v>
      </c>
      <c r="B495">
        <v>22950688</v>
      </c>
      <c r="C495">
        <v>22957692</v>
      </c>
      <c r="D495">
        <v>7232109</v>
      </c>
      <c r="E495">
        <v>1</v>
      </c>
      <c r="F495">
        <v>1</v>
      </c>
      <c r="G495">
        <v>7157832</v>
      </c>
      <c r="H495">
        <v>3</v>
      </c>
      <c r="I495" t="s">
        <v>1184</v>
      </c>
      <c r="J495" t="s">
        <v>1185</v>
      </c>
      <c r="K495" t="s">
        <v>1186</v>
      </c>
      <c r="L495">
        <v>1348</v>
      </c>
      <c r="N495">
        <v>1009</v>
      </c>
      <c r="O495" t="s">
        <v>138</v>
      </c>
      <c r="P495" t="s">
        <v>138</v>
      </c>
      <c r="Q495">
        <v>1000</v>
      </c>
      <c r="Y495">
        <v>4.0200000000000001E-3</v>
      </c>
      <c r="AA495">
        <v>12237.68</v>
      </c>
      <c r="AB495">
        <v>0</v>
      </c>
      <c r="AC495">
        <v>0</v>
      </c>
      <c r="AD495">
        <v>0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45</v>
      </c>
      <c r="AT495">
        <v>4.0200000000000001E-3</v>
      </c>
      <c r="AU495" t="s">
        <v>45</v>
      </c>
      <c r="AV495">
        <v>0</v>
      </c>
      <c r="AW495">
        <v>2</v>
      </c>
      <c r="AX495">
        <v>22957697</v>
      </c>
      <c r="AY495">
        <v>1</v>
      </c>
      <c r="AZ495">
        <v>0</v>
      </c>
      <c r="BA495">
        <v>469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B495">
        <v>0</v>
      </c>
    </row>
    <row r="496" spans="1:80">
      <c r="A496">
        <f>ROW(Source!A1035)</f>
        <v>1035</v>
      </c>
      <c r="B496">
        <v>22950688</v>
      </c>
      <c r="C496">
        <v>22957692</v>
      </c>
      <c r="D496">
        <v>7232360</v>
      </c>
      <c r="E496">
        <v>1</v>
      </c>
      <c r="F496">
        <v>1</v>
      </c>
      <c r="G496">
        <v>7157832</v>
      </c>
      <c r="H496">
        <v>3</v>
      </c>
      <c r="I496" t="s">
        <v>1187</v>
      </c>
      <c r="J496" t="s">
        <v>1188</v>
      </c>
      <c r="K496" t="s">
        <v>1189</v>
      </c>
      <c r="L496">
        <v>1348</v>
      </c>
      <c r="N496">
        <v>1009</v>
      </c>
      <c r="O496" t="s">
        <v>138</v>
      </c>
      <c r="P496" t="s">
        <v>138</v>
      </c>
      <c r="Q496">
        <v>1000</v>
      </c>
      <c r="Y496">
        <v>2.5499999999999998E-2</v>
      </c>
      <c r="AA496">
        <v>545.21</v>
      </c>
      <c r="AB496">
        <v>0</v>
      </c>
      <c r="AC496">
        <v>0</v>
      </c>
      <c r="AD496">
        <v>0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45</v>
      </c>
      <c r="AT496">
        <v>2.5499999999999998E-2</v>
      </c>
      <c r="AU496" t="s">
        <v>45</v>
      </c>
      <c r="AV496">
        <v>0</v>
      </c>
      <c r="AW496">
        <v>2</v>
      </c>
      <c r="AX496">
        <v>22957698</v>
      </c>
      <c r="AY496">
        <v>1</v>
      </c>
      <c r="AZ496">
        <v>0</v>
      </c>
      <c r="BA496">
        <v>470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B496">
        <v>0</v>
      </c>
    </row>
    <row r="497" spans="1:80">
      <c r="A497">
        <f>ROW(Source!A1035)</f>
        <v>1035</v>
      </c>
      <c r="B497">
        <v>22950688</v>
      </c>
      <c r="C497">
        <v>22957692</v>
      </c>
      <c r="D497">
        <v>7232367</v>
      </c>
      <c r="E497">
        <v>1</v>
      </c>
      <c r="F497">
        <v>1</v>
      </c>
      <c r="G497">
        <v>7157832</v>
      </c>
      <c r="H497">
        <v>3</v>
      </c>
      <c r="I497" t="s">
        <v>1190</v>
      </c>
      <c r="J497" t="s">
        <v>1191</v>
      </c>
      <c r="K497" t="s">
        <v>1192</v>
      </c>
      <c r="L497">
        <v>1348</v>
      </c>
      <c r="N497">
        <v>1009</v>
      </c>
      <c r="O497" t="s">
        <v>138</v>
      </c>
      <c r="P497" t="s">
        <v>138</v>
      </c>
      <c r="Q497">
        <v>1000</v>
      </c>
      <c r="Y497">
        <v>1.0200000000000001E-3</v>
      </c>
      <c r="AA497">
        <v>12705.7</v>
      </c>
      <c r="AB497">
        <v>0</v>
      </c>
      <c r="AC497">
        <v>0</v>
      </c>
      <c r="AD497">
        <v>0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45</v>
      </c>
      <c r="AT497">
        <v>1.0200000000000001E-3</v>
      </c>
      <c r="AU497" t="s">
        <v>45</v>
      </c>
      <c r="AV497">
        <v>0</v>
      </c>
      <c r="AW497">
        <v>2</v>
      </c>
      <c r="AX497">
        <v>22957699</v>
      </c>
      <c r="AY497">
        <v>1</v>
      </c>
      <c r="AZ497">
        <v>0</v>
      </c>
      <c r="BA497">
        <v>471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B497">
        <v>0</v>
      </c>
    </row>
    <row r="498" spans="1:80">
      <c r="A498">
        <f>ROW(Source!A1064)</f>
        <v>1064</v>
      </c>
      <c r="B498">
        <v>22950688</v>
      </c>
      <c r="C498">
        <v>22957706</v>
      </c>
      <c r="D498">
        <v>7157835</v>
      </c>
      <c r="E498">
        <v>7157832</v>
      </c>
      <c r="F498">
        <v>1</v>
      </c>
      <c r="G498">
        <v>7157832</v>
      </c>
      <c r="H498">
        <v>1</v>
      </c>
      <c r="I498" t="s">
        <v>1053</v>
      </c>
      <c r="J498" t="s">
        <v>45</v>
      </c>
      <c r="K498" t="s">
        <v>1054</v>
      </c>
      <c r="L498">
        <v>1191</v>
      </c>
      <c r="N498">
        <v>1013</v>
      </c>
      <c r="O498" t="s">
        <v>1055</v>
      </c>
      <c r="P498" t="s">
        <v>1055</v>
      </c>
      <c r="Q498">
        <v>1</v>
      </c>
      <c r="Y498">
        <v>146.80000000000001</v>
      </c>
      <c r="AA498">
        <v>0</v>
      </c>
      <c r="AB498">
        <v>0</v>
      </c>
      <c r="AC498">
        <v>0</v>
      </c>
      <c r="AD498">
        <v>0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45</v>
      </c>
      <c r="AT498">
        <v>146.80000000000001</v>
      </c>
      <c r="AU498" t="s">
        <v>45</v>
      </c>
      <c r="AV498">
        <v>1</v>
      </c>
      <c r="AW498">
        <v>2</v>
      </c>
      <c r="AX498">
        <v>22957709</v>
      </c>
      <c r="AY498">
        <v>1</v>
      </c>
      <c r="AZ498">
        <v>0</v>
      </c>
      <c r="BA498">
        <v>474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B498">
        <v>0</v>
      </c>
    </row>
    <row r="499" spans="1:80">
      <c r="A499">
        <f>ROW(Source!A1064)</f>
        <v>1064</v>
      </c>
      <c r="B499">
        <v>22950688</v>
      </c>
      <c r="C499">
        <v>22957706</v>
      </c>
      <c r="D499">
        <v>7182702</v>
      </c>
      <c r="E499">
        <v>7157832</v>
      </c>
      <c r="F499">
        <v>1</v>
      </c>
      <c r="G499">
        <v>7157832</v>
      </c>
      <c r="H499">
        <v>3</v>
      </c>
      <c r="I499" t="s">
        <v>1066</v>
      </c>
      <c r="J499" t="s">
        <v>45</v>
      </c>
      <c r="K499" t="s">
        <v>1134</v>
      </c>
      <c r="L499">
        <v>1348</v>
      </c>
      <c r="N499">
        <v>1009</v>
      </c>
      <c r="O499" t="s">
        <v>138</v>
      </c>
      <c r="P499" t="s">
        <v>138</v>
      </c>
      <c r="Q499">
        <v>1000</v>
      </c>
      <c r="Y499">
        <v>3.38</v>
      </c>
      <c r="AA499">
        <v>0</v>
      </c>
      <c r="AB499">
        <v>0</v>
      </c>
      <c r="AC499">
        <v>0</v>
      </c>
      <c r="AD499">
        <v>0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45</v>
      </c>
      <c r="AT499">
        <v>3.38</v>
      </c>
      <c r="AU499" t="s">
        <v>45</v>
      </c>
      <c r="AV499">
        <v>0</v>
      </c>
      <c r="AW499">
        <v>2</v>
      </c>
      <c r="AX499">
        <v>22957711</v>
      </c>
      <c r="AY499">
        <v>1</v>
      </c>
      <c r="AZ499">
        <v>0</v>
      </c>
      <c r="BA499">
        <v>475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B499">
        <v>0</v>
      </c>
    </row>
    <row r="500" spans="1:80">
      <c r="A500">
        <f>ROW(Source!A1064)</f>
        <v>1064</v>
      </c>
      <c r="B500">
        <v>22950688</v>
      </c>
      <c r="C500">
        <v>22957706</v>
      </c>
      <c r="D500">
        <v>7234972</v>
      </c>
      <c r="E500">
        <v>1</v>
      </c>
      <c r="F500">
        <v>1</v>
      </c>
      <c r="G500">
        <v>7157832</v>
      </c>
      <c r="H500">
        <v>3</v>
      </c>
      <c r="I500" t="s">
        <v>387</v>
      </c>
      <c r="J500" t="s">
        <v>389</v>
      </c>
      <c r="K500" t="s">
        <v>388</v>
      </c>
      <c r="L500">
        <v>1339</v>
      </c>
      <c r="N500">
        <v>1007</v>
      </c>
      <c r="O500" t="s">
        <v>102</v>
      </c>
      <c r="P500" t="s">
        <v>102</v>
      </c>
      <c r="Q500">
        <v>1</v>
      </c>
      <c r="Y500">
        <v>2.2000000000000002</v>
      </c>
      <c r="AA500">
        <v>481.69</v>
      </c>
      <c r="AB500">
        <v>0</v>
      </c>
      <c r="AC500">
        <v>0</v>
      </c>
      <c r="AD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 t="s">
        <v>45</v>
      </c>
      <c r="AT500">
        <v>2.2000000000000002</v>
      </c>
      <c r="AU500" t="s">
        <v>45</v>
      </c>
      <c r="AV500">
        <v>0</v>
      </c>
      <c r="AW500">
        <v>1</v>
      </c>
      <c r="AX500">
        <v>-1</v>
      </c>
      <c r="AY500">
        <v>0</v>
      </c>
      <c r="AZ500">
        <v>0</v>
      </c>
      <c r="BA500" t="s">
        <v>45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B500">
        <v>0</v>
      </c>
    </row>
    <row r="501" spans="1:80">
      <c r="A501">
        <f>ROW(Source!A1066)</f>
        <v>1066</v>
      </c>
      <c r="B501">
        <v>22950688</v>
      </c>
      <c r="C501">
        <v>22957714</v>
      </c>
      <c r="D501">
        <v>7157835</v>
      </c>
      <c r="E501">
        <v>7157832</v>
      </c>
      <c r="F501">
        <v>1</v>
      </c>
      <c r="G501">
        <v>7157832</v>
      </c>
      <c r="H501">
        <v>1</v>
      </c>
      <c r="I501" t="s">
        <v>1053</v>
      </c>
      <c r="J501" t="s">
        <v>45</v>
      </c>
      <c r="K501" t="s">
        <v>1054</v>
      </c>
      <c r="L501">
        <v>1191</v>
      </c>
      <c r="N501">
        <v>1013</v>
      </c>
      <c r="O501" t="s">
        <v>1055</v>
      </c>
      <c r="P501" t="s">
        <v>1055</v>
      </c>
      <c r="Q501">
        <v>1</v>
      </c>
      <c r="Y501">
        <v>4.6500000000000004</v>
      </c>
      <c r="AA501">
        <v>0</v>
      </c>
      <c r="AB501">
        <v>0</v>
      </c>
      <c r="AC501">
        <v>0</v>
      </c>
      <c r="AD501">
        <v>0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45</v>
      </c>
      <c r="AT501">
        <v>4.6500000000000004</v>
      </c>
      <c r="AU501" t="s">
        <v>45</v>
      </c>
      <c r="AV501">
        <v>1</v>
      </c>
      <c r="AW501">
        <v>2</v>
      </c>
      <c r="AX501">
        <v>22957718</v>
      </c>
      <c r="AY501">
        <v>1</v>
      </c>
      <c r="AZ501">
        <v>0</v>
      </c>
      <c r="BA501">
        <v>477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B501">
        <v>0</v>
      </c>
    </row>
    <row r="502" spans="1:80">
      <c r="A502">
        <f>ROW(Source!A1066)</f>
        <v>1066</v>
      </c>
      <c r="B502">
        <v>22950688</v>
      </c>
      <c r="C502">
        <v>22957714</v>
      </c>
      <c r="D502">
        <v>7231421</v>
      </c>
      <c r="E502">
        <v>1</v>
      </c>
      <c r="F502">
        <v>1</v>
      </c>
      <c r="G502">
        <v>7157832</v>
      </c>
      <c r="H502">
        <v>2</v>
      </c>
      <c r="I502" t="s">
        <v>1157</v>
      </c>
      <c r="J502" t="s">
        <v>1158</v>
      </c>
      <c r="K502" t="s">
        <v>1159</v>
      </c>
      <c r="L502">
        <v>1368</v>
      </c>
      <c r="N502">
        <v>1011</v>
      </c>
      <c r="O502" t="s">
        <v>1059</v>
      </c>
      <c r="P502" t="s">
        <v>1059</v>
      </c>
      <c r="Q502">
        <v>1</v>
      </c>
      <c r="Y502">
        <v>0.01</v>
      </c>
      <c r="AA502">
        <v>0</v>
      </c>
      <c r="AB502">
        <v>74.44</v>
      </c>
      <c r="AC502">
        <v>17.59</v>
      </c>
      <c r="AD502">
        <v>0</v>
      </c>
      <c r="AN502">
        <v>0</v>
      </c>
      <c r="AO502">
        <v>1</v>
      </c>
      <c r="AP502">
        <v>0</v>
      </c>
      <c r="AQ502">
        <v>0</v>
      </c>
      <c r="AR502">
        <v>0</v>
      </c>
      <c r="AS502" t="s">
        <v>45</v>
      </c>
      <c r="AT502">
        <v>0.01</v>
      </c>
      <c r="AU502" t="s">
        <v>45</v>
      </c>
      <c r="AV502">
        <v>0</v>
      </c>
      <c r="AW502">
        <v>2</v>
      </c>
      <c r="AX502">
        <v>22957719</v>
      </c>
      <c r="AY502">
        <v>1</v>
      </c>
      <c r="AZ502">
        <v>0</v>
      </c>
      <c r="BA502">
        <v>478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B502">
        <v>0</v>
      </c>
    </row>
    <row r="503" spans="1:80">
      <c r="A503">
        <f>ROW(Source!A1066)</f>
        <v>1066</v>
      </c>
      <c r="B503">
        <v>22950688</v>
      </c>
      <c r="C503">
        <v>22957714</v>
      </c>
      <c r="D503">
        <v>9283418</v>
      </c>
      <c r="E503">
        <v>1</v>
      </c>
      <c r="F503">
        <v>1</v>
      </c>
      <c r="G503">
        <v>7157832</v>
      </c>
      <c r="H503">
        <v>2</v>
      </c>
      <c r="I503" t="s">
        <v>1340</v>
      </c>
      <c r="J503" t="s">
        <v>1341</v>
      </c>
      <c r="K503" t="s">
        <v>1342</v>
      </c>
      <c r="L503">
        <v>1368</v>
      </c>
      <c r="N503">
        <v>1011</v>
      </c>
      <c r="O503" t="s">
        <v>1059</v>
      </c>
      <c r="P503" t="s">
        <v>1059</v>
      </c>
      <c r="Q503">
        <v>1</v>
      </c>
      <c r="Y503">
        <v>0.03</v>
      </c>
      <c r="AA503">
        <v>0</v>
      </c>
      <c r="AB503">
        <v>1.76</v>
      </c>
      <c r="AC503">
        <v>0.01</v>
      </c>
      <c r="AD503">
        <v>0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45</v>
      </c>
      <c r="AT503">
        <v>0.03</v>
      </c>
      <c r="AU503" t="s">
        <v>45</v>
      </c>
      <c r="AV503">
        <v>0</v>
      </c>
      <c r="AW503">
        <v>2</v>
      </c>
      <c r="AX503">
        <v>22957720</v>
      </c>
      <c r="AY503">
        <v>1</v>
      </c>
      <c r="AZ503">
        <v>0</v>
      </c>
      <c r="BA503">
        <v>479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B503">
        <v>0</v>
      </c>
    </row>
    <row r="504" spans="1:80">
      <c r="A504">
        <f>ROW(Source!A1066)</f>
        <v>1066</v>
      </c>
      <c r="B504">
        <v>22950688</v>
      </c>
      <c r="C504">
        <v>22957714</v>
      </c>
      <c r="D504">
        <v>7233505</v>
      </c>
      <c r="E504">
        <v>1</v>
      </c>
      <c r="F504">
        <v>1</v>
      </c>
      <c r="G504">
        <v>7157832</v>
      </c>
      <c r="H504">
        <v>3</v>
      </c>
      <c r="I504" t="s">
        <v>829</v>
      </c>
      <c r="J504" t="s">
        <v>831</v>
      </c>
      <c r="K504" t="s">
        <v>830</v>
      </c>
      <c r="L504">
        <v>1346</v>
      </c>
      <c r="N504">
        <v>1009</v>
      </c>
      <c r="O504" t="s">
        <v>163</v>
      </c>
      <c r="P504" t="s">
        <v>163</v>
      </c>
      <c r="Q504">
        <v>1</v>
      </c>
      <c r="Y504">
        <v>10.3</v>
      </c>
      <c r="AA504">
        <v>117.24</v>
      </c>
      <c r="AB504">
        <v>0</v>
      </c>
      <c r="AC504">
        <v>0</v>
      </c>
      <c r="AD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 t="s">
        <v>45</v>
      </c>
      <c r="AT504">
        <v>10.3</v>
      </c>
      <c r="AU504" t="s">
        <v>45</v>
      </c>
      <c r="AV504">
        <v>0</v>
      </c>
      <c r="AW504">
        <v>1</v>
      </c>
      <c r="AX504">
        <v>-1</v>
      </c>
      <c r="AY504">
        <v>0</v>
      </c>
      <c r="AZ504">
        <v>0</v>
      </c>
      <c r="BA504" t="s">
        <v>45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B504">
        <v>0</v>
      </c>
    </row>
    <row r="505" spans="1:80">
      <c r="A505">
        <f>ROW(Source!A1068)</f>
        <v>1068</v>
      </c>
      <c r="B505">
        <v>22950688</v>
      </c>
      <c r="C505">
        <v>22957724</v>
      </c>
      <c r="D505">
        <v>7157835</v>
      </c>
      <c r="E505">
        <v>7157832</v>
      </c>
      <c r="F505">
        <v>1</v>
      </c>
      <c r="G505">
        <v>7157832</v>
      </c>
      <c r="H505">
        <v>1</v>
      </c>
      <c r="I505" t="s">
        <v>1053</v>
      </c>
      <c r="J505" t="s">
        <v>45</v>
      </c>
      <c r="K505" t="s">
        <v>1054</v>
      </c>
      <c r="L505">
        <v>1191</v>
      </c>
      <c r="N505">
        <v>1013</v>
      </c>
      <c r="O505" t="s">
        <v>1055</v>
      </c>
      <c r="P505" t="s">
        <v>1055</v>
      </c>
      <c r="Q505">
        <v>1</v>
      </c>
      <c r="Y505">
        <v>27.8</v>
      </c>
      <c r="AA505">
        <v>0</v>
      </c>
      <c r="AB505">
        <v>0</v>
      </c>
      <c r="AC505">
        <v>0</v>
      </c>
      <c r="AD505">
        <v>0</v>
      </c>
      <c r="AN505">
        <v>0</v>
      </c>
      <c r="AO505">
        <v>1</v>
      </c>
      <c r="AP505">
        <v>0</v>
      </c>
      <c r="AQ505">
        <v>0</v>
      </c>
      <c r="AR505">
        <v>0</v>
      </c>
      <c r="AS505" t="s">
        <v>45</v>
      </c>
      <c r="AT505">
        <v>27.8</v>
      </c>
      <c r="AU505" t="s">
        <v>45</v>
      </c>
      <c r="AV505">
        <v>1</v>
      </c>
      <c r="AW505">
        <v>2</v>
      </c>
      <c r="AX505">
        <v>22957732</v>
      </c>
      <c r="AY505">
        <v>1</v>
      </c>
      <c r="AZ505">
        <v>0</v>
      </c>
      <c r="BA505">
        <v>481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B505">
        <v>0</v>
      </c>
    </row>
    <row r="506" spans="1:80">
      <c r="A506">
        <f>ROW(Source!A1068)</f>
        <v>1068</v>
      </c>
      <c r="B506">
        <v>22950688</v>
      </c>
      <c r="C506">
        <v>22957724</v>
      </c>
      <c r="D506">
        <v>7159942</v>
      </c>
      <c r="E506">
        <v>7157832</v>
      </c>
      <c r="F506">
        <v>1</v>
      </c>
      <c r="G506">
        <v>7157832</v>
      </c>
      <c r="H506">
        <v>2</v>
      </c>
      <c r="I506" t="s">
        <v>1063</v>
      </c>
      <c r="J506" t="s">
        <v>45</v>
      </c>
      <c r="K506" t="s">
        <v>1064</v>
      </c>
      <c r="L506">
        <v>1344</v>
      </c>
      <c r="N506">
        <v>1008</v>
      </c>
      <c r="O506" t="s">
        <v>1065</v>
      </c>
      <c r="P506" t="s">
        <v>1065</v>
      </c>
      <c r="Q506">
        <v>1</v>
      </c>
      <c r="Y506">
        <v>4.47</v>
      </c>
      <c r="AA506">
        <v>0</v>
      </c>
      <c r="AB506">
        <v>1</v>
      </c>
      <c r="AC506">
        <v>0</v>
      </c>
      <c r="AD506">
        <v>0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45</v>
      </c>
      <c r="AT506">
        <v>4.47</v>
      </c>
      <c r="AU506" t="s">
        <v>45</v>
      </c>
      <c r="AV506">
        <v>0</v>
      </c>
      <c r="AW506">
        <v>2</v>
      </c>
      <c r="AX506">
        <v>22957733</v>
      </c>
      <c r="AY506">
        <v>1</v>
      </c>
      <c r="AZ506">
        <v>0</v>
      </c>
      <c r="BA506">
        <v>482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B506">
        <v>0</v>
      </c>
    </row>
    <row r="507" spans="1:80">
      <c r="A507">
        <f>ROW(Source!A1068)</f>
        <v>1068</v>
      </c>
      <c r="B507">
        <v>22950688</v>
      </c>
      <c r="C507">
        <v>22957724</v>
      </c>
      <c r="D507">
        <v>7231827</v>
      </c>
      <c r="E507">
        <v>1</v>
      </c>
      <c r="F507">
        <v>1</v>
      </c>
      <c r="G507">
        <v>7157832</v>
      </c>
      <c r="H507">
        <v>3</v>
      </c>
      <c r="I507" t="s">
        <v>612</v>
      </c>
      <c r="J507" t="s">
        <v>614</v>
      </c>
      <c r="K507" t="s">
        <v>613</v>
      </c>
      <c r="L507">
        <v>1339</v>
      </c>
      <c r="N507">
        <v>1007</v>
      </c>
      <c r="O507" t="s">
        <v>102</v>
      </c>
      <c r="P507" t="s">
        <v>102</v>
      </c>
      <c r="Q507">
        <v>1</v>
      </c>
      <c r="Y507">
        <v>0.24</v>
      </c>
      <c r="AA507">
        <v>7.07</v>
      </c>
      <c r="AB507">
        <v>0</v>
      </c>
      <c r="AC507">
        <v>0</v>
      </c>
      <c r="AD507">
        <v>0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45</v>
      </c>
      <c r="AT507">
        <v>0.24</v>
      </c>
      <c r="AU507" t="s">
        <v>45</v>
      </c>
      <c r="AV507">
        <v>0</v>
      </c>
      <c r="AW507">
        <v>2</v>
      </c>
      <c r="AX507">
        <v>22957734</v>
      </c>
      <c r="AY507">
        <v>1</v>
      </c>
      <c r="AZ507">
        <v>0</v>
      </c>
      <c r="BA507">
        <v>483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B507">
        <v>0</v>
      </c>
    </row>
    <row r="508" spans="1:80">
      <c r="A508">
        <f>ROW(Source!A1068)</f>
        <v>1068</v>
      </c>
      <c r="B508">
        <v>22950688</v>
      </c>
      <c r="C508">
        <v>22957724</v>
      </c>
      <c r="D508">
        <v>7233129</v>
      </c>
      <c r="E508">
        <v>1</v>
      </c>
      <c r="F508">
        <v>1</v>
      </c>
      <c r="G508">
        <v>7157832</v>
      </c>
      <c r="H508">
        <v>3</v>
      </c>
      <c r="I508" t="s">
        <v>1181</v>
      </c>
      <c r="J508" t="s">
        <v>1182</v>
      </c>
      <c r="K508" t="s">
        <v>1183</v>
      </c>
      <c r="L508">
        <v>1327</v>
      </c>
      <c r="N508">
        <v>1005</v>
      </c>
      <c r="O508" t="s">
        <v>462</v>
      </c>
      <c r="P508" t="s">
        <v>462</v>
      </c>
      <c r="Q508">
        <v>1</v>
      </c>
      <c r="Y508">
        <v>0.8</v>
      </c>
      <c r="AA508">
        <v>104</v>
      </c>
      <c r="AB508">
        <v>0</v>
      </c>
      <c r="AC508">
        <v>0</v>
      </c>
      <c r="AD508">
        <v>0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45</v>
      </c>
      <c r="AT508">
        <v>0.8</v>
      </c>
      <c r="AU508" t="s">
        <v>45</v>
      </c>
      <c r="AV508">
        <v>0</v>
      </c>
      <c r="AW508">
        <v>2</v>
      </c>
      <c r="AX508">
        <v>22957735</v>
      </c>
      <c r="AY508">
        <v>1</v>
      </c>
      <c r="AZ508">
        <v>0</v>
      </c>
      <c r="BA508">
        <v>484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B508">
        <v>0</v>
      </c>
    </row>
    <row r="509" spans="1:80">
      <c r="A509">
        <f>ROW(Source!A1068)</f>
        <v>1068</v>
      </c>
      <c r="B509">
        <v>22950688</v>
      </c>
      <c r="C509">
        <v>22957724</v>
      </c>
      <c r="D509">
        <v>7233145</v>
      </c>
      <c r="E509">
        <v>1</v>
      </c>
      <c r="F509">
        <v>1</v>
      </c>
      <c r="G509">
        <v>7157832</v>
      </c>
      <c r="H509">
        <v>3</v>
      </c>
      <c r="I509" t="s">
        <v>832</v>
      </c>
      <c r="J509" t="s">
        <v>834</v>
      </c>
      <c r="K509" t="s">
        <v>833</v>
      </c>
      <c r="L509">
        <v>1348</v>
      </c>
      <c r="N509">
        <v>1009</v>
      </c>
      <c r="O509" t="s">
        <v>138</v>
      </c>
      <c r="P509" t="s">
        <v>138</v>
      </c>
      <c r="Q509">
        <v>1000</v>
      </c>
      <c r="Y509">
        <v>7.1999999999999998E-3</v>
      </c>
      <c r="AA509">
        <v>6976.8</v>
      </c>
      <c r="AB509">
        <v>0</v>
      </c>
      <c r="AC509">
        <v>0</v>
      </c>
      <c r="AD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 t="s">
        <v>45</v>
      </c>
      <c r="AT509">
        <v>7.1999999999999998E-3</v>
      </c>
      <c r="AU509" t="s">
        <v>45</v>
      </c>
      <c r="AV509">
        <v>0</v>
      </c>
      <c r="AW509">
        <v>1</v>
      </c>
      <c r="AX509">
        <v>-1</v>
      </c>
      <c r="AY509">
        <v>0</v>
      </c>
      <c r="AZ509">
        <v>0</v>
      </c>
      <c r="BA509" t="s">
        <v>45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B509">
        <v>0</v>
      </c>
    </row>
    <row r="510" spans="1:80">
      <c r="A510">
        <f>ROW(Source!A1068)</f>
        <v>1068</v>
      </c>
      <c r="B510">
        <v>22950688</v>
      </c>
      <c r="C510">
        <v>22957724</v>
      </c>
      <c r="D510">
        <v>7233803</v>
      </c>
      <c r="E510">
        <v>1</v>
      </c>
      <c r="F510">
        <v>1</v>
      </c>
      <c r="G510">
        <v>7157832</v>
      </c>
      <c r="H510">
        <v>3</v>
      </c>
      <c r="I510" t="s">
        <v>835</v>
      </c>
      <c r="J510" t="s">
        <v>837</v>
      </c>
      <c r="K510" t="s">
        <v>836</v>
      </c>
      <c r="L510">
        <v>1348</v>
      </c>
      <c r="N510">
        <v>1009</v>
      </c>
      <c r="O510" t="s">
        <v>138</v>
      </c>
      <c r="P510" t="s">
        <v>138</v>
      </c>
      <c r="Q510">
        <v>1000</v>
      </c>
      <c r="Y510">
        <v>7.0999999999999994E-2</v>
      </c>
      <c r="AA510">
        <v>33030.400000000001</v>
      </c>
      <c r="AB510">
        <v>0</v>
      </c>
      <c r="AC510">
        <v>0</v>
      </c>
      <c r="AD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 t="s">
        <v>45</v>
      </c>
      <c r="AT510">
        <v>7.0999999999999994E-2</v>
      </c>
      <c r="AU510" t="s">
        <v>45</v>
      </c>
      <c r="AV510">
        <v>0</v>
      </c>
      <c r="AW510">
        <v>1</v>
      </c>
      <c r="AX510">
        <v>-1</v>
      </c>
      <c r="AY510">
        <v>0</v>
      </c>
      <c r="AZ510">
        <v>0</v>
      </c>
      <c r="BA510" t="s">
        <v>45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B510">
        <v>0</v>
      </c>
    </row>
    <row r="511" spans="1:80">
      <c r="A511">
        <f>ROW(Source!A1068)</f>
        <v>1068</v>
      </c>
      <c r="B511">
        <v>22950688</v>
      </c>
      <c r="C511">
        <v>22957724</v>
      </c>
      <c r="D511">
        <v>7232109</v>
      </c>
      <c r="E511">
        <v>1</v>
      </c>
      <c r="F511">
        <v>1</v>
      </c>
      <c r="G511">
        <v>7157832</v>
      </c>
      <c r="H511">
        <v>3</v>
      </c>
      <c r="I511" t="s">
        <v>1184</v>
      </c>
      <c r="J511" t="s">
        <v>1185</v>
      </c>
      <c r="K511" t="s">
        <v>1186</v>
      </c>
      <c r="L511">
        <v>1348</v>
      </c>
      <c r="N511">
        <v>1009</v>
      </c>
      <c r="O511" t="s">
        <v>138</v>
      </c>
      <c r="P511" t="s">
        <v>138</v>
      </c>
      <c r="Q511">
        <v>1000</v>
      </c>
      <c r="Y511">
        <v>4.0200000000000001E-3</v>
      </c>
      <c r="AA511">
        <v>12237.68</v>
      </c>
      <c r="AB511">
        <v>0</v>
      </c>
      <c r="AC511">
        <v>0</v>
      </c>
      <c r="AD511">
        <v>0</v>
      </c>
      <c r="AN511">
        <v>0</v>
      </c>
      <c r="AO511">
        <v>1</v>
      </c>
      <c r="AP511">
        <v>0</v>
      </c>
      <c r="AQ511">
        <v>0</v>
      </c>
      <c r="AR511">
        <v>0</v>
      </c>
      <c r="AS511" t="s">
        <v>45</v>
      </c>
      <c r="AT511">
        <v>4.0200000000000001E-3</v>
      </c>
      <c r="AU511" t="s">
        <v>45</v>
      </c>
      <c r="AV511">
        <v>0</v>
      </c>
      <c r="AW511">
        <v>2</v>
      </c>
      <c r="AX511">
        <v>22957736</v>
      </c>
      <c r="AY511">
        <v>1</v>
      </c>
      <c r="AZ511">
        <v>0</v>
      </c>
      <c r="BA511">
        <v>485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B511">
        <v>0</v>
      </c>
    </row>
    <row r="512" spans="1:80">
      <c r="A512">
        <f>ROW(Source!A1068)</f>
        <v>1068</v>
      </c>
      <c r="B512">
        <v>22950688</v>
      </c>
      <c r="C512">
        <v>22957724</v>
      </c>
      <c r="D512">
        <v>7232360</v>
      </c>
      <c r="E512">
        <v>1</v>
      </c>
      <c r="F512">
        <v>1</v>
      </c>
      <c r="G512">
        <v>7157832</v>
      </c>
      <c r="H512">
        <v>3</v>
      </c>
      <c r="I512" t="s">
        <v>1187</v>
      </c>
      <c r="J512" t="s">
        <v>1188</v>
      </c>
      <c r="K512" t="s">
        <v>1189</v>
      </c>
      <c r="L512">
        <v>1348</v>
      </c>
      <c r="N512">
        <v>1009</v>
      </c>
      <c r="O512" t="s">
        <v>138</v>
      </c>
      <c r="P512" t="s">
        <v>138</v>
      </c>
      <c r="Q512">
        <v>1000</v>
      </c>
      <c r="Y512">
        <v>2.5499999999999998E-2</v>
      </c>
      <c r="AA512">
        <v>545.21</v>
      </c>
      <c r="AB512">
        <v>0</v>
      </c>
      <c r="AC512">
        <v>0</v>
      </c>
      <c r="AD512">
        <v>0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45</v>
      </c>
      <c r="AT512">
        <v>2.5499999999999998E-2</v>
      </c>
      <c r="AU512" t="s">
        <v>45</v>
      </c>
      <c r="AV512">
        <v>0</v>
      </c>
      <c r="AW512">
        <v>2</v>
      </c>
      <c r="AX512">
        <v>22957737</v>
      </c>
      <c r="AY512">
        <v>1</v>
      </c>
      <c r="AZ512">
        <v>0</v>
      </c>
      <c r="BA512">
        <v>486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B512">
        <v>0</v>
      </c>
    </row>
    <row r="513" spans="1:80">
      <c r="A513">
        <f>ROW(Source!A1068)</f>
        <v>1068</v>
      </c>
      <c r="B513">
        <v>22950688</v>
      </c>
      <c r="C513">
        <v>22957724</v>
      </c>
      <c r="D513">
        <v>7232367</v>
      </c>
      <c r="E513">
        <v>1</v>
      </c>
      <c r="F513">
        <v>1</v>
      </c>
      <c r="G513">
        <v>7157832</v>
      </c>
      <c r="H513">
        <v>3</v>
      </c>
      <c r="I513" t="s">
        <v>1190</v>
      </c>
      <c r="J513" t="s">
        <v>1191</v>
      </c>
      <c r="K513" t="s">
        <v>1192</v>
      </c>
      <c r="L513">
        <v>1348</v>
      </c>
      <c r="N513">
        <v>1009</v>
      </c>
      <c r="O513" t="s">
        <v>138</v>
      </c>
      <c r="P513" t="s">
        <v>138</v>
      </c>
      <c r="Q513">
        <v>1000</v>
      </c>
      <c r="Y513">
        <v>1.0200000000000001E-3</v>
      </c>
      <c r="AA513">
        <v>12705.7</v>
      </c>
      <c r="AB513">
        <v>0</v>
      </c>
      <c r="AC513">
        <v>0</v>
      </c>
      <c r="AD513">
        <v>0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45</v>
      </c>
      <c r="AT513">
        <v>1.0200000000000001E-3</v>
      </c>
      <c r="AU513" t="s">
        <v>45</v>
      </c>
      <c r="AV513">
        <v>0</v>
      </c>
      <c r="AW513">
        <v>2</v>
      </c>
      <c r="AX513">
        <v>22957738</v>
      </c>
      <c r="AY513">
        <v>1</v>
      </c>
      <c r="AZ513">
        <v>0</v>
      </c>
      <c r="BA513">
        <v>487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B513">
        <v>0</v>
      </c>
    </row>
    <row r="514" spans="1:80">
      <c r="A514">
        <f>ROW(Source!A1097)</f>
        <v>1097</v>
      </c>
      <c r="B514">
        <v>22950688</v>
      </c>
      <c r="C514">
        <v>22957745</v>
      </c>
      <c r="D514">
        <v>7157835</v>
      </c>
      <c r="E514">
        <v>7157832</v>
      </c>
      <c r="F514">
        <v>1</v>
      </c>
      <c r="G514">
        <v>7157832</v>
      </c>
      <c r="H514">
        <v>1</v>
      </c>
      <c r="I514" t="s">
        <v>1053</v>
      </c>
      <c r="J514" t="s">
        <v>45</v>
      </c>
      <c r="K514" t="s">
        <v>1054</v>
      </c>
      <c r="L514">
        <v>1191</v>
      </c>
      <c r="N514">
        <v>1013</v>
      </c>
      <c r="O514" t="s">
        <v>1055</v>
      </c>
      <c r="P514" t="s">
        <v>1055</v>
      </c>
      <c r="Q514">
        <v>1</v>
      </c>
      <c r="Y514">
        <v>146.80000000000001</v>
      </c>
      <c r="AA514">
        <v>0</v>
      </c>
      <c r="AB514">
        <v>0</v>
      </c>
      <c r="AC514">
        <v>0</v>
      </c>
      <c r="AD514">
        <v>0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45</v>
      </c>
      <c r="AT514">
        <v>146.80000000000001</v>
      </c>
      <c r="AU514" t="s">
        <v>45</v>
      </c>
      <c r="AV514">
        <v>1</v>
      </c>
      <c r="AW514">
        <v>2</v>
      </c>
      <c r="AX514">
        <v>22957748</v>
      </c>
      <c r="AY514">
        <v>1</v>
      </c>
      <c r="AZ514">
        <v>0</v>
      </c>
      <c r="BA514">
        <v>490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B514">
        <v>0</v>
      </c>
    </row>
    <row r="515" spans="1:80">
      <c r="A515">
        <f>ROW(Source!A1097)</f>
        <v>1097</v>
      </c>
      <c r="B515">
        <v>22950688</v>
      </c>
      <c r="C515">
        <v>22957745</v>
      </c>
      <c r="D515">
        <v>7182702</v>
      </c>
      <c r="E515">
        <v>7157832</v>
      </c>
      <c r="F515">
        <v>1</v>
      </c>
      <c r="G515">
        <v>7157832</v>
      </c>
      <c r="H515">
        <v>3</v>
      </c>
      <c r="I515" t="s">
        <v>1066</v>
      </c>
      <c r="J515" t="s">
        <v>45</v>
      </c>
      <c r="K515" t="s">
        <v>1134</v>
      </c>
      <c r="L515">
        <v>1348</v>
      </c>
      <c r="N515">
        <v>1009</v>
      </c>
      <c r="O515" t="s">
        <v>138</v>
      </c>
      <c r="P515" t="s">
        <v>138</v>
      </c>
      <c r="Q515">
        <v>1000</v>
      </c>
      <c r="Y515">
        <v>3.38</v>
      </c>
      <c r="AA515">
        <v>0</v>
      </c>
      <c r="AB515">
        <v>0</v>
      </c>
      <c r="AC515">
        <v>0</v>
      </c>
      <c r="AD515">
        <v>0</v>
      </c>
      <c r="AN515">
        <v>0</v>
      </c>
      <c r="AO515">
        <v>1</v>
      </c>
      <c r="AP515">
        <v>0</v>
      </c>
      <c r="AQ515">
        <v>0</v>
      </c>
      <c r="AR515">
        <v>0</v>
      </c>
      <c r="AS515" t="s">
        <v>45</v>
      </c>
      <c r="AT515">
        <v>3.38</v>
      </c>
      <c r="AU515" t="s">
        <v>45</v>
      </c>
      <c r="AV515">
        <v>0</v>
      </c>
      <c r="AW515">
        <v>2</v>
      </c>
      <c r="AX515">
        <v>22957750</v>
      </c>
      <c r="AY515">
        <v>1</v>
      </c>
      <c r="AZ515">
        <v>0</v>
      </c>
      <c r="BA515">
        <v>491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B515">
        <v>0</v>
      </c>
    </row>
    <row r="516" spans="1:80">
      <c r="A516">
        <f>ROW(Source!A1097)</f>
        <v>1097</v>
      </c>
      <c r="B516">
        <v>22950688</v>
      </c>
      <c r="C516">
        <v>22957745</v>
      </c>
      <c r="D516">
        <v>7234972</v>
      </c>
      <c r="E516">
        <v>1</v>
      </c>
      <c r="F516">
        <v>1</v>
      </c>
      <c r="G516">
        <v>7157832</v>
      </c>
      <c r="H516">
        <v>3</v>
      </c>
      <c r="I516" t="s">
        <v>387</v>
      </c>
      <c r="J516" t="s">
        <v>389</v>
      </c>
      <c r="K516" t="s">
        <v>388</v>
      </c>
      <c r="L516">
        <v>1339</v>
      </c>
      <c r="N516">
        <v>1007</v>
      </c>
      <c r="O516" t="s">
        <v>102</v>
      </c>
      <c r="P516" t="s">
        <v>102</v>
      </c>
      <c r="Q516">
        <v>1</v>
      </c>
      <c r="Y516">
        <v>2.2000000000000002</v>
      </c>
      <c r="AA516">
        <v>481.69</v>
      </c>
      <c r="AB516">
        <v>0</v>
      </c>
      <c r="AC516">
        <v>0</v>
      </c>
      <c r="AD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 t="s">
        <v>45</v>
      </c>
      <c r="AT516">
        <v>2.2000000000000002</v>
      </c>
      <c r="AU516" t="s">
        <v>45</v>
      </c>
      <c r="AV516">
        <v>0</v>
      </c>
      <c r="AW516">
        <v>1</v>
      </c>
      <c r="AX516">
        <v>-1</v>
      </c>
      <c r="AY516">
        <v>0</v>
      </c>
      <c r="AZ516">
        <v>0</v>
      </c>
      <c r="BA516" t="s">
        <v>45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B516">
        <v>0</v>
      </c>
    </row>
    <row r="517" spans="1:80">
      <c r="A517">
        <f>ROW(Source!A1099)</f>
        <v>1099</v>
      </c>
      <c r="B517">
        <v>22950688</v>
      </c>
      <c r="C517">
        <v>22957753</v>
      </c>
      <c r="D517">
        <v>7157835</v>
      </c>
      <c r="E517">
        <v>7157832</v>
      </c>
      <c r="F517">
        <v>1</v>
      </c>
      <c r="G517">
        <v>7157832</v>
      </c>
      <c r="H517">
        <v>1</v>
      </c>
      <c r="I517" t="s">
        <v>1053</v>
      </c>
      <c r="J517" t="s">
        <v>45</v>
      </c>
      <c r="K517" t="s">
        <v>1054</v>
      </c>
      <c r="L517">
        <v>1191</v>
      </c>
      <c r="N517">
        <v>1013</v>
      </c>
      <c r="O517" t="s">
        <v>1055</v>
      </c>
      <c r="P517" t="s">
        <v>1055</v>
      </c>
      <c r="Q517">
        <v>1</v>
      </c>
      <c r="Y517">
        <v>4.6500000000000004</v>
      </c>
      <c r="AA517">
        <v>0</v>
      </c>
      <c r="AB517">
        <v>0</v>
      </c>
      <c r="AC517">
        <v>0</v>
      </c>
      <c r="AD517">
        <v>0</v>
      </c>
      <c r="AN517">
        <v>0</v>
      </c>
      <c r="AO517">
        <v>1</v>
      </c>
      <c r="AP517">
        <v>0</v>
      </c>
      <c r="AQ517">
        <v>0</v>
      </c>
      <c r="AR517">
        <v>0</v>
      </c>
      <c r="AS517" t="s">
        <v>45</v>
      </c>
      <c r="AT517">
        <v>4.6500000000000004</v>
      </c>
      <c r="AU517" t="s">
        <v>45</v>
      </c>
      <c r="AV517">
        <v>1</v>
      </c>
      <c r="AW517">
        <v>2</v>
      </c>
      <c r="AX517">
        <v>22957757</v>
      </c>
      <c r="AY517">
        <v>1</v>
      </c>
      <c r="AZ517">
        <v>0</v>
      </c>
      <c r="BA517">
        <v>493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B517">
        <v>0</v>
      </c>
    </row>
    <row r="518" spans="1:80">
      <c r="A518">
        <f>ROW(Source!A1099)</f>
        <v>1099</v>
      </c>
      <c r="B518">
        <v>22950688</v>
      </c>
      <c r="C518">
        <v>22957753</v>
      </c>
      <c r="D518">
        <v>7231421</v>
      </c>
      <c r="E518">
        <v>1</v>
      </c>
      <c r="F518">
        <v>1</v>
      </c>
      <c r="G518">
        <v>7157832</v>
      </c>
      <c r="H518">
        <v>2</v>
      </c>
      <c r="I518" t="s">
        <v>1157</v>
      </c>
      <c r="J518" t="s">
        <v>1158</v>
      </c>
      <c r="K518" t="s">
        <v>1159</v>
      </c>
      <c r="L518">
        <v>1368</v>
      </c>
      <c r="N518">
        <v>1011</v>
      </c>
      <c r="O518" t="s">
        <v>1059</v>
      </c>
      <c r="P518" t="s">
        <v>1059</v>
      </c>
      <c r="Q518">
        <v>1</v>
      </c>
      <c r="Y518">
        <v>0.01</v>
      </c>
      <c r="AA518">
        <v>0</v>
      </c>
      <c r="AB518">
        <v>74.44</v>
      </c>
      <c r="AC518">
        <v>17.59</v>
      </c>
      <c r="AD518">
        <v>0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45</v>
      </c>
      <c r="AT518">
        <v>0.01</v>
      </c>
      <c r="AU518" t="s">
        <v>45</v>
      </c>
      <c r="AV518">
        <v>0</v>
      </c>
      <c r="AW518">
        <v>2</v>
      </c>
      <c r="AX518">
        <v>22957758</v>
      </c>
      <c r="AY518">
        <v>1</v>
      </c>
      <c r="AZ518">
        <v>0</v>
      </c>
      <c r="BA518">
        <v>494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B518">
        <v>0</v>
      </c>
    </row>
    <row r="519" spans="1:80">
      <c r="A519">
        <f>ROW(Source!A1099)</f>
        <v>1099</v>
      </c>
      <c r="B519">
        <v>22950688</v>
      </c>
      <c r="C519">
        <v>22957753</v>
      </c>
      <c r="D519">
        <v>9283418</v>
      </c>
      <c r="E519">
        <v>1</v>
      </c>
      <c r="F519">
        <v>1</v>
      </c>
      <c r="G519">
        <v>7157832</v>
      </c>
      <c r="H519">
        <v>2</v>
      </c>
      <c r="I519" t="s">
        <v>1340</v>
      </c>
      <c r="J519" t="s">
        <v>1341</v>
      </c>
      <c r="K519" t="s">
        <v>1342</v>
      </c>
      <c r="L519">
        <v>1368</v>
      </c>
      <c r="N519">
        <v>1011</v>
      </c>
      <c r="O519" t="s">
        <v>1059</v>
      </c>
      <c r="P519" t="s">
        <v>1059</v>
      </c>
      <c r="Q519">
        <v>1</v>
      </c>
      <c r="Y519">
        <v>0.03</v>
      </c>
      <c r="AA519">
        <v>0</v>
      </c>
      <c r="AB519">
        <v>1.76</v>
      </c>
      <c r="AC519">
        <v>0.01</v>
      </c>
      <c r="AD519">
        <v>0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45</v>
      </c>
      <c r="AT519">
        <v>0.03</v>
      </c>
      <c r="AU519" t="s">
        <v>45</v>
      </c>
      <c r="AV519">
        <v>0</v>
      </c>
      <c r="AW519">
        <v>2</v>
      </c>
      <c r="AX519">
        <v>22957759</v>
      </c>
      <c r="AY519">
        <v>1</v>
      </c>
      <c r="AZ519">
        <v>0</v>
      </c>
      <c r="BA519">
        <v>495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B519">
        <v>0</v>
      </c>
    </row>
    <row r="520" spans="1:80">
      <c r="A520">
        <f>ROW(Source!A1099)</f>
        <v>1099</v>
      </c>
      <c r="B520">
        <v>22950688</v>
      </c>
      <c r="C520">
        <v>22957753</v>
      </c>
      <c r="D520">
        <v>7233505</v>
      </c>
      <c r="E520">
        <v>1</v>
      </c>
      <c r="F520">
        <v>1</v>
      </c>
      <c r="G520">
        <v>7157832</v>
      </c>
      <c r="H520">
        <v>3</v>
      </c>
      <c r="I520" t="s">
        <v>829</v>
      </c>
      <c r="J520" t="s">
        <v>831</v>
      </c>
      <c r="K520" t="s">
        <v>830</v>
      </c>
      <c r="L520">
        <v>1346</v>
      </c>
      <c r="N520">
        <v>1009</v>
      </c>
      <c r="O520" t="s">
        <v>163</v>
      </c>
      <c r="P520" t="s">
        <v>163</v>
      </c>
      <c r="Q520">
        <v>1</v>
      </c>
      <c r="Y520">
        <v>10.3</v>
      </c>
      <c r="AA520">
        <v>117.24</v>
      </c>
      <c r="AB520">
        <v>0</v>
      </c>
      <c r="AC520">
        <v>0</v>
      </c>
      <c r="AD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 t="s">
        <v>45</v>
      </c>
      <c r="AT520">
        <v>10.3</v>
      </c>
      <c r="AU520" t="s">
        <v>45</v>
      </c>
      <c r="AV520">
        <v>0</v>
      </c>
      <c r="AW520">
        <v>1</v>
      </c>
      <c r="AX520">
        <v>-1</v>
      </c>
      <c r="AY520">
        <v>0</v>
      </c>
      <c r="AZ520">
        <v>0</v>
      </c>
      <c r="BA520" t="s">
        <v>45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B520">
        <v>0</v>
      </c>
    </row>
    <row r="521" spans="1:80">
      <c r="A521">
        <f>ROW(Source!A1101)</f>
        <v>1101</v>
      </c>
      <c r="B521">
        <v>22950688</v>
      </c>
      <c r="C521">
        <v>22957763</v>
      </c>
      <c r="D521">
        <v>7157835</v>
      </c>
      <c r="E521">
        <v>7157832</v>
      </c>
      <c r="F521">
        <v>1</v>
      </c>
      <c r="G521">
        <v>7157832</v>
      </c>
      <c r="H521">
        <v>1</v>
      </c>
      <c r="I521" t="s">
        <v>1053</v>
      </c>
      <c r="J521" t="s">
        <v>45</v>
      </c>
      <c r="K521" t="s">
        <v>1054</v>
      </c>
      <c r="L521">
        <v>1191</v>
      </c>
      <c r="N521">
        <v>1013</v>
      </c>
      <c r="O521" t="s">
        <v>1055</v>
      </c>
      <c r="P521" t="s">
        <v>1055</v>
      </c>
      <c r="Q521">
        <v>1</v>
      </c>
      <c r="Y521">
        <v>27.8</v>
      </c>
      <c r="AA521">
        <v>0</v>
      </c>
      <c r="AB521">
        <v>0</v>
      </c>
      <c r="AC521">
        <v>0</v>
      </c>
      <c r="AD521">
        <v>0</v>
      </c>
      <c r="AN521">
        <v>0</v>
      </c>
      <c r="AO521">
        <v>1</v>
      </c>
      <c r="AP521">
        <v>0</v>
      </c>
      <c r="AQ521">
        <v>0</v>
      </c>
      <c r="AR521">
        <v>0</v>
      </c>
      <c r="AS521" t="s">
        <v>45</v>
      </c>
      <c r="AT521">
        <v>27.8</v>
      </c>
      <c r="AU521" t="s">
        <v>45</v>
      </c>
      <c r="AV521">
        <v>1</v>
      </c>
      <c r="AW521">
        <v>2</v>
      </c>
      <c r="AX521">
        <v>22957771</v>
      </c>
      <c r="AY521">
        <v>1</v>
      </c>
      <c r="AZ521">
        <v>0</v>
      </c>
      <c r="BA521">
        <v>497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B521">
        <v>0</v>
      </c>
    </row>
    <row r="522" spans="1:80">
      <c r="A522">
        <f>ROW(Source!A1101)</f>
        <v>1101</v>
      </c>
      <c r="B522">
        <v>22950688</v>
      </c>
      <c r="C522">
        <v>22957763</v>
      </c>
      <c r="D522">
        <v>7159942</v>
      </c>
      <c r="E522">
        <v>7157832</v>
      </c>
      <c r="F522">
        <v>1</v>
      </c>
      <c r="G522">
        <v>7157832</v>
      </c>
      <c r="H522">
        <v>2</v>
      </c>
      <c r="I522" t="s">
        <v>1063</v>
      </c>
      <c r="J522" t="s">
        <v>45</v>
      </c>
      <c r="K522" t="s">
        <v>1064</v>
      </c>
      <c r="L522">
        <v>1344</v>
      </c>
      <c r="N522">
        <v>1008</v>
      </c>
      <c r="O522" t="s">
        <v>1065</v>
      </c>
      <c r="P522" t="s">
        <v>1065</v>
      </c>
      <c r="Q522">
        <v>1</v>
      </c>
      <c r="Y522">
        <v>4.47</v>
      </c>
      <c r="AA522">
        <v>0</v>
      </c>
      <c r="AB522">
        <v>1</v>
      </c>
      <c r="AC522">
        <v>0</v>
      </c>
      <c r="AD522">
        <v>0</v>
      </c>
      <c r="AN522">
        <v>0</v>
      </c>
      <c r="AO522">
        <v>1</v>
      </c>
      <c r="AP522">
        <v>0</v>
      </c>
      <c r="AQ522">
        <v>0</v>
      </c>
      <c r="AR522">
        <v>0</v>
      </c>
      <c r="AS522" t="s">
        <v>45</v>
      </c>
      <c r="AT522">
        <v>4.47</v>
      </c>
      <c r="AU522" t="s">
        <v>45</v>
      </c>
      <c r="AV522">
        <v>0</v>
      </c>
      <c r="AW522">
        <v>2</v>
      </c>
      <c r="AX522">
        <v>22957772</v>
      </c>
      <c r="AY522">
        <v>1</v>
      </c>
      <c r="AZ522">
        <v>0</v>
      </c>
      <c r="BA522">
        <v>498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B522">
        <v>0</v>
      </c>
    </row>
    <row r="523" spans="1:80">
      <c r="A523">
        <f>ROW(Source!A1101)</f>
        <v>1101</v>
      </c>
      <c r="B523">
        <v>22950688</v>
      </c>
      <c r="C523">
        <v>22957763</v>
      </c>
      <c r="D523">
        <v>7231827</v>
      </c>
      <c r="E523">
        <v>1</v>
      </c>
      <c r="F523">
        <v>1</v>
      </c>
      <c r="G523">
        <v>7157832</v>
      </c>
      <c r="H523">
        <v>3</v>
      </c>
      <c r="I523" t="s">
        <v>612</v>
      </c>
      <c r="J523" t="s">
        <v>614</v>
      </c>
      <c r="K523" t="s">
        <v>613</v>
      </c>
      <c r="L523">
        <v>1339</v>
      </c>
      <c r="N523">
        <v>1007</v>
      </c>
      <c r="O523" t="s">
        <v>102</v>
      </c>
      <c r="P523" t="s">
        <v>102</v>
      </c>
      <c r="Q523">
        <v>1</v>
      </c>
      <c r="Y523">
        <v>0.24</v>
      </c>
      <c r="AA523">
        <v>7.07</v>
      </c>
      <c r="AB523">
        <v>0</v>
      </c>
      <c r="AC523">
        <v>0</v>
      </c>
      <c r="AD523">
        <v>0</v>
      </c>
      <c r="AN523">
        <v>0</v>
      </c>
      <c r="AO523">
        <v>1</v>
      </c>
      <c r="AP523">
        <v>0</v>
      </c>
      <c r="AQ523">
        <v>0</v>
      </c>
      <c r="AR523">
        <v>0</v>
      </c>
      <c r="AS523" t="s">
        <v>45</v>
      </c>
      <c r="AT523">
        <v>0.24</v>
      </c>
      <c r="AU523" t="s">
        <v>45</v>
      </c>
      <c r="AV523">
        <v>0</v>
      </c>
      <c r="AW523">
        <v>2</v>
      </c>
      <c r="AX523">
        <v>22957773</v>
      </c>
      <c r="AY523">
        <v>1</v>
      </c>
      <c r="AZ523">
        <v>0</v>
      </c>
      <c r="BA523">
        <v>499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B523">
        <v>0</v>
      </c>
    </row>
    <row r="524" spans="1:80">
      <c r="A524">
        <f>ROW(Source!A1101)</f>
        <v>1101</v>
      </c>
      <c r="B524">
        <v>22950688</v>
      </c>
      <c r="C524">
        <v>22957763</v>
      </c>
      <c r="D524">
        <v>7233129</v>
      </c>
      <c r="E524">
        <v>1</v>
      </c>
      <c r="F524">
        <v>1</v>
      </c>
      <c r="G524">
        <v>7157832</v>
      </c>
      <c r="H524">
        <v>3</v>
      </c>
      <c r="I524" t="s">
        <v>1181</v>
      </c>
      <c r="J524" t="s">
        <v>1182</v>
      </c>
      <c r="K524" t="s">
        <v>1183</v>
      </c>
      <c r="L524">
        <v>1327</v>
      </c>
      <c r="N524">
        <v>1005</v>
      </c>
      <c r="O524" t="s">
        <v>462</v>
      </c>
      <c r="P524" t="s">
        <v>462</v>
      </c>
      <c r="Q524">
        <v>1</v>
      </c>
      <c r="Y524">
        <v>0.8</v>
      </c>
      <c r="AA524">
        <v>104</v>
      </c>
      <c r="AB524">
        <v>0</v>
      </c>
      <c r="AC524">
        <v>0</v>
      </c>
      <c r="AD524">
        <v>0</v>
      </c>
      <c r="AN524">
        <v>0</v>
      </c>
      <c r="AO524">
        <v>1</v>
      </c>
      <c r="AP524">
        <v>0</v>
      </c>
      <c r="AQ524">
        <v>0</v>
      </c>
      <c r="AR524">
        <v>0</v>
      </c>
      <c r="AS524" t="s">
        <v>45</v>
      </c>
      <c r="AT524">
        <v>0.8</v>
      </c>
      <c r="AU524" t="s">
        <v>45</v>
      </c>
      <c r="AV524">
        <v>0</v>
      </c>
      <c r="AW524">
        <v>2</v>
      </c>
      <c r="AX524">
        <v>22957774</v>
      </c>
      <c r="AY524">
        <v>1</v>
      </c>
      <c r="AZ524">
        <v>0</v>
      </c>
      <c r="BA524">
        <v>500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B524">
        <v>0</v>
      </c>
    </row>
    <row r="525" spans="1:80">
      <c r="A525">
        <f>ROW(Source!A1101)</f>
        <v>1101</v>
      </c>
      <c r="B525">
        <v>22950688</v>
      </c>
      <c r="C525">
        <v>22957763</v>
      </c>
      <c r="D525">
        <v>7233145</v>
      </c>
      <c r="E525">
        <v>1</v>
      </c>
      <c r="F525">
        <v>1</v>
      </c>
      <c r="G525">
        <v>7157832</v>
      </c>
      <c r="H525">
        <v>3</v>
      </c>
      <c r="I525" t="s">
        <v>832</v>
      </c>
      <c r="J525" t="s">
        <v>834</v>
      </c>
      <c r="K525" t="s">
        <v>833</v>
      </c>
      <c r="L525">
        <v>1348</v>
      </c>
      <c r="N525">
        <v>1009</v>
      </c>
      <c r="O525" t="s">
        <v>138</v>
      </c>
      <c r="P525" t="s">
        <v>138</v>
      </c>
      <c r="Q525">
        <v>1000</v>
      </c>
      <c r="Y525">
        <v>7.1999999999999998E-3</v>
      </c>
      <c r="AA525">
        <v>6976.8</v>
      </c>
      <c r="AB525">
        <v>0</v>
      </c>
      <c r="AC525">
        <v>0</v>
      </c>
      <c r="AD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 t="s">
        <v>45</v>
      </c>
      <c r="AT525">
        <v>7.1999999999999998E-3</v>
      </c>
      <c r="AU525" t="s">
        <v>45</v>
      </c>
      <c r="AV525">
        <v>0</v>
      </c>
      <c r="AW525">
        <v>1</v>
      </c>
      <c r="AX525">
        <v>-1</v>
      </c>
      <c r="AY525">
        <v>0</v>
      </c>
      <c r="AZ525">
        <v>0</v>
      </c>
      <c r="BA525" t="s">
        <v>45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B525">
        <v>0</v>
      </c>
    </row>
    <row r="526" spans="1:80">
      <c r="A526">
        <f>ROW(Source!A1101)</f>
        <v>1101</v>
      </c>
      <c r="B526">
        <v>22950688</v>
      </c>
      <c r="C526">
        <v>22957763</v>
      </c>
      <c r="D526">
        <v>7233803</v>
      </c>
      <c r="E526">
        <v>1</v>
      </c>
      <c r="F526">
        <v>1</v>
      </c>
      <c r="G526">
        <v>7157832</v>
      </c>
      <c r="H526">
        <v>3</v>
      </c>
      <c r="I526" t="s">
        <v>835</v>
      </c>
      <c r="J526" t="s">
        <v>837</v>
      </c>
      <c r="K526" t="s">
        <v>836</v>
      </c>
      <c r="L526">
        <v>1348</v>
      </c>
      <c r="N526">
        <v>1009</v>
      </c>
      <c r="O526" t="s">
        <v>138</v>
      </c>
      <c r="P526" t="s">
        <v>138</v>
      </c>
      <c r="Q526">
        <v>1000</v>
      </c>
      <c r="Y526">
        <v>7.0999999999999994E-2</v>
      </c>
      <c r="AA526">
        <v>33030.400000000001</v>
      </c>
      <c r="AB526">
        <v>0</v>
      </c>
      <c r="AC526">
        <v>0</v>
      </c>
      <c r="AD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 t="s">
        <v>45</v>
      </c>
      <c r="AT526">
        <v>7.0999999999999994E-2</v>
      </c>
      <c r="AU526" t="s">
        <v>45</v>
      </c>
      <c r="AV526">
        <v>0</v>
      </c>
      <c r="AW526">
        <v>1</v>
      </c>
      <c r="AX526">
        <v>-1</v>
      </c>
      <c r="AY526">
        <v>0</v>
      </c>
      <c r="AZ526">
        <v>0</v>
      </c>
      <c r="BA526" t="s">
        <v>45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B526">
        <v>0</v>
      </c>
    </row>
    <row r="527" spans="1:80">
      <c r="A527">
        <f>ROW(Source!A1101)</f>
        <v>1101</v>
      </c>
      <c r="B527">
        <v>22950688</v>
      </c>
      <c r="C527">
        <v>22957763</v>
      </c>
      <c r="D527">
        <v>7232109</v>
      </c>
      <c r="E527">
        <v>1</v>
      </c>
      <c r="F527">
        <v>1</v>
      </c>
      <c r="G527">
        <v>7157832</v>
      </c>
      <c r="H527">
        <v>3</v>
      </c>
      <c r="I527" t="s">
        <v>1184</v>
      </c>
      <c r="J527" t="s">
        <v>1185</v>
      </c>
      <c r="K527" t="s">
        <v>1186</v>
      </c>
      <c r="L527">
        <v>1348</v>
      </c>
      <c r="N527">
        <v>1009</v>
      </c>
      <c r="O527" t="s">
        <v>138</v>
      </c>
      <c r="P527" t="s">
        <v>138</v>
      </c>
      <c r="Q527">
        <v>1000</v>
      </c>
      <c r="Y527">
        <v>4.0200000000000001E-3</v>
      </c>
      <c r="AA527">
        <v>12237.68</v>
      </c>
      <c r="AB527">
        <v>0</v>
      </c>
      <c r="AC527">
        <v>0</v>
      </c>
      <c r="AD527">
        <v>0</v>
      </c>
      <c r="AN527">
        <v>0</v>
      </c>
      <c r="AO527">
        <v>1</v>
      </c>
      <c r="AP527">
        <v>0</v>
      </c>
      <c r="AQ527">
        <v>0</v>
      </c>
      <c r="AR527">
        <v>0</v>
      </c>
      <c r="AS527" t="s">
        <v>45</v>
      </c>
      <c r="AT527">
        <v>4.0200000000000001E-3</v>
      </c>
      <c r="AU527" t="s">
        <v>45</v>
      </c>
      <c r="AV527">
        <v>0</v>
      </c>
      <c r="AW527">
        <v>2</v>
      </c>
      <c r="AX527">
        <v>22957775</v>
      </c>
      <c r="AY527">
        <v>1</v>
      </c>
      <c r="AZ527">
        <v>0</v>
      </c>
      <c r="BA527">
        <v>501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B527">
        <v>0</v>
      </c>
    </row>
    <row r="528" spans="1:80">
      <c r="A528">
        <f>ROW(Source!A1101)</f>
        <v>1101</v>
      </c>
      <c r="B528">
        <v>22950688</v>
      </c>
      <c r="C528">
        <v>22957763</v>
      </c>
      <c r="D528">
        <v>7232360</v>
      </c>
      <c r="E528">
        <v>1</v>
      </c>
      <c r="F528">
        <v>1</v>
      </c>
      <c r="G528">
        <v>7157832</v>
      </c>
      <c r="H528">
        <v>3</v>
      </c>
      <c r="I528" t="s">
        <v>1187</v>
      </c>
      <c r="J528" t="s">
        <v>1188</v>
      </c>
      <c r="K528" t="s">
        <v>1189</v>
      </c>
      <c r="L528">
        <v>1348</v>
      </c>
      <c r="N528">
        <v>1009</v>
      </c>
      <c r="O528" t="s">
        <v>138</v>
      </c>
      <c r="P528" t="s">
        <v>138</v>
      </c>
      <c r="Q528">
        <v>1000</v>
      </c>
      <c r="Y528">
        <v>2.5499999999999998E-2</v>
      </c>
      <c r="AA528">
        <v>545.21</v>
      </c>
      <c r="AB528">
        <v>0</v>
      </c>
      <c r="AC528">
        <v>0</v>
      </c>
      <c r="AD528">
        <v>0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45</v>
      </c>
      <c r="AT528">
        <v>2.5499999999999998E-2</v>
      </c>
      <c r="AU528" t="s">
        <v>45</v>
      </c>
      <c r="AV528">
        <v>0</v>
      </c>
      <c r="AW528">
        <v>2</v>
      </c>
      <c r="AX528">
        <v>22957776</v>
      </c>
      <c r="AY528">
        <v>1</v>
      </c>
      <c r="AZ528">
        <v>0</v>
      </c>
      <c r="BA528">
        <v>502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B528">
        <v>0</v>
      </c>
    </row>
    <row r="529" spans="1:80">
      <c r="A529">
        <f>ROW(Source!A1101)</f>
        <v>1101</v>
      </c>
      <c r="B529">
        <v>22950688</v>
      </c>
      <c r="C529">
        <v>22957763</v>
      </c>
      <c r="D529">
        <v>7232367</v>
      </c>
      <c r="E529">
        <v>1</v>
      </c>
      <c r="F529">
        <v>1</v>
      </c>
      <c r="G529">
        <v>7157832</v>
      </c>
      <c r="H529">
        <v>3</v>
      </c>
      <c r="I529" t="s">
        <v>1190</v>
      </c>
      <c r="J529" t="s">
        <v>1191</v>
      </c>
      <c r="K529" t="s">
        <v>1192</v>
      </c>
      <c r="L529">
        <v>1348</v>
      </c>
      <c r="N529">
        <v>1009</v>
      </c>
      <c r="O529" t="s">
        <v>138</v>
      </c>
      <c r="P529" t="s">
        <v>138</v>
      </c>
      <c r="Q529">
        <v>1000</v>
      </c>
      <c r="Y529">
        <v>1.0200000000000001E-3</v>
      </c>
      <c r="AA529">
        <v>12705.7</v>
      </c>
      <c r="AB529">
        <v>0</v>
      </c>
      <c r="AC529">
        <v>0</v>
      </c>
      <c r="AD529">
        <v>0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45</v>
      </c>
      <c r="AT529">
        <v>1.0200000000000001E-3</v>
      </c>
      <c r="AU529" t="s">
        <v>45</v>
      </c>
      <c r="AV529">
        <v>0</v>
      </c>
      <c r="AW529">
        <v>2</v>
      </c>
      <c r="AX529">
        <v>22957777</v>
      </c>
      <c r="AY529">
        <v>1</v>
      </c>
      <c r="AZ529">
        <v>0</v>
      </c>
      <c r="BA529">
        <v>503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B529">
        <v>0</v>
      </c>
    </row>
    <row r="530" spans="1:80">
      <c r="A530">
        <f>ROW(Source!A1104)</f>
        <v>1104</v>
      </c>
      <c r="B530">
        <v>22950688</v>
      </c>
      <c r="C530">
        <v>22957683</v>
      </c>
      <c r="D530">
        <v>7157835</v>
      </c>
      <c r="E530">
        <v>7157832</v>
      </c>
      <c r="F530">
        <v>1</v>
      </c>
      <c r="G530">
        <v>7157832</v>
      </c>
      <c r="H530">
        <v>1</v>
      </c>
      <c r="I530" t="s">
        <v>1053</v>
      </c>
      <c r="J530" t="s">
        <v>45</v>
      </c>
      <c r="K530" t="s">
        <v>1054</v>
      </c>
      <c r="L530">
        <v>1191</v>
      </c>
      <c r="N530">
        <v>1013</v>
      </c>
      <c r="O530" t="s">
        <v>1055</v>
      </c>
      <c r="P530" t="s">
        <v>1055</v>
      </c>
      <c r="Q530">
        <v>1</v>
      </c>
      <c r="Y530">
        <v>74.3</v>
      </c>
      <c r="AA530">
        <v>0</v>
      </c>
      <c r="AB530">
        <v>0</v>
      </c>
      <c r="AC530">
        <v>0</v>
      </c>
      <c r="AD530">
        <v>0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45</v>
      </c>
      <c r="AT530">
        <v>74.3</v>
      </c>
      <c r="AU530" t="s">
        <v>45</v>
      </c>
      <c r="AV530">
        <v>1</v>
      </c>
      <c r="AW530">
        <v>2</v>
      </c>
      <c r="AX530">
        <v>22957684</v>
      </c>
      <c r="AY530">
        <v>1</v>
      </c>
      <c r="AZ530">
        <v>0</v>
      </c>
      <c r="BA530">
        <v>506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B530">
        <v>0</v>
      </c>
    </row>
    <row r="531" spans="1:80">
      <c r="A531">
        <f>ROW(Source!A1104)</f>
        <v>1104</v>
      </c>
      <c r="B531">
        <v>22950688</v>
      </c>
      <c r="C531">
        <v>22957683</v>
      </c>
      <c r="D531">
        <v>7182702</v>
      </c>
      <c r="E531">
        <v>7157832</v>
      </c>
      <c r="F531">
        <v>1</v>
      </c>
      <c r="G531">
        <v>7157832</v>
      </c>
      <c r="H531">
        <v>3</v>
      </c>
      <c r="I531" t="s">
        <v>1066</v>
      </c>
      <c r="J531" t="s">
        <v>45</v>
      </c>
      <c r="K531" t="s">
        <v>1134</v>
      </c>
      <c r="L531">
        <v>1348</v>
      </c>
      <c r="N531">
        <v>1009</v>
      </c>
      <c r="O531" t="s">
        <v>138</v>
      </c>
      <c r="P531" t="s">
        <v>138</v>
      </c>
      <c r="Q531">
        <v>1000</v>
      </c>
      <c r="Y531">
        <v>4.41</v>
      </c>
      <c r="AA531">
        <v>0</v>
      </c>
      <c r="AB531">
        <v>0</v>
      </c>
      <c r="AC531">
        <v>0</v>
      </c>
      <c r="AD531">
        <v>0</v>
      </c>
      <c r="AN531">
        <v>0</v>
      </c>
      <c r="AO531">
        <v>1</v>
      </c>
      <c r="AP531">
        <v>0</v>
      </c>
      <c r="AQ531">
        <v>0</v>
      </c>
      <c r="AR531">
        <v>0</v>
      </c>
      <c r="AS531" t="s">
        <v>45</v>
      </c>
      <c r="AT531">
        <v>4.41</v>
      </c>
      <c r="AU531" t="s">
        <v>45</v>
      </c>
      <c r="AV531">
        <v>0</v>
      </c>
      <c r="AW531">
        <v>2</v>
      </c>
      <c r="AX531">
        <v>22957685</v>
      </c>
      <c r="AY531">
        <v>1</v>
      </c>
      <c r="AZ531">
        <v>0</v>
      </c>
      <c r="BA531">
        <v>507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B531">
        <v>0</v>
      </c>
    </row>
    <row r="532" spans="1:80">
      <c r="A532">
        <f>ROW(Source!A1105)</f>
        <v>1105</v>
      </c>
      <c r="B532">
        <v>22950688</v>
      </c>
      <c r="C532">
        <v>22957784</v>
      </c>
      <c r="D532">
        <v>7157835</v>
      </c>
      <c r="E532">
        <v>7157832</v>
      </c>
      <c r="F532">
        <v>1</v>
      </c>
      <c r="G532">
        <v>7157832</v>
      </c>
      <c r="H532">
        <v>1</v>
      </c>
      <c r="I532" t="s">
        <v>1053</v>
      </c>
      <c r="J532" t="s">
        <v>45</v>
      </c>
      <c r="K532" t="s">
        <v>1054</v>
      </c>
      <c r="L532">
        <v>1191</v>
      </c>
      <c r="N532">
        <v>1013</v>
      </c>
      <c r="O532" t="s">
        <v>1055</v>
      </c>
      <c r="P532" t="s">
        <v>1055</v>
      </c>
      <c r="Q532">
        <v>1</v>
      </c>
      <c r="Y532">
        <v>200.42</v>
      </c>
      <c r="AA532">
        <v>0</v>
      </c>
      <c r="AB532">
        <v>0</v>
      </c>
      <c r="AC532">
        <v>0</v>
      </c>
      <c r="AD532">
        <v>0</v>
      </c>
      <c r="AN532">
        <v>0</v>
      </c>
      <c r="AO532">
        <v>1</v>
      </c>
      <c r="AP532">
        <v>0</v>
      </c>
      <c r="AQ532">
        <v>0</v>
      </c>
      <c r="AR532">
        <v>0</v>
      </c>
      <c r="AS532" t="s">
        <v>45</v>
      </c>
      <c r="AT532">
        <v>200.42</v>
      </c>
      <c r="AU532" t="s">
        <v>45</v>
      </c>
      <c r="AV532">
        <v>1</v>
      </c>
      <c r="AW532">
        <v>2</v>
      </c>
      <c r="AX532">
        <v>22957785</v>
      </c>
      <c r="AY532">
        <v>1</v>
      </c>
      <c r="AZ532">
        <v>0</v>
      </c>
      <c r="BA532">
        <v>508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B532">
        <v>0</v>
      </c>
    </row>
    <row r="533" spans="1:80">
      <c r="A533">
        <f>ROW(Source!A1105)</f>
        <v>1105</v>
      </c>
      <c r="B533">
        <v>22950688</v>
      </c>
      <c r="C533">
        <v>22957784</v>
      </c>
      <c r="D533">
        <v>7159942</v>
      </c>
      <c r="E533">
        <v>7157832</v>
      </c>
      <c r="F533">
        <v>1</v>
      </c>
      <c r="G533">
        <v>7157832</v>
      </c>
      <c r="H533">
        <v>2</v>
      </c>
      <c r="I533" t="s">
        <v>1063</v>
      </c>
      <c r="J533" t="s">
        <v>45</v>
      </c>
      <c r="K533" t="s">
        <v>1064</v>
      </c>
      <c r="L533">
        <v>1344</v>
      </c>
      <c r="N533">
        <v>1008</v>
      </c>
      <c r="O533" t="s">
        <v>1065</v>
      </c>
      <c r="P533" t="s">
        <v>1065</v>
      </c>
      <c r="Q533">
        <v>1</v>
      </c>
      <c r="Y533">
        <v>29.03</v>
      </c>
      <c r="AA533">
        <v>0</v>
      </c>
      <c r="AB533">
        <v>1</v>
      </c>
      <c r="AC533">
        <v>0</v>
      </c>
      <c r="AD533">
        <v>0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45</v>
      </c>
      <c r="AT533">
        <v>29.03</v>
      </c>
      <c r="AU533" t="s">
        <v>45</v>
      </c>
      <c r="AV533">
        <v>0</v>
      </c>
      <c r="AW533">
        <v>2</v>
      </c>
      <c r="AX533">
        <v>22957786</v>
      </c>
      <c r="AY533">
        <v>1</v>
      </c>
      <c r="AZ533">
        <v>0</v>
      </c>
      <c r="BA533">
        <v>509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B533">
        <v>0</v>
      </c>
    </row>
    <row r="534" spans="1:80">
      <c r="A534">
        <f>ROW(Source!A1105)</f>
        <v>1105</v>
      </c>
      <c r="B534">
        <v>22950688</v>
      </c>
      <c r="C534">
        <v>22957784</v>
      </c>
      <c r="D534">
        <v>7182707</v>
      </c>
      <c r="E534">
        <v>7157832</v>
      </c>
      <c r="F534">
        <v>1</v>
      </c>
      <c r="G534">
        <v>7157832</v>
      </c>
      <c r="H534">
        <v>3</v>
      </c>
      <c r="I534" t="s">
        <v>1066</v>
      </c>
      <c r="J534" t="s">
        <v>45</v>
      </c>
      <c r="K534" t="s">
        <v>1067</v>
      </c>
      <c r="L534">
        <v>1344</v>
      </c>
      <c r="N534">
        <v>1008</v>
      </c>
      <c r="O534" t="s">
        <v>1065</v>
      </c>
      <c r="P534" t="s">
        <v>1065</v>
      </c>
      <c r="Q534">
        <v>1</v>
      </c>
      <c r="Y534">
        <v>8.5399999999999991</v>
      </c>
      <c r="AA534">
        <v>1</v>
      </c>
      <c r="AB534">
        <v>0</v>
      </c>
      <c r="AC534">
        <v>0</v>
      </c>
      <c r="AD534">
        <v>0</v>
      </c>
      <c r="AN534">
        <v>0</v>
      </c>
      <c r="AO534">
        <v>1</v>
      </c>
      <c r="AP534">
        <v>0</v>
      </c>
      <c r="AQ534">
        <v>0</v>
      </c>
      <c r="AR534">
        <v>0</v>
      </c>
      <c r="AS534" t="s">
        <v>45</v>
      </c>
      <c r="AT534">
        <v>8.5399999999999991</v>
      </c>
      <c r="AU534" t="s">
        <v>45</v>
      </c>
      <c r="AV534">
        <v>0</v>
      </c>
      <c r="AW534">
        <v>2</v>
      </c>
      <c r="AX534">
        <v>22957791</v>
      </c>
      <c r="AY534">
        <v>1</v>
      </c>
      <c r="AZ534">
        <v>0</v>
      </c>
      <c r="BA534">
        <v>510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B534">
        <v>0</v>
      </c>
    </row>
    <row r="535" spans="1:80">
      <c r="A535">
        <f>ROW(Source!A1105)</f>
        <v>1105</v>
      </c>
      <c r="B535">
        <v>22950688</v>
      </c>
      <c r="C535">
        <v>22957784</v>
      </c>
      <c r="D535">
        <v>7231827</v>
      </c>
      <c r="E535">
        <v>1</v>
      </c>
      <c r="F535">
        <v>1</v>
      </c>
      <c r="G535">
        <v>7157832</v>
      </c>
      <c r="H535">
        <v>3</v>
      </c>
      <c r="I535" t="s">
        <v>612</v>
      </c>
      <c r="J535" t="s">
        <v>614</v>
      </c>
      <c r="K535" t="s">
        <v>613</v>
      </c>
      <c r="L535">
        <v>1339</v>
      </c>
      <c r="N535">
        <v>1007</v>
      </c>
      <c r="O535" t="s">
        <v>102</v>
      </c>
      <c r="P535" t="s">
        <v>102</v>
      </c>
      <c r="Q535">
        <v>1</v>
      </c>
      <c r="Y535">
        <v>0.3</v>
      </c>
      <c r="AA535">
        <v>7.07</v>
      </c>
      <c r="AB535">
        <v>0</v>
      </c>
      <c r="AC535">
        <v>0</v>
      </c>
      <c r="AD535">
        <v>0</v>
      </c>
      <c r="AN535">
        <v>0</v>
      </c>
      <c r="AO535">
        <v>1</v>
      </c>
      <c r="AP535">
        <v>0</v>
      </c>
      <c r="AQ535">
        <v>0</v>
      </c>
      <c r="AR535">
        <v>0</v>
      </c>
      <c r="AS535" t="s">
        <v>45</v>
      </c>
      <c r="AT535">
        <v>0.3</v>
      </c>
      <c r="AU535" t="s">
        <v>45</v>
      </c>
      <c r="AV535">
        <v>0</v>
      </c>
      <c r="AW535">
        <v>2</v>
      </c>
      <c r="AX535">
        <v>22957787</v>
      </c>
      <c r="AY535">
        <v>1</v>
      </c>
      <c r="AZ535">
        <v>0</v>
      </c>
      <c r="BA535">
        <v>511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B535">
        <v>0</v>
      </c>
    </row>
    <row r="536" spans="1:80">
      <c r="A536">
        <f>ROW(Source!A1105)</f>
        <v>1105</v>
      </c>
      <c r="B536">
        <v>22950688</v>
      </c>
      <c r="C536">
        <v>22957784</v>
      </c>
      <c r="D536">
        <v>7232520</v>
      </c>
      <c r="E536">
        <v>1</v>
      </c>
      <c r="F536">
        <v>1</v>
      </c>
      <c r="G536">
        <v>7157832</v>
      </c>
      <c r="H536">
        <v>3</v>
      </c>
      <c r="I536" t="s">
        <v>853</v>
      </c>
      <c r="J536" t="s">
        <v>855</v>
      </c>
      <c r="K536" t="s">
        <v>854</v>
      </c>
      <c r="L536">
        <v>1327</v>
      </c>
      <c r="N536">
        <v>1005</v>
      </c>
      <c r="O536" t="s">
        <v>462</v>
      </c>
      <c r="P536" t="s">
        <v>462</v>
      </c>
      <c r="Q536">
        <v>1</v>
      </c>
      <c r="Y536">
        <v>100</v>
      </c>
      <c r="AA536">
        <v>52.32</v>
      </c>
      <c r="AB536">
        <v>0</v>
      </c>
      <c r="AC536">
        <v>0</v>
      </c>
      <c r="AD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 t="s">
        <v>45</v>
      </c>
      <c r="AT536">
        <v>100</v>
      </c>
      <c r="AU536" t="s">
        <v>45</v>
      </c>
      <c r="AV536">
        <v>0</v>
      </c>
      <c r="AW536">
        <v>1</v>
      </c>
      <c r="AX536">
        <v>-1</v>
      </c>
      <c r="AY536">
        <v>0</v>
      </c>
      <c r="AZ536">
        <v>0</v>
      </c>
      <c r="BA536" t="s">
        <v>45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B536">
        <v>0</v>
      </c>
    </row>
    <row r="537" spans="1:80">
      <c r="A537">
        <f>ROW(Source!A1105)</f>
        <v>1105</v>
      </c>
      <c r="B537">
        <v>22950688</v>
      </c>
      <c r="C537">
        <v>22957784</v>
      </c>
      <c r="D537">
        <v>7235008</v>
      </c>
      <c r="E537">
        <v>1</v>
      </c>
      <c r="F537">
        <v>1</v>
      </c>
      <c r="G537">
        <v>7157832</v>
      </c>
      <c r="H537">
        <v>3</v>
      </c>
      <c r="I537" t="s">
        <v>850</v>
      </c>
      <c r="J537" t="s">
        <v>852</v>
      </c>
      <c r="K537" t="s">
        <v>851</v>
      </c>
      <c r="L537">
        <v>1348</v>
      </c>
      <c r="N537">
        <v>1009</v>
      </c>
      <c r="O537" t="s">
        <v>138</v>
      </c>
      <c r="P537" t="s">
        <v>138</v>
      </c>
      <c r="Q537">
        <v>1000</v>
      </c>
      <c r="Y537">
        <v>0</v>
      </c>
      <c r="AA537">
        <v>5986.03</v>
      </c>
      <c r="AB537">
        <v>0</v>
      </c>
      <c r="AC537">
        <v>0</v>
      </c>
      <c r="AD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 t="s">
        <v>45</v>
      </c>
      <c r="AT537">
        <v>0</v>
      </c>
      <c r="AU537" t="s">
        <v>45</v>
      </c>
      <c r="AV537">
        <v>0</v>
      </c>
      <c r="AW537">
        <v>1</v>
      </c>
      <c r="AX537">
        <v>-1</v>
      </c>
      <c r="AY537">
        <v>0</v>
      </c>
      <c r="AZ537">
        <v>0</v>
      </c>
      <c r="BA537" t="s">
        <v>45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B537">
        <v>0</v>
      </c>
    </row>
    <row r="538" spans="1:80">
      <c r="A538">
        <f>ROW(Source!A1105)</f>
        <v>1105</v>
      </c>
      <c r="B538">
        <v>22950688</v>
      </c>
      <c r="C538">
        <v>22957784</v>
      </c>
      <c r="D538">
        <v>7234965</v>
      </c>
      <c r="E538">
        <v>1</v>
      </c>
      <c r="F538">
        <v>1</v>
      </c>
      <c r="G538">
        <v>7157832</v>
      </c>
      <c r="H538">
        <v>3</v>
      </c>
      <c r="I538" t="s">
        <v>476</v>
      </c>
      <c r="J538" t="s">
        <v>478</v>
      </c>
      <c r="K538" t="s">
        <v>477</v>
      </c>
      <c r="L538">
        <v>1339</v>
      </c>
      <c r="N538">
        <v>1007</v>
      </c>
      <c r="O538" t="s">
        <v>102</v>
      </c>
      <c r="P538" t="s">
        <v>102</v>
      </c>
      <c r="Q538">
        <v>1</v>
      </c>
      <c r="Y538">
        <v>1.42</v>
      </c>
      <c r="AA538">
        <v>478.96</v>
      </c>
      <c r="AB538">
        <v>0</v>
      </c>
      <c r="AC538">
        <v>0</v>
      </c>
      <c r="AD538">
        <v>0</v>
      </c>
      <c r="AN538">
        <v>0</v>
      </c>
      <c r="AO538">
        <v>1</v>
      </c>
      <c r="AP538">
        <v>0</v>
      </c>
      <c r="AQ538">
        <v>0</v>
      </c>
      <c r="AR538">
        <v>0</v>
      </c>
      <c r="AS538" t="s">
        <v>45</v>
      </c>
      <c r="AT538">
        <v>1.42</v>
      </c>
      <c r="AU538" t="s">
        <v>45</v>
      </c>
      <c r="AV538">
        <v>0</v>
      </c>
      <c r="AW538">
        <v>2</v>
      </c>
      <c r="AX538">
        <v>22957788</v>
      </c>
      <c r="AY538">
        <v>1</v>
      </c>
      <c r="AZ538">
        <v>0</v>
      </c>
      <c r="BA538">
        <v>512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B538">
        <v>0</v>
      </c>
    </row>
    <row r="539" spans="1:80">
      <c r="A539">
        <f>ROW(Source!A1134)</f>
        <v>1134</v>
      </c>
      <c r="B539">
        <v>22950688</v>
      </c>
      <c r="C539">
        <v>22957794</v>
      </c>
      <c r="D539">
        <v>7157835</v>
      </c>
      <c r="E539">
        <v>7157832</v>
      </c>
      <c r="F539">
        <v>1</v>
      </c>
      <c r="G539">
        <v>7157832</v>
      </c>
      <c r="H539">
        <v>1</v>
      </c>
      <c r="I539" t="s">
        <v>1053</v>
      </c>
      <c r="J539" t="s">
        <v>45</v>
      </c>
      <c r="K539" t="s">
        <v>1054</v>
      </c>
      <c r="L539">
        <v>1191</v>
      </c>
      <c r="N539">
        <v>1013</v>
      </c>
      <c r="O539" t="s">
        <v>1055</v>
      </c>
      <c r="P539" t="s">
        <v>1055</v>
      </c>
      <c r="Q539">
        <v>1</v>
      </c>
      <c r="Y539">
        <v>146.80000000000001</v>
      </c>
      <c r="AA539">
        <v>0</v>
      </c>
      <c r="AB539">
        <v>0</v>
      </c>
      <c r="AC539">
        <v>0</v>
      </c>
      <c r="AD539">
        <v>0</v>
      </c>
      <c r="AN539">
        <v>0</v>
      </c>
      <c r="AO539">
        <v>1</v>
      </c>
      <c r="AP539">
        <v>0</v>
      </c>
      <c r="AQ539">
        <v>0</v>
      </c>
      <c r="AR539">
        <v>0</v>
      </c>
      <c r="AS539" t="s">
        <v>45</v>
      </c>
      <c r="AT539">
        <v>146.80000000000001</v>
      </c>
      <c r="AU539" t="s">
        <v>45</v>
      </c>
      <c r="AV539">
        <v>1</v>
      </c>
      <c r="AW539">
        <v>2</v>
      </c>
      <c r="AX539">
        <v>22957797</v>
      </c>
      <c r="AY539">
        <v>1</v>
      </c>
      <c r="AZ539">
        <v>0</v>
      </c>
      <c r="BA539">
        <v>515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B539">
        <v>0</v>
      </c>
    </row>
    <row r="540" spans="1:80">
      <c r="A540">
        <f>ROW(Source!A1134)</f>
        <v>1134</v>
      </c>
      <c r="B540">
        <v>22950688</v>
      </c>
      <c r="C540">
        <v>22957794</v>
      </c>
      <c r="D540">
        <v>7182702</v>
      </c>
      <c r="E540">
        <v>7157832</v>
      </c>
      <c r="F540">
        <v>1</v>
      </c>
      <c r="G540">
        <v>7157832</v>
      </c>
      <c r="H540">
        <v>3</v>
      </c>
      <c r="I540" t="s">
        <v>1066</v>
      </c>
      <c r="J540" t="s">
        <v>45</v>
      </c>
      <c r="K540" t="s">
        <v>1134</v>
      </c>
      <c r="L540">
        <v>1348</v>
      </c>
      <c r="N540">
        <v>1009</v>
      </c>
      <c r="O540" t="s">
        <v>138</v>
      </c>
      <c r="P540" t="s">
        <v>138</v>
      </c>
      <c r="Q540">
        <v>1000</v>
      </c>
      <c r="Y540">
        <v>3.38</v>
      </c>
      <c r="AA540">
        <v>0</v>
      </c>
      <c r="AB540">
        <v>0</v>
      </c>
      <c r="AC540">
        <v>0</v>
      </c>
      <c r="AD540">
        <v>0</v>
      </c>
      <c r="AN540">
        <v>0</v>
      </c>
      <c r="AO540">
        <v>1</v>
      </c>
      <c r="AP540">
        <v>0</v>
      </c>
      <c r="AQ540">
        <v>0</v>
      </c>
      <c r="AR540">
        <v>0</v>
      </c>
      <c r="AS540" t="s">
        <v>45</v>
      </c>
      <c r="AT540">
        <v>3.38</v>
      </c>
      <c r="AU540" t="s">
        <v>45</v>
      </c>
      <c r="AV540">
        <v>0</v>
      </c>
      <c r="AW540">
        <v>2</v>
      </c>
      <c r="AX540">
        <v>22957799</v>
      </c>
      <c r="AY540">
        <v>1</v>
      </c>
      <c r="AZ540">
        <v>0</v>
      </c>
      <c r="BA540">
        <v>516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B540">
        <v>0</v>
      </c>
    </row>
    <row r="541" spans="1:80">
      <c r="A541">
        <f>ROW(Source!A1134)</f>
        <v>1134</v>
      </c>
      <c r="B541">
        <v>22950688</v>
      </c>
      <c r="C541">
        <v>22957794</v>
      </c>
      <c r="D541">
        <v>7234972</v>
      </c>
      <c r="E541">
        <v>1</v>
      </c>
      <c r="F541">
        <v>1</v>
      </c>
      <c r="G541">
        <v>7157832</v>
      </c>
      <c r="H541">
        <v>3</v>
      </c>
      <c r="I541" t="s">
        <v>387</v>
      </c>
      <c r="J541" t="s">
        <v>389</v>
      </c>
      <c r="K541" t="s">
        <v>388</v>
      </c>
      <c r="L541">
        <v>1339</v>
      </c>
      <c r="N541">
        <v>1007</v>
      </c>
      <c r="O541" t="s">
        <v>102</v>
      </c>
      <c r="P541" t="s">
        <v>102</v>
      </c>
      <c r="Q541">
        <v>1</v>
      </c>
      <c r="Y541">
        <v>2.2000000000000002</v>
      </c>
      <c r="AA541">
        <v>481.69</v>
      </c>
      <c r="AB541">
        <v>0</v>
      </c>
      <c r="AC541">
        <v>0</v>
      </c>
      <c r="AD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 t="s">
        <v>45</v>
      </c>
      <c r="AT541">
        <v>2.2000000000000002</v>
      </c>
      <c r="AU541" t="s">
        <v>45</v>
      </c>
      <c r="AV541">
        <v>0</v>
      </c>
      <c r="AW541">
        <v>1</v>
      </c>
      <c r="AX541">
        <v>-1</v>
      </c>
      <c r="AY541">
        <v>0</v>
      </c>
      <c r="AZ541">
        <v>0</v>
      </c>
      <c r="BA541" t="s">
        <v>45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B541">
        <v>0</v>
      </c>
    </row>
    <row r="542" spans="1:80">
      <c r="A542">
        <f>ROW(Source!A1136)</f>
        <v>1136</v>
      </c>
      <c r="B542">
        <v>22950688</v>
      </c>
      <c r="C542">
        <v>22957802</v>
      </c>
      <c r="D542">
        <v>7157835</v>
      </c>
      <c r="E542">
        <v>7157832</v>
      </c>
      <c r="F542">
        <v>1</v>
      </c>
      <c r="G542">
        <v>7157832</v>
      </c>
      <c r="H542">
        <v>1</v>
      </c>
      <c r="I542" t="s">
        <v>1053</v>
      </c>
      <c r="J542" t="s">
        <v>45</v>
      </c>
      <c r="K542" t="s">
        <v>1054</v>
      </c>
      <c r="L542">
        <v>1191</v>
      </c>
      <c r="N542">
        <v>1013</v>
      </c>
      <c r="O542" t="s">
        <v>1055</v>
      </c>
      <c r="P542" t="s">
        <v>1055</v>
      </c>
      <c r="Q542">
        <v>1</v>
      </c>
      <c r="Y542">
        <v>4.6500000000000004</v>
      </c>
      <c r="AA542">
        <v>0</v>
      </c>
      <c r="AB542">
        <v>0</v>
      </c>
      <c r="AC542">
        <v>0</v>
      </c>
      <c r="AD542">
        <v>0</v>
      </c>
      <c r="AN542">
        <v>0</v>
      </c>
      <c r="AO542">
        <v>1</v>
      </c>
      <c r="AP542">
        <v>0</v>
      </c>
      <c r="AQ542">
        <v>0</v>
      </c>
      <c r="AR542">
        <v>0</v>
      </c>
      <c r="AS542" t="s">
        <v>45</v>
      </c>
      <c r="AT542">
        <v>4.6500000000000004</v>
      </c>
      <c r="AU542" t="s">
        <v>45</v>
      </c>
      <c r="AV542">
        <v>1</v>
      </c>
      <c r="AW542">
        <v>2</v>
      </c>
      <c r="AX542">
        <v>22957806</v>
      </c>
      <c r="AY542">
        <v>1</v>
      </c>
      <c r="AZ542">
        <v>0</v>
      </c>
      <c r="BA542">
        <v>518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B542">
        <v>0</v>
      </c>
    </row>
    <row r="543" spans="1:80">
      <c r="A543">
        <f>ROW(Source!A1136)</f>
        <v>1136</v>
      </c>
      <c r="B543">
        <v>22950688</v>
      </c>
      <c r="C543">
        <v>22957802</v>
      </c>
      <c r="D543">
        <v>7231421</v>
      </c>
      <c r="E543">
        <v>1</v>
      </c>
      <c r="F543">
        <v>1</v>
      </c>
      <c r="G543">
        <v>7157832</v>
      </c>
      <c r="H543">
        <v>2</v>
      </c>
      <c r="I543" t="s">
        <v>1157</v>
      </c>
      <c r="J543" t="s">
        <v>1158</v>
      </c>
      <c r="K543" t="s">
        <v>1159</v>
      </c>
      <c r="L543">
        <v>1368</v>
      </c>
      <c r="N543">
        <v>1011</v>
      </c>
      <c r="O543" t="s">
        <v>1059</v>
      </c>
      <c r="P543" t="s">
        <v>1059</v>
      </c>
      <c r="Q543">
        <v>1</v>
      </c>
      <c r="Y543">
        <v>0.01</v>
      </c>
      <c r="AA543">
        <v>0</v>
      </c>
      <c r="AB543">
        <v>74.44</v>
      </c>
      <c r="AC543">
        <v>17.59</v>
      </c>
      <c r="AD543">
        <v>0</v>
      </c>
      <c r="AN543">
        <v>0</v>
      </c>
      <c r="AO543">
        <v>1</v>
      </c>
      <c r="AP543">
        <v>0</v>
      </c>
      <c r="AQ543">
        <v>0</v>
      </c>
      <c r="AR543">
        <v>0</v>
      </c>
      <c r="AS543" t="s">
        <v>45</v>
      </c>
      <c r="AT543">
        <v>0.01</v>
      </c>
      <c r="AU543" t="s">
        <v>45</v>
      </c>
      <c r="AV543">
        <v>0</v>
      </c>
      <c r="AW543">
        <v>2</v>
      </c>
      <c r="AX543">
        <v>22957807</v>
      </c>
      <c r="AY543">
        <v>1</v>
      </c>
      <c r="AZ543">
        <v>0</v>
      </c>
      <c r="BA543">
        <v>519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B543">
        <v>0</v>
      </c>
    </row>
    <row r="544" spans="1:80">
      <c r="A544">
        <f>ROW(Source!A1136)</f>
        <v>1136</v>
      </c>
      <c r="B544">
        <v>22950688</v>
      </c>
      <c r="C544">
        <v>22957802</v>
      </c>
      <c r="D544">
        <v>9283418</v>
      </c>
      <c r="E544">
        <v>1</v>
      </c>
      <c r="F544">
        <v>1</v>
      </c>
      <c r="G544">
        <v>7157832</v>
      </c>
      <c r="H544">
        <v>2</v>
      </c>
      <c r="I544" t="s">
        <v>1340</v>
      </c>
      <c r="J544" t="s">
        <v>1341</v>
      </c>
      <c r="K544" t="s">
        <v>1342</v>
      </c>
      <c r="L544">
        <v>1368</v>
      </c>
      <c r="N544">
        <v>1011</v>
      </c>
      <c r="O544" t="s">
        <v>1059</v>
      </c>
      <c r="P544" t="s">
        <v>1059</v>
      </c>
      <c r="Q544">
        <v>1</v>
      </c>
      <c r="Y544">
        <v>0.03</v>
      </c>
      <c r="AA544">
        <v>0</v>
      </c>
      <c r="AB544">
        <v>1.76</v>
      </c>
      <c r="AC544">
        <v>0.01</v>
      </c>
      <c r="AD544">
        <v>0</v>
      </c>
      <c r="AN544">
        <v>0</v>
      </c>
      <c r="AO544">
        <v>1</v>
      </c>
      <c r="AP544">
        <v>0</v>
      </c>
      <c r="AQ544">
        <v>0</v>
      </c>
      <c r="AR544">
        <v>0</v>
      </c>
      <c r="AS544" t="s">
        <v>45</v>
      </c>
      <c r="AT544">
        <v>0.03</v>
      </c>
      <c r="AU544" t="s">
        <v>45</v>
      </c>
      <c r="AV544">
        <v>0</v>
      </c>
      <c r="AW544">
        <v>2</v>
      </c>
      <c r="AX544">
        <v>22957808</v>
      </c>
      <c r="AY544">
        <v>1</v>
      </c>
      <c r="AZ544">
        <v>0</v>
      </c>
      <c r="BA544">
        <v>520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B544">
        <v>0</v>
      </c>
    </row>
    <row r="545" spans="1:80">
      <c r="A545">
        <f>ROW(Source!A1136)</f>
        <v>1136</v>
      </c>
      <c r="B545">
        <v>22950688</v>
      </c>
      <c r="C545">
        <v>22957802</v>
      </c>
      <c r="D545">
        <v>7233505</v>
      </c>
      <c r="E545">
        <v>1</v>
      </c>
      <c r="F545">
        <v>1</v>
      </c>
      <c r="G545">
        <v>7157832</v>
      </c>
      <c r="H545">
        <v>3</v>
      </c>
      <c r="I545" t="s">
        <v>829</v>
      </c>
      <c r="J545" t="s">
        <v>831</v>
      </c>
      <c r="K545" t="s">
        <v>830</v>
      </c>
      <c r="L545">
        <v>1346</v>
      </c>
      <c r="N545">
        <v>1009</v>
      </c>
      <c r="O545" t="s">
        <v>163</v>
      </c>
      <c r="P545" t="s">
        <v>163</v>
      </c>
      <c r="Q545">
        <v>1</v>
      </c>
      <c r="Y545">
        <v>10.3</v>
      </c>
      <c r="AA545">
        <v>117.24</v>
      </c>
      <c r="AB545">
        <v>0</v>
      </c>
      <c r="AC545">
        <v>0</v>
      </c>
      <c r="AD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 t="s">
        <v>45</v>
      </c>
      <c r="AT545">
        <v>10.3</v>
      </c>
      <c r="AU545" t="s">
        <v>45</v>
      </c>
      <c r="AV545">
        <v>0</v>
      </c>
      <c r="AW545">
        <v>1</v>
      </c>
      <c r="AX545">
        <v>-1</v>
      </c>
      <c r="AY545">
        <v>0</v>
      </c>
      <c r="AZ545">
        <v>0</v>
      </c>
      <c r="BA545" t="s">
        <v>45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B545">
        <v>0</v>
      </c>
    </row>
    <row r="546" spans="1:80">
      <c r="A546">
        <f>ROW(Source!A1138)</f>
        <v>1138</v>
      </c>
      <c r="B546">
        <v>22950688</v>
      </c>
      <c r="C546">
        <v>22957812</v>
      </c>
      <c r="D546">
        <v>7157835</v>
      </c>
      <c r="E546">
        <v>7157832</v>
      </c>
      <c r="F546">
        <v>1</v>
      </c>
      <c r="G546">
        <v>7157832</v>
      </c>
      <c r="H546">
        <v>1</v>
      </c>
      <c r="I546" t="s">
        <v>1053</v>
      </c>
      <c r="J546" t="s">
        <v>45</v>
      </c>
      <c r="K546" t="s">
        <v>1054</v>
      </c>
      <c r="L546">
        <v>1191</v>
      </c>
      <c r="N546">
        <v>1013</v>
      </c>
      <c r="O546" t="s">
        <v>1055</v>
      </c>
      <c r="P546" t="s">
        <v>1055</v>
      </c>
      <c r="Q546">
        <v>1</v>
      </c>
      <c r="Y546">
        <v>27.8</v>
      </c>
      <c r="AA546">
        <v>0</v>
      </c>
      <c r="AB546">
        <v>0</v>
      </c>
      <c r="AC546">
        <v>0</v>
      </c>
      <c r="AD546">
        <v>0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45</v>
      </c>
      <c r="AT546">
        <v>27.8</v>
      </c>
      <c r="AU546" t="s">
        <v>45</v>
      </c>
      <c r="AV546">
        <v>1</v>
      </c>
      <c r="AW546">
        <v>2</v>
      </c>
      <c r="AX546">
        <v>22957820</v>
      </c>
      <c r="AY546">
        <v>1</v>
      </c>
      <c r="AZ546">
        <v>0</v>
      </c>
      <c r="BA546">
        <v>522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B546">
        <v>0</v>
      </c>
    </row>
    <row r="547" spans="1:80">
      <c r="A547">
        <f>ROW(Source!A1138)</f>
        <v>1138</v>
      </c>
      <c r="B547">
        <v>22950688</v>
      </c>
      <c r="C547">
        <v>22957812</v>
      </c>
      <c r="D547">
        <v>7159942</v>
      </c>
      <c r="E547">
        <v>7157832</v>
      </c>
      <c r="F547">
        <v>1</v>
      </c>
      <c r="G547">
        <v>7157832</v>
      </c>
      <c r="H547">
        <v>2</v>
      </c>
      <c r="I547" t="s">
        <v>1063</v>
      </c>
      <c r="J547" t="s">
        <v>45</v>
      </c>
      <c r="K547" t="s">
        <v>1064</v>
      </c>
      <c r="L547">
        <v>1344</v>
      </c>
      <c r="N547">
        <v>1008</v>
      </c>
      <c r="O547" t="s">
        <v>1065</v>
      </c>
      <c r="P547" t="s">
        <v>1065</v>
      </c>
      <c r="Q547">
        <v>1</v>
      </c>
      <c r="Y547">
        <v>4.47</v>
      </c>
      <c r="AA547">
        <v>0</v>
      </c>
      <c r="AB547">
        <v>1</v>
      </c>
      <c r="AC547">
        <v>0</v>
      </c>
      <c r="AD547">
        <v>0</v>
      </c>
      <c r="AN547">
        <v>0</v>
      </c>
      <c r="AO547">
        <v>1</v>
      </c>
      <c r="AP547">
        <v>0</v>
      </c>
      <c r="AQ547">
        <v>0</v>
      </c>
      <c r="AR547">
        <v>0</v>
      </c>
      <c r="AS547" t="s">
        <v>45</v>
      </c>
      <c r="AT547">
        <v>4.47</v>
      </c>
      <c r="AU547" t="s">
        <v>45</v>
      </c>
      <c r="AV547">
        <v>0</v>
      </c>
      <c r="AW547">
        <v>2</v>
      </c>
      <c r="AX547">
        <v>22957821</v>
      </c>
      <c r="AY547">
        <v>1</v>
      </c>
      <c r="AZ547">
        <v>0</v>
      </c>
      <c r="BA547">
        <v>523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B547">
        <v>0</v>
      </c>
    </row>
    <row r="548" spans="1:80">
      <c r="A548">
        <f>ROW(Source!A1138)</f>
        <v>1138</v>
      </c>
      <c r="B548">
        <v>22950688</v>
      </c>
      <c r="C548">
        <v>22957812</v>
      </c>
      <c r="D548">
        <v>7231827</v>
      </c>
      <c r="E548">
        <v>1</v>
      </c>
      <c r="F548">
        <v>1</v>
      </c>
      <c r="G548">
        <v>7157832</v>
      </c>
      <c r="H548">
        <v>3</v>
      </c>
      <c r="I548" t="s">
        <v>612</v>
      </c>
      <c r="J548" t="s">
        <v>614</v>
      </c>
      <c r="K548" t="s">
        <v>613</v>
      </c>
      <c r="L548">
        <v>1339</v>
      </c>
      <c r="N548">
        <v>1007</v>
      </c>
      <c r="O548" t="s">
        <v>102</v>
      </c>
      <c r="P548" t="s">
        <v>102</v>
      </c>
      <c r="Q548">
        <v>1</v>
      </c>
      <c r="Y548">
        <v>0.24</v>
      </c>
      <c r="AA548">
        <v>7.07</v>
      </c>
      <c r="AB548">
        <v>0</v>
      </c>
      <c r="AC548">
        <v>0</v>
      </c>
      <c r="AD548">
        <v>0</v>
      </c>
      <c r="AN548">
        <v>0</v>
      </c>
      <c r="AO548">
        <v>1</v>
      </c>
      <c r="AP548">
        <v>0</v>
      </c>
      <c r="AQ548">
        <v>0</v>
      </c>
      <c r="AR548">
        <v>0</v>
      </c>
      <c r="AS548" t="s">
        <v>45</v>
      </c>
      <c r="AT548">
        <v>0.24</v>
      </c>
      <c r="AU548" t="s">
        <v>45</v>
      </c>
      <c r="AV548">
        <v>0</v>
      </c>
      <c r="AW548">
        <v>2</v>
      </c>
      <c r="AX548">
        <v>22957822</v>
      </c>
      <c r="AY548">
        <v>1</v>
      </c>
      <c r="AZ548">
        <v>0</v>
      </c>
      <c r="BA548">
        <v>524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B548">
        <v>0</v>
      </c>
    </row>
    <row r="549" spans="1:80">
      <c r="A549">
        <f>ROW(Source!A1138)</f>
        <v>1138</v>
      </c>
      <c r="B549">
        <v>22950688</v>
      </c>
      <c r="C549">
        <v>22957812</v>
      </c>
      <c r="D549">
        <v>7233129</v>
      </c>
      <c r="E549">
        <v>1</v>
      </c>
      <c r="F549">
        <v>1</v>
      </c>
      <c r="G549">
        <v>7157832</v>
      </c>
      <c r="H549">
        <v>3</v>
      </c>
      <c r="I549" t="s">
        <v>1181</v>
      </c>
      <c r="J549" t="s">
        <v>1182</v>
      </c>
      <c r="K549" t="s">
        <v>1183</v>
      </c>
      <c r="L549">
        <v>1327</v>
      </c>
      <c r="N549">
        <v>1005</v>
      </c>
      <c r="O549" t="s">
        <v>462</v>
      </c>
      <c r="P549" t="s">
        <v>462</v>
      </c>
      <c r="Q549">
        <v>1</v>
      </c>
      <c r="Y549">
        <v>0.8</v>
      </c>
      <c r="AA549">
        <v>104</v>
      </c>
      <c r="AB549">
        <v>0</v>
      </c>
      <c r="AC549">
        <v>0</v>
      </c>
      <c r="AD549">
        <v>0</v>
      </c>
      <c r="AN549">
        <v>0</v>
      </c>
      <c r="AO549">
        <v>1</v>
      </c>
      <c r="AP549">
        <v>0</v>
      </c>
      <c r="AQ549">
        <v>0</v>
      </c>
      <c r="AR549">
        <v>0</v>
      </c>
      <c r="AS549" t="s">
        <v>45</v>
      </c>
      <c r="AT549">
        <v>0.8</v>
      </c>
      <c r="AU549" t="s">
        <v>45</v>
      </c>
      <c r="AV549">
        <v>0</v>
      </c>
      <c r="AW549">
        <v>2</v>
      </c>
      <c r="AX549">
        <v>22957823</v>
      </c>
      <c r="AY549">
        <v>1</v>
      </c>
      <c r="AZ549">
        <v>0</v>
      </c>
      <c r="BA549">
        <v>525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B549">
        <v>0</v>
      </c>
    </row>
    <row r="550" spans="1:80">
      <c r="A550">
        <f>ROW(Source!A1138)</f>
        <v>1138</v>
      </c>
      <c r="B550">
        <v>22950688</v>
      </c>
      <c r="C550">
        <v>22957812</v>
      </c>
      <c r="D550">
        <v>7233145</v>
      </c>
      <c r="E550">
        <v>1</v>
      </c>
      <c r="F550">
        <v>1</v>
      </c>
      <c r="G550">
        <v>7157832</v>
      </c>
      <c r="H550">
        <v>3</v>
      </c>
      <c r="I550" t="s">
        <v>832</v>
      </c>
      <c r="J550" t="s">
        <v>834</v>
      </c>
      <c r="K550" t="s">
        <v>833</v>
      </c>
      <c r="L550">
        <v>1348</v>
      </c>
      <c r="N550">
        <v>1009</v>
      </c>
      <c r="O550" t="s">
        <v>138</v>
      </c>
      <c r="P550" t="s">
        <v>138</v>
      </c>
      <c r="Q550">
        <v>1000</v>
      </c>
      <c r="Y550">
        <v>7.1999999999999998E-3</v>
      </c>
      <c r="AA550">
        <v>6976.8</v>
      </c>
      <c r="AB550">
        <v>0</v>
      </c>
      <c r="AC550">
        <v>0</v>
      </c>
      <c r="AD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 t="s">
        <v>45</v>
      </c>
      <c r="AT550">
        <v>7.1999999999999998E-3</v>
      </c>
      <c r="AU550" t="s">
        <v>45</v>
      </c>
      <c r="AV550">
        <v>0</v>
      </c>
      <c r="AW550">
        <v>1</v>
      </c>
      <c r="AX550">
        <v>-1</v>
      </c>
      <c r="AY550">
        <v>0</v>
      </c>
      <c r="AZ550">
        <v>0</v>
      </c>
      <c r="BA550" t="s">
        <v>45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B550">
        <v>0</v>
      </c>
    </row>
    <row r="551" spans="1:80">
      <c r="A551">
        <f>ROW(Source!A1138)</f>
        <v>1138</v>
      </c>
      <c r="B551">
        <v>22950688</v>
      </c>
      <c r="C551">
        <v>22957812</v>
      </c>
      <c r="D551">
        <v>7233803</v>
      </c>
      <c r="E551">
        <v>1</v>
      </c>
      <c r="F551">
        <v>1</v>
      </c>
      <c r="G551">
        <v>7157832</v>
      </c>
      <c r="H551">
        <v>3</v>
      </c>
      <c r="I551" t="s">
        <v>835</v>
      </c>
      <c r="J551" t="s">
        <v>837</v>
      </c>
      <c r="K551" t="s">
        <v>836</v>
      </c>
      <c r="L551">
        <v>1348</v>
      </c>
      <c r="N551">
        <v>1009</v>
      </c>
      <c r="O551" t="s">
        <v>138</v>
      </c>
      <c r="P551" t="s">
        <v>138</v>
      </c>
      <c r="Q551">
        <v>1000</v>
      </c>
      <c r="Y551">
        <v>7.0999999999999994E-2</v>
      </c>
      <c r="AA551">
        <v>33030.400000000001</v>
      </c>
      <c r="AB551">
        <v>0</v>
      </c>
      <c r="AC551">
        <v>0</v>
      </c>
      <c r="AD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 t="s">
        <v>45</v>
      </c>
      <c r="AT551">
        <v>7.0999999999999994E-2</v>
      </c>
      <c r="AU551" t="s">
        <v>45</v>
      </c>
      <c r="AV551">
        <v>0</v>
      </c>
      <c r="AW551">
        <v>1</v>
      </c>
      <c r="AX551">
        <v>-1</v>
      </c>
      <c r="AY551">
        <v>0</v>
      </c>
      <c r="AZ551">
        <v>0</v>
      </c>
      <c r="BA551" t="s">
        <v>45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B551">
        <v>0</v>
      </c>
    </row>
    <row r="552" spans="1:80">
      <c r="A552">
        <f>ROW(Source!A1138)</f>
        <v>1138</v>
      </c>
      <c r="B552">
        <v>22950688</v>
      </c>
      <c r="C552">
        <v>22957812</v>
      </c>
      <c r="D552">
        <v>7232109</v>
      </c>
      <c r="E552">
        <v>1</v>
      </c>
      <c r="F552">
        <v>1</v>
      </c>
      <c r="G552">
        <v>7157832</v>
      </c>
      <c r="H552">
        <v>3</v>
      </c>
      <c r="I552" t="s">
        <v>1184</v>
      </c>
      <c r="J552" t="s">
        <v>1185</v>
      </c>
      <c r="K552" t="s">
        <v>1186</v>
      </c>
      <c r="L552">
        <v>1348</v>
      </c>
      <c r="N552">
        <v>1009</v>
      </c>
      <c r="O552" t="s">
        <v>138</v>
      </c>
      <c r="P552" t="s">
        <v>138</v>
      </c>
      <c r="Q552">
        <v>1000</v>
      </c>
      <c r="Y552">
        <v>4.0200000000000001E-3</v>
      </c>
      <c r="AA552">
        <v>12237.68</v>
      </c>
      <c r="AB552">
        <v>0</v>
      </c>
      <c r="AC552">
        <v>0</v>
      </c>
      <c r="AD552">
        <v>0</v>
      </c>
      <c r="AN552">
        <v>0</v>
      </c>
      <c r="AO552">
        <v>1</v>
      </c>
      <c r="AP552">
        <v>0</v>
      </c>
      <c r="AQ552">
        <v>0</v>
      </c>
      <c r="AR552">
        <v>0</v>
      </c>
      <c r="AS552" t="s">
        <v>45</v>
      </c>
      <c r="AT552">
        <v>4.0200000000000001E-3</v>
      </c>
      <c r="AU552" t="s">
        <v>45</v>
      </c>
      <c r="AV552">
        <v>0</v>
      </c>
      <c r="AW552">
        <v>2</v>
      </c>
      <c r="AX552">
        <v>22957824</v>
      </c>
      <c r="AY552">
        <v>1</v>
      </c>
      <c r="AZ552">
        <v>0</v>
      </c>
      <c r="BA552">
        <v>526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B552">
        <v>0</v>
      </c>
    </row>
    <row r="553" spans="1:80">
      <c r="A553">
        <f>ROW(Source!A1138)</f>
        <v>1138</v>
      </c>
      <c r="B553">
        <v>22950688</v>
      </c>
      <c r="C553">
        <v>22957812</v>
      </c>
      <c r="D553">
        <v>7232360</v>
      </c>
      <c r="E553">
        <v>1</v>
      </c>
      <c r="F553">
        <v>1</v>
      </c>
      <c r="G553">
        <v>7157832</v>
      </c>
      <c r="H553">
        <v>3</v>
      </c>
      <c r="I553" t="s">
        <v>1187</v>
      </c>
      <c r="J553" t="s">
        <v>1188</v>
      </c>
      <c r="K553" t="s">
        <v>1189</v>
      </c>
      <c r="L553">
        <v>1348</v>
      </c>
      <c r="N553">
        <v>1009</v>
      </c>
      <c r="O553" t="s">
        <v>138</v>
      </c>
      <c r="P553" t="s">
        <v>138</v>
      </c>
      <c r="Q553">
        <v>1000</v>
      </c>
      <c r="Y553">
        <v>2.5499999999999998E-2</v>
      </c>
      <c r="AA553">
        <v>545.21</v>
      </c>
      <c r="AB553">
        <v>0</v>
      </c>
      <c r="AC553">
        <v>0</v>
      </c>
      <c r="AD553">
        <v>0</v>
      </c>
      <c r="AN553">
        <v>0</v>
      </c>
      <c r="AO553">
        <v>1</v>
      </c>
      <c r="AP553">
        <v>0</v>
      </c>
      <c r="AQ553">
        <v>0</v>
      </c>
      <c r="AR553">
        <v>0</v>
      </c>
      <c r="AS553" t="s">
        <v>45</v>
      </c>
      <c r="AT553">
        <v>2.5499999999999998E-2</v>
      </c>
      <c r="AU553" t="s">
        <v>45</v>
      </c>
      <c r="AV553">
        <v>0</v>
      </c>
      <c r="AW553">
        <v>2</v>
      </c>
      <c r="AX553">
        <v>22957825</v>
      </c>
      <c r="AY553">
        <v>1</v>
      </c>
      <c r="AZ553">
        <v>0</v>
      </c>
      <c r="BA553">
        <v>527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B553">
        <v>0</v>
      </c>
    </row>
    <row r="554" spans="1:80">
      <c r="A554">
        <f>ROW(Source!A1138)</f>
        <v>1138</v>
      </c>
      <c r="B554">
        <v>22950688</v>
      </c>
      <c r="C554">
        <v>22957812</v>
      </c>
      <c r="D554">
        <v>7232367</v>
      </c>
      <c r="E554">
        <v>1</v>
      </c>
      <c r="F554">
        <v>1</v>
      </c>
      <c r="G554">
        <v>7157832</v>
      </c>
      <c r="H554">
        <v>3</v>
      </c>
      <c r="I554" t="s">
        <v>1190</v>
      </c>
      <c r="J554" t="s">
        <v>1191</v>
      </c>
      <c r="K554" t="s">
        <v>1192</v>
      </c>
      <c r="L554">
        <v>1348</v>
      </c>
      <c r="N554">
        <v>1009</v>
      </c>
      <c r="O554" t="s">
        <v>138</v>
      </c>
      <c r="P554" t="s">
        <v>138</v>
      </c>
      <c r="Q554">
        <v>1000</v>
      </c>
      <c r="Y554">
        <v>1.0200000000000001E-3</v>
      </c>
      <c r="AA554">
        <v>12705.7</v>
      </c>
      <c r="AB554">
        <v>0</v>
      </c>
      <c r="AC554">
        <v>0</v>
      </c>
      <c r="AD554">
        <v>0</v>
      </c>
      <c r="AN554">
        <v>0</v>
      </c>
      <c r="AO554">
        <v>1</v>
      </c>
      <c r="AP554">
        <v>0</v>
      </c>
      <c r="AQ554">
        <v>0</v>
      </c>
      <c r="AR554">
        <v>0</v>
      </c>
      <c r="AS554" t="s">
        <v>45</v>
      </c>
      <c r="AT554">
        <v>1.0200000000000001E-3</v>
      </c>
      <c r="AU554" t="s">
        <v>45</v>
      </c>
      <c r="AV554">
        <v>0</v>
      </c>
      <c r="AW554">
        <v>2</v>
      </c>
      <c r="AX554">
        <v>22957826</v>
      </c>
      <c r="AY554">
        <v>1</v>
      </c>
      <c r="AZ554">
        <v>0</v>
      </c>
      <c r="BA554">
        <v>528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B554">
        <v>0</v>
      </c>
    </row>
    <row r="555" spans="1:80">
      <c r="A555">
        <f>ROW(Source!A1141)</f>
        <v>1141</v>
      </c>
      <c r="B555">
        <v>22950688</v>
      </c>
      <c r="C555">
        <v>22957833</v>
      </c>
      <c r="D555">
        <v>7157835</v>
      </c>
      <c r="E555">
        <v>7157832</v>
      </c>
      <c r="F555">
        <v>1</v>
      </c>
      <c r="G555">
        <v>7157832</v>
      </c>
      <c r="H555">
        <v>1</v>
      </c>
      <c r="I555" t="s">
        <v>1053</v>
      </c>
      <c r="J555" t="s">
        <v>45</v>
      </c>
      <c r="K555" t="s">
        <v>1054</v>
      </c>
      <c r="L555">
        <v>1191</v>
      </c>
      <c r="N555">
        <v>1013</v>
      </c>
      <c r="O555" t="s">
        <v>1055</v>
      </c>
      <c r="P555" t="s">
        <v>1055</v>
      </c>
      <c r="Q555">
        <v>1</v>
      </c>
      <c r="Y555">
        <v>74.3</v>
      </c>
      <c r="AA555">
        <v>0</v>
      </c>
      <c r="AB555">
        <v>0</v>
      </c>
      <c r="AC555">
        <v>0</v>
      </c>
      <c r="AD555">
        <v>0</v>
      </c>
      <c r="AN555">
        <v>0</v>
      </c>
      <c r="AO555">
        <v>1</v>
      </c>
      <c r="AP555">
        <v>0</v>
      </c>
      <c r="AQ555">
        <v>0</v>
      </c>
      <c r="AR555">
        <v>0</v>
      </c>
      <c r="AS555" t="s">
        <v>45</v>
      </c>
      <c r="AT555">
        <v>74.3</v>
      </c>
      <c r="AU555" t="s">
        <v>45</v>
      </c>
      <c r="AV555">
        <v>1</v>
      </c>
      <c r="AW555">
        <v>2</v>
      </c>
      <c r="AX555">
        <v>22957836</v>
      </c>
      <c r="AY555">
        <v>1</v>
      </c>
      <c r="AZ555">
        <v>0</v>
      </c>
      <c r="BA555">
        <v>531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B555">
        <v>0</v>
      </c>
    </row>
    <row r="556" spans="1:80">
      <c r="A556">
        <f>ROW(Source!A1141)</f>
        <v>1141</v>
      </c>
      <c r="B556">
        <v>22950688</v>
      </c>
      <c r="C556">
        <v>22957833</v>
      </c>
      <c r="D556">
        <v>7182702</v>
      </c>
      <c r="E556">
        <v>7157832</v>
      </c>
      <c r="F556">
        <v>1</v>
      </c>
      <c r="G556">
        <v>7157832</v>
      </c>
      <c r="H556">
        <v>3</v>
      </c>
      <c r="I556" t="s">
        <v>1066</v>
      </c>
      <c r="J556" t="s">
        <v>45</v>
      </c>
      <c r="K556" t="s">
        <v>1134</v>
      </c>
      <c r="L556">
        <v>1348</v>
      </c>
      <c r="N556">
        <v>1009</v>
      </c>
      <c r="O556" t="s">
        <v>138</v>
      </c>
      <c r="P556" t="s">
        <v>138</v>
      </c>
      <c r="Q556">
        <v>1000</v>
      </c>
      <c r="Y556">
        <v>4.41</v>
      </c>
      <c r="AA556">
        <v>0</v>
      </c>
      <c r="AB556">
        <v>0</v>
      </c>
      <c r="AC556">
        <v>0</v>
      </c>
      <c r="AD556">
        <v>0</v>
      </c>
      <c r="AN556">
        <v>0</v>
      </c>
      <c r="AO556">
        <v>1</v>
      </c>
      <c r="AP556">
        <v>0</v>
      </c>
      <c r="AQ556">
        <v>0</v>
      </c>
      <c r="AR556">
        <v>0</v>
      </c>
      <c r="AS556" t="s">
        <v>45</v>
      </c>
      <c r="AT556">
        <v>4.41</v>
      </c>
      <c r="AU556" t="s">
        <v>45</v>
      </c>
      <c r="AV556">
        <v>0</v>
      </c>
      <c r="AW556">
        <v>2</v>
      </c>
      <c r="AX556">
        <v>22957837</v>
      </c>
      <c r="AY556">
        <v>1</v>
      </c>
      <c r="AZ556">
        <v>0</v>
      </c>
      <c r="BA556">
        <v>532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B556">
        <v>0</v>
      </c>
    </row>
    <row r="557" spans="1:80">
      <c r="A557">
        <f>ROW(Source!A1142)</f>
        <v>1142</v>
      </c>
      <c r="B557">
        <v>22950688</v>
      </c>
      <c r="C557">
        <v>22957838</v>
      </c>
      <c r="D557">
        <v>7157835</v>
      </c>
      <c r="E557">
        <v>7157832</v>
      </c>
      <c r="F557">
        <v>1</v>
      </c>
      <c r="G557">
        <v>7157832</v>
      </c>
      <c r="H557">
        <v>1</v>
      </c>
      <c r="I557" t="s">
        <v>1053</v>
      </c>
      <c r="J557" t="s">
        <v>45</v>
      </c>
      <c r="K557" t="s">
        <v>1054</v>
      </c>
      <c r="L557">
        <v>1191</v>
      </c>
      <c r="N557">
        <v>1013</v>
      </c>
      <c r="O557" t="s">
        <v>1055</v>
      </c>
      <c r="P557" t="s">
        <v>1055</v>
      </c>
      <c r="Q557">
        <v>1</v>
      </c>
      <c r="Y557">
        <v>200.42</v>
      </c>
      <c r="AA557">
        <v>0</v>
      </c>
      <c r="AB557">
        <v>0</v>
      </c>
      <c r="AC557">
        <v>0</v>
      </c>
      <c r="AD557">
        <v>0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45</v>
      </c>
      <c r="AT557">
        <v>200.42</v>
      </c>
      <c r="AU557" t="s">
        <v>45</v>
      </c>
      <c r="AV557">
        <v>1</v>
      </c>
      <c r="AW557">
        <v>2</v>
      </c>
      <c r="AX557">
        <v>22957844</v>
      </c>
      <c r="AY557">
        <v>1</v>
      </c>
      <c r="AZ557">
        <v>0</v>
      </c>
      <c r="BA557">
        <v>533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B557">
        <v>0</v>
      </c>
    </row>
    <row r="558" spans="1:80">
      <c r="A558">
        <f>ROW(Source!A1142)</f>
        <v>1142</v>
      </c>
      <c r="B558">
        <v>22950688</v>
      </c>
      <c r="C558">
        <v>22957838</v>
      </c>
      <c r="D558">
        <v>7159942</v>
      </c>
      <c r="E558">
        <v>7157832</v>
      </c>
      <c r="F558">
        <v>1</v>
      </c>
      <c r="G558">
        <v>7157832</v>
      </c>
      <c r="H558">
        <v>2</v>
      </c>
      <c r="I558" t="s">
        <v>1063</v>
      </c>
      <c r="J558" t="s">
        <v>45</v>
      </c>
      <c r="K558" t="s">
        <v>1064</v>
      </c>
      <c r="L558">
        <v>1344</v>
      </c>
      <c r="N558">
        <v>1008</v>
      </c>
      <c r="O558" t="s">
        <v>1065</v>
      </c>
      <c r="P558" t="s">
        <v>1065</v>
      </c>
      <c r="Q558">
        <v>1</v>
      </c>
      <c r="Y558">
        <v>29.03</v>
      </c>
      <c r="AA558">
        <v>0</v>
      </c>
      <c r="AB558">
        <v>1</v>
      </c>
      <c r="AC558">
        <v>0</v>
      </c>
      <c r="AD558">
        <v>0</v>
      </c>
      <c r="AN558">
        <v>0</v>
      </c>
      <c r="AO558">
        <v>1</v>
      </c>
      <c r="AP558">
        <v>0</v>
      </c>
      <c r="AQ558">
        <v>0</v>
      </c>
      <c r="AR558">
        <v>0</v>
      </c>
      <c r="AS558" t="s">
        <v>45</v>
      </c>
      <c r="AT558">
        <v>29.03</v>
      </c>
      <c r="AU558" t="s">
        <v>45</v>
      </c>
      <c r="AV558">
        <v>0</v>
      </c>
      <c r="AW558">
        <v>2</v>
      </c>
      <c r="AX558">
        <v>22957845</v>
      </c>
      <c r="AY558">
        <v>1</v>
      </c>
      <c r="AZ558">
        <v>0</v>
      </c>
      <c r="BA558">
        <v>534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B558">
        <v>0</v>
      </c>
    </row>
    <row r="559" spans="1:80">
      <c r="A559">
        <f>ROW(Source!A1142)</f>
        <v>1142</v>
      </c>
      <c r="B559">
        <v>22950688</v>
      </c>
      <c r="C559">
        <v>22957838</v>
      </c>
      <c r="D559">
        <v>7182707</v>
      </c>
      <c r="E559">
        <v>7157832</v>
      </c>
      <c r="F559">
        <v>1</v>
      </c>
      <c r="G559">
        <v>7157832</v>
      </c>
      <c r="H559">
        <v>3</v>
      </c>
      <c r="I559" t="s">
        <v>1066</v>
      </c>
      <c r="J559" t="s">
        <v>45</v>
      </c>
      <c r="K559" t="s">
        <v>1067</v>
      </c>
      <c r="L559">
        <v>1344</v>
      </c>
      <c r="N559">
        <v>1008</v>
      </c>
      <c r="O559" t="s">
        <v>1065</v>
      </c>
      <c r="P559" t="s">
        <v>1065</v>
      </c>
      <c r="Q559">
        <v>1</v>
      </c>
      <c r="Y559">
        <v>8.5399999999999991</v>
      </c>
      <c r="AA559">
        <v>1</v>
      </c>
      <c r="AB559">
        <v>0</v>
      </c>
      <c r="AC559">
        <v>0</v>
      </c>
      <c r="AD559">
        <v>0</v>
      </c>
      <c r="AN559">
        <v>0</v>
      </c>
      <c r="AO559">
        <v>1</v>
      </c>
      <c r="AP559">
        <v>0</v>
      </c>
      <c r="AQ559">
        <v>0</v>
      </c>
      <c r="AR559">
        <v>0</v>
      </c>
      <c r="AS559" t="s">
        <v>45</v>
      </c>
      <c r="AT559">
        <v>8.5399999999999991</v>
      </c>
      <c r="AU559" t="s">
        <v>45</v>
      </c>
      <c r="AV559">
        <v>0</v>
      </c>
      <c r="AW559">
        <v>2</v>
      </c>
      <c r="AX559">
        <v>22957850</v>
      </c>
      <c r="AY559">
        <v>1</v>
      </c>
      <c r="AZ559">
        <v>0</v>
      </c>
      <c r="BA559">
        <v>535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B559">
        <v>0</v>
      </c>
    </row>
    <row r="560" spans="1:80">
      <c r="A560">
        <f>ROW(Source!A1142)</f>
        <v>1142</v>
      </c>
      <c r="B560">
        <v>22950688</v>
      </c>
      <c r="C560">
        <v>22957838</v>
      </c>
      <c r="D560">
        <v>7231827</v>
      </c>
      <c r="E560">
        <v>1</v>
      </c>
      <c r="F560">
        <v>1</v>
      </c>
      <c r="G560">
        <v>7157832</v>
      </c>
      <c r="H560">
        <v>3</v>
      </c>
      <c r="I560" t="s">
        <v>612</v>
      </c>
      <c r="J560" t="s">
        <v>614</v>
      </c>
      <c r="K560" t="s">
        <v>613</v>
      </c>
      <c r="L560">
        <v>1339</v>
      </c>
      <c r="N560">
        <v>1007</v>
      </c>
      <c r="O560" t="s">
        <v>102</v>
      </c>
      <c r="P560" t="s">
        <v>102</v>
      </c>
      <c r="Q560">
        <v>1</v>
      </c>
      <c r="Y560">
        <v>0.3</v>
      </c>
      <c r="AA560">
        <v>7.07</v>
      </c>
      <c r="AB560">
        <v>0</v>
      </c>
      <c r="AC560">
        <v>0</v>
      </c>
      <c r="AD560">
        <v>0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45</v>
      </c>
      <c r="AT560">
        <v>0.3</v>
      </c>
      <c r="AU560" t="s">
        <v>45</v>
      </c>
      <c r="AV560">
        <v>0</v>
      </c>
      <c r="AW560">
        <v>2</v>
      </c>
      <c r="AX560">
        <v>22957846</v>
      </c>
      <c r="AY560">
        <v>1</v>
      </c>
      <c r="AZ560">
        <v>0</v>
      </c>
      <c r="BA560">
        <v>536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B560">
        <v>0</v>
      </c>
    </row>
    <row r="561" spans="1:80">
      <c r="A561">
        <f>ROW(Source!A1142)</f>
        <v>1142</v>
      </c>
      <c r="B561">
        <v>22950688</v>
      </c>
      <c r="C561">
        <v>22957838</v>
      </c>
      <c r="D561">
        <v>7232520</v>
      </c>
      <c r="E561">
        <v>1</v>
      </c>
      <c r="F561">
        <v>1</v>
      </c>
      <c r="G561">
        <v>7157832</v>
      </c>
      <c r="H561">
        <v>3</v>
      </c>
      <c r="I561" t="s">
        <v>853</v>
      </c>
      <c r="J561" t="s">
        <v>855</v>
      </c>
      <c r="K561" t="s">
        <v>854</v>
      </c>
      <c r="L561">
        <v>1327</v>
      </c>
      <c r="N561">
        <v>1005</v>
      </c>
      <c r="O561" t="s">
        <v>462</v>
      </c>
      <c r="P561" t="s">
        <v>462</v>
      </c>
      <c r="Q561">
        <v>1</v>
      </c>
      <c r="Y561">
        <v>100</v>
      </c>
      <c r="AA561">
        <v>52.32</v>
      </c>
      <c r="AB561">
        <v>0</v>
      </c>
      <c r="AC561">
        <v>0</v>
      </c>
      <c r="AD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 t="s">
        <v>45</v>
      </c>
      <c r="AT561">
        <v>100</v>
      </c>
      <c r="AU561" t="s">
        <v>45</v>
      </c>
      <c r="AV561">
        <v>0</v>
      </c>
      <c r="AW561">
        <v>1</v>
      </c>
      <c r="AX561">
        <v>-1</v>
      </c>
      <c r="AY561">
        <v>0</v>
      </c>
      <c r="AZ561">
        <v>0</v>
      </c>
      <c r="BA561" t="s">
        <v>45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B561">
        <v>0</v>
      </c>
    </row>
    <row r="562" spans="1:80">
      <c r="A562">
        <f>ROW(Source!A1142)</f>
        <v>1142</v>
      </c>
      <c r="B562">
        <v>22950688</v>
      </c>
      <c r="C562">
        <v>22957838</v>
      </c>
      <c r="D562">
        <v>7235008</v>
      </c>
      <c r="E562">
        <v>1</v>
      </c>
      <c r="F562">
        <v>1</v>
      </c>
      <c r="G562">
        <v>7157832</v>
      </c>
      <c r="H562">
        <v>3</v>
      </c>
      <c r="I562" t="s">
        <v>850</v>
      </c>
      <c r="J562" t="s">
        <v>852</v>
      </c>
      <c r="K562" t="s">
        <v>851</v>
      </c>
      <c r="L562">
        <v>1348</v>
      </c>
      <c r="N562">
        <v>1009</v>
      </c>
      <c r="O562" t="s">
        <v>138</v>
      </c>
      <c r="P562" t="s">
        <v>138</v>
      </c>
      <c r="Q562">
        <v>1000</v>
      </c>
      <c r="Y562">
        <v>0</v>
      </c>
      <c r="AA562">
        <v>5986.03</v>
      </c>
      <c r="AB562">
        <v>0</v>
      </c>
      <c r="AC562">
        <v>0</v>
      </c>
      <c r="AD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 t="s">
        <v>45</v>
      </c>
      <c r="AT562">
        <v>0</v>
      </c>
      <c r="AU562" t="s">
        <v>45</v>
      </c>
      <c r="AV562">
        <v>0</v>
      </c>
      <c r="AW562">
        <v>1</v>
      </c>
      <c r="AX562">
        <v>-1</v>
      </c>
      <c r="AY562">
        <v>0</v>
      </c>
      <c r="AZ562">
        <v>0</v>
      </c>
      <c r="BA562" t="s">
        <v>45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B562">
        <v>0</v>
      </c>
    </row>
    <row r="563" spans="1:80">
      <c r="A563">
        <f>ROW(Source!A1142)</f>
        <v>1142</v>
      </c>
      <c r="B563">
        <v>22950688</v>
      </c>
      <c r="C563">
        <v>22957838</v>
      </c>
      <c r="D563">
        <v>7234965</v>
      </c>
      <c r="E563">
        <v>1</v>
      </c>
      <c r="F563">
        <v>1</v>
      </c>
      <c r="G563">
        <v>7157832</v>
      </c>
      <c r="H563">
        <v>3</v>
      </c>
      <c r="I563" t="s">
        <v>476</v>
      </c>
      <c r="J563" t="s">
        <v>478</v>
      </c>
      <c r="K563" t="s">
        <v>477</v>
      </c>
      <c r="L563">
        <v>1339</v>
      </c>
      <c r="N563">
        <v>1007</v>
      </c>
      <c r="O563" t="s">
        <v>102</v>
      </c>
      <c r="P563" t="s">
        <v>102</v>
      </c>
      <c r="Q563">
        <v>1</v>
      </c>
      <c r="Y563">
        <v>1.42</v>
      </c>
      <c r="AA563">
        <v>478.96</v>
      </c>
      <c r="AB563">
        <v>0</v>
      </c>
      <c r="AC563">
        <v>0</v>
      </c>
      <c r="AD563">
        <v>0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45</v>
      </c>
      <c r="AT563">
        <v>1.42</v>
      </c>
      <c r="AU563" t="s">
        <v>45</v>
      </c>
      <c r="AV563">
        <v>0</v>
      </c>
      <c r="AW563">
        <v>2</v>
      </c>
      <c r="AX563">
        <v>22957847</v>
      </c>
      <c r="AY563">
        <v>1</v>
      </c>
      <c r="AZ563">
        <v>0</v>
      </c>
      <c r="BA563">
        <v>537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B563">
        <v>0</v>
      </c>
    </row>
    <row r="564" spans="1:80">
      <c r="A564">
        <f>ROW(Source!A1171)</f>
        <v>1171</v>
      </c>
      <c r="B564">
        <v>22950688</v>
      </c>
      <c r="C564">
        <v>22957855</v>
      </c>
      <c r="D564">
        <v>7157835</v>
      </c>
      <c r="E564">
        <v>7157832</v>
      </c>
      <c r="F564">
        <v>1</v>
      </c>
      <c r="G564">
        <v>7157832</v>
      </c>
      <c r="H564">
        <v>1</v>
      </c>
      <c r="I564" t="s">
        <v>1053</v>
      </c>
      <c r="J564" t="s">
        <v>45</v>
      </c>
      <c r="K564" t="s">
        <v>1054</v>
      </c>
      <c r="L564">
        <v>1191</v>
      </c>
      <c r="N564">
        <v>1013</v>
      </c>
      <c r="O564" t="s">
        <v>1055</v>
      </c>
      <c r="P564" t="s">
        <v>1055</v>
      </c>
      <c r="Q564">
        <v>1</v>
      </c>
      <c r="Y564">
        <v>146.80000000000001</v>
      </c>
      <c r="AA564">
        <v>0</v>
      </c>
      <c r="AB564">
        <v>0</v>
      </c>
      <c r="AC564">
        <v>0</v>
      </c>
      <c r="AD564">
        <v>0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45</v>
      </c>
      <c r="AT564">
        <v>146.80000000000001</v>
      </c>
      <c r="AU564" t="s">
        <v>45</v>
      </c>
      <c r="AV564">
        <v>1</v>
      </c>
      <c r="AW564">
        <v>2</v>
      </c>
      <c r="AX564">
        <v>22957858</v>
      </c>
      <c r="AY564">
        <v>1</v>
      </c>
      <c r="AZ564">
        <v>0</v>
      </c>
      <c r="BA564">
        <v>540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B564">
        <v>0</v>
      </c>
    </row>
    <row r="565" spans="1:80">
      <c r="A565">
        <f>ROW(Source!A1171)</f>
        <v>1171</v>
      </c>
      <c r="B565">
        <v>22950688</v>
      </c>
      <c r="C565">
        <v>22957855</v>
      </c>
      <c r="D565">
        <v>7182702</v>
      </c>
      <c r="E565">
        <v>7157832</v>
      </c>
      <c r="F565">
        <v>1</v>
      </c>
      <c r="G565">
        <v>7157832</v>
      </c>
      <c r="H565">
        <v>3</v>
      </c>
      <c r="I565" t="s">
        <v>1066</v>
      </c>
      <c r="J565" t="s">
        <v>45</v>
      </c>
      <c r="K565" t="s">
        <v>1134</v>
      </c>
      <c r="L565">
        <v>1348</v>
      </c>
      <c r="N565">
        <v>1009</v>
      </c>
      <c r="O565" t="s">
        <v>138</v>
      </c>
      <c r="P565" t="s">
        <v>138</v>
      </c>
      <c r="Q565">
        <v>1000</v>
      </c>
      <c r="Y565">
        <v>3.38</v>
      </c>
      <c r="AA565">
        <v>0</v>
      </c>
      <c r="AB565">
        <v>0</v>
      </c>
      <c r="AC565">
        <v>0</v>
      </c>
      <c r="AD565">
        <v>0</v>
      </c>
      <c r="AN565">
        <v>0</v>
      </c>
      <c r="AO565">
        <v>1</v>
      </c>
      <c r="AP565">
        <v>0</v>
      </c>
      <c r="AQ565">
        <v>0</v>
      </c>
      <c r="AR565">
        <v>0</v>
      </c>
      <c r="AS565" t="s">
        <v>45</v>
      </c>
      <c r="AT565">
        <v>3.38</v>
      </c>
      <c r="AU565" t="s">
        <v>45</v>
      </c>
      <c r="AV565">
        <v>0</v>
      </c>
      <c r="AW565">
        <v>2</v>
      </c>
      <c r="AX565">
        <v>22957860</v>
      </c>
      <c r="AY565">
        <v>1</v>
      </c>
      <c r="AZ565">
        <v>0</v>
      </c>
      <c r="BA565">
        <v>541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B565">
        <v>0</v>
      </c>
    </row>
    <row r="566" spans="1:80">
      <c r="A566">
        <f>ROW(Source!A1171)</f>
        <v>1171</v>
      </c>
      <c r="B566">
        <v>22950688</v>
      </c>
      <c r="C566">
        <v>22957855</v>
      </c>
      <c r="D566">
        <v>7234972</v>
      </c>
      <c r="E566">
        <v>1</v>
      </c>
      <c r="F566">
        <v>1</v>
      </c>
      <c r="G566">
        <v>7157832</v>
      </c>
      <c r="H566">
        <v>3</v>
      </c>
      <c r="I566" t="s">
        <v>387</v>
      </c>
      <c r="J566" t="s">
        <v>389</v>
      </c>
      <c r="K566" t="s">
        <v>388</v>
      </c>
      <c r="L566">
        <v>1339</v>
      </c>
      <c r="N566">
        <v>1007</v>
      </c>
      <c r="O566" t="s">
        <v>102</v>
      </c>
      <c r="P566" t="s">
        <v>102</v>
      </c>
      <c r="Q566">
        <v>1</v>
      </c>
      <c r="Y566">
        <v>2.2000000000000002</v>
      </c>
      <c r="AA566">
        <v>481.69</v>
      </c>
      <c r="AB566">
        <v>0</v>
      </c>
      <c r="AC566">
        <v>0</v>
      </c>
      <c r="AD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 t="s">
        <v>45</v>
      </c>
      <c r="AT566">
        <v>2.2000000000000002</v>
      </c>
      <c r="AU566" t="s">
        <v>45</v>
      </c>
      <c r="AV566">
        <v>0</v>
      </c>
      <c r="AW566">
        <v>1</v>
      </c>
      <c r="AX566">
        <v>-1</v>
      </c>
      <c r="AY566">
        <v>0</v>
      </c>
      <c r="AZ566">
        <v>0</v>
      </c>
      <c r="BA566" t="s">
        <v>45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B566">
        <v>0</v>
      </c>
    </row>
    <row r="567" spans="1:80">
      <c r="A567">
        <f>ROW(Source!A1173)</f>
        <v>1173</v>
      </c>
      <c r="B567">
        <v>22950688</v>
      </c>
      <c r="C567">
        <v>22957863</v>
      </c>
      <c r="D567">
        <v>7157835</v>
      </c>
      <c r="E567">
        <v>7157832</v>
      </c>
      <c r="F567">
        <v>1</v>
      </c>
      <c r="G567">
        <v>7157832</v>
      </c>
      <c r="H567">
        <v>1</v>
      </c>
      <c r="I567" t="s">
        <v>1053</v>
      </c>
      <c r="J567" t="s">
        <v>45</v>
      </c>
      <c r="K567" t="s">
        <v>1054</v>
      </c>
      <c r="L567">
        <v>1191</v>
      </c>
      <c r="N567">
        <v>1013</v>
      </c>
      <c r="O567" t="s">
        <v>1055</v>
      </c>
      <c r="P567" t="s">
        <v>1055</v>
      </c>
      <c r="Q567">
        <v>1</v>
      </c>
      <c r="Y567">
        <v>4.6500000000000004</v>
      </c>
      <c r="AA567">
        <v>0</v>
      </c>
      <c r="AB567">
        <v>0</v>
      </c>
      <c r="AC567">
        <v>0</v>
      </c>
      <c r="AD567">
        <v>0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45</v>
      </c>
      <c r="AT567">
        <v>4.6500000000000004</v>
      </c>
      <c r="AU567" t="s">
        <v>45</v>
      </c>
      <c r="AV567">
        <v>1</v>
      </c>
      <c r="AW567">
        <v>2</v>
      </c>
      <c r="AX567">
        <v>22957867</v>
      </c>
      <c r="AY567">
        <v>1</v>
      </c>
      <c r="AZ567">
        <v>0</v>
      </c>
      <c r="BA567">
        <v>543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B567">
        <v>0</v>
      </c>
    </row>
    <row r="568" spans="1:80">
      <c r="A568">
        <f>ROW(Source!A1173)</f>
        <v>1173</v>
      </c>
      <c r="B568">
        <v>22950688</v>
      </c>
      <c r="C568">
        <v>22957863</v>
      </c>
      <c r="D568">
        <v>7231421</v>
      </c>
      <c r="E568">
        <v>1</v>
      </c>
      <c r="F568">
        <v>1</v>
      </c>
      <c r="G568">
        <v>7157832</v>
      </c>
      <c r="H568">
        <v>2</v>
      </c>
      <c r="I568" t="s">
        <v>1157</v>
      </c>
      <c r="J568" t="s">
        <v>1158</v>
      </c>
      <c r="K568" t="s">
        <v>1159</v>
      </c>
      <c r="L568">
        <v>1368</v>
      </c>
      <c r="N568">
        <v>1011</v>
      </c>
      <c r="O568" t="s">
        <v>1059</v>
      </c>
      <c r="P568" t="s">
        <v>1059</v>
      </c>
      <c r="Q568">
        <v>1</v>
      </c>
      <c r="Y568">
        <v>0.01</v>
      </c>
      <c r="AA568">
        <v>0</v>
      </c>
      <c r="AB568">
        <v>74.44</v>
      </c>
      <c r="AC568">
        <v>17.59</v>
      </c>
      <c r="AD568">
        <v>0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45</v>
      </c>
      <c r="AT568">
        <v>0.01</v>
      </c>
      <c r="AU568" t="s">
        <v>45</v>
      </c>
      <c r="AV568">
        <v>0</v>
      </c>
      <c r="AW568">
        <v>2</v>
      </c>
      <c r="AX568">
        <v>22957868</v>
      </c>
      <c r="AY568">
        <v>1</v>
      </c>
      <c r="AZ568">
        <v>0</v>
      </c>
      <c r="BA568">
        <v>544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B568">
        <v>0</v>
      </c>
    </row>
    <row r="569" spans="1:80">
      <c r="A569">
        <f>ROW(Source!A1173)</f>
        <v>1173</v>
      </c>
      <c r="B569">
        <v>22950688</v>
      </c>
      <c r="C569">
        <v>22957863</v>
      </c>
      <c r="D569">
        <v>9283418</v>
      </c>
      <c r="E569">
        <v>1</v>
      </c>
      <c r="F569">
        <v>1</v>
      </c>
      <c r="G569">
        <v>7157832</v>
      </c>
      <c r="H569">
        <v>2</v>
      </c>
      <c r="I569" t="s">
        <v>1340</v>
      </c>
      <c r="J569" t="s">
        <v>1341</v>
      </c>
      <c r="K569" t="s">
        <v>1342</v>
      </c>
      <c r="L569">
        <v>1368</v>
      </c>
      <c r="N569">
        <v>1011</v>
      </c>
      <c r="O569" t="s">
        <v>1059</v>
      </c>
      <c r="P569" t="s">
        <v>1059</v>
      </c>
      <c r="Q569">
        <v>1</v>
      </c>
      <c r="Y569">
        <v>0.03</v>
      </c>
      <c r="AA569">
        <v>0</v>
      </c>
      <c r="AB569">
        <v>1.76</v>
      </c>
      <c r="AC569">
        <v>0.01</v>
      </c>
      <c r="AD569">
        <v>0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45</v>
      </c>
      <c r="AT569">
        <v>0.03</v>
      </c>
      <c r="AU569" t="s">
        <v>45</v>
      </c>
      <c r="AV569">
        <v>0</v>
      </c>
      <c r="AW569">
        <v>2</v>
      </c>
      <c r="AX569">
        <v>22957869</v>
      </c>
      <c r="AY569">
        <v>1</v>
      </c>
      <c r="AZ569">
        <v>0</v>
      </c>
      <c r="BA569">
        <v>545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B569">
        <v>0</v>
      </c>
    </row>
    <row r="570" spans="1:80">
      <c r="A570">
        <f>ROW(Source!A1173)</f>
        <v>1173</v>
      </c>
      <c r="B570">
        <v>22950688</v>
      </c>
      <c r="C570">
        <v>22957863</v>
      </c>
      <c r="D570">
        <v>7233505</v>
      </c>
      <c r="E570">
        <v>1</v>
      </c>
      <c r="F570">
        <v>1</v>
      </c>
      <c r="G570">
        <v>7157832</v>
      </c>
      <c r="H570">
        <v>3</v>
      </c>
      <c r="I570" t="s">
        <v>829</v>
      </c>
      <c r="J570" t="s">
        <v>831</v>
      </c>
      <c r="K570" t="s">
        <v>830</v>
      </c>
      <c r="L570">
        <v>1346</v>
      </c>
      <c r="N570">
        <v>1009</v>
      </c>
      <c r="O570" t="s">
        <v>163</v>
      </c>
      <c r="P570" t="s">
        <v>163</v>
      </c>
      <c r="Q570">
        <v>1</v>
      </c>
      <c r="Y570">
        <v>10.3</v>
      </c>
      <c r="AA570">
        <v>117.24</v>
      </c>
      <c r="AB570">
        <v>0</v>
      </c>
      <c r="AC570">
        <v>0</v>
      </c>
      <c r="AD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 t="s">
        <v>45</v>
      </c>
      <c r="AT570">
        <v>10.3</v>
      </c>
      <c r="AU570" t="s">
        <v>45</v>
      </c>
      <c r="AV570">
        <v>0</v>
      </c>
      <c r="AW570">
        <v>1</v>
      </c>
      <c r="AX570">
        <v>-1</v>
      </c>
      <c r="AY570">
        <v>0</v>
      </c>
      <c r="AZ570">
        <v>0</v>
      </c>
      <c r="BA570" t="s">
        <v>45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B570">
        <v>0</v>
      </c>
    </row>
    <row r="571" spans="1:80">
      <c r="A571">
        <f>ROW(Source!A1175)</f>
        <v>1175</v>
      </c>
      <c r="B571">
        <v>22950688</v>
      </c>
      <c r="C571">
        <v>22957873</v>
      </c>
      <c r="D571">
        <v>7157835</v>
      </c>
      <c r="E571">
        <v>7157832</v>
      </c>
      <c r="F571">
        <v>1</v>
      </c>
      <c r="G571">
        <v>7157832</v>
      </c>
      <c r="H571">
        <v>1</v>
      </c>
      <c r="I571" t="s">
        <v>1053</v>
      </c>
      <c r="J571" t="s">
        <v>45</v>
      </c>
      <c r="K571" t="s">
        <v>1054</v>
      </c>
      <c r="L571">
        <v>1191</v>
      </c>
      <c r="N571">
        <v>1013</v>
      </c>
      <c r="O571" t="s">
        <v>1055</v>
      </c>
      <c r="P571" t="s">
        <v>1055</v>
      </c>
      <c r="Q571">
        <v>1</v>
      </c>
      <c r="Y571">
        <v>27.8</v>
      </c>
      <c r="AA571">
        <v>0</v>
      </c>
      <c r="AB571">
        <v>0</v>
      </c>
      <c r="AC571">
        <v>0</v>
      </c>
      <c r="AD571">
        <v>0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45</v>
      </c>
      <c r="AT571">
        <v>27.8</v>
      </c>
      <c r="AU571" t="s">
        <v>45</v>
      </c>
      <c r="AV571">
        <v>1</v>
      </c>
      <c r="AW571">
        <v>2</v>
      </c>
      <c r="AX571">
        <v>22957881</v>
      </c>
      <c r="AY571">
        <v>1</v>
      </c>
      <c r="AZ571">
        <v>0</v>
      </c>
      <c r="BA571">
        <v>547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B571">
        <v>0</v>
      </c>
    </row>
    <row r="572" spans="1:80">
      <c r="A572">
        <f>ROW(Source!A1175)</f>
        <v>1175</v>
      </c>
      <c r="B572">
        <v>22950688</v>
      </c>
      <c r="C572">
        <v>22957873</v>
      </c>
      <c r="D572">
        <v>7159942</v>
      </c>
      <c r="E572">
        <v>7157832</v>
      </c>
      <c r="F572">
        <v>1</v>
      </c>
      <c r="G572">
        <v>7157832</v>
      </c>
      <c r="H572">
        <v>2</v>
      </c>
      <c r="I572" t="s">
        <v>1063</v>
      </c>
      <c r="J572" t="s">
        <v>45</v>
      </c>
      <c r="K572" t="s">
        <v>1064</v>
      </c>
      <c r="L572">
        <v>1344</v>
      </c>
      <c r="N572">
        <v>1008</v>
      </c>
      <c r="O572" t="s">
        <v>1065</v>
      </c>
      <c r="P572" t="s">
        <v>1065</v>
      </c>
      <c r="Q572">
        <v>1</v>
      </c>
      <c r="Y572">
        <v>4.47</v>
      </c>
      <c r="AA572">
        <v>0</v>
      </c>
      <c r="AB572">
        <v>1</v>
      </c>
      <c r="AC572">
        <v>0</v>
      </c>
      <c r="AD572">
        <v>0</v>
      </c>
      <c r="AN572">
        <v>0</v>
      </c>
      <c r="AO572">
        <v>1</v>
      </c>
      <c r="AP572">
        <v>0</v>
      </c>
      <c r="AQ572">
        <v>0</v>
      </c>
      <c r="AR572">
        <v>0</v>
      </c>
      <c r="AS572" t="s">
        <v>45</v>
      </c>
      <c r="AT572">
        <v>4.47</v>
      </c>
      <c r="AU572" t="s">
        <v>45</v>
      </c>
      <c r="AV572">
        <v>0</v>
      </c>
      <c r="AW572">
        <v>2</v>
      </c>
      <c r="AX572">
        <v>22957882</v>
      </c>
      <c r="AY572">
        <v>1</v>
      </c>
      <c r="AZ572">
        <v>0</v>
      </c>
      <c r="BA572">
        <v>548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B572">
        <v>0</v>
      </c>
    </row>
    <row r="573" spans="1:80">
      <c r="A573">
        <f>ROW(Source!A1175)</f>
        <v>1175</v>
      </c>
      <c r="B573">
        <v>22950688</v>
      </c>
      <c r="C573">
        <v>22957873</v>
      </c>
      <c r="D573">
        <v>7231827</v>
      </c>
      <c r="E573">
        <v>1</v>
      </c>
      <c r="F573">
        <v>1</v>
      </c>
      <c r="G573">
        <v>7157832</v>
      </c>
      <c r="H573">
        <v>3</v>
      </c>
      <c r="I573" t="s">
        <v>612</v>
      </c>
      <c r="J573" t="s">
        <v>614</v>
      </c>
      <c r="K573" t="s">
        <v>613</v>
      </c>
      <c r="L573">
        <v>1339</v>
      </c>
      <c r="N573">
        <v>1007</v>
      </c>
      <c r="O573" t="s">
        <v>102</v>
      </c>
      <c r="P573" t="s">
        <v>102</v>
      </c>
      <c r="Q573">
        <v>1</v>
      </c>
      <c r="Y573">
        <v>0.24</v>
      </c>
      <c r="AA573">
        <v>7.07</v>
      </c>
      <c r="AB573">
        <v>0</v>
      </c>
      <c r="AC573">
        <v>0</v>
      </c>
      <c r="AD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45</v>
      </c>
      <c r="AT573">
        <v>0.24</v>
      </c>
      <c r="AU573" t="s">
        <v>45</v>
      </c>
      <c r="AV573">
        <v>0</v>
      </c>
      <c r="AW573">
        <v>2</v>
      </c>
      <c r="AX573">
        <v>22957883</v>
      </c>
      <c r="AY573">
        <v>1</v>
      </c>
      <c r="AZ573">
        <v>0</v>
      </c>
      <c r="BA573">
        <v>549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B573">
        <v>0</v>
      </c>
    </row>
    <row r="574" spans="1:80">
      <c r="A574">
        <f>ROW(Source!A1175)</f>
        <v>1175</v>
      </c>
      <c r="B574">
        <v>22950688</v>
      </c>
      <c r="C574">
        <v>22957873</v>
      </c>
      <c r="D574">
        <v>7233129</v>
      </c>
      <c r="E574">
        <v>1</v>
      </c>
      <c r="F574">
        <v>1</v>
      </c>
      <c r="G574">
        <v>7157832</v>
      </c>
      <c r="H574">
        <v>3</v>
      </c>
      <c r="I574" t="s">
        <v>1181</v>
      </c>
      <c r="J574" t="s">
        <v>1182</v>
      </c>
      <c r="K574" t="s">
        <v>1183</v>
      </c>
      <c r="L574">
        <v>1327</v>
      </c>
      <c r="N574">
        <v>1005</v>
      </c>
      <c r="O574" t="s">
        <v>462</v>
      </c>
      <c r="P574" t="s">
        <v>462</v>
      </c>
      <c r="Q574">
        <v>1</v>
      </c>
      <c r="Y574">
        <v>0.8</v>
      </c>
      <c r="AA574">
        <v>104</v>
      </c>
      <c r="AB574">
        <v>0</v>
      </c>
      <c r="AC574">
        <v>0</v>
      </c>
      <c r="AD574">
        <v>0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45</v>
      </c>
      <c r="AT574">
        <v>0.8</v>
      </c>
      <c r="AU574" t="s">
        <v>45</v>
      </c>
      <c r="AV574">
        <v>0</v>
      </c>
      <c r="AW574">
        <v>2</v>
      </c>
      <c r="AX574">
        <v>22957884</v>
      </c>
      <c r="AY574">
        <v>1</v>
      </c>
      <c r="AZ574">
        <v>0</v>
      </c>
      <c r="BA574">
        <v>550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B574">
        <v>0</v>
      </c>
    </row>
    <row r="575" spans="1:80">
      <c r="A575">
        <f>ROW(Source!A1175)</f>
        <v>1175</v>
      </c>
      <c r="B575">
        <v>22950688</v>
      </c>
      <c r="C575">
        <v>22957873</v>
      </c>
      <c r="D575">
        <v>7233145</v>
      </c>
      <c r="E575">
        <v>1</v>
      </c>
      <c r="F575">
        <v>1</v>
      </c>
      <c r="G575">
        <v>7157832</v>
      </c>
      <c r="H575">
        <v>3</v>
      </c>
      <c r="I575" t="s">
        <v>832</v>
      </c>
      <c r="J575" t="s">
        <v>834</v>
      </c>
      <c r="K575" t="s">
        <v>833</v>
      </c>
      <c r="L575">
        <v>1348</v>
      </c>
      <c r="N575">
        <v>1009</v>
      </c>
      <c r="O575" t="s">
        <v>138</v>
      </c>
      <c r="P575" t="s">
        <v>138</v>
      </c>
      <c r="Q575">
        <v>1000</v>
      </c>
      <c r="Y575">
        <v>7.1999999999999998E-3</v>
      </c>
      <c r="AA575">
        <v>6976.8</v>
      </c>
      <c r="AB575">
        <v>0</v>
      </c>
      <c r="AC575">
        <v>0</v>
      </c>
      <c r="AD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 t="s">
        <v>45</v>
      </c>
      <c r="AT575">
        <v>7.1999999999999998E-3</v>
      </c>
      <c r="AU575" t="s">
        <v>45</v>
      </c>
      <c r="AV575">
        <v>0</v>
      </c>
      <c r="AW575">
        <v>1</v>
      </c>
      <c r="AX575">
        <v>-1</v>
      </c>
      <c r="AY575">
        <v>0</v>
      </c>
      <c r="AZ575">
        <v>0</v>
      </c>
      <c r="BA575" t="s">
        <v>45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B575">
        <v>0</v>
      </c>
    </row>
    <row r="576" spans="1:80">
      <c r="A576">
        <f>ROW(Source!A1175)</f>
        <v>1175</v>
      </c>
      <c r="B576">
        <v>22950688</v>
      </c>
      <c r="C576">
        <v>22957873</v>
      </c>
      <c r="D576">
        <v>7233803</v>
      </c>
      <c r="E576">
        <v>1</v>
      </c>
      <c r="F576">
        <v>1</v>
      </c>
      <c r="G576">
        <v>7157832</v>
      </c>
      <c r="H576">
        <v>3</v>
      </c>
      <c r="I576" t="s">
        <v>835</v>
      </c>
      <c r="J576" t="s">
        <v>837</v>
      </c>
      <c r="K576" t="s">
        <v>836</v>
      </c>
      <c r="L576">
        <v>1348</v>
      </c>
      <c r="N576">
        <v>1009</v>
      </c>
      <c r="O576" t="s">
        <v>138</v>
      </c>
      <c r="P576" t="s">
        <v>138</v>
      </c>
      <c r="Q576">
        <v>1000</v>
      </c>
      <c r="Y576">
        <v>7.0999999999999994E-2</v>
      </c>
      <c r="AA576">
        <v>33030.400000000001</v>
      </c>
      <c r="AB576">
        <v>0</v>
      </c>
      <c r="AC576">
        <v>0</v>
      </c>
      <c r="AD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 t="s">
        <v>45</v>
      </c>
      <c r="AT576">
        <v>7.0999999999999994E-2</v>
      </c>
      <c r="AU576" t="s">
        <v>45</v>
      </c>
      <c r="AV576">
        <v>0</v>
      </c>
      <c r="AW576">
        <v>1</v>
      </c>
      <c r="AX576">
        <v>-1</v>
      </c>
      <c r="AY576">
        <v>0</v>
      </c>
      <c r="AZ576">
        <v>0</v>
      </c>
      <c r="BA576" t="s">
        <v>45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B576">
        <v>0</v>
      </c>
    </row>
    <row r="577" spans="1:80">
      <c r="A577">
        <f>ROW(Source!A1175)</f>
        <v>1175</v>
      </c>
      <c r="B577">
        <v>22950688</v>
      </c>
      <c r="C577">
        <v>22957873</v>
      </c>
      <c r="D577">
        <v>7232109</v>
      </c>
      <c r="E577">
        <v>1</v>
      </c>
      <c r="F577">
        <v>1</v>
      </c>
      <c r="G577">
        <v>7157832</v>
      </c>
      <c r="H577">
        <v>3</v>
      </c>
      <c r="I577" t="s">
        <v>1184</v>
      </c>
      <c r="J577" t="s">
        <v>1185</v>
      </c>
      <c r="K577" t="s">
        <v>1186</v>
      </c>
      <c r="L577">
        <v>1348</v>
      </c>
      <c r="N577">
        <v>1009</v>
      </c>
      <c r="O577" t="s">
        <v>138</v>
      </c>
      <c r="P577" t="s">
        <v>138</v>
      </c>
      <c r="Q577">
        <v>1000</v>
      </c>
      <c r="Y577">
        <v>4.0200000000000001E-3</v>
      </c>
      <c r="AA577">
        <v>12237.68</v>
      </c>
      <c r="AB577">
        <v>0</v>
      </c>
      <c r="AC577">
        <v>0</v>
      </c>
      <c r="AD577">
        <v>0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45</v>
      </c>
      <c r="AT577">
        <v>4.0200000000000001E-3</v>
      </c>
      <c r="AU577" t="s">
        <v>45</v>
      </c>
      <c r="AV577">
        <v>0</v>
      </c>
      <c r="AW577">
        <v>2</v>
      </c>
      <c r="AX577">
        <v>22957885</v>
      </c>
      <c r="AY577">
        <v>1</v>
      </c>
      <c r="AZ577">
        <v>0</v>
      </c>
      <c r="BA577">
        <v>551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B577">
        <v>0</v>
      </c>
    </row>
    <row r="578" spans="1:80">
      <c r="A578">
        <f>ROW(Source!A1175)</f>
        <v>1175</v>
      </c>
      <c r="B578">
        <v>22950688</v>
      </c>
      <c r="C578">
        <v>22957873</v>
      </c>
      <c r="D578">
        <v>7232360</v>
      </c>
      <c r="E578">
        <v>1</v>
      </c>
      <c r="F578">
        <v>1</v>
      </c>
      <c r="G578">
        <v>7157832</v>
      </c>
      <c r="H578">
        <v>3</v>
      </c>
      <c r="I578" t="s">
        <v>1187</v>
      </c>
      <c r="J578" t="s">
        <v>1188</v>
      </c>
      <c r="K578" t="s">
        <v>1189</v>
      </c>
      <c r="L578">
        <v>1348</v>
      </c>
      <c r="N578">
        <v>1009</v>
      </c>
      <c r="O578" t="s">
        <v>138</v>
      </c>
      <c r="P578" t="s">
        <v>138</v>
      </c>
      <c r="Q578">
        <v>1000</v>
      </c>
      <c r="Y578">
        <v>2.5499999999999998E-2</v>
      </c>
      <c r="AA578">
        <v>545.21</v>
      </c>
      <c r="AB578">
        <v>0</v>
      </c>
      <c r="AC578">
        <v>0</v>
      </c>
      <c r="AD578">
        <v>0</v>
      </c>
      <c r="AN578">
        <v>0</v>
      </c>
      <c r="AO578">
        <v>1</v>
      </c>
      <c r="AP578">
        <v>0</v>
      </c>
      <c r="AQ578">
        <v>0</v>
      </c>
      <c r="AR578">
        <v>0</v>
      </c>
      <c r="AS578" t="s">
        <v>45</v>
      </c>
      <c r="AT578">
        <v>2.5499999999999998E-2</v>
      </c>
      <c r="AU578" t="s">
        <v>45</v>
      </c>
      <c r="AV578">
        <v>0</v>
      </c>
      <c r="AW578">
        <v>2</v>
      </c>
      <c r="AX578">
        <v>22957886</v>
      </c>
      <c r="AY578">
        <v>1</v>
      </c>
      <c r="AZ578">
        <v>0</v>
      </c>
      <c r="BA578">
        <v>552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B578">
        <v>0</v>
      </c>
    </row>
    <row r="579" spans="1:80">
      <c r="A579">
        <f>ROW(Source!A1175)</f>
        <v>1175</v>
      </c>
      <c r="B579">
        <v>22950688</v>
      </c>
      <c r="C579">
        <v>22957873</v>
      </c>
      <c r="D579">
        <v>7232367</v>
      </c>
      <c r="E579">
        <v>1</v>
      </c>
      <c r="F579">
        <v>1</v>
      </c>
      <c r="G579">
        <v>7157832</v>
      </c>
      <c r="H579">
        <v>3</v>
      </c>
      <c r="I579" t="s">
        <v>1190</v>
      </c>
      <c r="J579" t="s">
        <v>1191</v>
      </c>
      <c r="K579" t="s">
        <v>1192</v>
      </c>
      <c r="L579">
        <v>1348</v>
      </c>
      <c r="N579">
        <v>1009</v>
      </c>
      <c r="O579" t="s">
        <v>138</v>
      </c>
      <c r="P579" t="s">
        <v>138</v>
      </c>
      <c r="Q579">
        <v>1000</v>
      </c>
      <c r="Y579">
        <v>1.0200000000000001E-3</v>
      </c>
      <c r="AA579">
        <v>12705.7</v>
      </c>
      <c r="AB579">
        <v>0</v>
      </c>
      <c r="AC579">
        <v>0</v>
      </c>
      <c r="AD579">
        <v>0</v>
      </c>
      <c r="AN579">
        <v>0</v>
      </c>
      <c r="AO579">
        <v>1</v>
      </c>
      <c r="AP579">
        <v>0</v>
      </c>
      <c r="AQ579">
        <v>0</v>
      </c>
      <c r="AR579">
        <v>0</v>
      </c>
      <c r="AS579" t="s">
        <v>45</v>
      </c>
      <c r="AT579">
        <v>1.0200000000000001E-3</v>
      </c>
      <c r="AU579" t="s">
        <v>45</v>
      </c>
      <c r="AV579">
        <v>0</v>
      </c>
      <c r="AW579">
        <v>2</v>
      </c>
      <c r="AX579">
        <v>22957887</v>
      </c>
      <c r="AY579">
        <v>1</v>
      </c>
      <c r="AZ579">
        <v>0</v>
      </c>
      <c r="BA579">
        <v>553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B579">
        <v>0</v>
      </c>
    </row>
    <row r="580" spans="1:80">
      <c r="A580">
        <f>ROW(Source!A1204)</f>
        <v>1204</v>
      </c>
      <c r="B580">
        <v>22950688</v>
      </c>
      <c r="C580">
        <v>22957894</v>
      </c>
      <c r="D580">
        <v>7157835</v>
      </c>
      <c r="E580">
        <v>7157832</v>
      </c>
      <c r="F580">
        <v>1</v>
      </c>
      <c r="G580">
        <v>7157832</v>
      </c>
      <c r="H580">
        <v>1</v>
      </c>
      <c r="I580" t="s">
        <v>1053</v>
      </c>
      <c r="J580" t="s">
        <v>45</v>
      </c>
      <c r="K580" t="s">
        <v>1054</v>
      </c>
      <c r="L580">
        <v>1191</v>
      </c>
      <c r="N580">
        <v>1013</v>
      </c>
      <c r="O580" t="s">
        <v>1055</v>
      </c>
      <c r="P580" t="s">
        <v>1055</v>
      </c>
      <c r="Q580">
        <v>1</v>
      </c>
      <c r="Y580">
        <v>146.80000000000001</v>
      </c>
      <c r="AA580">
        <v>0</v>
      </c>
      <c r="AB580">
        <v>0</v>
      </c>
      <c r="AC580">
        <v>0</v>
      </c>
      <c r="AD580">
        <v>0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45</v>
      </c>
      <c r="AT580">
        <v>146.80000000000001</v>
      </c>
      <c r="AU580" t="s">
        <v>45</v>
      </c>
      <c r="AV580">
        <v>1</v>
      </c>
      <c r="AW580">
        <v>2</v>
      </c>
      <c r="AX580">
        <v>22957897</v>
      </c>
      <c r="AY580">
        <v>1</v>
      </c>
      <c r="AZ580">
        <v>0</v>
      </c>
      <c r="BA580">
        <v>556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B580">
        <v>0</v>
      </c>
    </row>
    <row r="581" spans="1:80">
      <c r="A581">
        <f>ROW(Source!A1204)</f>
        <v>1204</v>
      </c>
      <c r="B581">
        <v>22950688</v>
      </c>
      <c r="C581">
        <v>22957894</v>
      </c>
      <c r="D581">
        <v>7182702</v>
      </c>
      <c r="E581">
        <v>7157832</v>
      </c>
      <c r="F581">
        <v>1</v>
      </c>
      <c r="G581">
        <v>7157832</v>
      </c>
      <c r="H581">
        <v>3</v>
      </c>
      <c r="I581" t="s">
        <v>1066</v>
      </c>
      <c r="J581" t="s">
        <v>45</v>
      </c>
      <c r="K581" t="s">
        <v>1134</v>
      </c>
      <c r="L581">
        <v>1348</v>
      </c>
      <c r="N581">
        <v>1009</v>
      </c>
      <c r="O581" t="s">
        <v>138</v>
      </c>
      <c r="P581" t="s">
        <v>138</v>
      </c>
      <c r="Q581">
        <v>1000</v>
      </c>
      <c r="Y581">
        <v>3.38</v>
      </c>
      <c r="AA581">
        <v>0</v>
      </c>
      <c r="AB581">
        <v>0</v>
      </c>
      <c r="AC581">
        <v>0</v>
      </c>
      <c r="AD581">
        <v>0</v>
      </c>
      <c r="AN581">
        <v>0</v>
      </c>
      <c r="AO581">
        <v>1</v>
      </c>
      <c r="AP581">
        <v>0</v>
      </c>
      <c r="AQ581">
        <v>0</v>
      </c>
      <c r="AR581">
        <v>0</v>
      </c>
      <c r="AS581" t="s">
        <v>45</v>
      </c>
      <c r="AT581">
        <v>3.38</v>
      </c>
      <c r="AU581" t="s">
        <v>45</v>
      </c>
      <c r="AV581">
        <v>0</v>
      </c>
      <c r="AW581">
        <v>2</v>
      </c>
      <c r="AX581">
        <v>22957899</v>
      </c>
      <c r="AY581">
        <v>1</v>
      </c>
      <c r="AZ581">
        <v>0</v>
      </c>
      <c r="BA581">
        <v>557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B581">
        <v>0</v>
      </c>
    </row>
    <row r="582" spans="1:80">
      <c r="A582">
        <f>ROW(Source!A1204)</f>
        <v>1204</v>
      </c>
      <c r="B582">
        <v>22950688</v>
      </c>
      <c r="C582">
        <v>22957894</v>
      </c>
      <c r="D582">
        <v>7234972</v>
      </c>
      <c r="E582">
        <v>1</v>
      </c>
      <c r="F582">
        <v>1</v>
      </c>
      <c r="G582">
        <v>7157832</v>
      </c>
      <c r="H582">
        <v>3</v>
      </c>
      <c r="I582" t="s">
        <v>387</v>
      </c>
      <c r="J582" t="s">
        <v>389</v>
      </c>
      <c r="K582" t="s">
        <v>388</v>
      </c>
      <c r="L582">
        <v>1339</v>
      </c>
      <c r="N582">
        <v>1007</v>
      </c>
      <c r="O582" t="s">
        <v>102</v>
      </c>
      <c r="P582" t="s">
        <v>102</v>
      </c>
      <c r="Q582">
        <v>1</v>
      </c>
      <c r="Y582">
        <v>2.2000000000000002</v>
      </c>
      <c r="AA582">
        <v>481.69</v>
      </c>
      <c r="AB582">
        <v>0</v>
      </c>
      <c r="AC582">
        <v>0</v>
      </c>
      <c r="AD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 t="s">
        <v>45</v>
      </c>
      <c r="AT582">
        <v>2.2000000000000002</v>
      </c>
      <c r="AU582" t="s">
        <v>45</v>
      </c>
      <c r="AV582">
        <v>0</v>
      </c>
      <c r="AW582">
        <v>1</v>
      </c>
      <c r="AX582">
        <v>-1</v>
      </c>
      <c r="AY582">
        <v>0</v>
      </c>
      <c r="AZ582">
        <v>0</v>
      </c>
      <c r="BA582" t="s">
        <v>45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B582">
        <v>0</v>
      </c>
    </row>
    <row r="583" spans="1:80">
      <c r="A583">
        <f>ROW(Source!A1206)</f>
        <v>1206</v>
      </c>
      <c r="B583">
        <v>22950688</v>
      </c>
      <c r="C583">
        <v>22957902</v>
      </c>
      <c r="D583">
        <v>7157835</v>
      </c>
      <c r="E583">
        <v>7157832</v>
      </c>
      <c r="F583">
        <v>1</v>
      </c>
      <c r="G583">
        <v>7157832</v>
      </c>
      <c r="H583">
        <v>1</v>
      </c>
      <c r="I583" t="s">
        <v>1053</v>
      </c>
      <c r="J583" t="s">
        <v>45</v>
      </c>
      <c r="K583" t="s">
        <v>1054</v>
      </c>
      <c r="L583">
        <v>1191</v>
      </c>
      <c r="N583">
        <v>1013</v>
      </c>
      <c r="O583" t="s">
        <v>1055</v>
      </c>
      <c r="P583" t="s">
        <v>1055</v>
      </c>
      <c r="Q583">
        <v>1</v>
      </c>
      <c r="Y583">
        <v>4.6500000000000004</v>
      </c>
      <c r="AA583">
        <v>0</v>
      </c>
      <c r="AB583">
        <v>0</v>
      </c>
      <c r="AC583">
        <v>0</v>
      </c>
      <c r="AD583">
        <v>0</v>
      </c>
      <c r="AN583">
        <v>0</v>
      </c>
      <c r="AO583">
        <v>1</v>
      </c>
      <c r="AP583">
        <v>0</v>
      </c>
      <c r="AQ583">
        <v>0</v>
      </c>
      <c r="AR583">
        <v>0</v>
      </c>
      <c r="AS583" t="s">
        <v>45</v>
      </c>
      <c r="AT583">
        <v>4.6500000000000004</v>
      </c>
      <c r="AU583" t="s">
        <v>45</v>
      </c>
      <c r="AV583">
        <v>1</v>
      </c>
      <c r="AW583">
        <v>2</v>
      </c>
      <c r="AX583">
        <v>22957906</v>
      </c>
      <c r="AY583">
        <v>1</v>
      </c>
      <c r="AZ583">
        <v>0</v>
      </c>
      <c r="BA583">
        <v>559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B583">
        <v>0</v>
      </c>
    </row>
    <row r="584" spans="1:80">
      <c r="A584">
        <f>ROW(Source!A1206)</f>
        <v>1206</v>
      </c>
      <c r="B584">
        <v>22950688</v>
      </c>
      <c r="C584">
        <v>22957902</v>
      </c>
      <c r="D584">
        <v>7231421</v>
      </c>
      <c r="E584">
        <v>1</v>
      </c>
      <c r="F584">
        <v>1</v>
      </c>
      <c r="G584">
        <v>7157832</v>
      </c>
      <c r="H584">
        <v>2</v>
      </c>
      <c r="I584" t="s">
        <v>1157</v>
      </c>
      <c r="J584" t="s">
        <v>1158</v>
      </c>
      <c r="K584" t="s">
        <v>1159</v>
      </c>
      <c r="L584">
        <v>1368</v>
      </c>
      <c r="N584">
        <v>1011</v>
      </c>
      <c r="O584" t="s">
        <v>1059</v>
      </c>
      <c r="P584" t="s">
        <v>1059</v>
      </c>
      <c r="Q584">
        <v>1</v>
      </c>
      <c r="Y584">
        <v>0.01</v>
      </c>
      <c r="AA584">
        <v>0</v>
      </c>
      <c r="AB584">
        <v>74.44</v>
      </c>
      <c r="AC584">
        <v>17.59</v>
      </c>
      <c r="AD584">
        <v>0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45</v>
      </c>
      <c r="AT584">
        <v>0.01</v>
      </c>
      <c r="AU584" t="s">
        <v>45</v>
      </c>
      <c r="AV584">
        <v>0</v>
      </c>
      <c r="AW584">
        <v>2</v>
      </c>
      <c r="AX584">
        <v>22957907</v>
      </c>
      <c r="AY584">
        <v>1</v>
      </c>
      <c r="AZ584">
        <v>0</v>
      </c>
      <c r="BA584">
        <v>560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B584">
        <v>0</v>
      </c>
    </row>
    <row r="585" spans="1:80">
      <c r="A585">
        <f>ROW(Source!A1206)</f>
        <v>1206</v>
      </c>
      <c r="B585">
        <v>22950688</v>
      </c>
      <c r="C585">
        <v>22957902</v>
      </c>
      <c r="D585">
        <v>9283418</v>
      </c>
      <c r="E585">
        <v>1</v>
      </c>
      <c r="F585">
        <v>1</v>
      </c>
      <c r="G585">
        <v>7157832</v>
      </c>
      <c r="H585">
        <v>2</v>
      </c>
      <c r="I585" t="s">
        <v>1340</v>
      </c>
      <c r="J585" t="s">
        <v>1341</v>
      </c>
      <c r="K585" t="s">
        <v>1342</v>
      </c>
      <c r="L585">
        <v>1368</v>
      </c>
      <c r="N585">
        <v>1011</v>
      </c>
      <c r="O585" t="s">
        <v>1059</v>
      </c>
      <c r="P585" t="s">
        <v>1059</v>
      </c>
      <c r="Q585">
        <v>1</v>
      </c>
      <c r="Y585">
        <v>0.03</v>
      </c>
      <c r="AA585">
        <v>0</v>
      </c>
      <c r="AB585">
        <v>1.76</v>
      </c>
      <c r="AC585">
        <v>0.01</v>
      </c>
      <c r="AD585">
        <v>0</v>
      </c>
      <c r="AN585">
        <v>0</v>
      </c>
      <c r="AO585">
        <v>1</v>
      </c>
      <c r="AP585">
        <v>0</v>
      </c>
      <c r="AQ585">
        <v>0</v>
      </c>
      <c r="AR585">
        <v>0</v>
      </c>
      <c r="AS585" t="s">
        <v>45</v>
      </c>
      <c r="AT585">
        <v>0.03</v>
      </c>
      <c r="AU585" t="s">
        <v>45</v>
      </c>
      <c r="AV585">
        <v>0</v>
      </c>
      <c r="AW585">
        <v>2</v>
      </c>
      <c r="AX585">
        <v>22957908</v>
      </c>
      <c r="AY585">
        <v>1</v>
      </c>
      <c r="AZ585">
        <v>0</v>
      </c>
      <c r="BA585">
        <v>561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B585">
        <v>0</v>
      </c>
    </row>
    <row r="586" spans="1:80">
      <c r="A586">
        <f>ROW(Source!A1206)</f>
        <v>1206</v>
      </c>
      <c r="B586">
        <v>22950688</v>
      </c>
      <c r="C586">
        <v>22957902</v>
      </c>
      <c r="D586">
        <v>7233505</v>
      </c>
      <c r="E586">
        <v>1</v>
      </c>
      <c r="F586">
        <v>1</v>
      </c>
      <c r="G586">
        <v>7157832</v>
      </c>
      <c r="H586">
        <v>3</v>
      </c>
      <c r="I586" t="s">
        <v>829</v>
      </c>
      <c r="J586" t="s">
        <v>831</v>
      </c>
      <c r="K586" t="s">
        <v>830</v>
      </c>
      <c r="L586">
        <v>1346</v>
      </c>
      <c r="N586">
        <v>1009</v>
      </c>
      <c r="O586" t="s">
        <v>163</v>
      </c>
      <c r="P586" t="s">
        <v>163</v>
      </c>
      <c r="Q586">
        <v>1</v>
      </c>
      <c r="Y586">
        <v>10.3</v>
      </c>
      <c r="AA586">
        <v>117.24</v>
      </c>
      <c r="AB586">
        <v>0</v>
      </c>
      <c r="AC586">
        <v>0</v>
      </c>
      <c r="AD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 t="s">
        <v>45</v>
      </c>
      <c r="AT586">
        <v>10.3</v>
      </c>
      <c r="AU586" t="s">
        <v>45</v>
      </c>
      <c r="AV586">
        <v>0</v>
      </c>
      <c r="AW586">
        <v>1</v>
      </c>
      <c r="AX586">
        <v>-1</v>
      </c>
      <c r="AY586">
        <v>0</v>
      </c>
      <c r="AZ586">
        <v>0</v>
      </c>
      <c r="BA586" t="s">
        <v>45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B586">
        <v>0</v>
      </c>
    </row>
    <row r="587" spans="1:80">
      <c r="A587">
        <f>ROW(Source!A1208)</f>
        <v>1208</v>
      </c>
      <c r="B587">
        <v>22950688</v>
      </c>
      <c r="C587">
        <v>22957912</v>
      </c>
      <c r="D587">
        <v>7157835</v>
      </c>
      <c r="E587">
        <v>7157832</v>
      </c>
      <c r="F587">
        <v>1</v>
      </c>
      <c r="G587">
        <v>7157832</v>
      </c>
      <c r="H587">
        <v>1</v>
      </c>
      <c r="I587" t="s">
        <v>1053</v>
      </c>
      <c r="J587" t="s">
        <v>45</v>
      </c>
      <c r="K587" t="s">
        <v>1054</v>
      </c>
      <c r="L587">
        <v>1191</v>
      </c>
      <c r="N587">
        <v>1013</v>
      </c>
      <c r="O587" t="s">
        <v>1055</v>
      </c>
      <c r="P587" t="s">
        <v>1055</v>
      </c>
      <c r="Q587">
        <v>1</v>
      </c>
      <c r="Y587">
        <v>27.8</v>
      </c>
      <c r="AA587">
        <v>0</v>
      </c>
      <c r="AB587">
        <v>0</v>
      </c>
      <c r="AC587">
        <v>0</v>
      </c>
      <c r="AD587">
        <v>0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45</v>
      </c>
      <c r="AT587">
        <v>27.8</v>
      </c>
      <c r="AU587" t="s">
        <v>45</v>
      </c>
      <c r="AV587">
        <v>1</v>
      </c>
      <c r="AW587">
        <v>2</v>
      </c>
      <c r="AX587">
        <v>22957920</v>
      </c>
      <c r="AY587">
        <v>1</v>
      </c>
      <c r="AZ587">
        <v>0</v>
      </c>
      <c r="BA587">
        <v>563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B587">
        <v>0</v>
      </c>
    </row>
    <row r="588" spans="1:80">
      <c r="A588">
        <f>ROW(Source!A1208)</f>
        <v>1208</v>
      </c>
      <c r="B588">
        <v>22950688</v>
      </c>
      <c r="C588">
        <v>22957912</v>
      </c>
      <c r="D588">
        <v>7159942</v>
      </c>
      <c r="E588">
        <v>7157832</v>
      </c>
      <c r="F588">
        <v>1</v>
      </c>
      <c r="G588">
        <v>7157832</v>
      </c>
      <c r="H588">
        <v>2</v>
      </c>
      <c r="I588" t="s">
        <v>1063</v>
      </c>
      <c r="J588" t="s">
        <v>45</v>
      </c>
      <c r="K588" t="s">
        <v>1064</v>
      </c>
      <c r="L588">
        <v>1344</v>
      </c>
      <c r="N588">
        <v>1008</v>
      </c>
      <c r="O588" t="s">
        <v>1065</v>
      </c>
      <c r="P588" t="s">
        <v>1065</v>
      </c>
      <c r="Q588">
        <v>1</v>
      </c>
      <c r="Y588">
        <v>4.47</v>
      </c>
      <c r="AA588">
        <v>0</v>
      </c>
      <c r="AB588">
        <v>1</v>
      </c>
      <c r="AC588">
        <v>0</v>
      </c>
      <c r="AD588">
        <v>0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45</v>
      </c>
      <c r="AT588">
        <v>4.47</v>
      </c>
      <c r="AU588" t="s">
        <v>45</v>
      </c>
      <c r="AV588">
        <v>0</v>
      </c>
      <c r="AW588">
        <v>2</v>
      </c>
      <c r="AX588">
        <v>22957921</v>
      </c>
      <c r="AY588">
        <v>1</v>
      </c>
      <c r="AZ588">
        <v>0</v>
      </c>
      <c r="BA588">
        <v>564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B588">
        <v>0</v>
      </c>
    </row>
    <row r="589" spans="1:80">
      <c r="A589">
        <f>ROW(Source!A1208)</f>
        <v>1208</v>
      </c>
      <c r="B589">
        <v>22950688</v>
      </c>
      <c r="C589">
        <v>22957912</v>
      </c>
      <c r="D589">
        <v>7231827</v>
      </c>
      <c r="E589">
        <v>1</v>
      </c>
      <c r="F589">
        <v>1</v>
      </c>
      <c r="G589">
        <v>7157832</v>
      </c>
      <c r="H589">
        <v>3</v>
      </c>
      <c r="I589" t="s">
        <v>612</v>
      </c>
      <c r="J589" t="s">
        <v>614</v>
      </c>
      <c r="K589" t="s">
        <v>613</v>
      </c>
      <c r="L589">
        <v>1339</v>
      </c>
      <c r="N589">
        <v>1007</v>
      </c>
      <c r="O589" t="s">
        <v>102</v>
      </c>
      <c r="P589" t="s">
        <v>102</v>
      </c>
      <c r="Q589">
        <v>1</v>
      </c>
      <c r="Y589">
        <v>0.24</v>
      </c>
      <c r="AA589">
        <v>7.07</v>
      </c>
      <c r="AB589">
        <v>0</v>
      </c>
      <c r="AC589">
        <v>0</v>
      </c>
      <c r="AD589">
        <v>0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45</v>
      </c>
      <c r="AT589">
        <v>0.24</v>
      </c>
      <c r="AU589" t="s">
        <v>45</v>
      </c>
      <c r="AV589">
        <v>0</v>
      </c>
      <c r="AW589">
        <v>2</v>
      </c>
      <c r="AX589">
        <v>22957922</v>
      </c>
      <c r="AY589">
        <v>1</v>
      </c>
      <c r="AZ589">
        <v>0</v>
      </c>
      <c r="BA589">
        <v>565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B589">
        <v>0</v>
      </c>
    </row>
    <row r="590" spans="1:80">
      <c r="A590">
        <f>ROW(Source!A1208)</f>
        <v>1208</v>
      </c>
      <c r="B590">
        <v>22950688</v>
      </c>
      <c r="C590">
        <v>22957912</v>
      </c>
      <c r="D590">
        <v>7233129</v>
      </c>
      <c r="E590">
        <v>1</v>
      </c>
      <c r="F590">
        <v>1</v>
      </c>
      <c r="G590">
        <v>7157832</v>
      </c>
      <c r="H590">
        <v>3</v>
      </c>
      <c r="I590" t="s">
        <v>1181</v>
      </c>
      <c r="J590" t="s">
        <v>1182</v>
      </c>
      <c r="K590" t="s">
        <v>1183</v>
      </c>
      <c r="L590">
        <v>1327</v>
      </c>
      <c r="N590">
        <v>1005</v>
      </c>
      <c r="O590" t="s">
        <v>462</v>
      </c>
      <c r="P590" t="s">
        <v>462</v>
      </c>
      <c r="Q590">
        <v>1</v>
      </c>
      <c r="Y590">
        <v>0.8</v>
      </c>
      <c r="AA590">
        <v>104</v>
      </c>
      <c r="AB590">
        <v>0</v>
      </c>
      <c r="AC590">
        <v>0</v>
      </c>
      <c r="AD590">
        <v>0</v>
      </c>
      <c r="AN590">
        <v>0</v>
      </c>
      <c r="AO590">
        <v>1</v>
      </c>
      <c r="AP590">
        <v>0</v>
      </c>
      <c r="AQ590">
        <v>0</v>
      </c>
      <c r="AR590">
        <v>0</v>
      </c>
      <c r="AS590" t="s">
        <v>45</v>
      </c>
      <c r="AT590">
        <v>0.8</v>
      </c>
      <c r="AU590" t="s">
        <v>45</v>
      </c>
      <c r="AV590">
        <v>0</v>
      </c>
      <c r="AW590">
        <v>2</v>
      </c>
      <c r="AX590">
        <v>22957923</v>
      </c>
      <c r="AY590">
        <v>1</v>
      </c>
      <c r="AZ590">
        <v>0</v>
      </c>
      <c r="BA590">
        <v>566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B590">
        <v>0</v>
      </c>
    </row>
    <row r="591" spans="1:80">
      <c r="A591">
        <f>ROW(Source!A1208)</f>
        <v>1208</v>
      </c>
      <c r="B591">
        <v>22950688</v>
      </c>
      <c r="C591">
        <v>22957912</v>
      </c>
      <c r="D591">
        <v>7233145</v>
      </c>
      <c r="E591">
        <v>1</v>
      </c>
      <c r="F591">
        <v>1</v>
      </c>
      <c r="G591">
        <v>7157832</v>
      </c>
      <c r="H591">
        <v>3</v>
      </c>
      <c r="I591" t="s">
        <v>832</v>
      </c>
      <c r="J591" t="s">
        <v>834</v>
      </c>
      <c r="K591" t="s">
        <v>833</v>
      </c>
      <c r="L591">
        <v>1348</v>
      </c>
      <c r="N591">
        <v>1009</v>
      </c>
      <c r="O591" t="s">
        <v>138</v>
      </c>
      <c r="P591" t="s">
        <v>138</v>
      </c>
      <c r="Q591">
        <v>1000</v>
      </c>
      <c r="Y591">
        <v>7.1999999999999998E-3</v>
      </c>
      <c r="AA591">
        <v>6976.8</v>
      </c>
      <c r="AB591">
        <v>0</v>
      </c>
      <c r="AC591">
        <v>0</v>
      </c>
      <c r="AD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 t="s">
        <v>45</v>
      </c>
      <c r="AT591">
        <v>7.1999999999999998E-3</v>
      </c>
      <c r="AU591" t="s">
        <v>45</v>
      </c>
      <c r="AV591">
        <v>0</v>
      </c>
      <c r="AW591">
        <v>1</v>
      </c>
      <c r="AX591">
        <v>-1</v>
      </c>
      <c r="AY591">
        <v>0</v>
      </c>
      <c r="AZ591">
        <v>0</v>
      </c>
      <c r="BA591" t="s">
        <v>45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B591">
        <v>0</v>
      </c>
    </row>
    <row r="592" spans="1:80">
      <c r="A592">
        <f>ROW(Source!A1208)</f>
        <v>1208</v>
      </c>
      <c r="B592">
        <v>22950688</v>
      </c>
      <c r="C592">
        <v>22957912</v>
      </c>
      <c r="D592">
        <v>7233803</v>
      </c>
      <c r="E592">
        <v>1</v>
      </c>
      <c r="F592">
        <v>1</v>
      </c>
      <c r="G592">
        <v>7157832</v>
      </c>
      <c r="H592">
        <v>3</v>
      </c>
      <c r="I592" t="s">
        <v>835</v>
      </c>
      <c r="J592" t="s">
        <v>837</v>
      </c>
      <c r="K592" t="s">
        <v>836</v>
      </c>
      <c r="L592">
        <v>1348</v>
      </c>
      <c r="N592">
        <v>1009</v>
      </c>
      <c r="O592" t="s">
        <v>138</v>
      </c>
      <c r="P592" t="s">
        <v>138</v>
      </c>
      <c r="Q592">
        <v>1000</v>
      </c>
      <c r="Y592">
        <v>7.0999999999999994E-2</v>
      </c>
      <c r="AA592">
        <v>33030.400000000001</v>
      </c>
      <c r="AB592">
        <v>0</v>
      </c>
      <c r="AC592">
        <v>0</v>
      </c>
      <c r="AD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 t="s">
        <v>45</v>
      </c>
      <c r="AT592">
        <v>7.0999999999999994E-2</v>
      </c>
      <c r="AU592" t="s">
        <v>45</v>
      </c>
      <c r="AV592">
        <v>0</v>
      </c>
      <c r="AW592">
        <v>1</v>
      </c>
      <c r="AX592">
        <v>-1</v>
      </c>
      <c r="AY592">
        <v>0</v>
      </c>
      <c r="AZ592">
        <v>0</v>
      </c>
      <c r="BA592" t="s">
        <v>45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B592">
        <v>0</v>
      </c>
    </row>
    <row r="593" spans="1:80">
      <c r="A593">
        <f>ROW(Source!A1208)</f>
        <v>1208</v>
      </c>
      <c r="B593">
        <v>22950688</v>
      </c>
      <c r="C593">
        <v>22957912</v>
      </c>
      <c r="D593">
        <v>7232109</v>
      </c>
      <c r="E593">
        <v>1</v>
      </c>
      <c r="F593">
        <v>1</v>
      </c>
      <c r="G593">
        <v>7157832</v>
      </c>
      <c r="H593">
        <v>3</v>
      </c>
      <c r="I593" t="s">
        <v>1184</v>
      </c>
      <c r="J593" t="s">
        <v>1185</v>
      </c>
      <c r="K593" t="s">
        <v>1186</v>
      </c>
      <c r="L593">
        <v>1348</v>
      </c>
      <c r="N593">
        <v>1009</v>
      </c>
      <c r="O593" t="s">
        <v>138</v>
      </c>
      <c r="P593" t="s">
        <v>138</v>
      </c>
      <c r="Q593">
        <v>1000</v>
      </c>
      <c r="Y593">
        <v>4.0200000000000001E-3</v>
      </c>
      <c r="AA593">
        <v>12237.68</v>
      </c>
      <c r="AB593">
        <v>0</v>
      </c>
      <c r="AC593">
        <v>0</v>
      </c>
      <c r="AD593">
        <v>0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45</v>
      </c>
      <c r="AT593">
        <v>4.0200000000000001E-3</v>
      </c>
      <c r="AU593" t="s">
        <v>45</v>
      </c>
      <c r="AV593">
        <v>0</v>
      </c>
      <c r="AW593">
        <v>2</v>
      </c>
      <c r="AX593">
        <v>22957924</v>
      </c>
      <c r="AY593">
        <v>1</v>
      </c>
      <c r="AZ593">
        <v>0</v>
      </c>
      <c r="BA593">
        <v>567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B593">
        <v>0</v>
      </c>
    </row>
    <row r="594" spans="1:80">
      <c r="A594">
        <f>ROW(Source!A1208)</f>
        <v>1208</v>
      </c>
      <c r="B594">
        <v>22950688</v>
      </c>
      <c r="C594">
        <v>22957912</v>
      </c>
      <c r="D594">
        <v>7232360</v>
      </c>
      <c r="E594">
        <v>1</v>
      </c>
      <c r="F594">
        <v>1</v>
      </c>
      <c r="G594">
        <v>7157832</v>
      </c>
      <c r="H594">
        <v>3</v>
      </c>
      <c r="I594" t="s">
        <v>1187</v>
      </c>
      <c r="J594" t="s">
        <v>1188</v>
      </c>
      <c r="K594" t="s">
        <v>1189</v>
      </c>
      <c r="L594">
        <v>1348</v>
      </c>
      <c r="N594">
        <v>1009</v>
      </c>
      <c r="O594" t="s">
        <v>138</v>
      </c>
      <c r="P594" t="s">
        <v>138</v>
      </c>
      <c r="Q594">
        <v>1000</v>
      </c>
      <c r="Y594">
        <v>2.5499999999999998E-2</v>
      </c>
      <c r="AA594">
        <v>545.21</v>
      </c>
      <c r="AB594">
        <v>0</v>
      </c>
      <c r="AC594">
        <v>0</v>
      </c>
      <c r="AD594">
        <v>0</v>
      </c>
      <c r="AN594">
        <v>0</v>
      </c>
      <c r="AO594">
        <v>1</v>
      </c>
      <c r="AP594">
        <v>0</v>
      </c>
      <c r="AQ594">
        <v>0</v>
      </c>
      <c r="AR594">
        <v>0</v>
      </c>
      <c r="AS594" t="s">
        <v>45</v>
      </c>
      <c r="AT594">
        <v>2.5499999999999998E-2</v>
      </c>
      <c r="AU594" t="s">
        <v>45</v>
      </c>
      <c r="AV594">
        <v>0</v>
      </c>
      <c r="AW594">
        <v>2</v>
      </c>
      <c r="AX594">
        <v>22957925</v>
      </c>
      <c r="AY594">
        <v>1</v>
      </c>
      <c r="AZ594">
        <v>0</v>
      </c>
      <c r="BA594">
        <v>568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B594">
        <v>0</v>
      </c>
    </row>
    <row r="595" spans="1:80">
      <c r="A595">
        <f>ROW(Source!A1208)</f>
        <v>1208</v>
      </c>
      <c r="B595">
        <v>22950688</v>
      </c>
      <c r="C595">
        <v>22957912</v>
      </c>
      <c r="D595">
        <v>7232367</v>
      </c>
      <c r="E595">
        <v>1</v>
      </c>
      <c r="F595">
        <v>1</v>
      </c>
      <c r="G595">
        <v>7157832</v>
      </c>
      <c r="H595">
        <v>3</v>
      </c>
      <c r="I595" t="s">
        <v>1190</v>
      </c>
      <c r="J595" t="s">
        <v>1191</v>
      </c>
      <c r="K595" t="s">
        <v>1192</v>
      </c>
      <c r="L595">
        <v>1348</v>
      </c>
      <c r="N595">
        <v>1009</v>
      </c>
      <c r="O595" t="s">
        <v>138</v>
      </c>
      <c r="P595" t="s">
        <v>138</v>
      </c>
      <c r="Q595">
        <v>1000</v>
      </c>
      <c r="Y595">
        <v>1.0200000000000001E-3</v>
      </c>
      <c r="AA595">
        <v>12705.7</v>
      </c>
      <c r="AB595">
        <v>0</v>
      </c>
      <c r="AC595">
        <v>0</v>
      </c>
      <c r="AD595">
        <v>0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45</v>
      </c>
      <c r="AT595">
        <v>1.0200000000000001E-3</v>
      </c>
      <c r="AU595" t="s">
        <v>45</v>
      </c>
      <c r="AV595">
        <v>0</v>
      </c>
      <c r="AW595">
        <v>2</v>
      </c>
      <c r="AX595">
        <v>22957926</v>
      </c>
      <c r="AY595">
        <v>1</v>
      </c>
      <c r="AZ595">
        <v>0</v>
      </c>
      <c r="BA595">
        <v>569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B595">
        <v>0</v>
      </c>
    </row>
    <row r="596" spans="1:80">
      <c r="A596">
        <f>ROW(Source!A1211)</f>
        <v>1211</v>
      </c>
      <c r="B596">
        <v>22950688</v>
      </c>
      <c r="C596">
        <v>22957933</v>
      </c>
      <c r="D596">
        <v>7157835</v>
      </c>
      <c r="E596">
        <v>7157832</v>
      </c>
      <c r="F596">
        <v>1</v>
      </c>
      <c r="G596">
        <v>7157832</v>
      </c>
      <c r="H596">
        <v>1</v>
      </c>
      <c r="I596" t="s">
        <v>1053</v>
      </c>
      <c r="J596" t="s">
        <v>45</v>
      </c>
      <c r="K596" t="s">
        <v>1054</v>
      </c>
      <c r="L596">
        <v>1191</v>
      </c>
      <c r="N596">
        <v>1013</v>
      </c>
      <c r="O596" t="s">
        <v>1055</v>
      </c>
      <c r="P596" t="s">
        <v>1055</v>
      </c>
      <c r="Q596">
        <v>1</v>
      </c>
      <c r="Y596">
        <v>74.3</v>
      </c>
      <c r="AA596">
        <v>0</v>
      </c>
      <c r="AB596">
        <v>0</v>
      </c>
      <c r="AC596">
        <v>0</v>
      </c>
      <c r="AD596">
        <v>0</v>
      </c>
      <c r="AN596">
        <v>0</v>
      </c>
      <c r="AO596">
        <v>1</v>
      </c>
      <c r="AP596">
        <v>0</v>
      </c>
      <c r="AQ596">
        <v>0</v>
      </c>
      <c r="AR596">
        <v>0</v>
      </c>
      <c r="AS596" t="s">
        <v>45</v>
      </c>
      <c r="AT596">
        <v>74.3</v>
      </c>
      <c r="AU596" t="s">
        <v>45</v>
      </c>
      <c r="AV596">
        <v>1</v>
      </c>
      <c r="AW596">
        <v>2</v>
      </c>
      <c r="AX596">
        <v>22957936</v>
      </c>
      <c r="AY596">
        <v>1</v>
      </c>
      <c r="AZ596">
        <v>0</v>
      </c>
      <c r="BA596">
        <v>572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B596">
        <v>0</v>
      </c>
    </row>
    <row r="597" spans="1:80">
      <c r="A597">
        <f>ROW(Source!A1211)</f>
        <v>1211</v>
      </c>
      <c r="B597">
        <v>22950688</v>
      </c>
      <c r="C597">
        <v>22957933</v>
      </c>
      <c r="D597">
        <v>7182702</v>
      </c>
      <c r="E597">
        <v>7157832</v>
      </c>
      <c r="F597">
        <v>1</v>
      </c>
      <c r="G597">
        <v>7157832</v>
      </c>
      <c r="H597">
        <v>3</v>
      </c>
      <c r="I597" t="s">
        <v>1066</v>
      </c>
      <c r="J597" t="s">
        <v>45</v>
      </c>
      <c r="K597" t="s">
        <v>1134</v>
      </c>
      <c r="L597">
        <v>1348</v>
      </c>
      <c r="N597">
        <v>1009</v>
      </c>
      <c r="O597" t="s">
        <v>138</v>
      </c>
      <c r="P597" t="s">
        <v>138</v>
      </c>
      <c r="Q597">
        <v>1000</v>
      </c>
      <c r="Y597">
        <v>4.41</v>
      </c>
      <c r="AA597">
        <v>0</v>
      </c>
      <c r="AB597">
        <v>0</v>
      </c>
      <c r="AC597">
        <v>0</v>
      </c>
      <c r="AD597">
        <v>0</v>
      </c>
      <c r="AN597">
        <v>0</v>
      </c>
      <c r="AO597">
        <v>1</v>
      </c>
      <c r="AP597">
        <v>0</v>
      </c>
      <c r="AQ597">
        <v>0</v>
      </c>
      <c r="AR597">
        <v>0</v>
      </c>
      <c r="AS597" t="s">
        <v>45</v>
      </c>
      <c r="AT597">
        <v>4.41</v>
      </c>
      <c r="AU597" t="s">
        <v>45</v>
      </c>
      <c r="AV597">
        <v>0</v>
      </c>
      <c r="AW597">
        <v>2</v>
      </c>
      <c r="AX597">
        <v>22957937</v>
      </c>
      <c r="AY597">
        <v>1</v>
      </c>
      <c r="AZ597">
        <v>0</v>
      </c>
      <c r="BA597">
        <v>573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B597">
        <v>0</v>
      </c>
    </row>
    <row r="598" spans="1:80">
      <c r="A598">
        <f>ROW(Source!A1212)</f>
        <v>1212</v>
      </c>
      <c r="B598">
        <v>22950688</v>
      </c>
      <c r="C598">
        <v>22957938</v>
      </c>
      <c r="D598">
        <v>7157835</v>
      </c>
      <c r="E598">
        <v>7157832</v>
      </c>
      <c r="F598">
        <v>1</v>
      </c>
      <c r="G598">
        <v>7157832</v>
      </c>
      <c r="H598">
        <v>1</v>
      </c>
      <c r="I598" t="s">
        <v>1053</v>
      </c>
      <c r="J598" t="s">
        <v>45</v>
      </c>
      <c r="K598" t="s">
        <v>1054</v>
      </c>
      <c r="L598">
        <v>1191</v>
      </c>
      <c r="N598">
        <v>1013</v>
      </c>
      <c r="O598" t="s">
        <v>1055</v>
      </c>
      <c r="P598" t="s">
        <v>1055</v>
      </c>
      <c r="Q598">
        <v>1</v>
      </c>
      <c r="Y598">
        <v>200.42</v>
      </c>
      <c r="AA598">
        <v>0</v>
      </c>
      <c r="AB598">
        <v>0</v>
      </c>
      <c r="AC598">
        <v>0</v>
      </c>
      <c r="AD598">
        <v>0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45</v>
      </c>
      <c r="AT598">
        <v>200.42</v>
      </c>
      <c r="AU598" t="s">
        <v>45</v>
      </c>
      <c r="AV598">
        <v>1</v>
      </c>
      <c r="AW598">
        <v>2</v>
      </c>
      <c r="AX598">
        <v>22957944</v>
      </c>
      <c r="AY598">
        <v>1</v>
      </c>
      <c r="AZ598">
        <v>0</v>
      </c>
      <c r="BA598">
        <v>574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B598">
        <v>0</v>
      </c>
    </row>
    <row r="599" spans="1:80">
      <c r="A599">
        <f>ROW(Source!A1212)</f>
        <v>1212</v>
      </c>
      <c r="B599">
        <v>22950688</v>
      </c>
      <c r="C599">
        <v>22957938</v>
      </c>
      <c r="D599">
        <v>7159942</v>
      </c>
      <c r="E599">
        <v>7157832</v>
      </c>
      <c r="F599">
        <v>1</v>
      </c>
      <c r="G599">
        <v>7157832</v>
      </c>
      <c r="H599">
        <v>2</v>
      </c>
      <c r="I599" t="s">
        <v>1063</v>
      </c>
      <c r="J599" t="s">
        <v>45</v>
      </c>
      <c r="K599" t="s">
        <v>1064</v>
      </c>
      <c r="L599">
        <v>1344</v>
      </c>
      <c r="N599">
        <v>1008</v>
      </c>
      <c r="O599" t="s">
        <v>1065</v>
      </c>
      <c r="P599" t="s">
        <v>1065</v>
      </c>
      <c r="Q599">
        <v>1</v>
      </c>
      <c r="Y599">
        <v>29.03</v>
      </c>
      <c r="AA599">
        <v>0</v>
      </c>
      <c r="AB599">
        <v>1</v>
      </c>
      <c r="AC599">
        <v>0</v>
      </c>
      <c r="AD599">
        <v>0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45</v>
      </c>
      <c r="AT599">
        <v>29.03</v>
      </c>
      <c r="AU599" t="s">
        <v>45</v>
      </c>
      <c r="AV599">
        <v>0</v>
      </c>
      <c r="AW599">
        <v>2</v>
      </c>
      <c r="AX599">
        <v>22957945</v>
      </c>
      <c r="AY599">
        <v>1</v>
      </c>
      <c r="AZ599">
        <v>0</v>
      </c>
      <c r="BA599">
        <v>575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B599">
        <v>0</v>
      </c>
    </row>
    <row r="600" spans="1:80">
      <c r="A600">
        <f>ROW(Source!A1212)</f>
        <v>1212</v>
      </c>
      <c r="B600">
        <v>22950688</v>
      </c>
      <c r="C600">
        <v>22957938</v>
      </c>
      <c r="D600">
        <v>7182707</v>
      </c>
      <c r="E600">
        <v>7157832</v>
      </c>
      <c r="F600">
        <v>1</v>
      </c>
      <c r="G600">
        <v>7157832</v>
      </c>
      <c r="H600">
        <v>3</v>
      </c>
      <c r="I600" t="s">
        <v>1066</v>
      </c>
      <c r="J600" t="s">
        <v>45</v>
      </c>
      <c r="K600" t="s">
        <v>1067</v>
      </c>
      <c r="L600">
        <v>1344</v>
      </c>
      <c r="N600">
        <v>1008</v>
      </c>
      <c r="O600" t="s">
        <v>1065</v>
      </c>
      <c r="P600" t="s">
        <v>1065</v>
      </c>
      <c r="Q600">
        <v>1</v>
      </c>
      <c r="Y600">
        <v>8.5399999999999991</v>
      </c>
      <c r="AA600">
        <v>1</v>
      </c>
      <c r="AB600">
        <v>0</v>
      </c>
      <c r="AC600">
        <v>0</v>
      </c>
      <c r="AD600">
        <v>0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45</v>
      </c>
      <c r="AT600">
        <v>8.5399999999999991</v>
      </c>
      <c r="AU600" t="s">
        <v>45</v>
      </c>
      <c r="AV600">
        <v>0</v>
      </c>
      <c r="AW600">
        <v>2</v>
      </c>
      <c r="AX600">
        <v>22957950</v>
      </c>
      <c r="AY600">
        <v>1</v>
      </c>
      <c r="AZ600">
        <v>0</v>
      </c>
      <c r="BA600">
        <v>576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B600">
        <v>0</v>
      </c>
    </row>
    <row r="601" spans="1:80">
      <c r="A601">
        <f>ROW(Source!A1212)</f>
        <v>1212</v>
      </c>
      <c r="B601">
        <v>22950688</v>
      </c>
      <c r="C601">
        <v>22957938</v>
      </c>
      <c r="D601">
        <v>7231827</v>
      </c>
      <c r="E601">
        <v>1</v>
      </c>
      <c r="F601">
        <v>1</v>
      </c>
      <c r="G601">
        <v>7157832</v>
      </c>
      <c r="H601">
        <v>3</v>
      </c>
      <c r="I601" t="s">
        <v>612</v>
      </c>
      <c r="J601" t="s">
        <v>614</v>
      </c>
      <c r="K601" t="s">
        <v>613</v>
      </c>
      <c r="L601">
        <v>1339</v>
      </c>
      <c r="N601">
        <v>1007</v>
      </c>
      <c r="O601" t="s">
        <v>102</v>
      </c>
      <c r="P601" t="s">
        <v>102</v>
      </c>
      <c r="Q601">
        <v>1</v>
      </c>
      <c r="Y601">
        <v>0.3</v>
      </c>
      <c r="AA601">
        <v>7.07</v>
      </c>
      <c r="AB601">
        <v>0</v>
      </c>
      <c r="AC601">
        <v>0</v>
      </c>
      <c r="AD601">
        <v>0</v>
      </c>
      <c r="AN601">
        <v>0</v>
      </c>
      <c r="AO601">
        <v>1</v>
      </c>
      <c r="AP601">
        <v>0</v>
      </c>
      <c r="AQ601">
        <v>0</v>
      </c>
      <c r="AR601">
        <v>0</v>
      </c>
      <c r="AS601" t="s">
        <v>45</v>
      </c>
      <c r="AT601">
        <v>0.3</v>
      </c>
      <c r="AU601" t="s">
        <v>45</v>
      </c>
      <c r="AV601">
        <v>0</v>
      </c>
      <c r="AW601">
        <v>2</v>
      </c>
      <c r="AX601">
        <v>22957946</v>
      </c>
      <c r="AY601">
        <v>1</v>
      </c>
      <c r="AZ601">
        <v>0</v>
      </c>
      <c r="BA601">
        <v>577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B601">
        <v>0</v>
      </c>
    </row>
    <row r="602" spans="1:80">
      <c r="A602">
        <f>ROW(Source!A1212)</f>
        <v>1212</v>
      </c>
      <c r="B602">
        <v>22950688</v>
      </c>
      <c r="C602">
        <v>22957938</v>
      </c>
      <c r="D602">
        <v>7232520</v>
      </c>
      <c r="E602">
        <v>1</v>
      </c>
      <c r="F602">
        <v>1</v>
      </c>
      <c r="G602">
        <v>7157832</v>
      </c>
      <c r="H602">
        <v>3</v>
      </c>
      <c r="I602" t="s">
        <v>853</v>
      </c>
      <c r="J602" t="s">
        <v>855</v>
      </c>
      <c r="K602" t="s">
        <v>854</v>
      </c>
      <c r="L602">
        <v>1327</v>
      </c>
      <c r="N602">
        <v>1005</v>
      </c>
      <c r="O602" t="s">
        <v>462</v>
      </c>
      <c r="P602" t="s">
        <v>462</v>
      </c>
      <c r="Q602">
        <v>1</v>
      </c>
      <c r="Y602">
        <v>100</v>
      </c>
      <c r="AA602">
        <v>52.32</v>
      </c>
      <c r="AB602">
        <v>0</v>
      </c>
      <c r="AC602">
        <v>0</v>
      </c>
      <c r="AD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 t="s">
        <v>45</v>
      </c>
      <c r="AT602">
        <v>100</v>
      </c>
      <c r="AU602" t="s">
        <v>45</v>
      </c>
      <c r="AV602">
        <v>0</v>
      </c>
      <c r="AW602">
        <v>1</v>
      </c>
      <c r="AX602">
        <v>-1</v>
      </c>
      <c r="AY602">
        <v>0</v>
      </c>
      <c r="AZ602">
        <v>0</v>
      </c>
      <c r="BA602" t="s">
        <v>45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B602">
        <v>0</v>
      </c>
    </row>
    <row r="603" spans="1:80">
      <c r="A603">
        <f>ROW(Source!A1212)</f>
        <v>1212</v>
      </c>
      <c r="B603">
        <v>22950688</v>
      </c>
      <c r="C603">
        <v>22957938</v>
      </c>
      <c r="D603">
        <v>7235008</v>
      </c>
      <c r="E603">
        <v>1</v>
      </c>
      <c r="F603">
        <v>1</v>
      </c>
      <c r="G603">
        <v>7157832</v>
      </c>
      <c r="H603">
        <v>3</v>
      </c>
      <c r="I603" t="s">
        <v>850</v>
      </c>
      <c r="J603" t="s">
        <v>852</v>
      </c>
      <c r="K603" t="s">
        <v>851</v>
      </c>
      <c r="L603">
        <v>1348</v>
      </c>
      <c r="N603">
        <v>1009</v>
      </c>
      <c r="O603" t="s">
        <v>138</v>
      </c>
      <c r="P603" t="s">
        <v>138</v>
      </c>
      <c r="Q603">
        <v>1000</v>
      </c>
      <c r="Y603">
        <v>0</v>
      </c>
      <c r="AA603">
        <v>5986.03</v>
      </c>
      <c r="AB603">
        <v>0</v>
      </c>
      <c r="AC603">
        <v>0</v>
      </c>
      <c r="AD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 t="s">
        <v>45</v>
      </c>
      <c r="AT603">
        <v>0</v>
      </c>
      <c r="AU603" t="s">
        <v>45</v>
      </c>
      <c r="AV603">
        <v>0</v>
      </c>
      <c r="AW603">
        <v>1</v>
      </c>
      <c r="AX603">
        <v>-1</v>
      </c>
      <c r="AY603">
        <v>0</v>
      </c>
      <c r="AZ603">
        <v>0</v>
      </c>
      <c r="BA603" t="s">
        <v>45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B603">
        <v>0</v>
      </c>
    </row>
    <row r="604" spans="1:80">
      <c r="A604">
        <f>ROW(Source!A1212)</f>
        <v>1212</v>
      </c>
      <c r="B604">
        <v>22950688</v>
      </c>
      <c r="C604">
        <v>22957938</v>
      </c>
      <c r="D604">
        <v>7234965</v>
      </c>
      <c r="E604">
        <v>1</v>
      </c>
      <c r="F604">
        <v>1</v>
      </c>
      <c r="G604">
        <v>7157832</v>
      </c>
      <c r="H604">
        <v>3</v>
      </c>
      <c r="I604" t="s">
        <v>476</v>
      </c>
      <c r="J604" t="s">
        <v>478</v>
      </c>
      <c r="K604" t="s">
        <v>477</v>
      </c>
      <c r="L604">
        <v>1339</v>
      </c>
      <c r="N604">
        <v>1007</v>
      </c>
      <c r="O604" t="s">
        <v>102</v>
      </c>
      <c r="P604" t="s">
        <v>102</v>
      </c>
      <c r="Q604">
        <v>1</v>
      </c>
      <c r="Y604">
        <v>1.42</v>
      </c>
      <c r="AA604">
        <v>478.96</v>
      </c>
      <c r="AB604">
        <v>0</v>
      </c>
      <c r="AC604">
        <v>0</v>
      </c>
      <c r="AD604">
        <v>0</v>
      </c>
      <c r="AN604">
        <v>0</v>
      </c>
      <c r="AO604">
        <v>1</v>
      </c>
      <c r="AP604">
        <v>0</v>
      </c>
      <c r="AQ604">
        <v>0</v>
      </c>
      <c r="AR604">
        <v>0</v>
      </c>
      <c r="AS604" t="s">
        <v>45</v>
      </c>
      <c r="AT604">
        <v>1.42</v>
      </c>
      <c r="AU604" t="s">
        <v>45</v>
      </c>
      <c r="AV604">
        <v>0</v>
      </c>
      <c r="AW604">
        <v>2</v>
      </c>
      <c r="AX604">
        <v>22957947</v>
      </c>
      <c r="AY604">
        <v>1</v>
      </c>
      <c r="AZ604">
        <v>0</v>
      </c>
      <c r="BA604">
        <v>578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B604">
        <v>0</v>
      </c>
    </row>
    <row r="605" spans="1:80">
      <c r="A605">
        <f>ROW(Source!A1241)</f>
        <v>1241</v>
      </c>
      <c r="B605">
        <v>22950688</v>
      </c>
      <c r="C605">
        <v>22957955</v>
      </c>
      <c r="D605">
        <v>7157835</v>
      </c>
      <c r="E605">
        <v>7157832</v>
      </c>
      <c r="F605">
        <v>1</v>
      </c>
      <c r="G605">
        <v>7157832</v>
      </c>
      <c r="H605">
        <v>1</v>
      </c>
      <c r="I605" t="s">
        <v>1053</v>
      </c>
      <c r="J605" t="s">
        <v>45</v>
      </c>
      <c r="K605" t="s">
        <v>1054</v>
      </c>
      <c r="L605">
        <v>1191</v>
      </c>
      <c r="N605">
        <v>1013</v>
      </c>
      <c r="O605" t="s">
        <v>1055</v>
      </c>
      <c r="P605" t="s">
        <v>1055</v>
      </c>
      <c r="Q605">
        <v>1</v>
      </c>
      <c r="Y605">
        <v>74.3</v>
      </c>
      <c r="AA605">
        <v>0</v>
      </c>
      <c r="AB605">
        <v>0</v>
      </c>
      <c r="AC605">
        <v>0</v>
      </c>
      <c r="AD605">
        <v>0</v>
      </c>
      <c r="AN605">
        <v>0</v>
      </c>
      <c r="AO605">
        <v>1</v>
      </c>
      <c r="AP605">
        <v>0</v>
      </c>
      <c r="AQ605">
        <v>0</v>
      </c>
      <c r="AR605">
        <v>0</v>
      </c>
      <c r="AS605" t="s">
        <v>45</v>
      </c>
      <c r="AT605">
        <v>74.3</v>
      </c>
      <c r="AU605" t="s">
        <v>45</v>
      </c>
      <c r="AV605">
        <v>1</v>
      </c>
      <c r="AW605">
        <v>2</v>
      </c>
      <c r="AX605">
        <v>22957958</v>
      </c>
      <c r="AY605">
        <v>1</v>
      </c>
      <c r="AZ605">
        <v>0</v>
      </c>
      <c r="BA605">
        <v>581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B605">
        <v>0</v>
      </c>
    </row>
    <row r="606" spans="1:80">
      <c r="A606">
        <f>ROW(Source!A1241)</f>
        <v>1241</v>
      </c>
      <c r="B606">
        <v>22950688</v>
      </c>
      <c r="C606">
        <v>22957955</v>
      </c>
      <c r="D606">
        <v>7182702</v>
      </c>
      <c r="E606">
        <v>7157832</v>
      </c>
      <c r="F606">
        <v>1</v>
      </c>
      <c r="G606">
        <v>7157832</v>
      </c>
      <c r="H606">
        <v>3</v>
      </c>
      <c r="I606" t="s">
        <v>1066</v>
      </c>
      <c r="J606" t="s">
        <v>45</v>
      </c>
      <c r="K606" t="s">
        <v>1134</v>
      </c>
      <c r="L606">
        <v>1348</v>
      </c>
      <c r="N606">
        <v>1009</v>
      </c>
      <c r="O606" t="s">
        <v>138</v>
      </c>
      <c r="P606" t="s">
        <v>138</v>
      </c>
      <c r="Q606">
        <v>1000</v>
      </c>
      <c r="Y606">
        <v>4.41</v>
      </c>
      <c r="AA606">
        <v>0</v>
      </c>
      <c r="AB606">
        <v>0</v>
      </c>
      <c r="AC606">
        <v>0</v>
      </c>
      <c r="AD606">
        <v>0</v>
      </c>
      <c r="AN606">
        <v>0</v>
      </c>
      <c r="AO606">
        <v>1</v>
      </c>
      <c r="AP606">
        <v>0</v>
      </c>
      <c r="AQ606">
        <v>0</v>
      </c>
      <c r="AR606">
        <v>0</v>
      </c>
      <c r="AS606" t="s">
        <v>45</v>
      </c>
      <c r="AT606">
        <v>4.41</v>
      </c>
      <c r="AU606" t="s">
        <v>45</v>
      </c>
      <c r="AV606">
        <v>0</v>
      </c>
      <c r="AW606">
        <v>2</v>
      </c>
      <c r="AX606">
        <v>22957959</v>
      </c>
      <c r="AY606">
        <v>1</v>
      </c>
      <c r="AZ606">
        <v>0</v>
      </c>
      <c r="BA606">
        <v>582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B606">
        <v>0</v>
      </c>
    </row>
    <row r="607" spans="1:80">
      <c r="A607">
        <f>ROW(Source!A1242)</f>
        <v>1242</v>
      </c>
      <c r="B607">
        <v>22950688</v>
      </c>
      <c r="C607">
        <v>22957960</v>
      </c>
      <c r="D607">
        <v>7157835</v>
      </c>
      <c r="E607">
        <v>7157832</v>
      </c>
      <c r="F607">
        <v>1</v>
      </c>
      <c r="G607">
        <v>7157832</v>
      </c>
      <c r="H607">
        <v>1</v>
      </c>
      <c r="I607" t="s">
        <v>1053</v>
      </c>
      <c r="J607" t="s">
        <v>45</v>
      </c>
      <c r="K607" t="s">
        <v>1054</v>
      </c>
      <c r="L607">
        <v>1191</v>
      </c>
      <c r="N607">
        <v>1013</v>
      </c>
      <c r="O607" t="s">
        <v>1055</v>
      </c>
      <c r="P607" t="s">
        <v>1055</v>
      </c>
      <c r="Q607">
        <v>1</v>
      </c>
      <c r="Y607">
        <v>200.42</v>
      </c>
      <c r="AA607">
        <v>0</v>
      </c>
      <c r="AB607">
        <v>0</v>
      </c>
      <c r="AC607">
        <v>0</v>
      </c>
      <c r="AD607">
        <v>0</v>
      </c>
      <c r="AN607">
        <v>0</v>
      </c>
      <c r="AO607">
        <v>1</v>
      </c>
      <c r="AP607">
        <v>0</v>
      </c>
      <c r="AQ607">
        <v>0</v>
      </c>
      <c r="AR607">
        <v>0</v>
      </c>
      <c r="AS607" t="s">
        <v>45</v>
      </c>
      <c r="AT607">
        <v>200.42</v>
      </c>
      <c r="AU607" t="s">
        <v>45</v>
      </c>
      <c r="AV607">
        <v>1</v>
      </c>
      <c r="AW607">
        <v>2</v>
      </c>
      <c r="AX607">
        <v>22957966</v>
      </c>
      <c r="AY607">
        <v>1</v>
      </c>
      <c r="AZ607">
        <v>0</v>
      </c>
      <c r="BA607">
        <v>583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B607">
        <v>0</v>
      </c>
    </row>
    <row r="608" spans="1:80">
      <c r="A608">
        <f>ROW(Source!A1242)</f>
        <v>1242</v>
      </c>
      <c r="B608">
        <v>22950688</v>
      </c>
      <c r="C608">
        <v>22957960</v>
      </c>
      <c r="D608">
        <v>7159942</v>
      </c>
      <c r="E608">
        <v>7157832</v>
      </c>
      <c r="F608">
        <v>1</v>
      </c>
      <c r="G608">
        <v>7157832</v>
      </c>
      <c r="H608">
        <v>2</v>
      </c>
      <c r="I608" t="s">
        <v>1063</v>
      </c>
      <c r="J608" t="s">
        <v>45</v>
      </c>
      <c r="K608" t="s">
        <v>1064</v>
      </c>
      <c r="L608">
        <v>1344</v>
      </c>
      <c r="N608">
        <v>1008</v>
      </c>
      <c r="O608" t="s">
        <v>1065</v>
      </c>
      <c r="P608" t="s">
        <v>1065</v>
      </c>
      <c r="Q608">
        <v>1</v>
      </c>
      <c r="Y608">
        <v>29.03</v>
      </c>
      <c r="AA608">
        <v>0</v>
      </c>
      <c r="AB608">
        <v>1</v>
      </c>
      <c r="AC608">
        <v>0</v>
      </c>
      <c r="AD608">
        <v>0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45</v>
      </c>
      <c r="AT608">
        <v>29.03</v>
      </c>
      <c r="AU608" t="s">
        <v>45</v>
      </c>
      <c r="AV608">
        <v>0</v>
      </c>
      <c r="AW608">
        <v>2</v>
      </c>
      <c r="AX608">
        <v>22957967</v>
      </c>
      <c r="AY608">
        <v>1</v>
      </c>
      <c r="AZ608">
        <v>0</v>
      </c>
      <c r="BA608">
        <v>584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B608">
        <v>0</v>
      </c>
    </row>
    <row r="609" spans="1:80">
      <c r="A609">
        <f>ROW(Source!A1242)</f>
        <v>1242</v>
      </c>
      <c r="B609">
        <v>22950688</v>
      </c>
      <c r="C609">
        <v>22957960</v>
      </c>
      <c r="D609">
        <v>7182707</v>
      </c>
      <c r="E609">
        <v>7157832</v>
      </c>
      <c r="F609">
        <v>1</v>
      </c>
      <c r="G609">
        <v>7157832</v>
      </c>
      <c r="H609">
        <v>3</v>
      </c>
      <c r="I609" t="s">
        <v>1066</v>
      </c>
      <c r="J609" t="s">
        <v>45</v>
      </c>
      <c r="K609" t="s">
        <v>1067</v>
      </c>
      <c r="L609">
        <v>1344</v>
      </c>
      <c r="N609">
        <v>1008</v>
      </c>
      <c r="O609" t="s">
        <v>1065</v>
      </c>
      <c r="P609" t="s">
        <v>1065</v>
      </c>
      <c r="Q609">
        <v>1</v>
      </c>
      <c r="Y609">
        <v>8.5399999999999991</v>
      </c>
      <c r="AA609">
        <v>1</v>
      </c>
      <c r="AB609">
        <v>0</v>
      </c>
      <c r="AC609">
        <v>0</v>
      </c>
      <c r="AD609">
        <v>0</v>
      </c>
      <c r="AN609">
        <v>0</v>
      </c>
      <c r="AO609">
        <v>1</v>
      </c>
      <c r="AP609">
        <v>0</v>
      </c>
      <c r="AQ609">
        <v>0</v>
      </c>
      <c r="AR609">
        <v>0</v>
      </c>
      <c r="AS609" t="s">
        <v>45</v>
      </c>
      <c r="AT609">
        <v>8.5399999999999991</v>
      </c>
      <c r="AU609" t="s">
        <v>45</v>
      </c>
      <c r="AV609">
        <v>0</v>
      </c>
      <c r="AW609">
        <v>2</v>
      </c>
      <c r="AX609">
        <v>22957972</v>
      </c>
      <c r="AY609">
        <v>1</v>
      </c>
      <c r="AZ609">
        <v>0</v>
      </c>
      <c r="BA609">
        <v>585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B609">
        <v>0</v>
      </c>
    </row>
    <row r="610" spans="1:80">
      <c r="A610">
        <f>ROW(Source!A1242)</f>
        <v>1242</v>
      </c>
      <c r="B610">
        <v>22950688</v>
      </c>
      <c r="C610">
        <v>22957960</v>
      </c>
      <c r="D610">
        <v>7231827</v>
      </c>
      <c r="E610">
        <v>1</v>
      </c>
      <c r="F610">
        <v>1</v>
      </c>
      <c r="G610">
        <v>7157832</v>
      </c>
      <c r="H610">
        <v>3</v>
      </c>
      <c r="I610" t="s">
        <v>612</v>
      </c>
      <c r="J610" t="s">
        <v>614</v>
      </c>
      <c r="K610" t="s">
        <v>613</v>
      </c>
      <c r="L610">
        <v>1339</v>
      </c>
      <c r="N610">
        <v>1007</v>
      </c>
      <c r="O610" t="s">
        <v>102</v>
      </c>
      <c r="P610" t="s">
        <v>102</v>
      </c>
      <c r="Q610">
        <v>1</v>
      </c>
      <c r="Y610">
        <v>0.3</v>
      </c>
      <c r="AA610">
        <v>7.07</v>
      </c>
      <c r="AB610">
        <v>0</v>
      </c>
      <c r="AC610">
        <v>0</v>
      </c>
      <c r="AD610">
        <v>0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45</v>
      </c>
      <c r="AT610">
        <v>0.3</v>
      </c>
      <c r="AU610" t="s">
        <v>45</v>
      </c>
      <c r="AV610">
        <v>0</v>
      </c>
      <c r="AW610">
        <v>2</v>
      </c>
      <c r="AX610">
        <v>22957968</v>
      </c>
      <c r="AY610">
        <v>1</v>
      </c>
      <c r="AZ610">
        <v>0</v>
      </c>
      <c r="BA610">
        <v>586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B610">
        <v>0</v>
      </c>
    </row>
    <row r="611" spans="1:80">
      <c r="A611">
        <f>ROW(Source!A1242)</f>
        <v>1242</v>
      </c>
      <c r="B611">
        <v>22950688</v>
      </c>
      <c r="C611">
        <v>22957960</v>
      </c>
      <c r="D611">
        <v>7232520</v>
      </c>
      <c r="E611">
        <v>1</v>
      </c>
      <c r="F611">
        <v>1</v>
      </c>
      <c r="G611">
        <v>7157832</v>
      </c>
      <c r="H611">
        <v>3</v>
      </c>
      <c r="I611" t="s">
        <v>853</v>
      </c>
      <c r="J611" t="s">
        <v>855</v>
      </c>
      <c r="K611" t="s">
        <v>854</v>
      </c>
      <c r="L611">
        <v>1327</v>
      </c>
      <c r="N611">
        <v>1005</v>
      </c>
      <c r="O611" t="s">
        <v>462</v>
      </c>
      <c r="P611" t="s">
        <v>462</v>
      </c>
      <c r="Q611">
        <v>1</v>
      </c>
      <c r="Y611">
        <v>100</v>
      </c>
      <c r="AA611">
        <v>52.32</v>
      </c>
      <c r="AB611">
        <v>0</v>
      </c>
      <c r="AC611">
        <v>0</v>
      </c>
      <c r="AD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 t="s">
        <v>45</v>
      </c>
      <c r="AT611">
        <v>100</v>
      </c>
      <c r="AU611" t="s">
        <v>45</v>
      </c>
      <c r="AV611">
        <v>0</v>
      </c>
      <c r="AW611">
        <v>1</v>
      </c>
      <c r="AX611">
        <v>-1</v>
      </c>
      <c r="AY611">
        <v>0</v>
      </c>
      <c r="AZ611">
        <v>0</v>
      </c>
      <c r="BA611" t="s">
        <v>45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B611">
        <v>0</v>
      </c>
    </row>
    <row r="612" spans="1:80">
      <c r="A612">
        <f>ROW(Source!A1242)</f>
        <v>1242</v>
      </c>
      <c r="B612">
        <v>22950688</v>
      </c>
      <c r="C612">
        <v>22957960</v>
      </c>
      <c r="D612">
        <v>7235008</v>
      </c>
      <c r="E612">
        <v>1</v>
      </c>
      <c r="F612">
        <v>1</v>
      </c>
      <c r="G612">
        <v>7157832</v>
      </c>
      <c r="H612">
        <v>3</v>
      </c>
      <c r="I612" t="s">
        <v>850</v>
      </c>
      <c r="J612" t="s">
        <v>852</v>
      </c>
      <c r="K612" t="s">
        <v>851</v>
      </c>
      <c r="L612">
        <v>1348</v>
      </c>
      <c r="N612">
        <v>1009</v>
      </c>
      <c r="O612" t="s">
        <v>138</v>
      </c>
      <c r="P612" t="s">
        <v>138</v>
      </c>
      <c r="Q612">
        <v>1000</v>
      </c>
      <c r="Y612">
        <v>0</v>
      </c>
      <c r="AA612">
        <v>5986.03</v>
      </c>
      <c r="AB612">
        <v>0</v>
      </c>
      <c r="AC612">
        <v>0</v>
      </c>
      <c r="AD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 t="s">
        <v>45</v>
      </c>
      <c r="AT612">
        <v>0</v>
      </c>
      <c r="AU612" t="s">
        <v>45</v>
      </c>
      <c r="AV612">
        <v>0</v>
      </c>
      <c r="AW612">
        <v>1</v>
      </c>
      <c r="AX612">
        <v>-1</v>
      </c>
      <c r="AY612">
        <v>0</v>
      </c>
      <c r="AZ612">
        <v>0</v>
      </c>
      <c r="BA612" t="s">
        <v>45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B612">
        <v>0</v>
      </c>
    </row>
    <row r="613" spans="1:80">
      <c r="A613">
        <f>ROW(Source!A1242)</f>
        <v>1242</v>
      </c>
      <c r="B613">
        <v>22950688</v>
      </c>
      <c r="C613">
        <v>22957960</v>
      </c>
      <c r="D613">
        <v>7234965</v>
      </c>
      <c r="E613">
        <v>1</v>
      </c>
      <c r="F613">
        <v>1</v>
      </c>
      <c r="G613">
        <v>7157832</v>
      </c>
      <c r="H613">
        <v>3</v>
      </c>
      <c r="I613" t="s">
        <v>476</v>
      </c>
      <c r="J613" t="s">
        <v>478</v>
      </c>
      <c r="K613" t="s">
        <v>477</v>
      </c>
      <c r="L613">
        <v>1339</v>
      </c>
      <c r="N613">
        <v>1007</v>
      </c>
      <c r="O613" t="s">
        <v>102</v>
      </c>
      <c r="P613" t="s">
        <v>102</v>
      </c>
      <c r="Q613">
        <v>1</v>
      </c>
      <c r="Y613">
        <v>1.42</v>
      </c>
      <c r="AA613">
        <v>478.96</v>
      </c>
      <c r="AB613">
        <v>0</v>
      </c>
      <c r="AC613">
        <v>0</v>
      </c>
      <c r="AD613">
        <v>0</v>
      </c>
      <c r="AN613">
        <v>0</v>
      </c>
      <c r="AO613">
        <v>1</v>
      </c>
      <c r="AP613">
        <v>0</v>
      </c>
      <c r="AQ613">
        <v>0</v>
      </c>
      <c r="AR613">
        <v>0</v>
      </c>
      <c r="AS613" t="s">
        <v>45</v>
      </c>
      <c r="AT613">
        <v>1.42</v>
      </c>
      <c r="AU613" t="s">
        <v>45</v>
      </c>
      <c r="AV613">
        <v>0</v>
      </c>
      <c r="AW613">
        <v>2</v>
      </c>
      <c r="AX613">
        <v>22957969</v>
      </c>
      <c r="AY613">
        <v>1</v>
      </c>
      <c r="AZ613">
        <v>0</v>
      </c>
      <c r="BA613">
        <v>587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B613">
        <v>0</v>
      </c>
    </row>
    <row r="614" spans="1:80">
      <c r="A614">
        <f>ROW(Source!A1296)</f>
        <v>1296</v>
      </c>
      <c r="B614">
        <v>22950688</v>
      </c>
      <c r="C614">
        <v>22957977</v>
      </c>
      <c r="D614">
        <v>7157835</v>
      </c>
      <c r="E614">
        <v>7157832</v>
      </c>
      <c r="F614">
        <v>1</v>
      </c>
      <c r="G614">
        <v>7157832</v>
      </c>
      <c r="H614">
        <v>1</v>
      </c>
      <c r="I614" t="s">
        <v>1053</v>
      </c>
      <c r="J614" t="s">
        <v>45</v>
      </c>
      <c r="K614" t="s">
        <v>1054</v>
      </c>
      <c r="L614">
        <v>1191</v>
      </c>
      <c r="N614">
        <v>1013</v>
      </c>
      <c r="O614" t="s">
        <v>1055</v>
      </c>
      <c r="P614" t="s">
        <v>1055</v>
      </c>
      <c r="Q614">
        <v>1</v>
      </c>
      <c r="Y614">
        <v>280.2</v>
      </c>
      <c r="AA614">
        <v>0</v>
      </c>
      <c r="AB614">
        <v>0</v>
      </c>
      <c r="AC614">
        <v>0</v>
      </c>
      <c r="AD614">
        <v>0</v>
      </c>
      <c r="AN614">
        <v>0</v>
      </c>
      <c r="AO614">
        <v>1</v>
      </c>
      <c r="AP614">
        <v>0</v>
      </c>
      <c r="AQ614">
        <v>0</v>
      </c>
      <c r="AR614">
        <v>0</v>
      </c>
      <c r="AS614" t="s">
        <v>45</v>
      </c>
      <c r="AT614">
        <v>280.2</v>
      </c>
      <c r="AU614" t="s">
        <v>45</v>
      </c>
      <c r="AV614">
        <v>1</v>
      </c>
      <c r="AW614">
        <v>2</v>
      </c>
      <c r="AX614">
        <v>22957978</v>
      </c>
      <c r="AY614">
        <v>1</v>
      </c>
      <c r="AZ614">
        <v>0</v>
      </c>
      <c r="BA614">
        <v>590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B614">
        <v>0</v>
      </c>
    </row>
    <row r="615" spans="1:80">
      <c r="A615">
        <f>ROW(Source!A1296)</f>
        <v>1296</v>
      </c>
      <c r="B615">
        <v>22950688</v>
      </c>
      <c r="C615">
        <v>22957977</v>
      </c>
      <c r="D615">
        <v>7182702</v>
      </c>
      <c r="E615">
        <v>7157832</v>
      </c>
      <c r="F615">
        <v>1</v>
      </c>
      <c r="G615">
        <v>7157832</v>
      </c>
      <c r="H615">
        <v>3</v>
      </c>
      <c r="I615" t="s">
        <v>1066</v>
      </c>
      <c r="J615" t="s">
        <v>45</v>
      </c>
      <c r="K615" t="s">
        <v>1134</v>
      </c>
      <c r="L615">
        <v>1348</v>
      </c>
      <c r="N615">
        <v>1009</v>
      </c>
      <c r="O615" t="s">
        <v>138</v>
      </c>
      <c r="P615" t="s">
        <v>138</v>
      </c>
      <c r="Q615">
        <v>1000</v>
      </c>
      <c r="Y615">
        <v>3.38</v>
      </c>
      <c r="AA615">
        <v>0</v>
      </c>
      <c r="AB615">
        <v>0</v>
      </c>
      <c r="AC615">
        <v>0</v>
      </c>
      <c r="AD615">
        <v>0</v>
      </c>
      <c r="AN615">
        <v>0</v>
      </c>
      <c r="AO615">
        <v>1</v>
      </c>
      <c r="AP615">
        <v>0</v>
      </c>
      <c r="AQ615">
        <v>0</v>
      </c>
      <c r="AR615">
        <v>0</v>
      </c>
      <c r="AS615" t="s">
        <v>45</v>
      </c>
      <c r="AT615">
        <v>3.38</v>
      </c>
      <c r="AU615" t="s">
        <v>45</v>
      </c>
      <c r="AV615">
        <v>0</v>
      </c>
      <c r="AW615">
        <v>2</v>
      </c>
      <c r="AX615">
        <v>22957980</v>
      </c>
      <c r="AY615">
        <v>1</v>
      </c>
      <c r="AZ615">
        <v>0</v>
      </c>
      <c r="BA615">
        <v>591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B615">
        <v>0</v>
      </c>
    </row>
    <row r="616" spans="1:80">
      <c r="A616">
        <f>ROW(Source!A1296)</f>
        <v>1296</v>
      </c>
      <c r="B616">
        <v>22950688</v>
      </c>
      <c r="C616">
        <v>22957977</v>
      </c>
      <c r="D616">
        <v>7234973</v>
      </c>
      <c r="E616">
        <v>1</v>
      </c>
      <c r="F616">
        <v>1</v>
      </c>
      <c r="G616">
        <v>7157832</v>
      </c>
      <c r="H616">
        <v>3</v>
      </c>
      <c r="I616" t="s">
        <v>864</v>
      </c>
      <c r="J616" t="s">
        <v>866</v>
      </c>
      <c r="K616" t="s">
        <v>865</v>
      </c>
      <c r="L616">
        <v>1339</v>
      </c>
      <c r="N616">
        <v>1007</v>
      </c>
      <c r="O616" t="s">
        <v>102</v>
      </c>
      <c r="P616" t="s">
        <v>102</v>
      </c>
      <c r="Q616">
        <v>1</v>
      </c>
      <c r="Y616">
        <v>2.31</v>
      </c>
      <c r="AA616">
        <v>477.64</v>
      </c>
      <c r="AB616">
        <v>0</v>
      </c>
      <c r="AC616">
        <v>0</v>
      </c>
      <c r="AD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 t="s">
        <v>45</v>
      </c>
      <c r="AT616">
        <v>2.31</v>
      </c>
      <c r="AU616" t="s">
        <v>45</v>
      </c>
      <c r="AV616">
        <v>0</v>
      </c>
      <c r="AW616">
        <v>1</v>
      </c>
      <c r="AX616">
        <v>-1</v>
      </c>
      <c r="AY616">
        <v>0</v>
      </c>
      <c r="AZ616">
        <v>0</v>
      </c>
      <c r="BA616" t="s">
        <v>45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B616">
        <v>0</v>
      </c>
    </row>
    <row r="617" spans="1:80">
      <c r="A617">
        <f>ROW(Source!A1298)</f>
        <v>1298</v>
      </c>
      <c r="B617">
        <v>22950688</v>
      </c>
      <c r="C617">
        <v>22957982</v>
      </c>
      <c r="D617">
        <v>7157835</v>
      </c>
      <c r="E617">
        <v>7157832</v>
      </c>
      <c r="F617">
        <v>1</v>
      </c>
      <c r="G617">
        <v>7157832</v>
      </c>
      <c r="H617">
        <v>1</v>
      </c>
      <c r="I617" t="s">
        <v>1053</v>
      </c>
      <c r="J617" t="s">
        <v>45</v>
      </c>
      <c r="K617" t="s">
        <v>1054</v>
      </c>
      <c r="L617">
        <v>1191</v>
      </c>
      <c r="N617">
        <v>1013</v>
      </c>
      <c r="O617" t="s">
        <v>1055</v>
      </c>
      <c r="P617" t="s">
        <v>1055</v>
      </c>
      <c r="Q617">
        <v>1</v>
      </c>
      <c r="Y617">
        <v>20.5</v>
      </c>
      <c r="AA617">
        <v>0</v>
      </c>
      <c r="AB617">
        <v>0</v>
      </c>
      <c r="AC617">
        <v>0</v>
      </c>
      <c r="AD617">
        <v>0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45</v>
      </c>
      <c r="AT617">
        <v>20.5</v>
      </c>
      <c r="AU617" t="s">
        <v>45</v>
      </c>
      <c r="AV617">
        <v>1</v>
      </c>
      <c r="AW617">
        <v>2</v>
      </c>
      <c r="AX617">
        <v>22958005</v>
      </c>
      <c r="AY617">
        <v>1</v>
      </c>
      <c r="AZ617">
        <v>0</v>
      </c>
      <c r="BA617">
        <v>593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B617">
        <v>0</v>
      </c>
    </row>
    <row r="618" spans="1:80">
      <c r="A618">
        <f>ROW(Source!A1298)</f>
        <v>1298</v>
      </c>
      <c r="B618">
        <v>22950688</v>
      </c>
      <c r="C618">
        <v>22957982</v>
      </c>
      <c r="D618">
        <v>7159942</v>
      </c>
      <c r="E618">
        <v>7157832</v>
      </c>
      <c r="F618">
        <v>1</v>
      </c>
      <c r="G618">
        <v>7157832</v>
      </c>
      <c r="H618">
        <v>2</v>
      </c>
      <c r="I618" t="s">
        <v>1063</v>
      </c>
      <c r="J618" t="s">
        <v>45</v>
      </c>
      <c r="K618" t="s">
        <v>1064</v>
      </c>
      <c r="L618">
        <v>1344</v>
      </c>
      <c r="N618">
        <v>1008</v>
      </c>
      <c r="O618" t="s">
        <v>1065</v>
      </c>
      <c r="P618" t="s">
        <v>1065</v>
      </c>
      <c r="Q618">
        <v>1</v>
      </c>
      <c r="Y618">
        <v>4.47</v>
      </c>
      <c r="AA618">
        <v>0</v>
      </c>
      <c r="AB618">
        <v>1</v>
      </c>
      <c r="AC618">
        <v>0</v>
      </c>
      <c r="AD618">
        <v>0</v>
      </c>
      <c r="AN618">
        <v>0</v>
      </c>
      <c r="AO618">
        <v>1</v>
      </c>
      <c r="AP618">
        <v>0</v>
      </c>
      <c r="AQ618">
        <v>0</v>
      </c>
      <c r="AR618">
        <v>0</v>
      </c>
      <c r="AS618" t="s">
        <v>45</v>
      </c>
      <c r="AT618">
        <v>4.47</v>
      </c>
      <c r="AU618" t="s">
        <v>45</v>
      </c>
      <c r="AV618">
        <v>0</v>
      </c>
      <c r="AW618">
        <v>2</v>
      </c>
      <c r="AX618">
        <v>22958006</v>
      </c>
      <c r="AY618">
        <v>1</v>
      </c>
      <c r="AZ618">
        <v>0</v>
      </c>
      <c r="BA618">
        <v>594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B618">
        <v>0</v>
      </c>
    </row>
    <row r="619" spans="1:80">
      <c r="A619">
        <f>ROW(Source!A1298)</f>
        <v>1298</v>
      </c>
      <c r="B619">
        <v>22950688</v>
      </c>
      <c r="C619">
        <v>22957982</v>
      </c>
      <c r="D619">
        <v>7231827</v>
      </c>
      <c r="E619">
        <v>1</v>
      </c>
      <c r="F619">
        <v>1</v>
      </c>
      <c r="G619">
        <v>7157832</v>
      </c>
      <c r="H619">
        <v>3</v>
      </c>
      <c r="I619" t="s">
        <v>612</v>
      </c>
      <c r="J619" t="s">
        <v>614</v>
      </c>
      <c r="K619" t="s">
        <v>613</v>
      </c>
      <c r="L619">
        <v>1339</v>
      </c>
      <c r="N619">
        <v>1007</v>
      </c>
      <c r="O619" t="s">
        <v>102</v>
      </c>
      <c r="P619" t="s">
        <v>102</v>
      </c>
      <c r="Q619">
        <v>1</v>
      </c>
      <c r="Y619">
        <v>0.24</v>
      </c>
      <c r="AA619">
        <v>7.07</v>
      </c>
      <c r="AB619">
        <v>0</v>
      </c>
      <c r="AC619">
        <v>0</v>
      </c>
      <c r="AD619">
        <v>0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45</v>
      </c>
      <c r="AT619">
        <v>0.24</v>
      </c>
      <c r="AU619" t="s">
        <v>45</v>
      </c>
      <c r="AV619">
        <v>0</v>
      </c>
      <c r="AW619">
        <v>2</v>
      </c>
      <c r="AX619">
        <v>22958007</v>
      </c>
      <c r="AY619">
        <v>1</v>
      </c>
      <c r="AZ619">
        <v>0</v>
      </c>
      <c r="BA619">
        <v>595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B619">
        <v>0</v>
      </c>
    </row>
    <row r="620" spans="1:80">
      <c r="A620">
        <f>ROW(Source!A1298)</f>
        <v>1298</v>
      </c>
      <c r="B620">
        <v>22950688</v>
      </c>
      <c r="C620">
        <v>22957982</v>
      </c>
      <c r="D620">
        <v>7233129</v>
      </c>
      <c r="E620">
        <v>1</v>
      </c>
      <c r="F620">
        <v>1</v>
      </c>
      <c r="G620">
        <v>7157832</v>
      </c>
      <c r="H620">
        <v>3</v>
      </c>
      <c r="I620" t="s">
        <v>1181</v>
      </c>
      <c r="J620" t="s">
        <v>1182</v>
      </c>
      <c r="K620" t="s">
        <v>1183</v>
      </c>
      <c r="L620">
        <v>1327</v>
      </c>
      <c r="N620">
        <v>1005</v>
      </c>
      <c r="O620" t="s">
        <v>462</v>
      </c>
      <c r="P620" t="s">
        <v>462</v>
      </c>
      <c r="Q620">
        <v>1</v>
      </c>
      <c r="Y620">
        <v>1.6</v>
      </c>
      <c r="AA620">
        <v>104</v>
      </c>
      <c r="AB620">
        <v>0</v>
      </c>
      <c r="AC620">
        <v>0</v>
      </c>
      <c r="AD620">
        <v>0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45</v>
      </c>
      <c r="AT620">
        <v>1.6</v>
      </c>
      <c r="AU620" t="s">
        <v>45</v>
      </c>
      <c r="AV620">
        <v>0</v>
      </c>
      <c r="AW620">
        <v>2</v>
      </c>
      <c r="AX620">
        <v>22958008</v>
      </c>
      <c r="AY620">
        <v>1</v>
      </c>
      <c r="AZ620">
        <v>0</v>
      </c>
      <c r="BA620">
        <v>596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B620">
        <v>0</v>
      </c>
    </row>
    <row r="621" spans="1:80">
      <c r="A621">
        <f>ROW(Source!A1298)</f>
        <v>1298</v>
      </c>
      <c r="B621">
        <v>22950688</v>
      </c>
      <c r="C621">
        <v>22957982</v>
      </c>
      <c r="D621">
        <v>7233149</v>
      </c>
      <c r="E621">
        <v>1</v>
      </c>
      <c r="F621">
        <v>1</v>
      </c>
      <c r="G621">
        <v>7157832</v>
      </c>
      <c r="H621">
        <v>3</v>
      </c>
      <c r="I621" t="s">
        <v>403</v>
      </c>
      <c r="J621" t="s">
        <v>405</v>
      </c>
      <c r="K621" t="s">
        <v>404</v>
      </c>
      <c r="L621">
        <v>1348</v>
      </c>
      <c r="N621">
        <v>1009</v>
      </c>
      <c r="O621" t="s">
        <v>138</v>
      </c>
      <c r="P621" t="s">
        <v>138</v>
      </c>
      <c r="Q621">
        <v>1000</v>
      </c>
      <c r="Y621">
        <v>5.4999999999999997E-3</v>
      </c>
      <c r="AA621">
        <v>2278.84</v>
      </c>
      <c r="AB621">
        <v>0</v>
      </c>
      <c r="AC621">
        <v>0</v>
      </c>
      <c r="AD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 t="s">
        <v>45</v>
      </c>
      <c r="AT621">
        <v>5.4999999999999997E-3</v>
      </c>
      <c r="AU621" t="s">
        <v>45</v>
      </c>
      <c r="AV621">
        <v>0</v>
      </c>
      <c r="AW621">
        <v>1</v>
      </c>
      <c r="AX621">
        <v>-1</v>
      </c>
      <c r="AY621">
        <v>0</v>
      </c>
      <c r="AZ621">
        <v>0</v>
      </c>
      <c r="BA621" t="s">
        <v>45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B621">
        <v>0</v>
      </c>
    </row>
    <row r="622" spans="1:80">
      <c r="A622">
        <f>ROW(Source!A1298)</f>
        <v>1298</v>
      </c>
      <c r="B622">
        <v>22950688</v>
      </c>
      <c r="C622">
        <v>22957982</v>
      </c>
      <c r="D622">
        <v>7232109</v>
      </c>
      <c r="E622">
        <v>1</v>
      </c>
      <c r="F622">
        <v>1</v>
      </c>
      <c r="G622">
        <v>7157832</v>
      </c>
      <c r="H622">
        <v>3</v>
      </c>
      <c r="I622" t="s">
        <v>1184</v>
      </c>
      <c r="J622" t="s">
        <v>1185</v>
      </c>
      <c r="K622" t="s">
        <v>1186</v>
      </c>
      <c r="L622">
        <v>1348</v>
      </c>
      <c r="N622">
        <v>1009</v>
      </c>
      <c r="O622" t="s">
        <v>138</v>
      </c>
      <c r="P622" t="s">
        <v>138</v>
      </c>
      <c r="Q622">
        <v>1000</v>
      </c>
      <c r="Y622">
        <v>1.4300000000000001E-3</v>
      </c>
      <c r="AA622">
        <v>12237.68</v>
      </c>
      <c r="AB622">
        <v>0</v>
      </c>
      <c r="AC622">
        <v>0</v>
      </c>
      <c r="AD622">
        <v>0</v>
      </c>
      <c r="AN622">
        <v>0</v>
      </c>
      <c r="AO622">
        <v>1</v>
      </c>
      <c r="AP622">
        <v>0</v>
      </c>
      <c r="AQ622">
        <v>0</v>
      </c>
      <c r="AR622">
        <v>0</v>
      </c>
      <c r="AS622" t="s">
        <v>45</v>
      </c>
      <c r="AT622">
        <v>1.4300000000000001E-3</v>
      </c>
      <c r="AU622" t="s">
        <v>45</v>
      </c>
      <c r="AV622">
        <v>0</v>
      </c>
      <c r="AW622">
        <v>2</v>
      </c>
      <c r="AX622">
        <v>22958009</v>
      </c>
      <c r="AY622">
        <v>1</v>
      </c>
      <c r="AZ622">
        <v>0</v>
      </c>
      <c r="BA622">
        <v>597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B622">
        <v>0</v>
      </c>
    </row>
    <row r="623" spans="1:80">
      <c r="A623">
        <f>ROW(Source!A1298)</f>
        <v>1298</v>
      </c>
      <c r="B623">
        <v>22950688</v>
      </c>
      <c r="C623">
        <v>22957982</v>
      </c>
      <c r="D623">
        <v>7232152</v>
      </c>
      <c r="E623">
        <v>1</v>
      </c>
      <c r="F623">
        <v>1</v>
      </c>
      <c r="G623">
        <v>7157832</v>
      </c>
      <c r="H623">
        <v>3</v>
      </c>
      <c r="I623" t="s">
        <v>407</v>
      </c>
      <c r="J623" t="s">
        <v>409</v>
      </c>
      <c r="K623" t="s">
        <v>408</v>
      </c>
      <c r="L623">
        <v>1348</v>
      </c>
      <c r="N623">
        <v>1009</v>
      </c>
      <c r="O623" t="s">
        <v>138</v>
      </c>
      <c r="P623" t="s">
        <v>138</v>
      </c>
      <c r="Q623">
        <v>1000</v>
      </c>
      <c r="Y623">
        <v>6.3E-2</v>
      </c>
      <c r="AA623">
        <v>22652.13</v>
      </c>
      <c r="AB623">
        <v>0</v>
      </c>
      <c r="AC623">
        <v>0</v>
      </c>
      <c r="AD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 t="s">
        <v>45</v>
      </c>
      <c r="AT623">
        <v>6.3E-2</v>
      </c>
      <c r="AU623" t="s">
        <v>45</v>
      </c>
      <c r="AV623">
        <v>0</v>
      </c>
      <c r="AW623">
        <v>1</v>
      </c>
      <c r="AX623">
        <v>-1</v>
      </c>
      <c r="AY623">
        <v>0</v>
      </c>
      <c r="AZ623">
        <v>0</v>
      </c>
      <c r="BA623" t="s">
        <v>45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B623">
        <v>0</v>
      </c>
    </row>
    <row r="624" spans="1:80">
      <c r="A624">
        <f>ROW(Source!A1298)</f>
        <v>1298</v>
      </c>
      <c r="B624">
        <v>22950688</v>
      </c>
      <c r="C624">
        <v>22957982</v>
      </c>
      <c r="D624">
        <v>7232360</v>
      </c>
      <c r="E624">
        <v>1</v>
      </c>
      <c r="F624">
        <v>1</v>
      </c>
      <c r="G624">
        <v>7157832</v>
      </c>
      <c r="H624">
        <v>3</v>
      </c>
      <c r="I624" t="s">
        <v>1187</v>
      </c>
      <c r="J624" t="s">
        <v>1188</v>
      </c>
      <c r="K624" t="s">
        <v>1189</v>
      </c>
      <c r="L624">
        <v>1348</v>
      </c>
      <c r="N624">
        <v>1009</v>
      </c>
      <c r="O624" t="s">
        <v>138</v>
      </c>
      <c r="P624" t="s">
        <v>138</v>
      </c>
      <c r="Q624">
        <v>1000</v>
      </c>
      <c r="Y624">
        <v>4.1000000000000003E-3</v>
      </c>
      <c r="AA624">
        <v>545.21</v>
      </c>
      <c r="AB624">
        <v>0</v>
      </c>
      <c r="AC624">
        <v>0</v>
      </c>
      <c r="AD624">
        <v>0</v>
      </c>
      <c r="AN624">
        <v>0</v>
      </c>
      <c r="AO624">
        <v>1</v>
      </c>
      <c r="AP624">
        <v>0</v>
      </c>
      <c r="AQ624">
        <v>0</v>
      </c>
      <c r="AR624">
        <v>0</v>
      </c>
      <c r="AS624" t="s">
        <v>45</v>
      </c>
      <c r="AT624">
        <v>4.1000000000000003E-3</v>
      </c>
      <c r="AU624" t="s">
        <v>45</v>
      </c>
      <c r="AV624">
        <v>0</v>
      </c>
      <c r="AW624">
        <v>2</v>
      </c>
      <c r="AX624">
        <v>22958010</v>
      </c>
      <c r="AY624">
        <v>1</v>
      </c>
      <c r="AZ624">
        <v>0</v>
      </c>
      <c r="BA624">
        <v>598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B624">
        <v>0</v>
      </c>
    </row>
    <row r="625" spans="1:80">
      <c r="A625">
        <f>ROW(Source!A1298)</f>
        <v>1298</v>
      </c>
      <c r="B625">
        <v>22950688</v>
      </c>
      <c r="C625">
        <v>22957982</v>
      </c>
      <c r="D625">
        <v>7232367</v>
      </c>
      <c r="E625">
        <v>1</v>
      </c>
      <c r="F625">
        <v>1</v>
      </c>
      <c r="G625">
        <v>7157832</v>
      </c>
      <c r="H625">
        <v>3</v>
      </c>
      <c r="I625" t="s">
        <v>1190</v>
      </c>
      <c r="J625" t="s">
        <v>1191</v>
      </c>
      <c r="K625" t="s">
        <v>1192</v>
      </c>
      <c r="L625">
        <v>1348</v>
      </c>
      <c r="N625">
        <v>1009</v>
      </c>
      <c r="O625" t="s">
        <v>138</v>
      </c>
      <c r="P625" t="s">
        <v>138</v>
      </c>
      <c r="Q625">
        <v>1000</v>
      </c>
      <c r="Y625">
        <v>4.8000000000000001E-4</v>
      </c>
      <c r="AA625">
        <v>12705.7</v>
      </c>
      <c r="AB625">
        <v>0</v>
      </c>
      <c r="AC625">
        <v>0</v>
      </c>
      <c r="AD625">
        <v>0</v>
      </c>
      <c r="AN625">
        <v>0</v>
      </c>
      <c r="AO625">
        <v>1</v>
      </c>
      <c r="AP625">
        <v>0</v>
      </c>
      <c r="AQ625">
        <v>0</v>
      </c>
      <c r="AR625">
        <v>0</v>
      </c>
      <c r="AS625" t="s">
        <v>45</v>
      </c>
      <c r="AT625">
        <v>4.8000000000000001E-4</v>
      </c>
      <c r="AU625" t="s">
        <v>45</v>
      </c>
      <c r="AV625">
        <v>0</v>
      </c>
      <c r="AW625">
        <v>2</v>
      </c>
      <c r="AX625">
        <v>22958011</v>
      </c>
      <c r="AY625">
        <v>1</v>
      </c>
      <c r="AZ625">
        <v>0</v>
      </c>
      <c r="BA625">
        <v>599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B625">
        <v>0</v>
      </c>
    </row>
    <row r="626" spans="1:80">
      <c r="A626">
        <f>ROW(Source!A1327)</f>
        <v>1327</v>
      </c>
      <c r="B626">
        <v>22950688</v>
      </c>
      <c r="C626">
        <v>22958023</v>
      </c>
      <c r="D626">
        <v>7157835</v>
      </c>
      <c r="E626">
        <v>7157832</v>
      </c>
      <c r="F626">
        <v>1</v>
      </c>
      <c r="G626">
        <v>7157832</v>
      </c>
      <c r="H626">
        <v>1</v>
      </c>
      <c r="I626" t="s">
        <v>1053</v>
      </c>
      <c r="J626" t="s">
        <v>45</v>
      </c>
      <c r="K626" t="s">
        <v>1054</v>
      </c>
      <c r="L626">
        <v>1191</v>
      </c>
      <c r="N626">
        <v>1013</v>
      </c>
      <c r="O626" t="s">
        <v>1055</v>
      </c>
      <c r="P626" t="s">
        <v>1055</v>
      </c>
      <c r="Q626">
        <v>1</v>
      </c>
      <c r="Y626">
        <v>280.2</v>
      </c>
      <c r="AA626">
        <v>0</v>
      </c>
      <c r="AB626">
        <v>0</v>
      </c>
      <c r="AC626">
        <v>0</v>
      </c>
      <c r="AD626">
        <v>0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45</v>
      </c>
      <c r="AT626">
        <v>280.2</v>
      </c>
      <c r="AU626" t="s">
        <v>45</v>
      </c>
      <c r="AV626">
        <v>1</v>
      </c>
      <c r="AW626">
        <v>2</v>
      </c>
      <c r="AX626">
        <v>22958026</v>
      </c>
      <c r="AY626">
        <v>1</v>
      </c>
      <c r="AZ626">
        <v>0</v>
      </c>
      <c r="BA626">
        <v>602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B626">
        <v>0</v>
      </c>
    </row>
    <row r="627" spans="1:80">
      <c r="A627">
        <f>ROW(Source!A1327)</f>
        <v>1327</v>
      </c>
      <c r="B627">
        <v>22950688</v>
      </c>
      <c r="C627">
        <v>22958023</v>
      </c>
      <c r="D627">
        <v>7182702</v>
      </c>
      <c r="E627">
        <v>7157832</v>
      </c>
      <c r="F627">
        <v>1</v>
      </c>
      <c r="G627">
        <v>7157832</v>
      </c>
      <c r="H627">
        <v>3</v>
      </c>
      <c r="I627" t="s">
        <v>1066</v>
      </c>
      <c r="J627" t="s">
        <v>45</v>
      </c>
      <c r="K627" t="s">
        <v>1134</v>
      </c>
      <c r="L627">
        <v>1348</v>
      </c>
      <c r="N627">
        <v>1009</v>
      </c>
      <c r="O627" t="s">
        <v>138</v>
      </c>
      <c r="P627" t="s">
        <v>138</v>
      </c>
      <c r="Q627">
        <v>1000</v>
      </c>
      <c r="Y627">
        <v>3.38</v>
      </c>
      <c r="AA627">
        <v>0</v>
      </c>
      <c r="AB627">
        <v>0</v>
      </c>
      <c r="AC627">
        <v>0</v>
      </c>
      <c r="AD627">
        <v>0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45</v>
      </c>
      <c r="AT627">
        <v>3.38</v>
      </c>
      <c r="AU627" t="s">
        <v>45</v>
      </c>
      <c r="AV627">
        <v>0</v>
      </c>
      <c r="AW627">
        <v>2</v>
      </c>
      <c r="AX627">
        <v>22958028</v>
      </c>
      <c r="AY627">
        <v>1</v>
      </c>
      <c r="AZ627">
        <v>0</v>
      </c>
      <c r="BA627">
        <v>603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B627">
        <v>0</v>
      </c>
    </row>
    <row r="628" spans="1:80">
      <c r="A628">
        <f>ROW(Source!A1327)</f>
        <v>1327</v>
      </c>
      <c r="B628">
        <v>22950688</v>
      </c>
      <c r="C628">
        <v>22958023</v>
      </c>
      <c r="D628">
        <v>7234973</v>
      </c>
      <c r="E628">
        <v>1</v>
      </c>
      <c r="F628">
        <v>1</v>
      </c>
      <c r="G628">
        <v>7157832</v>
      </c>
      <c r="H628">
        <v>3</v>
      </c>
      <c r="I628" t="s">
        <v>864</v>
      </c>
      <c r="J628" t="s">
        <v>866</v>
      </c>
      <c r="K628" t="s">
        <v>865</v>
      </c>
      <c r="L628">
        <v>1339</v>
      </c>
      <c r="N628">
        <v>1007</v>
      </c>
      <c r="O628" t="s">
        <v>102</v>
      </c>
      <c r="P628" t="s">
        <v>102</v>
      </c>
      <c r="Q628">
        <v>1</v>
      </c>
      <c r="Y628">
        <v>2.31</v>
      </c>
      <c r="AA628">
        <v>477.64</v>
      </c>
      <c r="AB628">
        <v>0</v>
      </c>
      <c r="AC628">
        <v>0</v>
      </c>
      <c r="AD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 t="s">
        <v>45</v>
      </c>
      <c r="AT628">
        <v>2.31</v>
      </c>
      <c r="AU628" t="s">
        <v>45</v>
      </c>
      <c r="AV628">
        <v>0</v>
      </c>
      <c r="AW628">
        <v>1</v>
      </c>
      <c r="AX628">
        <v>-1</v>
      </c>
      <c r="AY628">
        <v>0</v>
      </c>
      <c r="AZ628">
        <v>0</v>
      </c>
      <c r="BA628" t="s">
        <v>45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B628">
        <v>0</v>
      </c>
    </row>
    <row r="629" spans="1:80">
      <c r="A629">
        <f>ROW(Source!A1329)</f>
        <v>1329</v>
      </c>
      <c r="B629">
        <v>22950688</v>
      </c>
      <c r="C629">
        <v>22958031</v>
      </c>
      <c r="D629">
        <v>7157835</v>
      </c>
      <c r="E629">
        <v>7157832</v>
      </c>
      <c r="F629">
        <v>1</v>
      </c>
      <c r="G629">
        <v>7157832</v>
      </c>
      <c r="H629">
        <v>1</v>
      </c>
      <c r="I629" t="s">
        <v>1053</v>
      </c>
      <c r="J629" t="s">
        <v>45</v>
      </c>
      <c r="K629" t="s">
        <v>1054</v>
      </c>
      <c r="L629">
        <v>1191</v>
      </c>
      <c r="N629">
        <v>1013</v>
      </c>
      <c r="O629" t="s">
        <v>1055</v>
      </c>
      <c r="P629" t="s">
        <v>1055</v>
      </c>
      <c r="Q629">
        <v>1</v>
      </c>
      <c r="Y629">
        <v>20.5</v>
      </c>
      <c r="AA629">
        <v>0</v>
      </c>
      <c r="AB629">
        <v>0</v>
      </c>
      <c r="AC629">
        <v>0</v>
      </c>
      <c r="AD629">
        <v>0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45</v>
      </c>
      <c r="AT629">
        <v>20.5</v>
      </c>
      <c r="AU629" t="s">
        <v>45</v>
      </c>
      <c r="AV629">
        <v>1</v>
      </c>
      <c r="AW629">
        <v>2</v>
      </c>
      <c r="AX629">
        <v>22958039</v>
      </c>
      <c r="AY629">
        <v>1</v>
      </c>
      <c r="AZ629">
        <v>0</v>
      </c>
      <c r="BA629">
        <v>605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B629">
        <v>0</v>
      </c>
    </row>
    <row r="630" spans="1:80">
      <c r="A630">
        <f>ROW(Source!A1329)</f>
        <v>1329</v>
      </c>
      <c r="B630">
        <v>22950688</v>
      </c>
      <c r="C630">
        <v>22958031</v>
      </c>
      <c r="D630">
        <v>7159942</v>
      </c>
      <c r="E630">
        <v>7157832</v>
      </c>
      <c r="F630">
        <v>1</v>
      </c>
      <c r="G630">
        <v>7157832</v>
      </c>
      <c r="H630">
        <v>2</v>
      </c>
      <c r="I630" t="s">
        <v>1063</v>
      </c>
      <c r="J630" t="s">
        <v>45</v>
      </c>
      <c r="K630" t="s">
        <v>1064</v>
      </c>
      <c r="L630">
        <v>1344</v>
      </c>
      <c r="N630">
        <v>1008</v>
      </c>
      <c r="O630" t="s">
        <v>1065</v>
      </c>
      <c r="P630" t="s">
        <v>1065</v>
      </c>
      <c r="Q630">
        <v>1</v>
      </c>
      <c r="Y630">
        <v>4.47</v>
      </c>
      <c r="AA630">
        <v>0</v>
      </c>
      <c r="AB630">
        <v>1</v>
      </c>
      <c r="AC630">
        <v>0</v>
      </c>
      <c r="AD630">
        <v>0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45</v>
      </c>
      <c r="AT630">
        <v>4.47</v>
      </c>
      <c r="AU630" t="s">
        <v>45</v>
      </c>
      <c r="AV630">
        <v>0</v>
      </c>
      <c r="AW630">
        <v>2</v>
      </c>
      <c r="AX630">
        <v>22958040</v>
      </c>
      <c r="AY630">
        <v>1</v>
      </c>
      <c r="AZ630">
        <v>0</v>
      </c>
      <c r="BA630">
        <v>606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B630">
        <v>0</v>
      </c>
    </row>
    <row r="631" spans="1:80">
      <c r="A631">
        <f>ROW(Source!A1329)</f>
        <v>1329</v>
      </c>
      <c r="B631">
        <v>22950688</v>
      </c>
      <c r="C631">
        <v>22958031</v>
      </c>
      <c r="D631">
        <v>7231827</v>
      </c>
      <c r="E631">
        <v>1</v>
      </c>
      <c r="F631">
        <v>1</v>
      </c>
      <c r="G631">
        <v>7157832</v>
      </c>
      <c r="H631">
        <v>3</v>
      </c>
      <c r="I631" t="s">
        <v>612</v>
      </c>
      <c r="J631" t="s">
        <v>614</v>
      </c>
      <c r="K631" t="s">
        <v>613</v>
      </c>
      <c r="L631">
        <v>1339</v>
      </c>
      <c r="N631">
        <v>1007</v>
      </c>
      <c r="O631" t="s">
        <v>102</v>
      </c>
      <c r="P631" t="s">
        <v>102</v>
      </c>
      <c r="Q631">
        <v>1</v>
      </c>
      <c r="Y631">
        <v>0.24</v>
      </c>
      <c r="AA631">
        <v>7.07</v>
      </c>
      <c r="AB631">
        <v>0</v>
      </c>
      <c r="AC631">
        <v>0</v>
      </c>
      <c r="AD631">
        <v>0</v>
      </c>
      <c r="AN631">
        <v>0</v>
      </c>
      <c r="AO631">
        <v>1</v>
      </c>
      <c r="AP631">
        <v>0</v>
      </c>
      <c r="AQ631">
        <v>0</v>
      </c>
      <c r="AR631">
        <v>0</v>
      </c>
      <c r="AS631" t="s">
        <v>45</v>
      </c>
      <c r="AT631">
        <v>0.24</v>
      </c>
      <c r="AU631" t="s">
        <v>45</v>
      </c>
      <c r="AV631">
        <v>0</v>
      </c>
      <c r="AW631">
        <v>2</v>
      </c>
      <c r="AX631">
        <v>22958041</v>
      </c>
      <c r="AY631">
        <v>1</v>
      </c>
      <c r="AZ631">
        <v>0</v>
      </c>
      <c r="BA631">
        <v>607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B631">
        <v>0</v>
      </c>
    </row>
    <row r="632" spans="1:80">
      <c r="A632">
        <f>ROW(Source!A1329)</f>
        <v>1329</v>
      </c>
      <c r="B632">
        <v>22950688</v>
      </c>
      <c r="C632">
        <v>22958031</v>
      </c>
      <c r="D632">
        <v>7233129</v>
      </c>
      <c r="E632">
        <v>1</v>
      </c>
      <c r="F632">
        <v>1</v>
      </c>
      <c r="G632">
        <v>7157832</v>
      </c>
      <c r="H632">
        <v>3</v>
      </c>
      <c r="I632" t="s">
        <v>1181</v>
      </c>
      <c r="J632" t="s">
        <v>1182</v>
      </c>
      <c r="K632" t="s">
        <v>1183</v>
      </c>
      <c r="L632">
        <v>1327</v>
      </c>
      <c r="N632">
        <v>1005</v>
      </c>
      <c r="O632" t="s">
        <v>462</v>
      </c>
      <c r="P632" t="s">
        <v>462</v>
      </c>
      <c r="Q632">
        <v>1</v>
      </c>
      <c r="Y632">
        <v>1.6</v>
      </c>
      <c r="AA632">
        <v>104</v>
      </c>
      <c r="AB632">
        <v>0</v>
      </c>
      <c r="AC632">
        <v>0</v>
      </c>
      <c r="AD632">
        <v>0</v>
      </c>
      <c r="AN632">
        <v>0</v>
      </c>
      <c r="AO632">
        <v>1</v>
      </c>
      <c r="AP632">
        <v>0</v>
      </c>
      <c r="AQ632">
        <v>0</v>
      </c>
      <c r="AR632">
        <v>0</v>
      </c>
      <c r="AS632" t="s">
        <v>45</v>
      </c>
      <c r="AT632">
        <v>1.6</v>
      </c>
      <c r="AU632" t="s">
        <v>45</v>
      </c>
      <c r="AV632">
        <v>0</v>
      </c>
      <c r="AW632">
        <v>2</v>
      </c>
      <c r="AX632">
        <v>22958042</v>
      </c>
      <c r="AY632">
        <v>1</v>
      </c>
      <c r="AZ632">
        <v>0</v>
      </c>
      <c r="BA632">
        <v>608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B632">
        <v>0</v>
      </c>
    </row>
    <row r="633" spans="1:80">
      <c r="A633">
        <f>ROW(Source!A1329)</f>
        <v>1329</v>
      </c>
      <c r="B633">
        <v>22950688</v>
      </c>
      <c r="C633">
        <v>22958031</v>
      </c>
      <c r="D633">
        <v>7233149</v>
      </c>
      <c r="E633">
        <v>1</v>
      </c>
      <c r="F633">
        <v>1</v>
      </c>
      <c r="G633">
        <v>7157832</v>
      </c>
      <c r="H633">
        <v>3</v>
      </c>
      <c r="I633" t="s">
        <v>403</v>
      </c>
      <c r="J633" t="s">
        <v>405</v>
      </c>
      <c r="K633" t="s">
        <v>404</v>
      </c>
      <c r="L633">
        <v>1348</v>
      </c>
      <c r="N633">
        <v>1009</v>
      </c>
      <c r="O633" t="s">
        <v>138</v>
      </c>
      <c r="P633" t="s">
        <v>138</v>
      </c>
      <c r="Q633">
        <v>1000</v>
      </c>
      <c r="Y633">
        <v>5.4999999999999997E-3</v>
      </c>
      <c r="AA633">
        <v>2278.84</v>
      </c>
      <c r="AB633">
        <v>0</v>
      </c>
      <c r="AC633">
        <v>0</v>
      </c>
      <c r="AD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 t="s">
        <v>45</v>
      </c>
      <c r="AT633">
        <v>5.4999999999999997E-3</v>
      </c>
      <c r="AU633" t="s">
        <v>45</v>
      </c>
      <c r="AV633">
        <v>0</v>
      </c>
      <c r="AW633">
        <v>1</v>
      </c>
      <c r="AX633">
        <v>-1</v>
      </c>
      <c r="AY633">
        <v>0</v>
      </c>
      <c r="AZ633">
        <v>0</v>
      </c>
      <c r="BA633" t="s">
        <v>45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B633">
        <v>0</v>
      </c>
    </row>
    <row r="634" spans="1:80">
      <c r="A634">
        <f>ROW(Source!A1329)</f>
        <v>1329</v>
      </c>
      <c r="B634">
        <v>22950688</v>
      </c>
      <c r="C634">
        <v>22958031</v>
      </c>
      <c r="D634">
        <v>7232109</v>
      </c>
      <c r="E634">
        <v>1</v>
      </c>
      <c r="F634">
        <v>1</v>
      </c>
      <c r="G634">
        <v>7157832</v>
      </c>
      <c r="H634">
        <v>3</v>
      </c>
      <c r="I634" t="s">
        <v>1184</v>
      </c>
      <c r="J634" t="s">
        <v>1185</v>
      </c>
      <c r="K634" t="s">
        <v>1186</v>
      </c>
      <c r="L634">
        <v>1348</v>
      </c>
      <c r="N634">
        <v>1009</v>
      </c>
      <c r="O634" t="s">
        <v>138</v>
      </c>
      <c r="P634" t="s">
        <v>138</v>
      </c>
      <c r="Q634">
        <v>1000</v>
      </c>
      <c r="Y634">
        <v>1.4300000000000001E-3</v>
      </c>
      <c r="AA634">
        <v>12237.68</v>
      </c>
      <c r="AB634">
        <v>0</v>
      </c>
      <c r="AC634">
        <v>0</v>
      </c>
      <c r="AD634">
        <v>0</v>
      </c>
      <c r="AN634">
        <v>0</v>
      </c>
      <c r="AO634">
        <v>1</v>
      </c>
      <c r="AP634">
        <v>0</v>
      </c>
      <c r="AQ634">
        <v>0</v>
      </c>
      <c r="AR634">
        <v>0</v>
      </c>
      <c r="AS634" t="s">
        <v>45</v>
      </c>
      <c r="AT634">
        <v>1.4300000000000001E-3</v>
      </c>
      <c r="AU634" t="s">
        <v>45</v>
      </c>
      <c r="AV634">
        <v>0</v>
      </c>
      <c r="AW634">
        <v>2</v>
      </c>
      <c r="AX634">
        <v>22958043</v>
      </c>
      <c r="AY634">
        <v>1</v>
      </c>
      <c r="AZ634">
        <v>0</v>
      </c>
      <c r="BA634">
        <v>609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B634">
        <v>0</v>
      </c>
    </row>
    <row r="635" spans="1:80">
      <c r="A635">
        <f>ROW(Source!A1329)</f>
        <v>1329</v>
      </c>
      <c r="B635">
        <v>22950688</v>
      </c>
      <c r="C635">
        <v>22958031</v>
      </c>
      <c r="D635">
        <v>7232152</v>
      </c>
      <c r="E635">
        <v>1</v>
      </c>
      <c r="F635">
        <v>1</v>
      </c>
      <c r="G635">
        <v>7157832</v>
      </c>
      <c r="H635">
        <v>3</v>
      </c>
      <c r="I635" t="s">
        <v>407</v>
      </c>
      <c r="J635" t="s">
        <v>409</v>
      </c>
      <c r="K635" t="s">
        <v>408</v>
      </c>
      <c r="L635">
        <v>1348</v>
      </c>
      <c r="N635">
        <v>1009</v>
      </c>
      <c r="O635" t="s">
        <v>138</v>
      </c>
      <c r="P635" t="s">
        <v>138</v>
      </c>
      <c r="Q635">
        <v>1000</v>
      </c>
      <c r="Y635">
        <v>6.3E-2</v>
      </c>
      <c r="AA635">
        <v>22652.13</v>
      </c>
      <c r="AB635">
        <v>0</v>
      </c>
      <c r="AC635">
        <v>0</v>
      </c>
      <c r="AD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 t="s">
        <v>45</v>
      </c>
      <c r="AT635">
        <v>6.3E-2</v>
      </c>
      <c r="AU635" t="s">
        <v>45</v>
      </c>
      <c r="AV635">
        <v>0</v>
      </c>
      <c r="AW635">
        <v>1</v>
      </c>
      <c r="AX635">
        <v>-1</v>
      </c>
      <c r="AY635">
        <v>0</v>
      </c>
      <c r="AZ635">
        <v>0</v>
      </c>
      <c r="BA635" t="s">
        <v>45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B635">
        <v>0</v>
      </c>
    </row>
    <row r="636" spans="1:80">
      <c r="A636">
        <f>ROW(Source!A1329)</f>
        <v>1329</v>
      </c>
      <c r="B636">
        <v>22950688</v>
      </c>
      <c r="C636">
        <v>22958031</v>
      </c>
      <c r="D636">
        <v>7232360</v>
      </c>
      <c r="E636">
        <v>1</v>
      </c>
      <c r="F636">
        <v>1</v>
      </c>
      <c r="G636">
        <v>7157832</v>
      </c>
      <c r="H636">
        <v>3</v>
      </c>
      <c r="I636" t="s">
        <v>1187</v>
      </c>
      <c r="J636" t="s">
        <v>1188</v>
      </c>
      <c r="K636" t="s">
        <v>1189</v>
      </c>
      <c r="L636">
        <v>1348</v>
      </c>
      <c r="N636">
        <v>1009</v>
      </c>
      <c r="O636" t="s">
        <v>138</v>
      </c>
      <c r="P636" t="s">
        <v>138</v>
      </c>
      <c r="Q636">
        <v>1000</v>
      </c>
      <c r="Y636">
        <v>4.1000000000000003E-3</v>
      </c>
      <c r="AA636">
        <v>545.21</v>
      </c>
      <c r="AB636">
        <v>0</v>
      </c>
      <c r="AC636">
        <v>0</v>
      </c>
      <c r="AD636">
        <v>0</v>
      </c>
      <c r="AN636">
        <v>0</v>
      </c>
      <c r="AO636">
        <v>1</v>
      </c>
      <c r="AP636">
        <v>0</v>
      </c>
      <c r="AQ636">
        <v>0</v>
      </c>
      <c r="AR636">
        <v>0</v>
      </c>
      <c r="AS636" t="s">
        <v>45</v>
      </c>
      <c r="AT636">
        <v>4.1000000000000003E-3</v>
      </c>
      <c r="AU636" t="s">
        <v>45</v>
      </c>
      <c r="AV636">
        <v>0</v>
      </c>
      <c r="AW636">
        <v>2</v>
      </c>
      <c r="AX636">
        <v>22958044</v>
      </c>
      <c r="AY636">
        <v>1</v>
      </c>
      <c r="AZ636">
        <v>0</v>
      </c>
      <c r="BA636">
        <v>610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B636">
        <v>0</v>
      </c>
    </row>
    <row r="637" spans="1:80">
      <c r="A637">
        <f>ROW(Source!A1329)</f>
        <v>1329</v>
      </c>
      <c r="B637">
        <v>22950688</v>
      </c>
      <c r="C637">
        <v>22958031</v>
      </c>
      <c r="D637">
        <v>7232367</v>
      </c>
      <c r="E637">
        <v>1</v>
      </c>
      <c r="F637">
        <v>1</v>
      </c>
      <c r="G637">
        <v>7157832</v>
      </c>
      <c r="H637">
        <v>3</v>
      </c>
      <c r="I637" t="s">
        <v>1190</v>
      </c>
      <c r="J637" t="s">
        <v>1191</v>
      </c>
      <c r="K637" t="s">
        <v>1192</v>
      </c>
      <c r="L637">
        <v>1348</v>
      </c>
      <c r="N637">
        <v>1009</v>
      </c>
      <c r="O637" t="s">
        <v>138</v>
      </c>
      <c r="P637" t="s">
        <v>138</v>
      </c>
      <c r="Q637">
        <v>1000</v>
      </c>
      <c r="Y637">
        <v>4.8000000000000001E-4</v>
      </c>
      <c r="AA637">
        <v>12705.7</v>
      </c>
      <c r="AB637">
        <v>0</v>
      </c>
      <c r="AC637">
        <v>0</v>
      </c>
      <c r="AD637">
        <v>0</v>
      </c>
      <c r="AN637">
        <v>0</v>
      </c>
      <c r="AO637">
        <v>1</v>
      </c>
      <c r="AP637">
        <v>0</v>
      </c>
      <c r="AQ637">
        <v>0</v>
      </c>
      <c r="AR637">
        <v>0</v>
      </c>
      <c r="AS637" t="s">
        <v>45</v>
      </c>
      <c r="AT637">
        <v>4.8000000000000001E-4</v>
      </c>
      <c r="AU637" t="s">
        <v>45</v>
      </c>
      <c r="AV637">
        <v>0</v>
      </c>
      <c r="AW637">
        <v>2</v>
      </c>
      <c r="AX637">
        <v>22958045</v>
      </c>
      <c r="AY637">
        <v>1</v>
      </c>
      <c r="AZ637">
        <v>0</v>
      </c>
      <c r="BA637">
        <v>611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B637">
        <v>0</v>
      </c>
    </row>
    <row r="638" spans="1:80">
      <c r="A638">
        <f>ROW(Source!A1358)</f>
        <v>1358</v>
      </c>
      <c r="B638">
        <v>22950688</v>
      </c>
      <c r="C638">
        <v>22958052</v>
      </c>
      <c r="D638">
        <v>7157835</v>
      </c>
      <c r="E638">
        <v>7157832</v>
      </c>
      <c r="F638">
        <v>1</v>
      </c>
      <c r="G638">
        <v>7157832</v>
      </c>
      <c r="H638">
        <v>1</v>
      </c>
      <c r="I638" t="s">
        <v>1053</v>
      </c>
      <c r="J638" t="s">
        <v>45</v>
      </c>
      <c r="K638" t="s">
        <v>1054</v>
      </c>
      <c r="L638">
        <v>1191</v>
      </c>
      <c r="N638">
        <v>1013</v>
      </c>
      <c r="O638" t="s">
        <v>1055</v>
      </c>
      <c r="P638" t="s">
        <v>1055</v>
      </c>
      <c r="Q638">
        <v>1</v>
      </c>
      <c r="Y638">
        <v>280.2</v>
      </c>
      <c r="AA638">
        <v>0</v>
      </c>
      <c r="AB638">
        <v>0</v>
      </c>
      <c r="AC638">
        <v>0</v>
      </c>
      <c r="AD638">
        <v>0</v>
      </c>
      <c r="AN638">
        <v>0</v>
      </c>
      <c r="AO638">
        <v>1</v>
      </c>
      <c r="AP638">
        <v>0</v>
      </c>
      <c r="AQ638">
        <v>0</v>
      </c>
      <c r="AR638">
        <v>0</v>
      </c>
      <c r="AS638" t="s">
        <v>45</v>
      </c>
      <c r="AT638">
        <v>280.2</v>
      </c>
      <c r="AU638" t="s">
        <v>45</v>
      </c>
      <c r="AV638">
        <v>1</v>
      </c>
      <c r="AW638">
        <v>2</v>
      </c>
      <c r="AX638">
        <v>22958055</v>
      </c>
      <c r="AY638">
        <v>1</v>
      </c>
      <c r="AZ638">
        <v>0</v>
      </c>
      <c r="BA638">
        <v>614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B638">
        <v>0</v>
      </c>
    </row>
    <row r="639" spans="1:80">
      <c r="A639">
        <f>ROW(Source!A1358)</f>
        <v>1358</v>
      </c>
      <c r="B639">
        <v>22950688</v>
      </c>
      <c r="C639">
        <v>22958052</v>
      </c>
      <c r="D639">
        <v>7182702</v>
      </c>
      <c r="E639">
        <v>7157832</v>
      </c>
      <c r="F639">
        <v>1</v>
      </c>
      <c r="G639">
        <v>7157832</v>
      </c>
      <c r="H639">
        <v>3</v>
      </c>
      <c r="I639" t="s">
        <v>1066</v>
      </c>
      <c r="J639" t="s">
        <v>45</v>
      </c>
      <c r="K639" t="s">
        <v>1134</v>
      </c>
      <c r="L639">
        <v>1348</v>
      </c>
      <c r="N639">
        <v>1009</v>
      </c>
      <c r="O639" t="s">
        <v>138</v>
      </c>
      <c r="P639" t="s">
        <v>138</v>
      </c>
      <c r="Q639">
        <v>1000</v>
      </c>
      <c r="Y639">
        <v>3.38</v>
      </c>
      <c r="AA639">
        <v>0</v>
      </c>
      <c r="AB639">
        <v>0</v>
      </c>
      <c r="AC639">
        <v>0</v>
      </c>
      <c r="AD639">
        <v>0</v>
      </c>
      <c r="AN639">
        <v>0</v>
      </c>
      <c r="AO639">
        <v>1</v>
      </c>
      <c r="AP639">
        <v>0</v>
      </c>
      <c r="AQ639">
        <v>0</v>
      </c>
      <c r="AR639">
        <v>0</v>
      </c>
      <c r="AS639" t="s">
        <v>45</v>
      </c>
      <c r="AT639">
        <v>3.38</v>
      </c>
      <c r="AU639" t="s">
        <v>45</v>
      </c>
      <c r="AV639">
        <v>0</v>
      </c>
      <c r="AW639">
        <v>2</v>
      </c>
      <c r="AX639">
        <v>22958057</v>
      </c>
      <c r="AY639">
        <v>1</v>
      </c>
      <c r="AZ639">
        <v>0</v>
      </c>
      <c r="BA639">
        <v>615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B639">
        <v>0</v>
      </c>
    </row>
    <row r="640" spans="1:80">
      <c r="A640">
        <f>ROW(Source!A1358)</f>
        <v>1358</v>
      </c>
      <c r="B640">
        <v>22950688</v>
      </c>
      <c r="C640">
        <v>22958052</v>
      </c>
      <c r="D640">
        <v>7234973</v>
      </c>
      <c r="E640">
        <v>1</v>
      </c>
      <c r="F640">
        <v>1</v>
      </c>
      <c r="G640">
        <v>7157832</v>
      </c>
      <c r="H640">
        <v>3</v>
      </c>
      <c r="I640" t="s">
        <v>864</v>
      </c>
      <c r="J640" t="s">
        <v>866</v>
      </c>
      <c r="K640" t="s">
        <v>865</v>
      </c>
      <c r="L640">
        <v>1339</v>
      </c>
      <c r="N640">
        <v>1007</v>
      </c>
      <c r="O640" t="s">
        <v>102</v>
      </c>
      <c r="P640" t="s">
        <v>102</v>
      </c>
      <c r="Q640">
        <v>1</v>
      </c>
      <c r="Y640">
        <v>2.31</v>
      </c>
      <c r="AA640">
        <v>477.64</v>
      </c>
      <c r="AB640">
        <v>0</v>
      </c>
      <c r="AC640">
        <v>0</v>
      </c>
      <c r="AD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 t="s">
        <v>45</v>
      </c>
      <c r="AT640">
        <v>2.31</v>
      </c>
      <c r="AU640" t="s">
        <v>45</v>
      </c>
      <c r="AV640">
        <v>0</v>
      </c>
      <c r="AW640">
        <v>1</v>
      </c>
      <c r="AX640">
        <v>-1</v>
      </c>
      <c r="AY640">
        <v>0</v>
      </c>
      <c r="AZ640">
        <v>0</v>
      </c>
      <c r="BA640" t="s">
        <v>45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B640">
        <v>0</v>
      </c>
    </row>
    <row r="641" spans="1:80">
      <c r="A641">
        <f>ROW(Source!A1360)</f>
        <v>1360</v>
      </c>
      <c r="B641">
        <v>22950688</v>
      </c>
      <c r="C641">
        <v>22958060</v>
      </c>
      <c r="D641">
        <v>7157835</v>
      </c>
      <c r="E641">
        <v>7157832</v>
      </c>
      <c r="F641">
        <v>1</v>
      </c>
      <c r="G641">
        <v>7157832</v>
      </c>
      <c r="H641">
        <v>1</v>
      </c>
      <c r="I641" t="s">
        <v>1053</v>
      </c>
      <c r="J641" t="s">
        <v>45</v>
      </c>
      <c r="K641" t="s">
        <v>1054</v>
      </c>
      <c r="L641">
        <v>1191</v>
      </c>
      <c r="N641">
        <v>1013</v>
      </c>
      <c r="O641" t="s">
        <v>1055</v>
      </c>
      <c r="P641" t="s">
        <v>1055</v>
      </c>
      <c r="Q641">
        <v>1</v>
      </c>
      <c r="Y641">
        <v>20.5</v>
      </c>
      <c r="AA641">
        <v>0</v>
      </c>
      <c r="AB641">
        <v>0</v>
      </c>
      <c r="AC641">
        <v>0</v>
      </c>
      <c r="AD641">
        <v>0</v>
      </c>
      <c r="AN641">
        <v>0</v>
      </c>
      <c r="AO641">
        <v>1</v>
      </c>
      <c r="AP641">
        <v>0</v>
      </c>
      <c r="AQ641">
        <v>0</v>
      </c>
      <c r="AR641">
        <v>0</v>
      </c>
      <c r="AS641" t="s">
        <v>45</v>
      </c>
      <c r="AT641">
        <v>20.5</v>
      </c>
      <c r="AU641" t="s">
        <v>45</v>
      </c>
      <c r="AV641">
        <v>1</v>
      </c>
      <c r="AW641">
        <v>2</v>
      </c>
      <c r="AX641">
        <v>22958068</v>
      </c>
      <c r="AY641">
        <v>1</v>
      </c>
      <c r="AZ641">
        <v>0</v>
      </c>
      <c r="BA641">
        <v>617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B641">
        <v>0</v>
      </c>
    </row>
    <row r="642" spans="1:80">
      <c r="A642">
        <f>ROW(Source!A1360)</f>
        <v>1360</v>
      </c>
      <c r="B642">
        <v>22950688</v>
      </c>
      <c r="C642">
        <v>22958060</v>
      </c>
      <c r="D642">
        <v>7159942</v>
      </c>
      <c r="E642">
        <v>7157832</v>
      </c>
      <c r="F642">
        <v>1</v>
      </c>
      <c r="G642">
        <v>7157832</v>
      </c>
      <c r="H642">
        <v>2</v>
      </c>
      <c r="I642" t="s">
        <v>1063</v>
      </c>
      <c r="J642" t="s">
        <v>45</v>
      </c>
      <c r="K642" t="s">
        <v>1064</v>
      </c>
      <c r="L642">
        <v>1344</v>
      </c>
      <c r="N642">
        <v>1008</v>
      </c>
      <c r="O642" t="s">
        <v>1065</v>
      </c>
      <c r="P642" t="s">
        <v>1065</v>
      </c>
      <c r="Q642">
        <v>1</v>
      </c>
      <c r="Y642">
        <v>4.47</v>
      </c>
      <c r="AA642">
        <v>0</v>
      </c>
      <c r="AB642">
        <v>1</v>
      </c>
      <c r="AC642">
        <v>0</v>
      </c>
      <c r="AD642">
        <v>0</v>
      </c>
      <c r="AN642">
        <v>0</v>
      </c>
      <c r="AO642">
        <v>1</v>
      </c>
      <c r="AP642">
        <v>0</v>
      </c>
      <c r="AQ642">
        <v>0</v>
      </c>
      <c r="AR642">
        <v>0</v>
      </c>
      <c r="AS642" t="s">
        <v>45</v>
      </c>
      <c r="AT642">
        <v>4.47</v>
      </c>
      <c r="AU642" t="s">
        <v>45</v>
      </c>
      <c r="AV642">
        <v>0</v>
      </c>
      <c r="AW642">
        <v>2</v>
      </c>
      <c r="AX642">
        <v>22958069</v>
      </c>
      <c r="AY642">
        <v>1</v>
      </c>
      <c r="AZ642">
        <v>0</v>
      </c>
      <c r="BA642">
        <v>618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B642">
        <v>0</v>
      </c>
    </row>
    <row r="643" spans="1:80">
      <c r="A643">
        <f>ROW(Source!A1360)</f>
        <v>1360</v>
      </c>
      <c r="B643">
        <v>22950688</v>
      </c>
      <c r="C643">
        <v>22958060</v>
      </c>
      <c r="D643">
        <v>7231827</v>
      </c>
      <c r="E643">
        <v>1</v>
      </c>
      <c r="F643">
        <v>1</v>
      </c>
      <c r="G643">
        <v>7157832</v>
      </c>
      <c r="H643">
        <v>3</v>
      </c>
      <c r="I643" t="s">
        <v>612</v>
      </c>
      <c r="J643" t="s">
        <v>614</v>
      </c>
      <c r="K643" t="s">
        <v>613</v>
      </c>
      <c r="L643">
        <v>1339</v>
      </c>
      <c r="N643">
        <v>1007</v>
      </c>
      <c r="O643" t="s">
        <v>102</v>
      </c>
      <c r="P643" t="s">
        <v>102</v>
      </c>
      <c r="Q643">
        <v>1</v>
      </c>
      <c r="Y643">
        <v>0.24</v>
      </c>
      <c r="AA643">
        <v>7.07</v>
      </c>
      <c r="AB643">
        <v>0</v>
      </c>
      <c r="AC643">
        <v>0</v>
      </c>
      <c r="AD643">
        <v>0</v>
      </c>
      <c r="AN643">
        <v>0</v>
      </c>
      <c r="AO643">
        <v>1</v>
      </c>
      <c r="AP643">
        <v>0</v>
      </c>
      <c r="AQ643">
        <v>0</v>
      </c>
      <c r="AR643">
        <v>0</v>
      </c>
      <c r="AS643" t="s">
        <v>45</v>
      </c>
      <c r="AT643">
        <v>0.24</v>
      </c>
      <c r="AU643" t="s">
        <v>45</v>
      </c>
      <c r="AV643">
        <v>0</v>
      </c>
      <c r="AW643">
        <v>2</v>
      </c>
      <c r="AX643">
        <v>22958070</v>
      </c>
      <c r="AY643">
        <v>1</v>
      </c>
      <c r="AZ643">
        <v>0</v>
      </c>
      <c r="BA643">
        <v>619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B643">
        <v>0</v>
      </c>
    </row>
    <row r="644" spans="1:80">
      <c r="A644">
        <f>ROW(Source!A1360)</f>
        <v>1360</v>
      </c>
      <c r="B644">
        <v>22950688</v>
      </c>
      <c r="C644">
        <v>22958060</v>
      </c>
      <c r="D644">
        <v>7233129</v>
      </c>
      <c r="E644">
        <v>1</v>
      </c>
      <c r="F644">
        <v>1</v>
      </c>
      <c r="G644">
        <v>7157832</v>
      </c>
      <c r="H644">
        <v>3</v>
      </c>
      <c r="I644" t="s">
        <v>1181</v>
      </c>
      <c r="J644" t="s">
        <v>1182</v>
      </c>
      <c r="K644" t="s">
        <v>1183</v>
      </c>
      <c r="L644">
        <v>1327</v>
      </c>
      <c r="N644">
        <v>1005</v>
      </c>
      <c r="O644" t="s">
        <v>462</v>
      </c>
      <c r="P644" t="s">
        <v>462</v>
      </c>
      <c r="Q644">
        <v>1</v>
      </c>
      <c r="Y644">
        <v>1.6</v>
      </c>
      <c r="AA644">
        <v>104</v>
      </c>
      <c r="AB644">
        <v>0</v>
      </c>
      <c r="AC644">
        <v>0</v>
      </c>
      <c r="AD644">
        <v>0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45</v>
      </c>
      <c r="AT644">
        <v>1.6</v>
      </c>
      <c r="AU644" t="s">
        <v>45</v>
      </c>
      <c r="AV644">
        <v>0</v>
      </c>
      <c r="AW644">
        <v>2</v>
      </c>
      <c r="AX644">
        <v>22958071</v>
      </c>
      <c r="AY644">
        <v>1</v>
      </c>
      <c r="AZ644">
        <v>0</v>
      </c>
      <c r="BA644">
        <v>620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B644">
        <v>0</v>
      </c>
    </row>
    <row r="645" spans="1:80">
      <c r="A645">
        <f>ROW(Source!A1360)</f>
        <v>1360</v>
      </c>
      <c r="B645">
        <v>22950688</v>
      </c>
      <c r="C645">
        <v>22958060</v>
      </c>
      <c r="D645">
        <v>7233149</v>
      </c>
      <c r="E645">
        <v>1</v>
      </c>
      <c r="F645">
        <v>1</v>
      </c>
      <c r="G645">
        <v>7157832</v>
      </c>
      <c r="H645">
        <v>3</v>
      </c>
      <c r="I645" t="s">
        <v>403</v>
      </c>
      <c r="J645" t="s">
        <v>405</v>
      </c>
      <c r="K645" t="s">
        <v>404</v>
      </c>
      <c r="L645">
        <v>1348</v>
      </c>
      <c r="N645">
        <v>1009</v>
      </c>
      <c r="O645" t="s">
        <v>138</v>
      </c>
      <c r="P645" t="s">
        <v>138</v>
      </c>
      <c r="Q645">
        <v>1000</v>
      </c>
      <c r="Y645">
        <v>5.4999999999999997E-3</v>
      </c>
      <c r="AA645">
        <v>2278.84</v>
      </c>
      <c r="AB645">
        <v>0</v>
      </c>
      <c r="AC645">
        <v>0</v>
      </c>
      <c r="AD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 t="s">
        <v>45</v>
      </c>
      <c r="AT645">
        <v>5.4999999999999997E-3</v>
      </c>
      <c r="AU645" t="s">
        <v>45</v>
      </c>
      <c r="AV645">
        <v>0</v>
      </c>
      <c r="AW645">
        <v>1</v>
      </c>
      <c r="AX645">
        <v>-1</v>
      </c>
      <c r="AY645">
        <v>0</v>
      </c>
      <c r="AZ645">
        <v>0</v>
      </c>
      <c r="BA645" t="s">
        <v>45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B645">
        <v>0</v>
      </c>
    </row>
    <row r="646" spans="1:80">
      <c r="A646">
        <f>ROW(Source!A1360)</f>
        <v>1360</v>
      </c>
      <c r="B646">
        <v>22950688</v>
      </c>
      <c r="C646">
        <v>22958060</v>
      </c>
      <c r="D646">
        <v>7232109</v>
      </c>
      <c r="E646">
        <v>1</v>
      </c>
      <c r="F646">
        <v>1</v>
      </c>
      <c r="G646">
        <v>7157832</v>
      </c>
      <c r="H646">
        <v>3</v>
      </c>
      <c r="I646" t="s">
        <v>1184</v>
      </c>
      <c r="J646" t="s">
        <v>1185</v>
      </c>
      <c r="K646" t="s">
        <v>1186</v>
      </c>
      <c r="L646">
        <v>1348</v>
      </c>
      <c r="N646">
        <v>1009</v>
      </c>
      <c r="O646" t="s">
        <v>138</v>
      </c>
      <c r="P646" t="s">
        <v>138</v>
      </c>
      <c r="Q646">
        <v>1000</v>
      </c>
      <c r="Y646">
        <v>1.4300000000000001E-3</v>
      </c>
      <c r="AA646">
        <v>12237.68</v>
      </c>
      <c r="AB646">
        <v>0</v>
      </c>
      <c r="AC646">
        <v>0</v>
      </c>
      <c r="AD646">
        <v>0</v>
      </c>
      <c r="AN646">
        <v>0</v>
      </c>
      <c r="AO646">
        <v>1</v>
      </c>
      <c r="AP646">
        <v>0</v>
      </c>
      <c r="AQ646">
        <v>0</v>
      </c>
      <c r="AR646">
        <v>0</v>
      </c>
      <c r="AS646" t="s">
        <v>45</v>
      </c>
      <c r="AT646">
        <v>1.4300000000000001E-3</v>
      </c>
      <c r="AU646" t="s">
        <v>45</v>
      </c>
      <c r="AV646">
        <v>0</v>
      </c>
      <c r="AW646">
        <v>2</v>
      </c>
      <c r="AX646">
        <v>22958072</v>
      </c>
      <c r="AY646">
        <v>1</v>
      </c>
      <c r="AZ646">
        <v>0</v>
      </c>
      <c r="BA646">
        <v>621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B646">
        <v>0</v>
      </c>
    </row>
    <row r="647" spans="1:80">
      <c r="A647">
        <f>ROW(Source!A1360)</f>
        <v>1360</v>
      </c>
      <c r="B647">
        <v>22950688</v>
      </c>
      <c r="C647">
        <v>22958060</v>
      </c>
      <c r="D647">
        <v>7232152</v>
      </c>
      <c r="E647">
        <v>1</v>
      </c>
      <c r="F647">
        <v>1</v>
      </c>
      <c r="G647">
        <v>7157832</v>
      </c>
      <c r="H647">
        <v>3</v>
      </c>
      <c r="I647" t="s">
        <v>407</v>
      </c>
      <c r="J647" t="s">
        <v>409</v>
      </c>
      <c r="K647" t="s">
        <v>408</v>
      </c>
      <c r="L647">
        <v>1348</v>
      </c>
      <c r="N647">
        <v>1009</v>
      </c>
      <c r="O647" t="s">
        <v>138</v>
      </c>
      <c r="P647" t="s">
        <v>138</v>
      </c>
      <c r="Q647">
        <v>1000</v>
      </c>
      <c r="Y647">
        <v>6.3E-2</v>
      </c>
      <c r="AA647">
        <v>22652.13</v>
      </c>
      <c r="AB647">
        <v>0</v>
      </c>
      <c r="AC647">
        <v>0</v>
      </c>
      <c r="AD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 t="s">
        <v>45</v>
      </c>
      <c r="AT647">
        <v>6.3E-2</v>
      </c>
      <c r="AU647" t="s">
        <v>45</v>
      </c>
      <c r="AV647">
        <v>0</v>
      </c>
      <c r="AW647">
        <v>1</v>
      </c>
      <c r="AX647">
        <v>-1</v>
      </c>
      <c r="AY647">
        <v>0</v>
      </c>
      <c r="AZ647">
        <v>0</v>
      </c>
      <c r="BA647" t="s">
        <v>45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B647">
        <v>0</v>
      </c>
    </row>
    <row r="648" spans="1:80">
      <c r="A648">
        <f>ROW(Source!A1360)</f>
        <v>1360</v>
      </c>
      <c r="B648">
        <v>22950688</v>
      </c>
      <c r="C648">
        <v>22958060</v>
      </c>
      <c r="D648">
        <v>7232360</v>
      </c>
      <c r="E648">
        <v>1</v>
      </c>
      <c r="F648">
        <v>1</v>
      </c>
      <c r="G648">
        <v>7157832</v>
      </c>
      <c r="H648">
        <v>3</v>
      </c>
      <c r="I648" t="s">
        <v>1187</v>
      </c>
      <c r="J648" t="s">
        <v>1188</v>
      </c>
      <c r="K648" t="s">
        <v>1189</v>
      </c>
      <c r="L648">
        <v>1348</v>
      </c>
      <c r="N648">
        <v>1009</v>
      </c>
      <c r="O648" t="s">
        <v>138</v>
      </c>
      <c r="P648" t="s">
        <v>138</v>
      </c>
      <c r="Q648">
        <v>1000</v>
      </c>
      <c r="Y648">
        <v>4.1000000000000003E-3</v>
      </c>
      <c r="AA648">
        <v>545.21</v>
      </c>
      <c r="AB648">
        <v>0</v>
      </c>
      <c r="AC648">
        <v>0</v>
      </c>
      <c r="AD648">
        <v>0</v>
      </c>
      <c r="AN648">
        <v>0</v>
      </c>
      <c r="AO648">
        <v>1</v>
      </c>
      <c r="AP648">
        <v>0</v>
      </c>
      <c r="AQ648">
        <v>0</v>
      </c>
      <c r="AR648">
        <v>0</v>
      </c>
      <c r="AS648" t="s">
        <v>45</v>
      </c>
      <c r="AT648">
        <v>4.1000000000000003E-3</v>
      </c>
      <c r="AU648" t="s">
        <v>45</v>
      </c>
      <c r="AV648">
        <v>0</v>
      </c>
      <c r="AW648">
        <v>2</v>
      </c>
      <c r="AX648">
        <v>22958073</v>
      </c>
      <c r="AY648">
        <v>1</v>
      </c>
      <c r="AZ648">
        <v>0</v>
      </c>
      <c r="BA648">
        <v>622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B648">
        <v>0</v>
      </c>
    </row>
    <row r="649" spans="1:80">
      <c r="A649">
        <f>ROW(Source!A1360)</f>
        <v>1360</v>
      </c>
      <c r="B649">
        <v>22950688</v>
      </c>
      <c r="C649">
        <v>22958060</v>
      </c>
      <c r="D649">
        <v>7232367</v>
      </c>
      <c r="E649">
        <v>1</v>
      </c>
      <c r="F649">
        <v>1</v>
      </c>
      <c r="G649">
        <v>7157832</v>
      </c>
      <c r="H649">
        <v>3</v>
      </c>
      <c r="I649" t="s">
        <v>1190</v>
      </c>
      <c r="J649" t="s">
        <v>1191</v>
      </c>
      <c r="K649" t="s">
        <v>1192</v>
      </c>
      <c r="L649">
        <v>1348</v>
      </c>
      <c r="N649">
        <v>1009</v>
      </c>
      <c r="O649" t="s">
        <v>138</v>
      </c>
      <c r="P649" t="s">
        <v>138</v>
      </c>
      <c r="Q649">
        <v>1000</v>
      </c>
      <c r="Y649">
        <v>4.8000000000000001E-4</v>
      </c>
      <c r="AA649">
        <v>12705.7</v>
      </c>
      <c r="AB649">
        <v>0</v>
      </c>
      <c r="AC649">
        <v>0</v>
      </c>
      <c r="AD649">
        <v>0</v>
      </c>
      <c r="AN649">
        <v>0</v>
      </c>
      <c r="AO649">
        <v>1</v>
      </c>
      <c r="AP649">
        <v>0</v>
      </c>
      <c r="AQ649">
        <v>0</v>
      </c>
      <c r="AR649">
        <v>0</v>
      </c>
      <c r="AS649" t="s">
        <v>45</v>
      </c>
      <c r="AT649">
        <v>4.8000000000000001E-4</v>
      </c>
      <c r="AU649" t="s">
        <v>45</v>
      </c>
      <c r="AV649">
        <v>0</v>
      </c>
      <c r="AW649">
        <v>2</v>
      </c>
      <c r="AX649">
        <v>22958074</v>
      </c>
      <c r="AY649">
        <v>1</v>
      </c>
      <c r="AZ649">
        <v>0</v>
      </c>
      <c r="BA649">
        <v>623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B649">
        <v>0</v>
      </c>
    </row>
    <row r="650" spans="1:80">
      <c r="A650">
        <f>ROW(Source!A1389)</f>
        <v>1389</v>
      </c>
      <c r="B650">
        <v>22950688</v>
      </c>
      <c r="C650">
        <v>22958081</v>
      </c>
      <c r="D650">
        <v>7157835</v>
      </c>
      <c r="E650">
        <v>7157832</v>
      </c>
      <c r="F650">
        <v>1</v>
      </c>
      <c r="G650">
        <v>7157832</v>
      </c>
      <c r="H650">
        <v>1</v>
      </c>
      <c r="I650" t="s">
        <v>1053</v>
      </c>
      <c r="J650" t="s">
        <v>45</v>
      </c>
      <c r="K650" t="s">
        <v>1054</v>
      </c>
      <c r="L650">
        <v>1191</v>
      </c>
      <c r="N650">
        <v>1013</v>
      </c>
      <c r="O650" t="s">
        <v>1055</v>
      </c>
      <c r="P650" t="s">
        <v>1055</v>
      </c>
      <c r="Q650">
        <v>1</v>
      </c>
      <c r="Y650">
        <v>280.2</v>
      </c>
      <c r="AA650">
        <v>0</v>
      </c>
      <c r="AB650">
        <v>0</v>
      </c>
      <c r="AC650">
        <v>0</v>
      </c>
      <c r="AD650">
        <v>0</v>
      </c>
      <c r="AN650">
        <v>0</v>
      </c>
      <c r="AO650">
        <v>1</v>
      </c>
      <c r="AP650">
        <v>0</v>
      </c>
      <c r="AQ650">
        <v>0</v>
      </c>
      <c r="AR650">
        <v>0</v>
      </c>
      <c r="AS650" t="s">
        <v>45</v>
      </c>
      <c r="AT650">
        <v>280.2</v>
      </c>
      <c r="AU650" t="s">
        <v>45</v>
      </c>
      <c r="AV650">
        <v>1</v>
      </c>
      <c r="AW650">
        <v>2</v>
      </c>
      <c r="AX650">
        <v>22958084</v>
      </c>
      <c r="AY650">
        <v>1</v>
      </c>
      <c r="AZ650">
        <v>0</v>
      </c>
      <c r="BA650">
        <v>626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B650">
        <v>0</v>
      </c>
    </row>
    <row r="651" spans="1:80">
      <c r="A651">
        <f>ROW(Source!A1389)</f>
        <v>1389</v>
      </c>
      <c r="B651">
        <v>22950688</v>
      </c>
      <c r="C651">
        <v>22958081</v>
      </c>
      <c r="D651">
        <v>7182702</v>
      </c>
      <c r="E651">
        <v>7157832</v>
      </c>
      <c r="F651">
        <v>1</v>
      </c>
      <c r="G651">
        <v>7157832</v>
      </c>
      <c r="H651">
        <v>3</v>
      </c>
      <c r="I651" t="s">
        <v>1066</v>
      </c>
      <c r="J651" t="s">
        <v>45</v>
      </c>
      <c r="K651" t="s">
        <v>1134</v>
      </c>
      <c r="L651">
        <v>1348</v>
      </c>
      <c r="N651">
        <v>1009</v>
      </c>
      <c r="O651" t="s">
        <v>138</v>
      </c>
      <c r="P651" t="s">
        <v>138</v>
      </c>
      <c r="Q651">
        <v>1000</v>
      </c>
      <c r="Y651">
        <v>3.38</v>
      </c>
      <c r="AA651">
        <v>0</v>
      </c>
      <c r="AB651">
        <v>0</v>
      </c>
      <c r="AC651">
        <v>0</v>
      </c>
      <c r="AD651">
        <v>0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45</v>
      </c>
      <c r="AT651">
        <v>3.38</v>
      </c>
      <c r="AU651" t="s">
        <v>45</v>
      </c>
      <c r="AV651">
        <v>0</v>
      </c>
      <c r="AW651">
        <v>2</v>
      </c>
      <c r="AX651">
        <v>22958086</v>
      </c>
      <c r="AY651">
        <v>1</v>
      </c>
      <c r="AZ651">
        <v>0</v>
      </c>
      <c r="BA651">
        <v>627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B651">
        <v>0</v>
      </c>
    </row>
    <row r="652" spans="1:80">
      <c r="A652">
        <f>ROW(Source!A1389)</f>
        <v>1389</v>
      </c>
      <c r="B652">
        <v>22950688</v>
      </c>
      <c r="C652">
        <v>22958081</v>
      </c>
      <c r="D652">
        <v>7234973</v>
      </c>
      <c r="E652">
        <v>1</v>
      </c>
      <c r="F652">
        <v>1</v>
      </c>
      <c r="G652">
        <v>7157832</v>
      </c>
      <c r="H652">
        <v>3</v>
      </c>
      <c r="I652" t="s">
        <v>864</v>
      </c>
      <c r="J652" t="s">
        <v>866</v>
      </c>
      <c r="K652" t="s">
        <v>865</v>
      </c>
      <c r="L652">
        <v>1339</v>
      </c>
      <c r="N652">
        <v>1007</v>
      </c>
      <c r="O652" t="s">
        <v>102</v>
      </c>
      <c r="P652" t="s">
        <v>102</v>
      </c>
      <c r="Q652">
        <v>1</v>
      </c>
      <c r="Y652">
        <v>2.31</v>
      </c>
      <c r="AA652">
        <v>477.64</v>
      </c>
      <c r="AB652">
        <v>0</v>
      </c>
      <c r="AC652">
        <v>0</v>
      </c>
      <c r="AD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 t="s">
        <v>45</v>
      </c>
      <c r="AT652">
        <v>2.31</v>
      </c>
      <c r="AU652" t="s">
        <v>45</v>
      </c>
      <c r="AV652">
        <v>0</v>
      </c>
      <c r="AW652">
        <v>1</v>
      </c>
      <c r="AX652">
        <v>-1</v>
      </c>
      <c r="AY652">
        <v>0</v>
      </c>
      <c r="AZ652">
        <v>0</v>
      </c>
      <c r="BA652" t="s">
        <v>45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B652">
        <v>0</v>
      </c>
    </row>
    <row r="653" spans="1:80">
      <c r="A653">
        <f>ROW(Source!A1391)</f>
        <v>1391</v>
      </c>
      <c r="B653">
        <v>22950688</v>
      </c>
      <c r="C653">
        <v>22958089</v>
      </c>
      <c r="D653">
        <v>7157835</v>
      </c>
      <c r="E653">
        <v>7157832</v>
      </c>
      <c r="F653">
        <v>1</v>
      </c>
      <c r="G653">
        <v>7157832</v>
      </c>
      <c r="H653">
        <v>1</v>
      </c>
      <c r="I653" t="s">
        <v>1053</v>
      </c>
      <c r="J653" t="s">
        <v>45</v>
      </c>
      <c r="K653" t="s">
        <v>1054</v>
      </c>
      <c r="L653">
        <v>1191</v>
      </c>
      <c r="N653">
        <v>1013</v>
      </c>
      <c r="O653" t="s">
        <v>1055</v>
      </c>
      <c r="P653" t="s">
        <v>1055</v>
      </c>
      <c r="Q653">
        <v>1</v>
      </c>
      <c r="Y653">
        <v>20.5</v>
      </c>
      <c r="AA653">
        <v>0</v>
      </c>
      <c r="AB653">
        <v>0</v>
      </c>
      <c r="AC653">
        <v>0</v>
      </c>
      <c r="AD653">
        <v>0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45</v>
      </c>
      <c r="AT653">
        <v>20.5</v>
      </c>
      <c r="AU653" t="s">
        <v>45</v>
      </c>
      <c r="AV653">
        <v>1</v>
      </c>
      <c r="AW653">
        <v>2</v>
      </c>
      <c r="AX653">
        <v>22958097</v>
      </c>
      <c r="AY653">
        <v>1</v>
      </c>
      <c r="AZ653">
        <v>0</v>
      </c>
      <c r="BA653">
        <v>629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B653">
        <v>0</v>
      </c>
    </row>
    <row r="654" spans="1:80">
      <c r="A654">
        <f>ROW(Source!A1391)</f>
        <v>1391</v>
      </c>
      <c r="B654">
        <v>22950688</v>
      </c>
      <c r="C654">
        <v>22958089</v>
      </c>
      <c r="D654">
        <v>7159942</v>
      </c>
      <c r="E654">
        <v>7157832</v>
      </c>
      <c r="F654">
        <v>1</v>
      </c>
      <c r="G654">
        <v>7157832</v>
      </c>
      <c r="H654">
        <v>2</v>
      </c>
      <c r="I654" t="s">
        <v>1063</v>
      </c>
      <c r="J654" t="s">
        <v>45</v>
      </c>
      <c r="K654" t="s">
        <v>1064</v>
      </c>
      <c r="L654">
        <v>1344</v>
      </c>
      <c r="N654">
        <v>1008</v>
      </c>
      <c r="O654" t="s">
        <v>1065</v>
      </c>
      <c r="P654" t="s">
        <v>1065</v>
      </c>
      <c r="Q654">
        <v>1</v>
      </c>
      <c r="Y654">
        <v>4.47</v>
      </c>
      <c r="AA654">
        <v>0</v>
      </c>
      <c r="AB654">
        <v>1</v>
      </c>
      <c r="AC654">
        <v>0</v>
      </c>
      <c r="AD654">
        <v>0</v>
      </c>
      <c r="AN654">
        <v>0</v>
      </c>
      <c r="AO654">
        <v>1</v>
      </c>
      <c r="AP654">
        <v>0</v>
      </c>
      <c r="AQ654">
        <v>0</v>
      </c>
      <c r="AR654">
        <v>0</v>
      </c>
      <c r="AS654" t="s">
        <v>45</v>
      </c>
      <c r="AT654">
        <v>4.47</v>
      </c>
      <c r="AU654" t="s">
        <v>45</v>
      </c>
      <c r="AV654">
        <v>0</v>
      </c>
      <c r="AW654">
        <v>2</v>
      </c>
      <c r="AX654">
        <v>22958098</v>
      </c>
      <c r="AY654">
        <v>1</v>
      </c>
      <c r="AZ654">
        <v>0</v>
      </c>
      <c r="BA654">
        <v>630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B654">
        <v>0</v>
      </c>
    </row>
    <row r="655" spans="1:80">
      <c r="A655">
        <f>ROW(Source!A1391)</f>
        <v>1391</v>
      </c>
      <c r="B655">
        <v>22950688</v>
      </c>
      <c r="C655">
        <v>22958089</v>
      </c>
      <c r="D655">
        <v>7231827</v>
      </c>
      <c r="E655">
        <v>1</v>
      </c>
      <c r="F655">
        <v>1</v>
      </c>
      <c r="G655">
        <v>7157832</v>
      </c>
      <c r="H655">
        <v>3</v>
      </c>
      <c r="I655" t="s">
        <v>612</v>
      </c>
      <c r="J655" t="s">
        <v>614</v>
      </c>
      <c r="K655" t="s">
        <v>613</v>
      </c>
      <c r="L655">
        <v>1339</v>
      </c>
      <c r="N655">
        <v>1007</v>
      </c>
      <c r="O655" t="s">
        <v>102</v>
      </c>
      <c r="P655" t="s">
        <v>102</v>
      </c>
      <c r="Q655">
        <v>1</v>
      </c>
      <c r="Y655">
        <v>0.24</v>
      </c>
      <c r="AA655">
        <v>7.07</v>
      </c>
      <c r="AB655">
        <v>0</v>
      </c>
      <c r="AC655">
        <v>0</v>
      </c>
      <c r="AD655">
        <v>0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45</v>
      </c>
      <c r="AT655">
        <v>0.24</v>
      </c>
      <c r="AU655" t="s">
        <v>45</v>
      </c>
      <c r="AV655">
        <v>0</v>
      </c>
      <c r="AW655">
        <v>2</v>
      </c>
      <c r="AX655">
        <v>22958099</v>
      </c>
      <c r="AY655">
        <v>1</v>
      </c>
      <c r="AZ655">
        <v>0</v>
      </c>
      <c r="BA655">
        <v>631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B655">
        <v>0</v>
      </c>
    </row>
    <row r="656" spans="1:80">
      <c r="A656">
        <f>ROW(Source!A1391)</f>
        <v>1391</v>
      </c>
      <c r="B656">
        <v>22950688</v>
      </c>
      <c r="C656">
        <v>22958089</v>
      </c>
      <c r="D656">
        <v>7233129</v>
      </c>
      <c r="E656">
        <v>1</v>
      </c>
      <c r="F656">
        <v>1</v>
      </c>
      <c r="G656">
        <v>7157832</v>
      </c>
      <c r="H656">
        <v>3</v>
      </c>
      <c r="I656" t="s">
        <v>1181</v>
      </c>
      <c r="J656" t="s">
        <v>1182</v>
      </c>
      <c r="K656" t="s">
        <v>1183</v>
      </c>
      <c r="L656">
        <v>1327</v>
      </c>
      <c r="N656">
        <v>1005</v>
      </c>
      <c r="O656" t="s">
        <v>462</v>
      </c>
      <c r="P656" t="s">
        <v>462</v>
      </c>
      <c r="Q656">
        <v>1</v>
      </c>
      <c r="Y656">
        <v>1.6</v>
      </c>
      <c r="AA656">
        <v>104</v>
      </c>
      <c r="AB656">
        <v>0</v>
      </c>
      <c r="AC656">
        <v>0</v>
      </c>
      <c r="AD656">
        <v>0</v>
      </c>
      <c r="AN656">
        <v>0</v>
      </c>
      <c r="AO656">
        <v>1</v>
      </c>
      <c r="AP656">
        <v>0</v>
      </c>
      <c r="AQ656">
        <v>0</v>
      </c>
      <c r="AR656">
        <v>0</v>
      </c>
      <c r="AS656" t="s">
        <v>45</v>
      </c>
      <c r="AT656">
        <v>1.6</v>
      </c>
      <c r="AU656" t="s">
        <v>45</v>
      </c>
      <c r="AV656">
        <v>0</v>
      </c>
      <c r="AW656">
        <v>2</v>
      </c>
      <c r="AX656">
        <v>22958100</v>
      </c>
      <c r="AY656">
        <v>1</v>
      </c>
      <c r="AZ656">
        <v>0</v>
      </c>
      <c r="BA656">
        <v>632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B656">
        <v>0</v>
      </c>
    </row>
    <row r="657" spans="1:80">
      <c r="A657">
        <f>ROW(Source!A1391)</f>
        <v>1391</v>
      </c>
      <c r="B657">
        <v>22950688</v>
      </c>
      <c r="C657">
        <v>22958089</v>
      </c>
      <c r="D657">
        <v>7233149</v>
      </c>
      <c r="E657">
        <v>1</v>
      </c>
      <c r="F657">
        <v>1</v>
      </c>
      <c r="G657">
        <v>7157832</v>
      </c>
      <c r="H657">
        <v>3</v>
      </c>
      <c r="I657" t="s">
        <v>403</v>
      </c>
      <c r="J657" t="s">
        <v>405</v>
      </c>
      <c r="K657" t="s">
        <v>404</v>
      </c>
      <c r="L657">
        <v>1348</v>
      </c>
      <c r="N657">
        <v>1009</v>
      </c>
      <c r="O657" t="s">
        <v>138</v>
      </c>
      <c r="P657" t="s">
        <v>138</v>
      </c>
      <c r="Q657">
        <v>1000</v>
      </c>
      <c r="Y657">
        <v>5.4999999999999997E-3</v>
      </c>
      <c r="AA657">
        <v>2278.84</v>
      </c>
      <c r="AB657">
        <v>0</v>
      </c>
      <c r="AC657">
        <v>0</v>
      </c>
      <c r="AD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 t="s">
        <v>45</v>
      </c>
      <c r="AT657">
        <v>5.4999999999999997E-3</v>
      </c>
      <c r="AU657" t="s">
        <v>45</v>
      </c>
      <c r="AV657">
        <v>0</v>
      </c>
      <c r="AW657">
        <v>1</v>
      </c>
      <c r="AX657">
        <v>-1</v>
      </c>
      <c r="AY657">
        <v>0</v>
      </c>
      <c r="AZ657">
        <v>0</v>
      </c>
      <c r="BA657" t="s">
        <v>45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B657">
        <v>0</v>
      </c>
    </row>
    <row r="658" spans="1:80">
      <c r="A658">
        <f>ROW(Source!A1391)</f>
        <v>1391</v>
      </c>
      <c r="B658">
        <v>22950688</v>
      </c>
      <c r="C658">
        <v>22958089</v>
      </c>
      <c r="D658">
        <v>7232109</v>
      </c>
      <c r="E658">
        <v>1</v>
      </c>
      <c r="F658">
        <v>1</v>
      </c>
      <c r="G658">
        <v>7157832</v>
      </c>
      <c r="H658">
        <v>3</v>
      </c>
      <c r="I658" t="s">
        <v>1184</v>
      </c>
      <c r="J658" t="s">
        <v>1185</v>
      </c>
      <c r="K658" t="s">
        <v>1186</v>
      </c>
      <c r="L658">
        <v>1348</v>
      </c>
      <c r="N658">
        <v>1009</v>
      </c>
      <c r="O658" t="s">
        <v>138</v>
      </c>
      <c r="P658" t="s">
        <v>138</v>
      </c>
      <c r="Q658">
        <v>1000</v>
      </c>
      <c r="Y658">
        <v>1.4300000000000001E-3</v>
      </c>
      <c r="AA658">
        <v>12237.68</v>
      </c>
      <c r="AB658">
        <v>0</v>
      </c>
      <c r="AC658">
        <v>0</v>
      </c>
      <c r="AD658">
        <v>0</v>
      </c>
      <c r="AN658">
        <v>0</v>
      </c>
      <c r="AO658">
        <v>1</v>
      </c>
      <c r="AP658">
        <v>0</v>
      </c>
      <c r="AQ658">
        <v>0</v>
      </c>
      <c r="AR658">
        <v>0</v>
      </c>
      <c r="AS658" t="s">
        <v>45</v>
      </c>
      <c r="AT658">
        <v>1.4300000000000001E-3</v>
      </c>
      <c r="AU658" t="s">
        <v>45</v>
      </c>
      <c r="AV658">
        <v>0</v>
      </c>
      <c r="AW658">
        <v>2</v>
      </c>
      <c r="AX658">
        <v>22958101</v>
      </c>
      <c r="AY658">
        <v>1</v>
      </c>
      <c r="AZ658">
        <v>0</v>
      </c>
      <c r="BA658">
        <v>633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B658">
        <v>0</v>
      </c>
    </row>
    <row r="659" spans="1:80">
      <c r="A659">
        <f>ROW(Source!A1391)</f>
        <v>1391</v>
      </c>
      <c r="B659">
        <v>22950688</v>
      </c>
      <c r="C659">
        <v>22958089</v>
      </c>
      <c r="D659">
        <v>7232152</v>
      </c>
      <c r="E659">
        <v>1</v>
      </c>
      <c r="F659">
        <v>1</v>
      </c>
      <c r="G659">
        <v>7157832</v>
      </c>
      <c r="H659">
        <v>3</v>
      </c>
      <c r="I659" t="s">
        <v>407</v>
      </c>
      <c r="J659" t="s">
        <v>409</v>
      </c>
      <c r="K659" t="s">
        <v>408</v>
      </c>
      <c r="L659">
        <v>1348</v>
      </c>
      <c r="N659">
        <v>1009</v>
      </c>
      <c r="O659" t="s">
        <v>138</v>
      </c>
      <c r="P659" t="s">
        <v>138</v>
      </c>
      <c r="Q659">
        <v>1000</v>
      </c>
      <c r="Y659">
        <v>6.3E-2</v>
      </c>
      <c r="AA659">
        <v>22652.13</v>
      </c>
      <c r="AB659">
        <v>0</v>
      </c>
      <c r="AC659">
        <v>0</v>
      </c>
      <c r="AD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 t="s">
        <v>45</v>
      </c>
      <c r="AT659">
        <v>6.3E-2</v>
      </c>
      <c r="AU659" t="s">
        <v>45</v>
      </c>
      <c r="AV659">
        <v>0</v>
      </c>
      <c r="AW659">
        <v>1</v>
      </c>
      <c r="AX659">
        <v>-1</v>
      </c>
      <c r="AY659">
        <v>0</v>
      </c>
      <c r="AZ659">
        <v>0</v>
      </c>
      <c r="BA659" t="s">
        <v>45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B659">
        <v>0</v>
      </c>
    </row>
    <row r="660" spans="1:80">
      <c r="A660">
        <f>ROW(Source!A1391)</f>
        <v>1391</v>
      </c>
      <c r="B660">
        <v>22950688</v>
      </c>
      <c r="C660">
        <v>22958089</v>
      </c>
      <c r="D660">
        <v>7232360</v>
      </c>
      <c r="E660">
        <v>1</v>
      </c>
      <c r="F660">
        <v>1</v>
      </c>
      <c r="G660">
        <v>7157832</v>
      </c>
      <c r="H660">
        <v>3</v>
      </c>
      <c r="I660" t="s">
        <v>1187</v>
      </c>
      <c r="J660" t="s">
        <v>1188</v>
      </c>
      <c r="K660" t="s">
        <v>1189</v>
      </c>
      <c r="L660">
        <v>1348</v>
      </c>
      <c r="N660">
        <v>1009</v>
      </c>
      <c r="O660" t="s">
        <v>138</v>
      </c>
      <c r="P660" t="s">
        <v>138</v>
      </c>
      <c r="Q660">
        <v>1000</v>
      </c>
      <c r="Y660">
        <v>4.1000000000000003E-3</v>
      </c>
      <c r="AA660">
        <v>545.21</v>
      </c>
      <c r="AB660">
        <v>0</v>
      </c>
      <c r="AC660">
        <v>0</v>
      </c>
      <c r="AD660">
        <v>0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45</v>
      </c>
      <c r="AT660">
        <v>4.1000000000000003E-3</v>
      </c>
      <c r="AU660" t="s">
        <v>45</v>
      </c>
      <c r="AV660">
        <v>0</v>
      </c>
      <c r="AW660">
        <v>2</v>
      </c>
      <c r="AX660">
        <v>22958102</v>
      </c>
      <c r="AY660">
        <v>1</v>
      </c>
      <c r="AZ660">
        <v>0</v>
      </c>
      <c r="BA660">
        <v>634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B660">
        <v>0</v>
      </c>
    </row>
    <row r="661" spans="1:80">
      <c r="A661">
        <f>ROW(Source!A1391)</f>
        <v>1391</v>
      </c>
      <c r="B661">
        <v>22950688</v>
      </c>
      <c r="C661">
        <v>22958089</v>
      </c>
      <c r="D661">
        <v>7232367</v>
      </c>
      <c r="E661">
        <v>1</v>
      </c>
      <c r="F661">
        <v>1</v>
      </c>
      <c r="G661">
        <v>7157832</v>
      </c>
      <c r="H661">
        <v>3</v>
      </c>
      <c r="I661" t="s">
        <v>1190</v>
      </c>
      <c r="J661" t="s">
        <v>1191</v>
      </c>
      <c r="K661" t="s">
        <v>1192</v>
      </c>
      <c r="L661">
        <v>1348</v>
      </c>
      <c r="N661">
        <v>1009</v>
      </c>
      <c r="O661" t="s">
        <v>138</v>
      </c>
      <c r="P661" t="s">
        <v>138</v>
      </c>
      <c r="Q661">
        <v>1000</v>
      </c>
      <c r="Y661">
        <v>4.8000000000000001E-4</v>
      </c>
      <c r="AA661">
        <v>12705.7</v>
      </c>
      <c r="AB661">
        <v>0</v>
      </c>
      <c r="AC661">
        <v>0</v>
      </c>
      <c r="AD661">
        <v>0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45</v>
      </c>
      <c r="AT661">
        <v>4.8000000000000001E-4</v>
      </c>
      <c r="AU661" t="s">
        <v>45</v>
      </c>
      <c r="AV661">
        <v>0</v>
      </c>
      <c r="AW661">
        <v>2</v>
      </c>
      <c r="AX661">
        <v>22958103</v>
      </c>
      <c r="AY661">
        <v>1</v>
      </c>
      <c r="AZ661">
        <v>0</v>
      </c>
      <c r="BA661">
        <v>635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B661">
        <v>0</v>
      </c>
    </row>
    <row r="662" spans="1:80">
      <c r="A662">
        <f>ROW(Source!A1420)</f>
        <v>1420</v>
      </c>
      <c r="B662">
        <v>22950688</v>
      </c>
      <c r="C662">
        <v>22958110</v>
      </c>
      <c r="D662">
        <v>7157835</v>
      </c>
      <c r="E662">
        <v>7157832</v>
      </c>
      <c r="F662">
        <v>1</v>
      </c>
      <c r="G662">
        <v>7157832</v>
      </c>
      <c r="H662">
        <v>1</v>
      </c>
      <c r="I662" t="s">
        <v>1053</v>
      </c>
      <c r="J662" t="s">
        <v>45</v>
      </c>
      <c r="K662" t="s">
        <v>1054</v>
      </c>
      <c r="L662">
        <v>1191</v>
      </c>
      <c r="N662">
        <v>1013</v>
      </c>
      <c r="O662" t="s">
        <v>1055</v>
      </c>
      <c r="P662" t="s">
        <v>1055</v>
      </c>
      <c r="Q662">
        <v>1</v>
      </c>
      <c r="Y662">
        <v>280.2</v>
      </c>
      <c r="AA662">
        <v>0</v>
      </c>
      <c r="AB662">
        <v>0</v>
      </c>
      <c r="AC662">
        <v>0</v>
      </c>
      <c r="AD662">
        <v>0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45</v>
      </c>
      <c r="AT662">
        <v>280.2</v>
      </c>
      <c r="AU662" t="s">
        <v>45</v>
      </c>
      <c r="AV662">
        <v>1</v>
      </c>
      <c r="AW662">
        <v>2</v>
      </c>
      <c r="AX662">
        <v>22958113</v>
      </c>
      <c r="AY662">
        <v>1</v>
      </c>
      <c r="AZ662">
        <v>0</v>
      </c>
      <c r="BA662">
        <v>638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B662">
        <v>0</v>
      </c>
    </row>
    <row r="663" spans="1:80">
      <c r="A663">
        <f>ROW(Source!A1420)</f>
        <v>1420</v>
      </c>
      <c r="B663">
        <v>22950688</v>
      </c>
      <c r="C663">
        <v>22958110</v>
      </c>
      <c r="D663">
        <v>7182702</v>
      </c>
      <c r="E663">
        <v>7157832</v>
      </c>
      <c r="F663">
        <v>1</v>
      </c>
      <c r="G663">
        <v>7157832</v>
      </c>
      <c r="H663">
        <v>3</v>
      </c>
      <c r="I663" t="s">
        <v>1066</v>
      </c>
      <c r="J663" t="s">
        <v>45</v>
      </c>
      <c r="K663" t="s">
        <v>1134</v>
      </c>
      <c r="L663">
        <v>1348</v>
      </c>
      <c r="N663">
        <v>1009</v>
      </c>
      <c r="O663" t="s">
        <v>138</v>
      </c>
      <c r="P663" t="s">
        <v>138</v>
      </c>
      <c r="Q663">
        <v>1000</v>
      </c>
      <c r="Y663">
        <v>3.38</v>
      </c>
      <c r="AA663">
        <v>0</v>
      </c>
      <c r="AB663">
        <v>0</v>
      </c>
      <c r="AC663">
        <v>0</v>
      </c>
      <c r="AD663">
        <v>0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45</v>
      </c>
      <c r="AT663">
        <v>3.38</v>
      </c>
      <c r="AU663" t="s">
        <v>45</v>
      </c>
      <c r="AV663">
        <v>0</v>
      </c>
      <c r="AW663">
        <v>2</v>
      </c>
      <c r="AX663">
        <v>22958115</v>
      </c>
      <c r="AY663">
        <v>1</v>
      </c>
      <c r="AZ663">
        <v>0</v>
      </c>
      <c r="BA663">
        <v>639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B663">
        <v>0</v>
      </c>
    </row>
    <row r="664" spans="1:80">
      <c r="A664">
        <f>ROW(Source!A1420)</f>
        <v>1420</v>
      </c>
      <c r="B664">
        <v>22950688</v>
      </c>
      <c r="C664">
        <v>22958110</v>
      </c>
      <c r="D664">
        <v>7234973</v>
      </c>
      <c r="E664">
        <v>1</v>
      </c>
      <c r="F664">
        <v>1</v>
      </c>
      <c r="G664">
        <v>7157832</v>
      </c>
      <c r="H664">
        <v>3</v>
      </c>
      <c r="I664" t="s">
        <v>864</v>
      </c>
      <c r="J664" t="s">
        <v>866</v>
      </c>
      <c r="K664" t="s">
        <v>865</v>
      </c>
      <c r="L664">
        <v>1339</v>
      </c>
      <c r="N664">
        <v>1007</v>
      </c>
      <c r="O664" t="s">
        <v>102</v>
      </c>
      <c r="P664" t="s">
        <v>102</v>
      </c>
      <c r="Q664">
        <v>1</v>
      </c>
      <c r="Y664">
        <v>2.31</v>
      </c>
      <c r="AA664">
        <v>477.64</v>
      </c>
      <c r="AB664">
        <v>0</v>
      </c>
      <c r="AC664">
        <v>0</v>
      </c>
      <c r="AD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 t="s">
        <v>45</v>
      </c>
      <c r="AT664">
        <v>2.31</v>
      </c>
      <c r="AU664" t="s">
        <v>45</v>
      </c>
      <c r="AV664">
        <v>0</v>
      </c>
      <c r="AW664">
        <v>1</v>
      </c>
      <c r="AX664">
        <v>-1</v>
      </c>
      <c r="AY664">
        <v>0</v>
      </c>
      <c r="AZ664">
        <v>0</v>
      </c>
      <c r="BA664" t="s">
        <v>45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B664">
        <v>0</v>
      </c>
    </row>
    <row r="665" spans="1:80">
      <c r="A665">
        <f>ROW(Source!A1422)</f>
        <v>1422</v>
      </c>
      <c r="B665">
        <v>22950688</v>
      </c>
      <c r="C665">
        <v>22958118</v>
      </c>
      <c r="D665">
        <v>7157835</v>
      </c>
      <c r="E665">
        <v>7157832</v>
      </c>
      <c r="F665">
        <v>1</v>
      </c>
      <c r="G665">
        <v>7157832</v>
      </c>
      <c r="H665">
        <v>1</v>
      </c>
      <c r="I665" t="s">
        <v>1053</v>
      </c>
      <c r="J665" t="s">
        <v>45</v>
      </c>
      <c r="K665" t="s">
        <v>1054</v>
      </c>
      <c r="L665">
        <v>1191</v>
      </c>
      <c r="N665">
        <v>1013</v>
      </c>
      <c r="O665" t="s">
        <v>1055</v>
      </c>
      <c r="P665" t="s">
        <v>1055</v>
      </c>
      <c r="Q665">
        <v>1</v>
      </c>
      <c r="Y665">
        <v>20.5</v>
      </c>
      <c r="AA665">
        <v>0</v>
      </c>
      <c r="AB665">
        <v>0</v>
      </c>
      <c r="AC665">
        <v>0</v>
      </c>
      <c r="AD665">
        <v>0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45</v>
      </c>
      <c r="AT665">
        <v>20.5</v>
      </c>
      <c r="AU665" t="s">
        <v>45</v>
      </c>
      <c r="AV665">
        <v>1</v>
      </c>
      <c r="AW665">
        <v>2</v>
      </c>
      <c r="AX665">
        <v>22958126</v>
      </c>
      <c r="AY665">
        <v>1</v>
      </c>
      <c r="AZ665">
        <v>0</v>
      </c>
      <c r="BA665">
        <v>641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B665">
        <v>0</v>
      </c>
    </row>
    <row r="666" spans="1:80">
      <c r="A666">
        <f>ROW(Source!A1422)</f>
        <v>1422</v>
      </c>
      <c r="B666">
        <v>22950688</v>
      </c>
      <c r="C666">
        <v>22958118</v>
      </c>
      <c r="D666">
        <v>7159942</v>
      </c>
      <c r="E666">
        <v>7157832</v>
      </c>
      <c r="F666">
        <v>1</v>
      </c>
      <c r="G666">
        <v>7157832</v>
      </c>
      <c r="H666">
        <v>2</v>
      </c>
      <c r="I666" t="s">
        <v>1063</v>
      </c>
      <c r="J666" t="s">
        <v>45</v>
      </c>
      <c r="K666" t="s">
        <v>1064</v>
      </c>
      <c r="L666">
        <v>1344</v>
      </c>
      <c r="N666">
        <v>1008</v>
      </c>
      <c r="O666" t="s">
        <v>1065</v>
      </c>
      <c r="P666" t="s">
        <v>1065</v>
      </c>
      <c r="Q666">
        <v>1</v>
      </c>
      <c r="Y666">
        <v>4.47</v>
      </c>
      <c r="AA666">
        <v>0</v>
      </c>
      <c r="AB666">
        <v>1</v>
      </c>
      <c r="AC666">
        <v>0</v>
      </c>
      <c r="AD666">
        <v>0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45</v>
      </c>
      <c r="AT666">
        <v>4.47</v>
      </c>
      <c r="AU666" t="s">
        <v>45</v>
      </c>
      <c r="AV666">
        <v>0</v>
      </c>
      <c r="AW666">
        <v>2</v>
      </c>
      <c r="AX666">
        <v>22958127</v>
      </c>
      <c r="AY666">
        <v>1</v>
      </c>
      <c r="AZ666">
        <v>0</v>
      </c>
      <c r="BA666">
        <v>642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B666">
        <v>0</v>
      </c>
    </row>
    <row r="667" spans="1:80">
      <c r="A667">
        <f>ROW(Source!A1422)</f>
        <v>1422</v>
      </c>
      <c r="B667">
        <v>22950688</v>
      </c>
      <c r="C667">
        <v>22958118</v>
      </c>
      <c r="D667">
        <v>7231827</v>
      </c>
      <c r="E667">
        <v>1</v>
      </c>
      <c r="F667">
        <v>1</v>
      </c>
      <c r="G667">
        <v>7157832</v>
      </c>
      <c r="H667">
        <v>3</v>
      </c>
      <c r="I667" t="s">
        <v>612</v>
      </c>
      <c r="J667" t="s">
        <v>614</v>
      </c>
      <c r="K667" t="s">
        <v>613</v>
      </c>
      <c r="L667">
        <v>1339</v>
      </c>
      <c r="N667">
        <v>1007</v>
      </c>
      <c r="O667" t="s">
        <v>102</v>
      </c>
      <c r="P667" t="s">
        <v>102</v>
      </c>
      <c r="Q667">
        <v>1</v>
      </c>
      <c r="Y667">
        <v>0.24</v>
      </c>
      <c r="AA667">
        <v>7.07</v>
      </c>
      <c r="AB667">
        <v>0</v>
      </c>
      <c r="AC667">
        <v>0</v>
      </c>
      <c r="AD667">
        <v>0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45</v>
      </c>
      <c r="AT667">
        <v>0.24</v>
      </c>
      <c r="AU667" t="s">
        <v>45</v>
      </c>
      <c r="AV667">
        <v>0</v>
      </c>
      <c r="AW667">
        <v>2</v>
      </c>
      <c r="AX667">
        <v>22958128</v>
      </c>
      <c r="AY667">
        <v>1</v>
      </c>
      <c r="AZ667">
        <v>0</v>
      </c>
      <c r="BA667">
        <v>643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B667">
        <v>0</v>
      </c>
    </row>
    <row r="668" spans="1:80">
      <c r="A668">
        <f>ROW(Source!A1422)</f>
        <v>1422</v>
      </c>
      <c r="B668">
        <v>22950688</v>
      </c>
      <c r="C668">
        <v>22958118</v>
      </c>
      <c r="D668">
        <v>7233129</v>
      </c>
      <c r="E668">
        <v>1</v>
      </c>
      <c r="F668">
        <v>1</v>
      </c>
      <c r="G668">
        <v>7157832</v>
      </c>
      <c r="H668">
        <v>3</v>
      </c>
      <c r="I668" t="s">
        <v>1181</v>
      </c>
      <c r="J668" t="s">
        <v>1182</v>
      </c>
      <c r="K668" t="s">
        <v>1183</v>
      </c>
      <c r="L668">
        <v>1327</v>
      </c>
      <c r="N668">
        <v>1005</v>
      </c>
      <c r="O668" t="s">
        <v>462</v>
      </c>
      <c r="P668" t="s">
        <v>462</v>
      </c>
      <c r="Q668">
        <v>1</v>
      </c>
      <c r="Y668">
        <v>1.6</v>
      </c>
      <c r="AA668">
        <v>104</v>
      </c>
      <c r="AB668">
        <v>0</v>
      </c>
      <c r="AC668">
        <v>0</v>
      </c>
      <c r="AD668">
        <v>0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45</v>
      </c>
      <c r="AT668">
        <v>1.6</v>
      </c>
      <c r="AU668" t="s">
        <v>45</v>
      </c>
      <c r="AV668">
        <v>0</v>
      </c>
      <c r="AW668">
        <v>2</v>
      </c>
      <c r="AX668">
        <v>22958129</v>
      </c>
      <c r="AY668">
        <v>1</v>
      </c>
      <c r="AZ668">
        <v>0</v>
      </c>
      <c r="BA668">
        <v>644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B668">
        <v>0</v>
      </c>
    </row>
    <row r="669" spans="1:80">
      <c r="A669">
        <f>ROW(Source!A1422)</f>
        <v>1422</v>
      </c>
      <c r="B669">
        <v>22950688</v>
      </c>
      <c r="C669">
        <v>22958118</v>
      </c>
      <c r="D669">
        <v>7233149</v>
      </c>
      <c r="E669">
        <v>1</v>
      </c>
      <c r="F669">
        <v>1</v>
      </c>
      <c r="G669">
        <v>7157832</v>
      </c>
      <c r="H669">
        <v>3</v>
      </c>
      <c r="I669" t="s">
        <v>403</v>
      </c>
      <c r="J669" t="s">
        <v>405</v>
      </c>
      <c r="K669" t="s">
        <v>404</v>
      </c>
      <c r="L669">
        <v>1348</v>
      </c>
      <c r="N669">
        <v>1009</v>
      </c>
      <c r="O669" t="s">
        <v>138</v>
      </c>
      <c r="P669" t="s">
        <v>138</v>
      </c>
      <c r="Q669">
        <v>1000</v>
      </c>
      <c r="Y669">
        <v>5.4999999999999997E-3</v>
      </c>
      <c r="AA669">
        <v>2278.84</v>
      </c>
      <c r="AB669">
        <v>0</v>
      </c>
      <c r="AC669">
        <v>0</v>
      </c>
      <c r="AD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 t="s">
        <v>45</v>
      </c>
      <c r="AT669">
        <v>5.4999999999999997E-3</v>
      </c>
      <c r="AU669" t="s">
        <v>45</v>
      </c>
      <c r="AV669">
        <v>0</v>
      </c>
      <c r="AW669">
        <v>1</v>
      </c>
      <c r="AX669">
        <v>-1</v>
      </c>
      <c r="AY669">
        <v>0</v>
      </c>
      <c r="AZ669">
        <v>0</v>
      </c>
      <c r="BA669" t="s">
        <v>45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B669">
        <v>0</v>
      </c>
    </row>
    <row r="670" spans="1:80">
      <c r="A670">
        <f>ROW(Source!A1422)</f>
        <v>1422</v>
      </c>
      <c r="B670">
        <v>22950688</v>
      </c>
      <c r="C670">
        <v>22958118</v>
      </c>
      <c r="D670">
        <v>7232109</v>
      </c>
      <c r="E670">
        <v>1</v>
      </c>
      <c r="F670">
        <v>1</v>
      </c>
      <c r="G670">
        <v>7157832</v>
      </c>
      <c r="H670">
        <v>3</v>
      </c>
      <c r="I670" t="s">
        <v>1184</v>
      </c>
      <c r="J670" t="s">
        <v>1185</v>
      </c>
      <c r="K670" t="s">
        <v>1186</v>
      </c>
      <c r="L670">
        <v>1348</v>
      </c>
      <c r="N670">
        <v>1009</v>
      </c>
      <c r="O670" t="s">
        <v>138</v>
      </c>
      <c r="P670" t="s">
        <v>138</v>
      </c>
      <c r="Q670">
        <v>1000</v>
      </c>
      <c r="Y670">
        <v>1.4300000000000001E-3</v>
      </c>
      <c r="AA670">
        <v>12237.68</v>
      </c>
      <c r="AB670">
        <v>0</v>
      </c>
      <c r="AC670">
        <v>0</v>
      </c>
      <c r="AD670">
        <v>0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45</v>
      </c>
      <c r="AT670">
        <v>1.4300000000000001E-3</v>
      </c>
      <c r="AU670" t="s">
        <v>45</v>
      </c>
      <c r="AV670">
        <v>0</v>
      </c>
      <c r="AW670">
        <v>2</v>
      </c>
      <c r="AX670">
        <v>22958130</v>
      </c>
      <c r="AY670">
        <v>1</v>
      </c>
      <c r="AZ670">
        <v>0</v>
      </c>
      <c r="BA670">
        <v>645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B670">
        <v>0</v>
      </c>
    </row>
    <row r="671" spans="1:80">
      <c r="A671">
        <f>ROW(Source!A1422)</f>
        <v>1422</v>
      </c>
      <c r="B671">
        <v>22950688</v>
      </c>
      <c r="C671">
        <v>22958118</v>
      </c>
      <c r="D671">
        <v>7232152</v>
      </c>
      <c r="E671">
        <v>1</v>
      </c>
      <c r="F671">
        <v>1</v>
      </c>
      <c r="G671">
        <v>7157832</v>
      </c>
      <c r="H671">
        <v>3</v>
      </c>
      <c r="I671" t="s">
        <v>407</v>
      </c>
      <c r="J671" t="s">
        <v>409</v>
      </c>
      <c r="K671" t="s">
        <v>408</v>
      </c>
      <c r="L671">
        <v>1348</v>
      </c>
      <c r="N671">
        <v>1009</v>
      </c>
      <c r="O671" t="s">
        <v>138</v>
      </c>
      <c r="P671" t="s">
        <v>138</v>
      </c>
      <c r="Q671">
        <v>1000</v>
      </c>
      <c r="Y671">
        <v>6.3E-2</v>
      </c>
      <c r="AA671">
        <v>22652.13</v>
      </c>
      <c r="AB671">
        <v>0</v>
      </c>
      <c r="AC671">
        <v>0</v>
      </c>
      <c r="AD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 t="s">
        <v>45</v>
      </c>
      <c r="AT671">
        <v>6.3E-2</v>
      </c>
      <c r="AU671" t="s">
        <v>45</v>
      </c>
      <c r="AV671">
        <v>0</v>
      </c>
      <c r="AW671">
        <v>1</v>
      </c>
      <c r="AX671">
        <v>-1</v>
      </c>
      <c r="AY671">
        <v>0</v>
      </c>
      <c r="AZ671">
        <v>0</v>
      </c>
      <c r="BA671" t="s">
        <v>45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B671">
        <v>0</v>
      </c>
    </row>
    <row r="672" spans="1:80">
      <c r="A672">
        <f>ROW(Source!A1422)</f>
        <v>1422</v>
      </c>
      <c r="B672">
        <v>22950688</v>
      </c>
      <c r="C672">
        <v>22958118</v>
      </c>
      <c r="D672">
        <v>7232360</v>
      </c>
      <c r="E672">
        <v>1</v>
      </c>
      <c r="F672">
        <v>1</v>
      </c>
      <c r="G672">
        <v>7157832</v>
      </c>
      <c r="H672">
        <v>3</v>
      </c>
      <c r="I672" t="s">
        <v>1187</v>
      </c>
      <c r="J672" t="s">
        <v>1188</v>
      </c>
      <c r="K672" t="s">
        <v>1189</v>
      </c>
      <c r="L672">
        <v>1348</v>
      </c>
      <c r="N672">
        <v>1009</v>
      </c>
      <c r="O672" t="s">
        <v>138</v>
      </c>
      <c r="P672" t="s">
        <v>138</v>
      </c>
      <c r="Q672">
        <v>1000</v>
      </c>
      <c r="Y672">
        <v>4.1000000000000003E-3</v>
      </c>
      <c r="AA672">
        <v>545.21</v>
      </c>
      <c r="AB672">
        <v>0</v>
      </c>
      <c r="AC672">
        <v>0</v>
      </c>
      <c r="AD672">
        <v>0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45</v>
      </c>
      <c r="AT672">
        <v>4.1000000000000003E-3</v>
      </c>
      <c r="AU672" t="s">
        <v>45</v>
      </c>
      <c r="AV672">
        <v>0</v>
      </c>
      <c r="AW672">
        <v>2</v>
      </c>
      <c r="AX672">
        <v>22958131</v>
      </c>
      <c r="AY672">
        <v>1</v>
      </c>
      <c r="AZ672">
        <v>0</v>
      </c>
      <c r="BA672">
        <v>646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B672">
        <v>0</v>
      </c>
    </row>
    <row r="673" spans="1:80">
      <c r="A673">
        <f>ROW(Source!A1422)</f>
        <v>1422</v>
      </c>
      <c r="B673">
        <v>22950688</v>
      </c>
      <c r="C673">
        <v>22958118</v>
      </c>
      <c r="D673">
        <v>7232367</v>
      </c>
      <c r="E673">
        <v>1</v>
      </c>
      <c r="F673">
        <v>1</v>
      </c>
      <c r="G673">
        <v>7157832</v>
      </c>
      <c r="H673">
        <v>3</v>
      </c>
      <c r="I673" t="s">
        <v>1190</v>
      </c>
      <c r="J673" t="s">
        <v>1191</v>
      </c>
      <c r="K673" t="s">
        <v>1192</v>
      </c>
      <c r="L673">
        <v>1348</v>
      </c>
      <c r="N673">
        <v>1009</v>
      </c>
      <c r="O673" t="s">
        <v>138</v>
      </c>
      <c r="P673" t="s">
        <v>138</v>
      </c>
      <c r="Q673">
        <v>1000</v>
      </c>
      <c r="Y673">
        <v>4.8000000000000001E-4</v>
      </c>
      <c r="AA673">
        <v>12705.7</v>
      </c>
      <c r="AB673">
        <v>0</v>
      </c>
      <c r="AC673">
        <v>0</v>
      </c>
      <c r="AD673">
        <v>0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45</v>
      </c>
      <c r="AT673">
        <v>4.8000000000000001E-4</v>
      </c>
      <c r="AU673" t="s">
        <v>45</v>
      </c>
      <c r="AV673">
        <v>0</v>
      </c>
      <c r="AW673">
        <v>2</v>
      </c>
      <c r="AX673">
        <v>22958132</v>
      </c>
      <c r="AY673">
        <v>1</v>
      </c>
      <c r="AZ673">
        <v>0</v>
      </c>
      <c r="BA673">
        <v>647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B673">
        <v>0</v>
      </c>
    </row>
    <row r="674" spans="1:80">
      <c r="A674">
        <f>ROW(Source!A1451)</f>
        <v>1451</v>
      </c>
      <c r="B674">
        <v>22950688</v>
      </c>
      <c r="C674">
        <v>22958139</v>
      </c>
      <c r="D674">
        <v>7157835</v>
      </c>
      <c r="E674">
        <v>7157832</v>
      </c>
      <c r="F674">
        <v>1</v>
      </c>
      <c r="G674">
        <v>7157832</v>
      </c>
      <c r="H674">
        <v>1</v>
      </c>
      <c r="I674" t="s">
        <v>1053</v>
      </c>
      <c r="J674" t="s">
        <v>45</v>
      </c>
      <c r="K674" t="s">
        <v>1054</v>
      </c>
      <c r="L674">
        <v>1191</v>
      </c>
      <c r="N674">
        <v>1013</v>
      </c>
      <c r="O674" t="s">
        <v>1055</v>
      </c>
      <c r="P674" t="s">
        <v>1055</v>
      </c>
      <c r="Q674">
        <v>1</v>
      </c>
      <c r="Y674">
        <v>280.2</v>
      </c>
      <c r="AA674">
        <v>0</v>
      </c>
      <c r="AB674">
        <v>0</v>
      </c>
      <c r="AC674">
        <v>0</v>
      </c>
      <c r="AD674">
        <v>0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45</v>
      </c>
      <c r="AT674">
        <v>280.2</v>
      </c>
      <c r="AU674" t="s">
        <v>45</v>
      </c>
      <c r="AV674">
        <v>1</v>
      </c>
      <c r="AW674">
        <v>2</v>
      </c>
      <c r="AX674">
        <v>22958142</v>
      </c>
      <c r="AY674">
        <v>1</v>
      </c>
      <c r="AZ674">
        <v>0</v>
      </c>
      <c r="BA674">
        <v>650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B674">
        <v>0</v>
      </c>
    </row>
    <row r="675" spans="1:80">
      <c r="A675">
        <f>ROW(Source!A1451)</f>
        <v>1451</v>
      </c>
      <c r="B675">
        <v>22950688</v>
      </c>
      <c r="C675">
        <v>22958139</v>
      </c>
      <c r="D675">
        <v>7182702</v>
      </c>
      <c r="E675">
        <v>7157832</v>
      </c>
      <c r="F675">
        <v>1</v>
      </c>
      <c r="G675">
        <v>7157832</v>
      </c>
      <c r="H675">
        <v>3</v>
      </c>
      <c r="I675" t="s">
        <v>1066</v>
      </c>
      <c r="J675" t="s">
        <v>45</v>
      </c>
      <c r="K675" t="s">
        <v>1134</v>
      </c>
      <c r="L675">
        <v>1348</v>
      </c>
      <c r="N675">
        <v>1009</v>
      </c>
      <c r="O675" t="s">
        <v>138</v>
      </c>
      <c r="P675" t="s">
        <v>138</v>
      </c>
      <c r="Q675">
        <v>1000</v>
      </c>
      <c r="Y675">
        <v>3.38</v>
      </c>
      <c r="AA675">
        <v>0</v>
      </c>
      <c r="AB675">
        <v>0</v>
      </c>
      <c r="AC675">
        <v>0</v>
      </c>
      <c r="AD675">
        <v>0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45</v>
      </c>
      <c r="AT675">
        <v>3.38</v>
      </c>
      <c r="AU675" t="s">
        <v>45</v>
      </c>
      <c r="AV675">
        <v>0</v>
      </c>
      <c r="AW675">
        <v>2</v>
      </c>
      <c r="AX675">
        <v>22958144</v>
      </c>
      <c r="AY675">
        <v>1</v>
      </c>
      <c r="AZ675">
        <v>0</v>
      </c>
      <c r="BA675">
        <v>651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B675">
        <v>0</v>
      </c>
    </row>
    <row r="676" spans="1:80">
      <c r="A676">
        <f>ROW(Source!A1451)</f>
        <v>1451</v>
      </c>
      <c r="B676">
        <v>22950688</v>
      </c>
      <c r="C676">
        <v>22958139</v>
      </c>
      <c r="D676">
        <v>7234973</v>
      </c>
      <c r="E676">
        <v>1</v>
      </c>
      <c r="F676">
        <v>1</v>
      </c>
      <c r="G676">
        <v>7157832</v>
      </c>
      <c r="H676">
        <v>3</v>
      </c>
      <c r="I676" t="s">
        <v>864</v>
      </c>
      <c r="J676" t="s">
        <v>866</v>
      </c>
      <c r="K676" t="s">
        <v>865</v>
      </c>
      <c r="L676">
        <v>1339</v>
      </c>
      <c r="N676">
        <v>1007</v>
      </c>
      <c r="O676" t="s">
        <v>102</v>
      </c>
      <c r="P676" t="s">
        <v>102</v>
      </c>
      <c r="Q676">
        <v>1</v>
      </c>
      <c r="Y676">
        <v>2.31</v>
      </c>
      <c r="AA676">
        <v>477.64</v>
      </c>
      <c r="AB676">
        <v>0</v>
      </c>
      <c r="AC676">
        <v>0</v>
      </c>
      <c r="AD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 t="s">
        <v>45</v>
      </c>
      <c r="AT676">
        <v>2.31</v>
      </c>
      <c r="AU676" t="s">
        <v>45</v>
      </c>
      <c r="AV676">
        <v>0</v>
      </c>
      <c r="AW676">
        <v>1</v>
      </c>
      <c r="AX676">
        <v>-1</v>
      </c>
      <c r="AY676">
        <v>0</v>
      </c>
      <c r="AZ676">
        <v>0</v>
      </c>
      <c r="BA676" t="s">
        <v>45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B676">
        <v>0</v>
      </c>
    </row>
    <row r="677" spans="1:80">
      <c r="A677">
        <f>ROW(Source!A1453)</f>
        <v>1453</v>
      </c>
      <c r="B677">
        <v>22950688</v>
      </c>
      <c r="C677">
        <v>22958147</v>
      </c>
      <c r="D677">
        <v>7157835</v>
      </c>
      <c r="E677">
        <v>7157832</v>
      </c>
      <c r="F677">
        <v>1</v>
      </c>
      <c r="G677">
        <v>7157832</v>
      </c>
      <c r="H677">
        <v>1</v>
      </c>
      <c r="I677" t="s">
        <v>1053</v>
      </c>
      <c r="J677" t="s">
        <v>45</v>
      </c>
      <c r="K677" t="s">
        <v>1054</v>
      </c>
      <c r="L677">
        <v>1191</v>
      </c>
      <c r="N677">
        <v>1013</v>
      </c>
      <c r="O677" t="s">
        <v>1055</v>
      </c>
      <c r="P677" t="s">
        <v>1055</v>
      </c>
      <c r="Q677">
        <v>1</v>
      </c>
      <c r="Y677">
        <v>20.5</v>
      </c>
      <c r="AA677">
        <v>0</v>
      </c>
      <c r="AB677">
        <v>0</v>
      </c>
      <c r="AC677">
        <v>0</v>
      </c>
      <c r="AD677">
        <v>0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45</v>
      </c>
      <c r="AT677">
        <v>20.5</v>
      </c>
      <c r="AU677" t="s">
        <v>45</v>
      </c>
      <c r="AV677">
        <v>1</v>
      </c>
      <c r="AW677">
        <v>2</v>
      </c>
      <c r="AX677">
        <v>22958155</v>
      </c>
      <c r="AY677">
        <v>1</v>
      </c>
      <c r="AZ677">
        <v>0</v>
      </c>
      <c r="BA677">
        <v>653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B677">
        <v>0</v>
      </c>
    </row>
    <row r="678" spans="1:80">
      <c r="A678">
        <f>ROW(Source!A1453)</f>
        <v>1453</v>
      </c>
      <c r="B678">
        <v>22950688</v>
      </c>
      <c r="C678">
        <v>22958147</v>
      </c>
      <c r="D678">
        <v>7159942</v>
      </c>
      <c r="E678">
        <v>7157832</v>
      </c>
      <c r="F678">
        <v>1</v>
      </c>
      <c r="G678">
        <v>7157832</v>
      </c>
      <c r="H678">
        <v>2</v>
      </c>
      <c r="I678" t="s">
        <v>1063</v>
      </c>
      <c r="J678" t="s">
        <v>45</v>
      </c>
      <c r="K678" t="s">
        <v>1064</v>
      </c>
      <c r="L678">
        <v>1344</v>
      </c>
      <c r="N678">
        <v>1008</v>
      </c>
      <c r="O678" t="s">
        <v>1065</v>
      </c>
      <c r="P678" t="s">
        <v>1065</v>
      </c>
      <c r="Q678">
        <v>1</v>
      </c>
      <c r="Y678">
        <v>4.47</v>
      </c>
      <c r="AA678">
        <v>0</v>
      </c>
      <c r="AB678">
        <v>1</v>
      </c>
      <c r="AC678">
        <v>0</v>
      </c>
      <c r="AD678">
        <v>0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45</v>
      </c>
      <c r="AT678">
        <v>4.47</v>
      </c>
      <c r="AU678" t="s">
        <v>45</v>
      </c>
      <c r="AV678">
        <v>0</v>
      </c>
      <c r="AW678">
        <v>2</v>
      </c>
      <c r="AX678">
        <v>22958156</v>
      </c>
      <c r="AY678">
        <v>1</v>
      </c>
      <c r="AZ678">
        <v>0</v>
      </c>
      <c r="BA678">
        <v>654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B678">
        <v>0</v>
      </c>
    </row>
    <row r="679" spans="1:80">
      <c r="A679">
        <f>ROW(Source!A1453)</f>
        <v>1453</v>
      </c>
      <c r="B679">
        <v>22950688</v>
      </c>
      <c r="C679">
        <v>22958147</v>
      </c>
      <c r="D679">
        <v>7231827</v>
      </c>
      <c r="E679">
        <v>1</v>
      </c>
      <c r="F679">
        <v>1</v>
      </c>
      <c r="G679">
        <v>7157832</v>
      </c>
      <c r="H679">
        <v>3</v>
      </c>
      <c r="I679" t="s">
        <v>612</v>
      </c>
      <c r="J679" t="s">
        <v>614</v>
      </c>
      <c r="K679" t="s">
        <v>613</v>
      </c>
      <c r="L679">
        <v>1339</v>
      </c>
      <c r="N679">
        <v>1007</v>
      </c>
      <c r="O679" t="s">
        <v>102</v>
      </c>
      <c r="P679" t="s">
        <v>102</v>
      </c>
      <c r="Q679">
        <v>1</v>
      </c>
      <c r="Y679">
        <v>0.24</v>
      </c>
      <c r="AA679">
        <v>7.07</v>
      </c>
      <c r="AB679">
        <v>0</v>
      </c>
      <c r="AC679">
        <v>0</v>
      </c>
      <c r="AD679">
        <v>0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45</v>
      </c>
      <c r="AT679">
        <v>0.24</v>
      </c>
      <c r="AU679" t="s">
        <v>45</v>
      </c>
      <c r="AV679">
        <v>0</v>
      </c>
      <c r="AW679">
        <v>2</v>
      </c>
      <c r="AX679">
        <v>22958157</v>
      </c>
      <c r="AY679">
        <v>1</v>
      </c>
      <c r="AZ679">
        <v>0</v>
      </c>
      <c r="BA679">
        <v>655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B679">
        <v>0</v>
      </c>
    </row>
    <row r="680" spans="1:80">
      <c r="A680">
        <f>ROW(Source!A1453)</f>
        <v>1453</v>
      </c>
      <c r="B680">
        <v>22950688</v>
      </c>
      <c r="C680">
        <v>22958147</v>
      </c>
      <c r="D680">
        <v>7233129</v>
      </c>
      <c r="E680">
        <v>1</v>
      </c>
      <c r="F680">
        <v>1</v>
      </c>
      <c r="G680">
        <v>7157832</v>
      </c>
      <c r="H680">
        <v>3</v>
      </c>
      <c r="I680" t="s">
        <v>1181</v>
      </c>
      <c r="J680" t="s">
        <v>1182</v>
      </c>
      <c r="K680" t="s">
        <v>1183</v>
      </c>
      <c r="L680">
        <v>1327</v>
      </c>
      <c r="N680">
        <v>1005</v>
      </c>
      <c r="O680" t="s">
        <v>462</v>
      </c>
      <c r="P680" t="s">
        <v>462</v>
      </c>
      <c r="Q680">
        <v>1</v>
      </c>
      <c r="Y680">
        <v>1.6</v>
      </c>
      <c r="AA680">
        <v>104</v>
      </c>
      <c r="AB680">
        <v>0</v>
      </c>
      <c r="AC680">
        <v>0</v>
      </c>
      <c r="AD680">
        <v>0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45</v>
      </c>
      <c r="AT680">
        <v>1.6</v>
      </c>
      <c r="AU680" t="s">
        <v>45</v>
      </c>
      <c r="AV680">
        <v>0</v>
      </c>
      <c r="AW680">
        <v>2</v>
      </c>
      <c r="AX680">
        <v>22958158</v>
      </c>
      <c r="AY680">
        <v>1</v>
      </c>
      <c r="AZ680">
        <v>0</v>
      </c>
      <c r="BA680">
        <v>656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B680">
        <v>0</v>
      </c>
    </row>
    <row r="681" spans="1:80">
      <c r="A681">
        <f>ROW(Source!A1453)</f>
        <v>1453</v>
      </c>
      <c r="B681">
        <v>22950688</v>
      </c>
      <c r="C681">
        <v>22958147</v>
      </c>
      <c r="D681">
        <v>7233149</v>
      </c>
      <c r="E681">
        <v>1</v>
      </c>
      <c r="F681">
        <v>1</v>
      </c>
      <c r="G681">
        <v>7157832</v>
      </c>
      <c r="H681">
        <v>3</v>
      </c>
      <c r="I681" t="s">
        <v>403</v>
      </c>
      <c r="J681" t="s">
        <v>405</v>
      </c>
      <c r="K681" t="s">
        <v>404</v>
      </c>
      <c r="L681">
        <v>1348</v>
      </c>
      <c r="N681">
        <v>1009</v>
      </c>
      <c r="O681" t="s">
        <v>138</v>
      </c>
      <c r="P681" t="s">
        <v>138</v>
      </c>
      <c r="Q681">
        <v>1000</v>
      </c>
      <c r="Y681">
        <v>5.4999999999999997E-3</v>
      </c>
      <c r="AA681">
        <v>2278.84</v>
      </c>
      <c r="AB681">
        <v>0</v>
      </c>
      <c r="AC681">
        <v>0</v>
      </c>
      <c r="AD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 t="s">
        <v>45</v>
      </c>
      <c r="AT681">
        <v>5.4999999999999997E-3</v>
      </c>
      <c r="AU681" t="s">
        <v>45</v>
      </c>
      <c r="AV681">
        <v>0</v>
      </c>
      <c r="AW681">
        <v>1</v>
      </c>
      <c r="AX681">
        <v>-1</v>
      </c>
      <c r="AY681">
        <v>0</v>
      </c>
      <c r="AZ681">
        <v>0</v>
      </c>
      <c r="BA681" t="s">
        <v>45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B681">
        <v>0</v>
      </c>
    </row>
    <row r="682" spans="1:80">
      <c r="A682">
        <f>ROW(Source!A1453)</f>
        <v>1453</v>
      </c>
      <c r="B682">
        <v>22950688</v>
      </c>
      <c r="C682">
        <v>22958147</v>
      </c>
      <c r="D682">
        <v>7232109</v>
      </c>
      <c r="E682">
        <v>1</v>
      </c>
      <c r="F682">
        <v>1</v>
      </c>
      <c r="G682">
        <v>7157832</v>
      </c>
      <c r="H682">
        <v>3</v>
      </c>
      <c r="I682" t="s">
        <v>1184</v>
      </c>
      <c r="J682" t="s">
        <v>1185</v>
      </c>
      <c r="K682" t="s">
        <v>1186</v>
      </c>
      <c r="L682">
        <v>1348</v>
      </c>
      <c r="N682">
        <v>1009</v>
      </c>
      <c r="O682" t="s">
        <v>138</v>
      </c>
      <c r="P682" t="s">
        <v>138</v>
      </c>
      <c r="Q682">
        <v>1000</v>
      </c>
      <c r="Y682">
        <v>1.4300000000000001E-3</v>
      </c>
      <c r="AA682">
        <v>12237.68</v>
      </c>
      <c r="AB682">
        <v>0</v>
      </c>
      <c r="AC682">
        <v>0</v>
      </c>
      <c r="AD682">
        <v>0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45</v>
      </c>
      <c r="AT682">
        <v>1.4300000000000001E-3</v>
      </c>
      <c r="AU682" t="s">
        <v>45</v>
      </c>
      <c r="AV682">
        <v>0</v>
      </c>
      <c r="AW682">
        <v>2</v>
      </c>
      <c r="AX682">
        <v>22958159</v>
      </c>
      <c r="AY682">
        <v>1</v>
      </c>
      <c r="AZ682">
        <v>0</v>
      </c>
      <c r="BA682">
        <v>657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B682">
        <v>0</v>
      </c>
    </row>
    <row r="683" spans="1:80">
      <c r="A683">
        <f>ROW(Source!A1453)</f>
        <v>1453</v>
      </c>
      <c r="B683">
        <v>22950688</v>
      </c>
      <c r="C683">
        <v>22958147</v>
      </c>
      <c r="D683">
        <v>7232152</v>
      </c>
      <c r="E683">
        <v>1</v>
      </c>
      <c r="F683">
        <v>1</v>
      </c>
      <c r="G683">
        <v>7157832</v>
      </c>
      <c r="H683">
        <v>3</v>
      </c>
      <c r="I683" t="s">
        <v>407</v>
      </c>
      <c r="J683" t="s">
        <v>409</v>
      </c>
      <c r="K683" t="s">
        <v>408</v>
      </c>
      <c r="L683">
        <v>1348</v>
      </c>
      <c r="N683">
        <v>1009</v>
      </c>
      <c r="O683" t="s">
        <v>138</v>
      </c>
      <c r="P683" t="s">
        <v>138</v>
      </c>
      <c r="Q683">
        <v>1000</v>
      </c>
      <c r="Y683">
        <v>6.3E-2</v>
      </c>
      <c r="AA683">
        <v>22652.13</v>
      </c>
      <c r="AB683">
        <v>0</v>
      </c>
      <c r="AC683">
        <v>0</v>
      </c>
      <c r="AD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 t="s">
        <v>45</v>
      </c>
      <c r="AT683">
        <v>6.3E-2</v>
      </c>
      <c r="AU683" t="s">
        <v>45</v>
      </c>
      <c r="AV683">
        <v>0</v>
      </c>
      <c r="AW683">
        <v>1</v>
      </c>
      <c r="AX683">
        <v>-1</v>
      </c>
      <c r="AY683">
        <v>0</v>
      </c>
      <c r="AZ683">
        <v>0</v>
      </c>
      <c r="BA683" t="s">
        <v>45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B683">
        <v>0</v>
      </c>
    </row>
    <row r="684" spans="1:80">
      <c r="A684">
        <f>ROW(Source!A1453)</f>
        <v>1453</v>
      </c>
      <c r="B684">
        <v>22950688</v>
      </c>
      <c r="C684">
        <v>22958147</v>
      </c>
      <c r="D684">
        <v>7232360</v>
      </c>
      <c r="E684">
        <v>1</v>
      </c>
      <c r="F684">
        <v>1</v>
      </c>
      <c r="G684">
        <v>7157832</v>
      </c>
      <c r="H684">
        <v>3</v>
      </c>
      <c r="I684" t="s">
        <v>1187</v>
      </c>
      <c r="J684" t="s">
        <v>1188</v>
      </c>
      <c r="K684" t="s">
        <v>1189</v>
      </c>
      <c r="L684">
        <v>1348</v>
      </c>
      <c r="N684">
        <v>1009</v>
      </c>
      <c r="O684" t="s">
        <v>138</v>
      </c>
      <c r="P684" t="s">
        <v>138</v>
      </c>
      <c r="Q684">
        <v>1000</v>
      </c>
      <c r="Y684">
        <v>4.1000000000000003E-3</v>
      </c>
      <c r="AA684">
        <v>545.21</v>
      </c>
      <c r="AB684">
        <v>0</v>
      </c>
      <c r="AC684">
        <v>0</v>
      </c>
      <c r="AD684">
        <v>0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45</v>
      </c>
      <c r="AT684">
        <v>4.1000000000000003E-3</v>
      </c>
      <c r="AU684" t="s">
        <v>45</v>
      </c>
      <c r="AV684">
        <v>0</v>
      </c>
      <c r="AW684">
        <v>2</v>
      </c>
      <c r="AX684">
        <v>22958160</v>
      </c>
      <c r="AY684">
        <v>1</v>
      </c>
      <c r="AZ684">
        <v>0</v>
      </c>
      <c r="BA684">
        <v>658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B684">
        <v>0</v>
      </c>
    </row>
    <row r="685" spans="1:80">
      <c r="A685">
        <f>ROW(Source!A1453)</f>
        <v>1453</v>
      </c>
      <c r="B685">
        <v>22950688</v>
      </c>
      <c r="C685">
        <v>22958147</v>
      </c>
      <c r="D685">
        <v>7232367</v>
      </c>
      <c r="E685">
        <v>1</v>
      </c>
      <c r="F685">
        <v>1</v>
      </c>
      <c r="G685">
        <v>7157832</v>
      </c>
      <c r="H685">
        <v>3</v>
      </c>
      <c r="I685" t="s">
        <v>1190</v>
      </c>
      <c r="J685" t="s">
        <v>1191</v>
      </c>
      <c r="K685" t="s">
        <v>1192</v>
      </c>
      <c r="L685">
        <v>1348</v>
      </c>
      <c r="N685">
        <v>1009</v>
      </c>
      <c r="O685" t="s">
        <v>138</v>
      </c>
      <c r="P685" t="s">
        <v>138</v>
      </c>
      <c r="Q685">
        <v>1000</v>
      </c>
      <c r="Y685">
        <v>4.8000000000000001E-4</v>
      </c>
      <c r="AA685">
        <v>12705.7</v>
      </c>
      <c r="AB685">
        <v>0</v>
      </c>
      <c r="AC685">
        <v>0</v>
      </c>
      <c r="AD685">
        <v>0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45</v>
      </c>
      <c r="AT685">
        <v>4.8000000000000001E-4</v>
      </c>
      <c r="AU685" t="s">
        <v>45</v>
      </c>
      <c r="AV685">
        <v>0</v>
      </c>
      <c r="AW685">
        <v>2</v>
      </c>
      <c r="AX685">
        <v>22958161</v>
      </c>
      <c r="AY685">
        <v>1</v>
      </c>
      <c r="AZ685">
        <v>0</v>
      </c>
      <c r="BA685">
        <v>659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B685">
        <v>0</v>
      </c>
    </row>
    <row r="686" spans="1:80">
      <c r="A686">
        <f>ROW(Source!A1482)</f>
        <v>1482</v>
      </c>
      <c r="B686">
        <v>22950688</v>
      </c>
      <c r="C686">
        <v>22958189</v>
      </c>
      <c r="D686">
        <v>7157835</v>
      </c>
      <c r="E686">
        <v>7157832</v>
      </c>
      <c r="F686">
        <v>1</v>
      </c>
      <c r="G686">
        <v>7157832</v>
      </c>
      <c r="H686">
        <v>1</v>
      </c>
      <c r="I686" t="s">
        <v>1053</v>
      </c>
      <c r="J686" t="s">
        <v>45</v>
      </c>
      <c r="K686" t="s">
        <v>1054</v>
      </c>
      <c r="L686">
        <v>1191</v>
      </c>
      <c r="N686">
        <v>1013</v>
      </c>
      <c r="O686" t="s">
        <v>1055</v>
      </c>
      <c r="P686" t="s">
        <v>1055</v>
      </c>
      <c r="Q686">
        <v>1</v>
      </c>
      <c r="Y686">
        <v>58.6</v>
      </c>
      <c r="AA686">
        <v>0</v>
      </c>
      <c r="AB686">
        <v>0</v>
      </c>
      <c r="AC686">
        <v>0</v>
      </c>
      <c r="AD686">
        <v>0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45</v>
      </c>
      <c r="AT686">
        <v>58.6</v>
      </c>
      <c r="AU686" t="s">
        <v>45</v>
      </c>
      <c r="AV686">
        <v>1</v>
      </c>
      <c r="AW686">
        <v>2</v>
      </c>
      <c r="AX686">
        <v>22958190</v>
      </c>
      <c r="AY686">
        <v>1</v>
      </c>
      <c r="AZ686">
        <v>0</v>
      </c>
      <c r="BA686">
        <v>662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B686">
        <v>0</v>
      </c>
    </row>
    <row r="687" spans="1:80">
      <c r="A687">
        <f>ROW(Source!A1482)</f>
        <v>1482</v>
      </c>
      <c r="B687">
        <v>22950688</v>
      </c>
      <c r="C687">
        <v>22958189</v>
      </c>
      <c r="D687">
        <v>7159942</v>
      </c>
      <c r="E687">
        <v>7157832</v>
      </c>
      <c r="F687">
        <v>1</v>
      </c>
      <c r="G687">
        <v>7157832</v>
      </c>
      <c r="H687">
        <v>2</v>
      </c>
      <c r="I687" t="s">
        <v>1063</v>
      </c>
      <c r="J687" t="s">
        <v>45</v>
      </c>
      <c r="K687" t="s">
        <v>1064</v>
      </c>
      <c r="L687">
        <v>1344</v>
      </c>
      <c r="N687">
        <v>1008</v>
      </c>
      <c r="O687" t="s">
        <v>1065</v>
      </c>
      <c r="P687" t="s">
        <v>1065</v>
      </c>
      <c r="Q687">
        <v>1</v>
      </c>
      <c r="Y687">
        <v>2.5</v>
      </c>
      <c r="AA687">
        <v>0</v>
      </c>
      <c r="AB687">
        <v>1</v>
      </c>
      <c r="AC687">
        <v>0</v>
      </c>
      <c r="AD687">
        <v>0</v>
      </c>
      <c r="AN687">
        <v>0</v>
      </c>
      <c r="AO687">
        <v>1</v>
      </c>
      <c r="AP687">
        <v>0</v>
      </c>
      <c r="AQ687">
        <v>0</v>
      </c>
      <c r="AR687">
        <v>0</v>
      </c>
      <c r="AS687" t="s">
        <v>45</v>
      </c>
      <c r="AT687">
        <v>2.5</v>
      </c>
      <c r="AU687" t="s">
        <v>45</v>
      </c>
      <c r="AV687">
        <v>0</v>
      </c>
      <c r="AW687">
        <v>2</v>
      </c>
      <c r="AX687">
        <v>22958191</v>
      </c>
      <c r="AY687">
        <v>1</v>
      </c>
      <c r="AZ687">
        <v>0</v>
      </c>
      <c r="BA687">
        <v>663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B687">
        <v>0</v>
      </c>
    </row>
    <row r="688" spans="1:80">
      <c r="A688">
        <f>ROW(Source!A1483)</f>
        <v>1483</v>
      </c>
      <c r="B688">
        <v>22950688</v>
      </c>
      <c r="C688">
        <v>22958177</v>
      </c>
      <c r="D688">
        <v>7157835</v>
      </c>
      <c r="E688">
        <v>7157832</v>
      </c>
      <c r="F688">
        <v>1</v>
      </c>
      <c r="G688">
        <v>7157832</v>
      </c>
      <c r="H688">
        <v>1</v>
      </c>
      <c r="I688" t="s">
        <v>1053</v>
      </c>
      <c r="J688" t="s">
        <v>45</v>
      </c>
      <c r="K688" t="s">
        <v>1054</v>
      </c>
      <c r="L688">
        <v>1191</v>
      </c>
      <c r="N688">
        <v>1013</v>
      </c>
      <c r="O688" t="s">
        <v>1055</v>
      </c>
      <c r="P688" t="s">
        <v>1055</v>
      </c>
      <c r="Q688">
        <v>1</v>
      </c>
      <c r="Y688">
        <v>5.74</v>
      </c>
      <c r="AA688">
        <v>0</v>
      </c>
      <c r="AB688">
        <v>0</v>
      </c>
      <c r="AC688">
        <v>0</v>
      </c>
      <c r="AD688">
        <v>0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45</v>
      </c>
      <c r="AT688">
        <v>5.74</v>
      </c>
      <c r="AU688" t="s">
        <v>45</v>
      </c>
      <c r="AV688">
        <v>1</v>
      </c>
      <c r="AW688">
        <v>2</v>
      </c>
      <c r="AX688">
        <v>22958182</v>
      </c>
      <c r="AY688">
        <v>1</v>
      </c>
      <c r="AZ688">
        <v>0</v>
      </c>
      <c r="BA688">
        <v>664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B688">
        <v>0</v>
      </c>
    </row>
    <row r="689" spans="1:80">
      <c r="A689">
        <f>ROW(Source!A1483)</f>
        <v>1483</v>
      </c>
      <c r="B689">
        <v>22950688</v>
      </c>
      <c r="C689">
        <v>22958177</v>
      </c>
      <c r="D689">
        <v>7231234</v>
      </c>
      <c r="E689">
        <v>1</v>
      </c>
      <c r="F689">
        <v>1</v>
      </c>
      <c r="G689">
        <v>7157832</v>
      </c>
      <c r="H689">
        <v>2</v>
      </c>
      <c r="I689" t="s">
        <v>1178</v>
      </c>
      <c r="J689" t="s">
        <v>1179</v>
      </c>
      <c r="K689" t="s">
        <v>1180</v>
      </c>
      <c r="L689">
        <v>1368</v>
      </c>
      <c r="N689">
        <v>1011</v>
      </c>
      <c r="O689" t="s">
        <v>1059</v>
      </c>
      <c r="P689" t="s">
        <v>1059</v>
      </c>
      <c r="Q689">
        <v>1</v>
      </c>
      <c r="Y689">
        <v>1.73</v>
      </c>
      <c r="AA689">
        <v>0</v>
      </c>
      <c r="AB689">
        <v>5.28</v>
      </c>
      <c r="AC689">
        <v>0.64</v>
      </c>
      <c r="AD689">
        <v>0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45</v>
      </c>
      <c r="AT689">
        <v>1.73</v>
      </c>
      <c r="AU689" t="s">
        <v>45</v>
      </c>
      <c r="AV689">
        <v>0</v>
      </c>
      <c r="AW689">
        <v>2</v>
      </c>
      <c r="AX689">
        <v>22958183</v>
      </c>
      <c r="AY689">
        <v>1</v>
      </c>
      <c r="AZ689">
        <v>0</v>
      </c>
      <c r="BA689">
        <v>665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B689">
        <v>0</v>
      </c>
    </row>
    <row r="690" spans="1:80">
      <c r="A690">
        <f>ROW(Source!A1483)</f>
        <v>1483</v>
      </c>
      <c r="B690">
        <v>22950688</v>
      </c>
      <c r="C690">
        <v>22958177</v>
      </c>
      <c r="D690">
        <v>7231421</v>
      </c>
      <c r="E690">
        <v>1</v>
      </c>
      <c r="F690">
        <v>1</v>
      </c>
      <c r="G690">
        <v>7157832</v>
      </c>
      <c r="H690">
        <v>2</v>
      </c>
      <c r="I690" t="s">
        <v>1157</v>
      </c>
      <c r="J690" t="s">
        <v>1158</v>
      </c>
      <c r="K690" t="s">
        <v>1159</v>
      </c>
      <c r="L690">
        <v>1368</v>
      </c>
      <c r="N690">
        <v>1011</v>
      </c>
      <c r="O690" t="s">
        <v>1059</v>
      </c>
      <c r="P690" t="s">
        <v>1059</v>
      </c>
      <c r="Q690">
        <v>1</v>
      </c>
      <c r="Y690">
        <v>0.06</v>
      </c>
      <c r="AA690">
        <v>0</v>
      </c>
      <c r="AB690">
        <v>74.44</v>
      </c>
      <c r="AC690">
        <v>17.59</v>
      </c>
      <c r="AD690">
        <v>0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45</v>
      </c>
      <c r="AT690">
        <v>0.06</v>
      </c>
      <c r="AU690" t="s">
        <v>45</v>
      </c>
      <c r="AV690">
        <v>0</v>
      </c>
      <c r="AW690">
        <v>2</v>
      </c>
      <c r="AX690">
        <v>22958184</v>
      </c>
      <c r="AY690">
        <v>1</v>
      </c>
      <c r="AZ690">
        <v>0</v>
      </c>
      <c r="BA690">
        <v>666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B690">
        <v>0</v>
      </c>
    </row>
    <row r="691" spans="1:80">
      <c r="A691">
        <f>ROW(Source!A1483)</f>
        <v>1483</v>
      </c>
      <c r="B691">
        <v>22950688</v>
      </c>
      <c r="C691">
        <v>22958177</v>
      </c>
      <c r="D691">
        <v>7231827</v>
      </c>
      <c r="E691">
        <v>1</v>
      </c>
      <c r="F691">
        <v>1</v>
      </c>
      <c r="G691">
        <v>7157832</v>
      </c>
      <c r="H691">
        <v>3</v>
      </c>
      <c r="I691" t="s">
        <v>612</v>
      </c>
      <c r="J691" t="s">
        <v>614</v>
      </c>
      <c r="K691" t="s">
        <v>613</v>
      </c>
      <c r="L691">
        <v>1339</v>
      </c>
      <c r="N691">
        <v>1007</v>
      </c>
      <c r="O691" t="s">
        <v>102</v>
      </c>
      <c r="P691" t="s">
        <v>102</v>
      </c>
      <c r="Q691">
        <v>1</v>
      </c>
      <c r="Y691">
        <v>0.23</v>
      </c>
      <c r="AA691">
        <v>7.07</v>
      </c>
      <c r="AB691">
        <v>0</v>
      </c>
      <c r="AC691">
        <v>0</v>
      </c>
      <c r="AD691">
        <v>0</v>
      </c>
      <c r="AN691">
        <v>0</v>
      </c>
      <c r="AO691">
        <v>1</v>
      </c>
      <c r="AP691">
        <v>0</v>
      </c>
      <c r="AQ691">
        <v>0</v>
      </c>
      <c r="AR691">
        <v>0</v>
      </c>
      <c r="AS691" t="s">
        <v>45</v>
      </c>
      <c r="AT691">
        <v>0.23</v>
      </c>
      <c r="AU691" t="s">
        <v>45</v>
      </c>
      <c r="AV691">
        <v>0</v>
      </c>
      <c r="AW691">
        <v>2</v>
      </c>
      <c r="AX691">
        <v>22958185</v>
      </c>
      <c r="AY691">
        <v>1</v>
      </c>
      <c r="AZ691">
        <v>0</v>
      </c>
      <c r="BA691">
        <v>667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B691">
        <v>0</v>
      </c>
    </row>
    <row r="692" spans="1:80">
      <c r="A692">
        <f>ROW(Source!A1483)</f>
        <v>1483</v>
      </c>
      <c r="B692">
        <v>22950688</v>
      </c>
      <c r="C692">
        <v>22958177</v>
      </c>
      <c r="D692">
        <v>7231727</v>
      </c>
      <c r="E692">
        <v>1</v>
      </c>
      <c r="F692">
        <v>1</v>
      </c>
      <c r="G692">
        <v>7157832</v>
      </c>
      <c r="H692">
        <v>3</v>
      </c>
      <c r="I692" t="s">
        <v>395</v>
      </c>
      <c r="J692" t="s">
        <v>873</v>
      </c>
      <c r="K692" t="s">
        <v>396</v>
      </c>
      <c r="L692">
        <v>1348</v>
      </c>
      <c r="N692">
        <v>1009</v>
      </c>
      <c r="O692" t="s">
        <v>138</v>
      </c>
      <c r="P692" t="s">
        <v>138</v>
      </c>
      <c r="Q692">
        <v>1000</v>
      </c>
      <c r="Y692">
        <v>1.2E-2</v>
      </c>
      <c r="AA692">
        <v>8730.49</v>
      </c>
      <c r="AB692">
        <v>0</v>
      </c>
      <c r="AC692">
        <v>0</v>
      </c>
      <c r="AD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 t="s">
        <v>45</v>
      </c>
      <c r="AT692">
        <v>1.2E-2</v>
      </c>
      <c r="AU692" t="s">
        <v>45</v>
      </c>
      <c r="AV692">
        <v>0</v>
      </c>
      <c r="AW692">
        <v>1</v>
      </c>
      <c r="AX692">
        <v>-1</v>
      </c>
      <c r="AY692">
        <v>0</v>
      </c>
      <c r="AZ692">
        <v>0</v>
      </c>
      <c r="BA692" t="s">
        <v>45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B692">
        <v>0</v>
      </c>
    </row>
    <row r="693" spans="1:80">
      <c r="A693">
        <f>ROW(Source!A1485)</f>
        <v>1485</v>
      </c>
      <c r="B693">
        <v>22950688</v>
      </c>
      <c r="C693">
        <v>22958192</v>
      </c>
      <c r="D693">
        <v>7157835</v>
      </c>
      <c r="E693">
        <v>7157832</v>
      </c>
      <c r="F693">
        <v>1</v>
      </c>
      <c r="G693">
        <v>7157832</v>
      </c>
      <c r="H693">
        <v>1</v>
      </c>
      <c r="I693" t="s">
        <v>1053</v>
      </c>
      <c r="J693" t="s">
        <v>45</v>
      </c>
      <c r="K693" t="s">
        <v>1054</v>
      </c>
      <c r="L693">
        <v>1191</v>
      </c>
      <c r="N693">
        <v>1013</v>
      </c>
      <c r="O693" t="s">
        <v>1055</v>
      </c>
      <c r="P693" t="s">
        <v>1055</v>
      </c>
      <c r="Q693">
        <v>1</v>
      </c>
      <c r="Y693">
        <v>390</v>
      </c>
      <c r="AA693">
        <v>0</v>
      </c>
      <c r="AB693">
        <v>0</v>
      </c>
      <c r="AC693">
        <v>0</v>
      </c>
      <c r="AD693">
        <v>0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45</v>
      </c>
      <c r="AT693">
        <v>390</v>
      </c>
      <c r="AU693" t="s">
        <v>45</v>
      </c>
      <c r="AV693">
        <v>1</v>
      </c>
      <c r="AW693">
        <v>2</v>
      </c>
      <c r="AX693">
        <v>22958193</v>
      </c>
      <c r="AY693">
        <v>1</v>
      </c>
      <c r="AZ693">
        <v>0</v>
      </c>
      <c r="BA693">
        <v>669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B693">
        <v>0</v>
      </c>
    </row>
    <row r="694" spans="1:80">
      <c r="A694">
        <f>ROW(Source!A1485)</f>
        <v>1485</v>
      </c>
      <c r="B694">
        <v>22950688</v>
      </c>
      <c r="C694">
        <v>22958192</v>
      </c>
      <c r="D694">
        <v>7159942</v>
      </c>
      <c r="E694">
        <v>7157832</v>
      </c>
      <c r="F694">
        <v>1</v>
      </c>
      <c r="G694">
        <v>7157832</v>
      </c>
      <c r="H694">
        <v>2</v>
      </c>
      <c r="I694" t="s">
        <v>1063</v>
      </c>
      <c r="J694" t="s">
        <v>45</v>
      </c>
      <c r="K694" t="s">
        <v>1064</v>
      </c>
      <c r="L694">
        <v>1344</v>
      </c>
      <c r="N694">
        <v>1008</v>
      </c>
      <c r="O694" t="s">
        <v>1065</v>
      </c>
      <c r="P694" t="s">
        <v>1065</v>
      </c>
      <c r="Q694">
        <v>1</v>
      </c>
      <c r="Y694">
        <v>3.23</v>
      </c>
      <c r="AA694">
        <v>0</v>
      </c>
      <c r="AB694">
        <v>1</v>
      </c>
      <c r="AC694">
        <v>0</v>
      </c>
      <c r="AD694">
        <v>0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45</v>
      </c>
      <c r="AT694">
        <v>3.23</v>
      </c>
      <c r="AU694" t="s">
        <v>45</v>
      </c>
      <c r="AV694">
        <v>0</v>
      </c>
      <c r="AW694">
        <v>2</v>
      </c>
      <c r="AX694">
        <v>22958196</v>
      </c>
      <c r="AY694">
        <v>1</v>
      </c>
      <c r="AZ694">
        <v>0</v>
      </c>
      <c r="BA694">
        <v>670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B694">
        <v>0</v>
      </c>
    </row>
    <row r="695" spans="1:80">
      <c r="A695">
        <f>ROW(Source!A1485)</f>
        <v>1485</v>
      </c>
      <c r="B695">
        <v>22950688</v>
      </c>
      <c r="C695">
        <v>22958192</v>
      </c>
      <c r="D695">
        <v>7230811</v>
      </c>
      <c r="E695">
        <v>1</v>
      </c>
      <c r="F695">
        <v>1</v>
      </c>
      <c r="G695">
        <v>7157832</v>
      </c>
      <c r="H695">
        <v>2</v>
      </c>
      <c r="I695" t="s">
        <v>1144</v>
      </c>
      <c r="J695" t="s">
        <v>1145</v>
      </c>
      <c r="K695" t="s">
        <v>1146</v>
      </c>
      <c r="L695">
        <v>1368</v>
      </c>
      <c r="N695">
        <v>1011</v>
      </c>
      <c r="O695" t="s">
        <v>1059</v>
      </c>
      <c r="P695" t="s">
        <v>1059</v>
      </c>
      <c r="Q695">
        <v>1</v>
      </c>
      <c r="Y695">
        <v>2.0230000000000001</v>
      </c>
      <c r="AA695">
        <v>0</v>
      </c>
      <c r="AB695">
        <v>102.11</v>
      </c>
      <c r="AC695">
        <v>30.03</v>
      </c>
      <c r="AD695">
        <v>0</v>
      </c>
      <c r="AN695">
        <v>0</v>
      </c>
      <c r="AO695">
        <v>1</v>
      </c>
      <c r="AP695">
        <v>0</v>
      </c>
      <c r="AQ695">
        <v>0</v>
      </c>
      <c r="AR695">
        <v>0</v>
      </c>
      <c r="AS695" t="s">
        <v>45</v>
      </c>
      <c r="AT695">
        <v>2.0230000000000001</v>
      </c>
      <c r="AU695" t="s">
        <v>45</v>
      </c>
      <c r="AV695">
        <v>0</v>
      </c>
      <c r="AW695">
        <v>2</v>
      </c>
      <c r="AX695">
        <v>22958194</v>
      </c>
      <c r="AY695">
        <v>1</v>
      </c>
      <c r="AZ695">
        <v>0</v>
      </c>
      <c r="BA695">
        <v>671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B695">
        <v>0</v>
      </c>
    </row>
    <row r="696" spans="1:80">
      <c r="A696">
        <f>ROW(Source!A1485)</f>
        <v>1485</v>
      </c>
      <c r="B696">
        <v>22950688</v>
      </c>
      <c r="C696">
        <v>22958192</v>
      </c>
      <c r="D696">
        <v>7230914</v>
      </c>
      <c r="E696">
        <v>1</v>
      </c>
      <c r="F696">
        <v>1</v>
      </c>
      <c r="G696">
        <v>7157832</v>
      </c>
      <c r="H696">
        <v>2</v>
      </c>
      <c r="I696" t="s">
        <v>1226</v>
      </c>
      <c r="J696" t="s">
        <v>1227</v>
      </c>
      <c r="K696" t="s">
        <v>1228</v>
      </c>
      <c r="L696">
        <v>1368</v>
      </c>
      <c r="N696">
        <v>1011</v>
      </c>
      <c r="O696" t="s">
        <v>1059</v>
      </c>
      <c r="P696" t="s">
        <v>1059</v>
      </c>
      <c r="Q696">
        <v>1</v>
      </c>
      <c r="Y696">
        <v>19.21</v>
      </c>
      <c r="AA696">
        <v>0</v>
      </c>
      <c r="AB696">
        <v>6.75</v>
      </c>
      <c r="AC696">
        <v>0.32</v>
      </c>
      <c r="AD696">
        <v>0</v>
      </c>
      <c r="AN696">
        <v>0</v>
      </c>
      <c r="AO696">
        <v>1</v>
      </c>
      <c r="AP696">
        <v>0</v>
      </c>
      <c r="AQ696">
        <v>0</v>
      </c>
      <c r="AR696">
        <v>0</v>
      </c>
      <c r="AS696" t="s">
        <v>45</v>
      </c>
      <c r="AT696">
        <v>19.21</v>
      </c>
      <c r="AU696" t="s">
        <v>45</v>
      </c>
      <c r="AV696">
        <v>0</v>
      </c>
      <c r="AW696">
        <v>2</v>
      </c>
      <c r="AX696">
        <v>22958195</v>
      </c>
      <c r="AY696">
        <v>1</v>
      </c>
      <c r="AZ696">
        <v>0</v>
      </c>
      <c r="BA696">
        <v>672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B696">
        <v>0</v>
      </c>
    </row>
    <row r="697" spans="1:80">
      <c r="A697">
        <f>ROW(Source!A1485)</f>
        <v>1485</v>
      </c>
      <c r="B697">
        <v>22950688</v>
      </c>
      <c r="C697">
        <v>22958192</v>
      </c>
      <c r="D697">
        <v>7182707</v>
      </c>
      <c r="E697">
        <v>7157832</v>
      </c>
      <c r="F697">
        <v>1</v>
      </c>
      <c r="G697">
        <v>7157832</v>
      </c>
      <c r="H697">
        <v>3</v>
      </c>
      <c r="I697" t="s">
        <v>1066</v>
      </c>
      <c r="J697" t="s">
        <v>45</v>
      </c>
      <c r="K697" t="s">
        <v>1067</v>
      </c>
      <c r="L697">
        <v>1344</v>
      </c>
      <c r="N697">
        <v>1008</v>
      </c>
      <c r="O697" t="s">
        <v>1065</v>
      </c>
      <c r="P697" t="s">
        <v>1065</v>
      </c>
      <c r="Q697">
        <v>1</v>
      </c>
      <c r="Y697">
        <v>30.31</v>
      </c>
      <c r="AA697">
        <v>1</v>
      </c>
      <c r="AB697">
        <v>0</v>
      </c>
      <c r="AC697">
        <v>0</v>
      </c>
      <c r="AD697">
        <v>0</v>
      </c>
      <c r="AN697">
        <v>0</v>
      </c>
      <c r="AO697">
        <v>1</v>
      </c>
      <c r="AP697">
        <v>0</v>
      </c>
      <c r="AQ697">
        <v>0</v>
      </c>
      <c r="AR697">
        <v>0</v>
      </c>
      <c r="AS697" t="s">
        <v>45</v>
      </c>
      <c r="AT697">
        <v>30.31</v>
      </c>
      <c r="AU697" t="s">
        <v>45</v>
      </c>
      <c r="AV697">
        <v>0</v>
      </c>
      <c r="AW697">
        <v>2</v>
      </c>
      <c r="AX697">
        <v>22958200</v>
      </c>
      <c r="AY697">
        <v>1</v>
      </c>
      <c r="AZ697">
        <v>0</v>
      </c>
      <c r="BA697">
        <v>673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B697">
        <v>0</v>
      </c>
    </row>
    <row r="698" spans="1:80">
      <c r="A698">
        <f>ROW(Source!A1485)</f>
        <v>1485</v>
      </c>
      <c r="B698">
        <v>22950688</v>
      </c>
      <c r="C698">
        <v>22958192</v>
      </c>
      <c r="D698">
        <v>7233230</v>
      </c>
      <c r="E698">
        <v>1</v>
      </c>
      <c r="F698">
        <v>1</v>
      </c>
      <c r="G698">
        <v>7157832</v>
      </c>
      <c r="H698">
        <v>3</v>
      </c>
      <c r="I698" t="s">
        <v>1229</v>
      </c>
      <c r="J698" t="s">
        <v>1230</v>
      </c>
      <c r="K698" t="s">
        <v>1231</v>
      </c>
      <c r="L698">
        <v>1348</v>
      </c>
      <c r="N698">
        <v>1009</v>
      </c>
      <c r="O698" t="s">
        <v>138</v>
      </c>
      <c r="P698" t="s">
        <v>138</v>
      </c>
      <c r="Q698">
        <v>1000</v>
      </c>
      <c r="Y698">
        <v>8.0000000000000002E-3</v>
      </c>
      <c r="AA698">
        <v>7191.81</v>
      </c>
      <c r="AB698">
        <v>0</v>
      </c>
      <c r="AC698">
        <v>0</v>
      </c>
      <c r="AD698">
        <v>0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45</v>
      </c>
      <c r="AT698">
        <v>8.0000000000000002E-3</v>
      </c>
      <c r="AU698" t="s">
        <v>45</v>
      </c>
      <c r="AV698">
        <v>0</v>
      </c>
      <c r="AW698">
        <v>2</v>
      </c>
      <c r="AX698">
        <v>22958197</v>
      </c>
      <c r="AY698">
        <v>1</v>
      </c>
      <c r="AZ698">
        <v>0</v>
      </c>
      <c r="BA698">
        <v>674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B698">
        <v>0</v>
      </c>
    </row>
    <row r="699" spans="1:80">
      <c r="A699">
        <f>ROW(Source!A1485)</f>
        <v>1485</v>
      </c>
      <c r="B699">
        <v>22950688</v>
      </c>
      <c r="C699">
        <v>22958192</v>
      </c>
      <c r="D699">
        <v>7237727</v>
      </c>
      <c r="E699">
        <v>1</v>
      </c>
      <c r="F699">
        <v>1</v>
      </c>
      <c r="G699">
        <v>7157832</v>
      </c>
      <c r="H699">
        <v>3</v>
      </c>
      <c r="I699" t="s">
        <v>1232</v>
      </c>
      <c r="J699" t="s">
        <v>1233</v>
      </c>
      <c r="K699" t="s">
        <v>1234</v>
      </c>
      <c r="L699">
        <v>1348</v>
      </c>
      <c r="N699">
        <v>1009</v>
      </c>
      <c r="O699" t="s">
        <v>138</v>
      </c>
      <c r="P699" t="s">
        <v>138</v>
      </c>
      <c r="Q699">
        <v>1000</v>
      </c>
      <c r="Y699">
        <v>2.3E-2</v>
      </c>
      <c r="AA699">
        <v>12654.07</v>
      </c>
      <c r="AB699">
        <v>0</v>
      </c>
      <c r="AC699">
        <v>0</v>
      </c>
      <c r="AD699">
        <v>0</v>
      </c>
      <c r="AN699">
        <v>0</v>
      </c>
      <c r="AO699">
        <v>1</v>
      </c>
      <c r="AP699">
        <v>0</v>
      </c>
      <c r="AQ699">
        <v>0</v>
      </c>
      <c r="AR699">
        <v>0</v>
      </c>
      <c r="AS699" t="s">
        <v>45</v>
      </c>
      <c r="AT699">
        <v>2.3E-2</v>
      </c>
      <c r="AU699" t="s">
        <v>45</v>
      </c>
      <c r="AV699">
        <v>0</v>
      </c>
      <c r="AW699">
        <v>2</v>
      </c>
      <c r="AX699">
        <v>22958198</v>
      </c>
      <c r="AY699">
        <v>1</v>
      </c>
      <c r="AZ699">
        <v>0</v>
      </c>
      <c r="BA699">
        <v>675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B699">
        <v>0</v>
      </c>
    </row>
    <row r="700" spans="1:80">
      <c r="A700">
        <f>ROW(Source!A1485)</f>
        <v>1485</v>
      </c>
      <c r="B700">
        <v>22950688</v>
      </c>
      <c r="C700">
        <v>22958192</v>
      </c>
      <c r="D700">
        <v>7237951</v>
      </c>
      <c r="E700">
        <v>1</v>
      </c>
      <c r="F700">
        <v>1</v>
      </c>
      <c r="G700">
        <v>7157832</v>
      </c>
      <c r="H700">
        <v>3</v>
      </c>
      <c r="I700" t="s">
        <v>874</v>
      </c>
      <c r="J700" t="s">
        <v>876</v>
      </c>
      <c r="K700" t="s">
        <v>875</v>
      </c>
      <c r="L700">
        <v>1327</v>
      </c>
      <c r="N700">
        <v>1005</v>
      </c>
      <c r="O700" t="s">
        <v>462</v>
      </c>
      <c r="P700" t="s">
        <v>462</v>
      </c>
      <c r="Q700">
        <v>1</v>
      </c>
      <c r="Y700">
        <v>0</v>
      </c>
      <c r="AA700">
        <v>178.66</v>
      </c>
      <c r="AB700">
        <v>0</v>
      </c>
      <c r="AC700">
        <v>0</v>
      </c>
      <c r="AD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 t="s">
        <v>45</v>
      </c>
      <c r="AT700">
        <v>0</v>
      </c>
      <c r="AU700" t="s">
        <v>45</v>
      </c>
      <c r="AV700">
        <v>0</v>
      </c>
      <c r="AW700">
        <v>1</v>
      </c>
      <c r="AX700">
        <v>-1</v>
      </c>
      <c r="AY700">
        <v>0</v>
      </c>
      <c r="AZ700">
        <v>0</v>
      </c>
      <c r="BA700" t="s">
        <v>45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B700">
        <v>0</v>
      </c>
    </row>
    <row r="701" spans="1:80">
      <c r="A701">
        <f>ROW(Source!A1538)</f>
        <v>1538</v>
      </c>
      <c r="B701">
        <v>22950688</v>
      </c>
      <c r="C701">
        <v>22957210</v>
      </c>
      <c r="D701">
        <v>7157835</v>
      </c>
      <c r="E701">
        <v>7157832</v>
      </c>
      <c r="F701">
        <v>1</v>
      </c>
      <c r="G701">
        <v>7157832</v>
      </c>
      <c r="H701">
        <v>1</v>
      </c>
      <c r="I701" t="s">
        <v>1053</v>
      </c>
      <c r="J701" t="s">
        <v>45</v>
      </c>
      <c r="K701" t="s">
        <v>1054</v>
      </c>
      <c r="L701">
        <v>1191</v>
      </c>
      <c r="N701">
        <v>1013</v>
      </c>
      <c r="O701" t="s">
        <v>1055</v>
      </c>
      <c r="P701" t="s">
        <v>1055</v>
      </c>
      <c r="Q701">
        <v>1</v>
      </c>
      <c r="Y701">
        <v>69.87</v>
      </c>
      <c r="AA701">
        <v>0</v>
      </c>
      <c r="AB701">
        <v>0</v>
      </c>
      <c r="AC701">
        <v>0</v>
      </c>
      <c r="AD701">
        <v>0</v>
      </c>
      <c r="AN701">
        <v>0</v>
      </c>
      <c r="AO701">
        <v>1</v>
      </c>
      <c r="AP701">
        <v>0</v>
      </c>
      <c r="AQ701">
        <v>0</v>
      </c>
      <c r="AR701">
        <v>0</v>
      </c>
      <c r="AS701" t="s">
        <v>45</v>
      </c>
      <c r="AT701">
        <v>69.87</v>
      </c>
      <c r="AU701" t="s">
        <v>45</v>
      </c>
      <c r="AV701">
        <v>1</v>
      </c>
      <c r="AW701">
        <v>2</v>
      </c>
      <c r="AX701">
        <v>22957211</v>
      </c>
      <c r="AY701">
        <v>1</v>
      </c>
      <c r="AZ701">
        <v>0</v>
      </c>
      <c r="BA701">
        <v>677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B701">
        <v>0</v>
      </c>
    </row>
    <row r="702" spans="1:80">
      <c r="A702">
        <f>ROW(Source!A1538)</f>
        <v>1538</v>
      </c>
      <c r="B702">
        <v>22950688</v>
      </c>
      <c r="C702">
        <v>22957210</v>
      </c>
      <c r="D702">
        <v>7231126</v>
      </c>
      <c r="E702">
        <v>1</v>
      </c>
      <c r="F702">
        <v>1</v>
      </c>
      <c r="G702">
        <v>7157832</v>
      </c>
      <c r="H702">
        <v>2</v>
      </c>
      <c r="I702" t="s">
        <v>1125</v>
      </c>
      <c r="J702" t="s">
        <v>1126</v>
      </c>
      <c r="K702" t="s">
        <v>1127</v>
      </c>
      <c r="L702">
        <v>1368</v>
      </c>
      <c r="N702">
        <v>1011</v>
      </c>
      <c r="O702" t="s">
        <v>1059</v>
      </c>
      <c r="P702" t="s">
        <v>1059</v>
      </c>
      <c r="Q702">
        <v>1</v>
      </c>
      <c r="Y702">
        <v>1.44</v>
      </c>
      <c r="AA702">
        <v>0</v>
      </c>
      <c r="AB702">
        <v>41.62</v>
      </c>
      <c r="AC702">
        <v>13.33</v>
      </c>
      <c r="AD702">
        <v>0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45</v>
      </c>
      <c r="AT702">
        <v>1.44</v>
      </c>
      <c r="AU702" t="s">
        <v>45</v>
      </c>
      <c r="AV702">
        <v>0</v>
      </c>
      <c r="AW702">
        <v>2</v>
      </c>
      <c r="AX702">
        <v>22957212</v>
      </c>
      <c r="AY702">
        <v>1</v>
      </c>
      <c r="AZ702">
        <v>0</v>
      </c>
      <c r="BA702">
        <v>678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B702">
        <v>0</v>
      </c>
    </row>
    <row r="703" spans="1:80">
      <c r="A703">
        <f>ROW(Source!A1538)</f>
        <v>1538</v>
      </c>
      <c r="B703">
        <v>22950688</v>
      </c>
      <c r="C703">
        <v>22957210</v>
      </c>
      <c r="D703">
        <v>7231489</v>
      </c>
      <c r="E703">
        <v>1</v>
      </c>
      <c r="F703">
        <v>1</v>
      </c>
      <c r="G703">
        <v>7157832</v>
      </c>
      <c r="H703">
        <v>2</v>
      </c>
      <c r="I703" t="s">
        <v>1077</v>
      </c>
      <c r="J703" t="s">
        <v>1078</v>
      </c>
      <c r="K703" t="s">
        <v>1079</v>
      </c>
      <c r="L703">
        <v>1368</v>
      </c>
      <c r="N703">
        <v>1011</v>
      </c>
      <c r="O703" t="s">
        <v>1059</v>
      </c>
      <c r="P703" t="s">
        <v>1059</v>
      </c>
      <c r="Q703">
        <v>1</v>
      </c>
      <c r="Y703">
        <v>1.44</v>
      </c>
      <c r="AA703">
        <v>0</v>
      </c>
      <c r="AB703">
        <v>3.16</v>
      </c>
      <c r="AC703">
        <v>0.04</v>
      </c>
      <c r="AD703">
        <v>0</v>
      </c>
      <c r="AN703">
        <v>0</v>
      </c>
      <c r="AO703">
        <v>1</v>
      </c>
      <c r="AP703">
        <v>0</v>
      </c>
      <c r="AQ703">
        <v>0</v>
      </c>
      <c r="AR703">
        <v>0</v>
      </c>
      <c r="AS703" t="s">
        <v>45</v>
      </c>
      <c r="AT703">
        <v>1.44</v>
      </c>
      <c r="AU703" t="s">
        <v>45</v>
      </c>
      <c r="AV703">
        <v>0</v>
      </c>
      <c r="AW703">
        <v>2</v>
      </c>
      <c r="AX703">
        <v>22957213</v>
      </c>
      <c r="AY703">
        <v>1</v>
      </c>
      <c r="AZ703">
        <v>0</v>
      </c>
      <c r="BA703">
        <v>679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B703">
        <v>0</v>
      </c>
    </row>
    <row r="704" spans="1:80">
      <c r="A704">
        <f>ROW(Source!A1538)</f>
        <v>1538</v>
      </c>
      <c r="B704">
        <v>22950688</v>
      </c>
      <c r="C704">
        <v>22957210</v>
      </c>
      <c r="D704">
        <v>7182702</v>
      </c>
      <c r="E704">
        <v>7157832</v>
      </c>
      <c r="F704">
        <v>1</v>
      </c>
      <c r="G704">
        <v>7157832</v>
      </c>
      <c r="H704">
        <v>3</v>
      </c>
      <c r="I704" t="s">
        <v>1066</v>
      </c>
      <c r="J704" t="s">
        <v>45</v>
      </c>
      <c r="K704" t="s">
        <v>1134</v>
      </c>
      <c r="L704">
        <v>1348</v>
      </c>
      <c r="N704">
        <v>1009</v>
      </c>
      <c r="O704" t="s">
        <v>138</v>
      </c>
      <c r="P704" t="s">
        <v>138</v>
      </c>
      <c r="Q704">
        <v>1000</v>
      </c>
      <c r="Y704">
        <v>5.2</v>
      </c>
      <c r="AA704">
        <v>0</v>
      </c>
      <c r="AB704">
        <v>0</v>
      </c>
      <c r="AC704">
        <v>0</v>
      </c>
      <c r="AD704">
        <v>0</v>
      </c>
      <c r="AN704">
        <v>0</v>
      </c>
      <c r="AO704">
        <v>1</v>
      </c>
      <c r="AP704">
        <v>0</v>
      </c>
      <c r="AQ704">
        <v>0</v>
      </c>
      <c r="AR704">
        <v>0</v>
      </c>
      <c r="AS704" t="s">
        <v>45</v>
      </c>
      <c r="AT704">
        <v>5.2</v>
      </c>
      <c r="AU704" t="s">
        <v>45</v>
      </c>
      <c r="AV704">
        <v>0</v>
      </c>
      <c r="AW704">
        <v>2</v>
      </c>
      <c r="AX704">
        <v>22957214</v>
      </c>
      <c r="AY704">
        <v>1</v>
      </c>
      <c r="AZ704">
        <v>0</v>
      </c>
      <c r="BA704">
        <v>680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B704">
        <v>0</v>
      </c>
    </row>
    <row r="705" spans="1:80">
      <c r="A705">
        <f>ROW(Source!A1539)</f>
        <v>1539</v>
      </c>
      <c r="B705">
        <v>22950688</v>
      </c>
      <c r="C705">
        <v>22957206</v>
      </c>
      <c r="D705">
        <v>7157835</v>
      </c>
      <c r="E705">
        <v>7157832</v>
      </c>
      <c r="F705">
        <v>1</v>
      </c>
      <c r="G705">
        <v>7157832</v>
      </c>
      <c r="H705">
        <v>1</v>
      </c>
      <c r="I705" t="s">
        <v>1053</v>
      </c>
      <c r="J705" t="s">
        <v>45</v>
      </c>
      <c r="K705" t="s">
        <v>1054</v>
      </c>
      <c r="L705">
        <v>1191</v>
      </c>
      <c r="N705">
        <v>1013</v>
      </c>
      <c r="O705" t="s">
        <v>1055</v>
      </c>
      <c r="P705" t="s">
        <v>1055</v>
      </c>
      <c r="Q705">
        <v>1</v>
      </c>
      <c r="Y705">
        <v>24.6</v>
      </c>
      <c r="AA705">
        <v>0</v>
      </c>
      <c r="AB705">
        <v>0</v>
      </c>
      <c r="AC705">
        <v>0</v>
      </c>
      <c r="AD705">
        <v>0</v>
      </c>
      <c r="AN705">
        <v>0</v>
      </c>
      <c r="AO705">
        <v>1</v>
      </c>
      <c r="AP705">
        <v>0</v>
      </c>
      <c r="AQ705">
        <v>0</v>
      </c>
      <c r="AR705">
        <v>0</v>
      </c>
      <c r="AS705" t="s">
        <v>45</v>
      </c>
      <c r="AT705">
        <v>24.6</v>
      </c>
      <c r="AU705" t="s">
        <v>45</v>
      </c>
      <c r="AV705">
        <v>1</v>
      </c>
      <c r="AW705">
        <v>2</v>
      </c>
      <c r="AX705">
        <v>22957505</v>
      </c>
      <c r="AY705">
        <v>1</v>
      </c>
      <c r="AZ705">
        <v>0</v>
      </c>
      <c r="BA705">
        <v>681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B705">
        <v>0</v>
      </c>
    </row>
    <row r="706" spans="1:80">
      <c r="A706">
        <f>ROW(Source!A1539)</f>
        <v>1539</v>
      </c>
      <c r="B706">
        <v>22950688</v>
      </c>
      <c r="C706">
        <v>22957206</v>
      </c>
      <c r="D706">
        <v>7231126</v>
      </c>
      <c r="E706">
        <v>1</v>
      </c>
      <c r="F706">
        <v>1</v>
      </c>
      <c r="G706">
        <v>7157832</v>
      </c>
      <c r="H706">
        <v>2</v>
      </c>
      <c r="I706" t="s">
        <v>1125</v>
      </c>
      <c r="J706" t="s">
        <v>1126</v>
      </c>
      <c r="K706" t="s">
        <v>1127</v>
      </c>
      <c r="L706">
        <v>1368</v>
      </c>
      <c r="N706">
        <v>1011</v>
      </c>
      <c r="O706" t="s">
        <v>1059</v>
      </c>
      <c r="P706" t="s">
        <v>1059</v>
      </c>
      <c r="Q706">
        <v>1</v>
      </c>
      <c r="Y706">
        <v>10.4</v>
      </c>
      <c r="AA706">
        <v>0</v>
      </c>
      <c r="AB706">
        <v>41.62</v>
      </c>
      <c r="AC706">
        <v>13.33</v>
      </c>
      <c r="AD706">
        <v>0</v>
      </c>
      <c r="AN706">
        <v>0</v>
      </c>
      <c r="AO706">
        <v>1</v>
      </c>
      <c r="AP706">
        <v>0</v>
      </c>
      <c r="AQ706">
        <v>0</v>
      </c>
      <c r="AR706">
        <v>0</v>
      </c>
      <c r="AS706" t="s">
        <v>45</v>
      </c>
      <c r="AT706">
        <v>10.4</v>
      </c>
      <c r="AU706" t="s">
        <v>45</v>
      </c>
      <c r="AV706">
        <v>0</v>
      </c>
      <c r="AW706">
        <v>2</v>
      </c>
      <c r="AX706">
        <v>22957506</v>
      </c>
      <c r="AY706">
        <v>1</v>
      </c>
      <c r="AZ706">
        <v>0</v>
      </c>
      <c r="BA706">
        <v>682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B706">
        <v>0</v>
      </c>
    </row>
    <row r="707" spans="1:80">
      <c r="A707">
        <f>ROW(Source!A1539)</f>
        <v>1539</v>
      </c>
      <c r="B707">
        <v>22950688</v>
      </c>
      <c r="C707">
        <v>22957206</v>
      </c>
      <c r="D707">
        <v>7231489</v>
      </c>
      <c r="E707">
        <v>1</v>
      </c>
      <c r="F707">
        <v>1</v>
      </c>
      <c r="G707">
        <v>7157832</v>
      </c>
      <c r="H707">
        <v>2</v>
      </c>
      <c r="I707" t="s">
        <v>1077</v>
      </c>
      <c r="J707" t="s">
        <v>1078</v>
      </c>
      <c r="K707" t="s">
        <v>1079</v>
      </c>
      <c r="L707">
        <v>1368</v>
      </c>
      <c r="N707">
        <v>1011</v>
      </c>
      <c r="O707" t="s">
        <v>1059</v>
      </c>
      <c r="P707" t="s">
        <v>1059</v>
      </c>
      <c r="Q707">
        <v>1</v>
      </c>
      <c r="Y707">
        <v>10.4</v>
      </c>
      <c r="AA707">
        <v>0</v>
      </c>
      <c r="AB707">
        <v>3.16</v>
      </c>
      <c r="AC707">
        <v>0.04</v>
      </c>
      <c r="AD707">
        <v>0</v>
      </c>
      <c r="AN707">
        <v>0</v>
      </c>
      <c r="AO707">
        <v>1</v>
      </c>
      <c r="AP707">
        <v>0</v>
      </c>
      <c r="AQ707">
        <v>0</v>
      </c>
      <c r="AR707">
        <v>0</v>
      </c>
      <c r="AS707" t="s">
        <v>45</v>
      </c>
      <c r="AT707">
        <v>10.4</v>
      </c>
      <c r="AU707" t="s">
        <v>45</v>
      </c>
      <c r="AV707">
        <v>0</v>
      </c>
      <c r="AW707">
        <v>2</v>
      </c>
      <c r="AX707">
        <v>22957507</v>
      </c>
      <c r="AY707">
        <v>1</v>
      </c>
      <c r="AZ707">
        <v>0</v>
      </c>
      <c r="BA707">
        <v>683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B707">
        <v>0</v>
      </c>
    </row>
    <row r="708" spans="1:80">
      <c r="A708">
        <f>ROW(Source!A1539)</f>
        <v>1539</v>
      </c>
      <c r="B708">
        <v>22950688</v>
      </c>
      <c r="C708">
        <v>22957206</v>
      </c>
      <c r="D708">
        <v>7182702</v>
      </c>
      <c r="E708">
        <v>7157832</v>
      </c>
      <c r="F708">
        <v>1</v>
      </c>
      <c r="G708">
        <v>7157832</v>
      </c>
      <c r="H708">
        <v>3</v>
      </c>
      <c r="I708" t="s">
        <v>1066</v>
      </c>
      <c r="J708" t="s">
        <v>45</v>
      </c>
      <c r="K708" t="s">
        <v>1134</v>
      </c>
      <c r="L708">
        <v>1348</v>
      </c>
      <c r="N708">
        <v>1009</v>
      </c>
      <c r="O708" t="s">
        <v>138</v>
      </c>
      <c r="P708" t="s">
        <v>138</v>
      </c>
      <c r="Q708">
        <v>1000</v>
      </c>
      <c r="Y708">
        <v>6.6</v>
      </c>
      <c r="AA708">
        <v>0</v>
      </c>
      <c r="AB708">
        <v>0</v>
      </c>
      <c r="AC708">
        <v>0</v>
      </c>
      <c r="AD708">
        <v>0</v>
      </c>
      <c r="AN708">
        <v>0</v>
      </c>
      <c r="AO708">
        <v>1</v>
      </c>
      <c r="AP708">
        <v>0</v>
      </c>
      <c r="AQ708">
        <v>0</v>
      </c>
      <c r="AR708">
        <v>0</v>
      </c>
      <c r="AS708" t="s">
        <v>45</v>
      </c>
      <c r="AT708">
        <v>6.6</v>
      </c>
      <c r="AU708" t="s">
        <v>45</v>
      </c>
      <c r="AV708">
        <v>0</v>
      </c>
      <c r="AW708">
        <v>2</v>
      </c>
      <c r="AX708">
        <v>22957508</v>
      </c>
      <c r="AY708">
        <v>1</v>
      </c>
      <c r="AZ708">
        <v>0</v>
      </c>
      <c r="BA708">
        <v>684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B708">
        <v>0</v>
      </c>
    </row>
    <row r="709" spans="1:80">
      <c r="A709">
        <f>ROW(Source!A1540)</f>
        <v>1540</v>
      </c>
      <c r="B709">
        <v>22950688</v>
      </c>
      <c r="C709">
        <v>22957224</v>
      </c>
      <c r="D709">
        <v>7157835</v>
      </c>
      <c r="E709">
        <v>7157832</v>
      </c>
      <c r="F709">
        <v>1</v>
      </c>
      <c r="G709">
        <v>7157832</v>
      </c>
      <c r="H709">
        <v>1</v>
      </c>
      <c r="I709" t="s">
        <v>1053</v>
      </c>
      <c r="J709" t="s">
        <v>45</v>
      </c>
      <c r="K709" t="s">
        <v>1054</v>
      </c>
      <c r="L709">
        <v>1191</v>
      </c>
      <c r="N709">
        <v>1013</v>
      </c>
      <c r="O709" t="s">
        <v>1055</v>
      </c>
      <c r="P709" t="s">
        <v>1055</v>
      </c>
      <c r="Q709">
        <v>1</v>
      </c>
      <c r="Y709">
        <v>23.33</v>
      </c>
      <c r="AA709">
        <v>0</v>
      </c>
      <c r="AB709">
        <v>0</v>
      </c>
      <c r="AC709">
        <v>0</v>
      </c>
      <c r="AD709">
        <v>0</v>
      </c>
      <c r="AN709">
        <v>0</v>
      </c>
      <c r="AO709">
        <v>1</v>
      </c>
      <c r="AP709">
        <v>0</v>
      </c>
      <c r="AQ709">
        <v>0</v>
      </c>
      <c r="AR709">
        <v>0</v>
      </c>
      <c r="AS709" t="s">
        <v>45</v>
      </c>
      <c r="AT709">
        <v>23.33</v>
      </c>
      <c r="AU709" t="s">
        <v>45</v>
      </c>
      <c r="AV709">
        <v>1</v>
      </c>
      <c r="AW709">
        <v>2</v>
      </c>
      <c r="AX709">
        <v>22957225</v>
      </c>
      <c r="AY709">
        <v>1</v>
      </c>
      <c r="AZ709">
        <v>0</v>
      </c>
      <c r="BA709">
        <v>685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B709">
        <v>0</v>
      </c>
    </row>
    <row r="710" spans="1:80">
      <c r="A710">
        <f>ROW(Source!A1540)</f>
        <v>1540</v>
      </c>
      <c r="B710">
        <v>22950688</v>
      </c>
      <c r="C710">
        <v>22957224</v>
      </c>
      <c r="D710">
        <v>7231062</v>
      </c>
      <c r="E710">
        <v>1</v>
      </c>
      <c r="F710">
        <v>1</v>
      </c>
      <c r="G710">
        <v>7157832</v>
      </c>
      <c r="H710">
        <v>2</v>
      </c>
      <c r="I710" t="s">
        <v>1199</v>
      </c>
      <c r="J710" t="s">
        <v>1200</v>
      </c>
      <c r="K710" t="s">
        <v>1201</v>
      </c>
      <c r="L710">
        <v>1368</v>
      </c>
      <c r="N710">
        <v>1011</v>
      </c>
      <c r="O710" t="s">
        <v>1059</v>
      </c>
      <c r="P710" t="s">
        <v>1059</v>
      </c>
      <c r="Q710">
        <v>1</v>
      </c>
      <c r="Y710">
        <v>7.82</v>
      </c>
      <c r="AA710">
        <v>0</v>
      </c>
      <c r="AB710">
        <v>1.61</v>
      </c>
      <c r="AC710">
        <v>0.04</v>
      </c>
      <c r="AD710">
        <v>0</v>
      </c>
      <c r="AN710">
        <v>0</v>
      </c>
      <c r="AO710">
        <v>1</v>
      </c>
      <c r="AP710">
        <v>0</v>
      </c>
      <c r="AQ710">
        <v>0</v>
      </c>
      <c r="AR710">
        <v>0</v>
      </c>
      <c r="AS710" t="s">
        <v>45</v>
      </c>
      <c r="AT710">
        <v>7.82</v>
      </c>
      <c r="AU710" t="s">
        <v>45</v>
      </c>
      <c r="AV710">
        <v>0</v>
      </c>
      <c r="AW710">
        <v>2</v>
      </c>
      <c r="AX710">
        <v>22957226</v>
      </c>
      <c r="AY710">
        <v>1</v>
      </c>
      <c r="AZ710">
        <v>0</v>
      </c>
      <c r="BA710">
        <v>686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B710">
        <v>0</v>
      </c>
    </row>
    <row r="711" spans="1:80">
      <c r="A711">
        <f>ROW(Source!A1540)</f>
        <v>1540</v>
      </c>
      <c r="B711">
        <v>22950688</v>
      </c>
      <c r="C711">
        <v>22957224</v>
      </c>
      <c r="D711">
        <v>7231827</v>
      </c>
      <c r="E711">
        <v>1</v>
      </c>
      <c r="F711">
        <v>1</v>
      </c>
      <c r="G711">
        <v>7157832</v>
      </c>
      <c r="H711">
        <v>3</v>
      </c>
      <c r="I711" t="s">
        <v>612</v>
      </c>
      <c r="J711" t="s">
        <v>614</v>
      </c>
      <c r="K711" t="s">
        <v>613</v>
      </c>
      <c r="L711">
        <v>1339</v>
      </c>
      <c r="N711">
        <v>1007</v>
      </c>
      <c r="O711" t="s">
        <v>102</v>
      </c>
      <c r="P711" t="s">
        <v>102</v>
      </c>
      <c r="Q711">
        <v>1</v>
      </c>
      <c r="Y711">
        <v>3.5</v>
      </c>
      <c r="AA711">
        <v>7.07</v>
      </c>
      <c r="AB711">
        <v>0</v>
      </c>
      <c r="AC711">
        <v>0</v>
      </c>
      <c r="AD711">
        <v>0</v>
      </c>
      <c r="AN711">
        <v>0</v>
      </c>
      <c r="AO711">
        <v>1</v>
      </c>
      <c r="AP711">
        <v>0</v>
      </c>
      <c r="AQ711">
        <v>0</v>
      </c>
      <c r="AR711">
        <v>0</v>
      </c>
      <c r="AS711" t="s">
        <v>45</v>
      </c>
      <c r="AT711">
        <v>3.5</v>
      </c>
      <c r="AU711" t="s">
        <v>45</v>
      </c>
      <c r="AV711">
        <v>0</v>
      </c>
      <c r="AW711">
        <v>2</v>
      </c>
      <c r="AX711">
        <v>22957227</v>
      </c>
      <c r="AY711">
        <v>1</v>
      </c>
      <c r="AZ711">
        <v>0</v>
      </c>
      <c r="BA711">
        <v>687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B711">
        <v>0</v>
      </c>
    </row>
    <row r="712" spans="1:80">
      <c r="A712">
        <f>ROW(Source!A1540)</f>
        <v>1540</v>
      </c>
      <c r="B712">
        <v>22950688</v>
      </c>
      <c r="C712">
        <v>22957224</v>
      </c>
      <c r="D712">
        <v>7234964</v>
      </c>
      <c r="E712">
        <v>1</v>
      </c>
      <c r="F712">
        <v>1</v>
      </c>
      <c r="G712">
        <v>7157832</v>
      </c>
      <c r="H712">
        <v>3</v>
      </c>
      <c r="I712" t="s">
        <v>807</v>
      </c>
      <c r="J712" t="s">
        <v>809</v>
      </c>
      <c r="K712" t="s">
        <v>808</v>
      </c>
      <c r="L712">
        <v>1339</v>
      </c>
      <c r="N712">
        <v>1007</v>
      </c>
      <c r="O712" t="s">
        <v>102</v>
      </c>
      <c r="P712" t="s">
        <v>102</v>
      </c>
      <c r="Q712">
        <v>1</v>
      </c>
      <c r="Y712">
        <v>2.04</v>
      </c>
      <c r="AA712">
        <v>451.14</v>
      </c>
      <c r="AB712">
        <v>0</v>
      </c>
      <c r="AC712">
        <v>0</v>
      </c>
      <c r="AD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 t="s">
        <v>45</v>
      </c>
      <c r="AT712">
        <v>2.04</v>
      </c>
      <c r="AU712" t="s">
        <v>45</v>
      </c>
      <c r="AV712">
        <v>0</v>
      </c>
      <c r="AW712">
        <v>1</v>
      </c>
      <c r="AX712">
        <v>-1</v>
      </c>
      <c r="AY712">
        <v>0</v>
      </c>
      <c r="AZ712">
        <v>0</v>
      </c>
      <c r="BA712" t="s">
        <v>45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B712">
        <v>0</v>
      </c>
    </row>
    <row r="713" spans="1:80">
      <c r="A713">
        <f>ROW(Source!A1542)</f>
        <v>1542</v>
      </c>
      <c r="B713">
        <v>22950688</v>
      </c>
      <c r="C713">
        <v>22957230</v>
      </c>
      <c r="D713">
        <v>7157835</v>
      </c>
      <c r="E713">
        <v>7157832</v>
      </c>
      <c r="F713">
        <v>1</v>
      </c>
      <c r="G713">
        <v>7157832</v>
      </c>
      <c r="H713">
        <v>1</v>
      </c>
      <c r="I713" t="s">
        <v>1053</v>
      </c>
      <c r="J713" t="s">
        <v>45</v>
      </c>
      <c r="K713" t="s">
        <v>1054</v>
      </c>
      <c r="L713">
        <v>1191</v>
      </c>
      <c r="N713">
        <v>1013</v>
      </c>
      <c r="O713" t="s">
        <v>1055</v>
      </c>
      <c r="P713" t="s">
        <v>1055</v>
      </c>
      <c r="Q713">
        <v>1</v>
      </c>
      <c r="Y713">
        <v>0.88</v>
      </c>
      <c r="AA713">
        <v>0</v>
      </c>
      <c r="AB713">
        <v>0</v>
      </c>
      <c r="AC713">
        <v>0</v>
      </c>
      <c r="AD713">
        <v>0</v>
      </c>
      <c r="AN713">
        <v>0</v>
      </c>
      <c r="AO713">
        <v>1</v>
      </c>
      <c r="AP713">
        <v>1</v>
      </c>
      <c r="AQ713">
        <v>0</v>
      </c>
      <c r="AR713">
        <v>0</v>
      </c>
      <c r="AS713" t="s">
        <v>45</v>
      </c>
      <c r="AT713">
        <v>0.44</v>
      </c>
      <c r="AU713" t="s">
        <v>886</v>
      </c>
      <c r="AV713">
        <v>1</v>
      </c>
      <c r="AW713">
        <v>2</v>
      </c>
      <c r="AX713">
        <v>22957231</v>
      </c>
      <c r="AY713">
        <v>1</v>
      </c>
      <c r="AZ713">
        <v>0</v>
      </c>
      <c r="BA713">
        <v>689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B713">
        <v>0</v>
      </c>
    </row>
    <row r="714" spans="1:80">
      <c r="A714">
        <f>ROW(Source!A1542)</f>
        <v>1542</v>
      </c>
      <c r="B714">
        <v>22950688</v>
      </c>
      <c r="C714">
        <v>22957230</v>
      </c>
      <c r="D714">
        <v>7231062</v>
      </c>
      <c r="E714">
        <v>1</v>
      </c>
      <c r="F714">
        <v>1</v>
      </c>
      <c r="G714">
        <v>7157832</v>
      </c>
      <c r="H714">
        <v>2</v>
      </c>
      <c r="I714" t="s">
        <v>1199</v>
      </c>
      <c r="J714" t="s">
        <v>1200</v>
      </c>
      <c r="K714" t="s">
        <v>1201</v>
      </c>
      <c r="L714">
        <v>1368</v>
      </c>
      <c r="N714">
        <v>1011</v>
      </c>
      <c r="O714" t="s">
        <v>1059</v>
      </c>
      <c r="P714" t="s">
        <v>1059</v>
      </c>
      <c r="Q714">
        <v>1</v>
      </c>
      <c r="Y714">
        <v>4</v>
      </c>
      <c r="AA714">
        <v>0</v>
      </c>
      <c r="AB714">
        <v>1.61</v>
      </c>
      <c r="AC714">
        <v>0.04</v>
      </c>
      <c r="AD714">
        <v>0</v>
      </c>
      <c r="AN714">
        <v>0</v>
      </c>
      <c r="AO714">
        <v>1</v>
      </c>
      <c r="AP714">
        <v>1</v>
      </c>
      <c r="AQ714">
        <v>0</v>
      </c>
      <c r="AR714">
        <v>0</v>
      </c>
      <c r="AS714" t="s">
        <v>45</v>
      </c>
      <c r="AT714">
        <v>2</v>
      </c>
      <c r="AU714" t="s">
        <v>886</v>
      </c>
      <c r="AV714">
        <v>0</v>
      </c>
      <c r="AW714">
        <v>2</v>
      </c>
      <c r="AX714">
        <v>22957232</v>
      </c>
      <c r="AY714">
        <v>1</v>
      </c>
      <c r="AZ714">
        <v>0</v>
      </c>
      <c r="BA714">
        <v>690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B714">
        <v>0</v>
      </c>
    </row>
    <row r="715" spans="1:80">
      <c r="A715">
        <f>ROW(Source!A1542)</f>
        <v>1542</v>
      </c>
      <c r="B715">
        <v>22950688</v>
      </c>
      <c r="C715">
        <v>22957230</v>
      </c>
      <c r="D715">
        <v>7234964</v>
      </c>
      <c r="E715">
        <v>1</v>
      </c>
      <c r="F715">
        <v>1</v>
      </c>
      <c r="G715">
        <v>7157832</v>
      </c>
      <c r="H715">
        <v>3</v>
      </c>
      <c r="I715" t="s">
        <v>807</v>
      </c>
      <c r="J715" t="s">
        <v>809</v>
      </c>
      <c r="K715" t="s">
        <v>808</v>
      </c>
      <c r="L715">
        <v>1339</v>
      </c>
      <c r="N715">
        <v>1007</v>
      </c>
      <c r="O715" t="s">
        <v>102</v>
      </c>
      <c r="P715" t="s">
        <v>102</v>
      </c>
      <c r="Q715">
        <v>1</v>
      </c>
      <c r="Y715">
        <v>0.51</v>
      </c>
      <c r="AA715">
        <v>451.14</v>
      </c>
      <c r="AB715">
        <v>0</v>
      </c>
      <c r="AC715">
        <v>0</v>
      </c>
      <c r="AD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 t="s">
        <v>45</v>
      </c>
      <c r="AT715">
        <v>0.51</v>
      </c>
      <c r="AU715" t="s">
        <v>45</v>
      </c>
      <c r="AV715">
        <v>0</v>
      </c>
      <c r="AW715">
        <v>1</v>
      </c>
      <c r="AX715">
        <v>-1</v>
      </c>
      <c r="AY715">
        <v>0</v>
      </c>
      <c r="AZ715">
        <v>0</v>
      </c>
      <c r="BA715" t="s">
        <v>45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B715">
        <v>0</v>
      </c>
    </row>
    <row r="716" spans="1:80">
      <c r="A716">
        <f>ROW(Source!A1544)</f>
        <v>1544</v>
      </c>
      <c r="B716">
        <v>22950688</v>
      </c>
      <c r="C716">
        <v>22957352</v>
      </c>
      <c r="D716">
        <v>7157835</v>
      </c>
      <c r="E716">
        <v>7157832</v>
      </c>
      <c r="F716">
        <v>1</v>
      </c>
      <c r="G716">
        <v>7157832</v>
      </c>
      <c r="H716">
        <v>1</v>
      </c>
      <c r="I716" t="s">
        <v>1053</v>
      </c>
      <c r="J716" t="s">
        <v>45</v>
      </c>
      <c r="K716" t="s">
        <v>1054</v>
      </c>
      <c r="L716">
        <v>1191</v>
      </c>
      <c r="N716">
        <v>1013</v>
      </c>
      <c r="O716" t="s">
        <v>1055</v>
      </c>
      <c r="P716" t="s">
        <v>1055</v>
      </c>
      <c r="Q716">
        <v>1</v>
      </c>
      <c r="Y716">
        <v>84.08</v>
      </c>
      <c r="AA716">
        <v>0</v>
      </c>
      <c r="AB716">
        <v>0</v>
      </c>
      <c r="AC716">
        <v>0</v>
      </c>
      <c r="AD716">
        <v>0</v>
      </c>
      <c r="AN716">
        <v>0</v>
      </c>
      <c r="AO716">
        <v>1</v>
      </c>
      <c r="AP716">
        <v>0</v>
      </c>
      <c r="AQ716">
        <v>0</v>
      </c>
      <c r="AR716">
        <v>0</v>
      </c>
      <c r="AS716" t="s">
        <v>45</v>
      </c>
      <c r="AT716">
        <v>84.08</v>
      </c>
      <c r="AU716" t="s">
        <v>45</v>
      </c>
      <c r="AV716">
        <v>1</v>
      </c>
      <c r="AW716">
        <v>2</v>
      </c>
      <c r="AX716">
        <v>22957353</v>
      </c>
      <c r="AY716">
        <v>1</v>
      </c>
      <c r="AZ716">
        <v>0</v>
      </c>
      <c r="BA716">
        <v>692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B716">
        <v>0</v>
      </c>
    </row>
    <row r="717" spans="1:80">
      <c r="A717">
        <f>ROW(Source!A1544)</f>
        <v>1544</v>
      </c>
      <c r="B717">
        <v>22950688</v>
      </c>
      <c r="C717">
        <v>22957352</v>
      </c>
      <c r="D717">
        <v>7159942</v>
      </c>
      <c r="E717">
        <v>7157832</v>
      </c>
      <c r="F717">
        <v>1</v>
      </c>
      <c r="G717">
        <v>7157832</v>
      </c>
      <c r="H717">
        <v>2</v>
      </c>
      <c r="I717" t="s">
        <v>1063</v>
      </c>
      <c r="J717" t="s">
        <v>45</v>
      </c>
      <c r="K717" t="s">
        <v>1064</v>
      </c>
      <c r="L717">
        <v>1344</v>
      </c>
      <c r="N717">
        <v>1008</v>
      </c>
      <c r="O717" t="s">
        <v>1065</v>
      </c>
      <c r="P717" t="s">
        <v>1065</v>
      </c>
      <c r="Q717">
        <v>1</v>
      </c>
      <c r="Y717">
        <v>25.96</v>
      </c>
      <c r="AA717">
        <v>0</v>
      </c>
      <c r="AB717">
        <v>1</v>
      </c>
      <c r="AC717">
        <v>0</v>
      </c>
      <c r="AD717">
        <v>0</v>
      </c>
      <c r="AN717">
        <v>0</v>
      </c>
      <c r="AO717">
        <v>1</v>
      </c>
      <c r="AP717">
        <v>0</v>
      </c>
      <c r="AQ717">
        <v>0</v>
      </c>
      <c r="AR717">
        <v>0</v>
      </c>
      <c r="AS717" t="s">
        <v>45</v>
      </c>
      <c r="AT717">
        <v>25.96</v>
      </c>
      <c r="AU717" t="s">
        <v>45</v>
      </c>
      <c r="AV717">
        <v>0</v>
      </c>
      <c r="AW717">
        <v>2</v>
      </c>
      <c r="AX717">
        <v>22957356</v>
      </c>
      <c r="AY717">
        <v>1</v>
      </c>
      <c r="AZ717">
        <v>0</v>
      </c>
      <c r="BA717">
        <v>693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B717">
        <v>0</v>
      </c>
    </row>
    <row r="718" spans="1:80">
      <c r="A718">
        <f>ROW(Source!A1544)</f>
        <v>1544</v>
      </c>
      <c r="B718">
        <v>22950688</v>
      </c>
      <c r="C718">
        <v>22957352</v>
      </c>
      <c r="D718">
        <v>7231445</v>
      </c>
      <c r="E718">
        <v>1</v>
      </c>
      <c r="F718">
        <v>1</v>
      </c>
      <c r="G718">
        <v>7157832</v>
      </c>
      <c r="H718">
        <v>2</v>
      </c>
      <c r="I718" t="s">
        <v>1319</v>
      </c>
      <c r="J718" t="s">
        <v>1320</v>
      </c>
      <c r="K718" t="s">
        <v>1321</v>
      </c>
      <c r="L718">
        <v>1368</v>
      </c>
      <c r="N718">
        <v>1011</v>
      </c>
      <c r="O718" t="s">
        <v>1059</v>
      </c>
      <c r="P718" t="s">
        <v>1059</v>
      </c>
      <c r="Q718">
        <v>1</v>
      </c>
      <c r="Y718">
        <v>27.09</v>
      </c>
      <c r="AA718">
        <v>0</v>
      </c>
      <c r="AB718">
        <v>2.36</v>
      </c>
      <c r="AC718">
        <v>0.1</v>
      </c>
      <c r="AD718">
        <v>0</v>
      </c>
      <c r="AN718">
        <v>0</v>
      </c>
      <c r="AO718">
        <v>1</v>
      </c>
      <c r="AP718">
        <v>0</v>
      </c>
      <c r="AQ718">
        <v>0</v>
      </c>
      <c r="AR718">
        <v>0</v>
      </c>
      <c r="AS718" t="s">
        <v>45</v>
      </c>
      <c r="AT718">
        <v>27.09</v>
      </c>
      <c r="AU718" t="s">
        <v>45</v>
      </c>
      <c r="AV718">
        <v>0</v>
      </c>
      <c r="AW718">
        <v>2</v>
      </c>
      <c r="AX718">
        <v>22957354</v>
      </c>
      <c r="AY718">
        <v>1</v>
      </c>
      <c r="AZ718">
        <v>0</v>
      </c>
      <c r="BA718">
        <v>694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B718">
        <v>0</v>
      </c>
    </row>
    <row r="719" spans="1:80">
      <c r="A719">
        <f>ROW(Source!A1544)</f>
        <v>1544</v>
      </c>
      <c r="B719">
        <v>22950688</v>
      </c>
      <c r="C719">
        <v>22957352</v>
      </c>
      <c r="D719">
        <v>7231507</v>
      </c>
      <c r="E719">
        <v>1</v>
      </c>
      <c r="F719">
        <v>1</v>
      </c>
      <c r="G719">
        <v>7157832</v>
      </c>
      <c r="H719">
        <v>2</v>
      </c>
      <c r="I719" t="s">
        <v>1343</v>
      </c>
      <c r="J719" t="s">
        <v>1344</v>
      </c>
      <c r="K719" t="s">
        <v>1345</v>
      </c>
      <c r="L719">
        <v>1368</v>
      </c>
      <c r="N719">
        <v>1011</v>
      </c>
      <c r="O719" t="s">
        <v>1059</v>
      </c>
      <c r="P719" t="s">
        <v>1059</v>
      </c>
      <c r="Q719">
        <v>1</v>
      </c>
      <c r="Y719">
        <v>0.31</v>
      </c>
      <c r="AA719">
        <v>0</v>
      </c>
      <c r="AB719">
        <v>31.85</v>
      </c>
      <c r="AC719">
        <v>14.89</v>
      </c>
      <c r="AD719">
        <v>0</v>
      </c>
      <c r="AN719">
        <v>0</v>
      </c>
      <c r="AO719">
        <v>1</v>
      </c>
      <c r="AP719">
        <v>0</v>
      </c>
      <c r="AQ719">
        <v>0</v>
      </c>
      <c r="AR719">
        <v>0</v>
      </c>
      <c r="AS719" t="s">
        <v>45</v>
      </c>
      <c r="AT719">
        <v>0.31</v>
      </c>
      <c r="AU719" t="s">
        <v>45</v>
      </c>
      <c r="AV719">
        <v>0</v>
      </c>
      <c r="AW719">
        <v>2</v>
      </c>
      <c r="AX719">
        <v>22957355</v>
      </c>
      <c r="AY719">
        <v>1</v>
      </c>
      <c r="AZ719">
        <v>0</v>
      </c>
      <c r="BA719">
        <v>695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B719">
        <v>0</v>
      </c>
    </row>
    <row r="720" spans="1:80">
      <c r="A720">
        <f>ROW(Source!A1544)</f>
        <v>1544</v>
      </c>
      <c r="B720">
        <v>22950688</v>
      </c>
      <c r="C720">
        <v>22957352</v>
      </c>
      <c r="D720">
        <v>7231827</v>
      </c>
      <c r="E720">
        <v>1</v>
      </c>
      <c r="F720">
        <v>1</v>
      </c>
      <c r="G720">
        <v>7157832</v>
      </c>
      <c r="H720">
        <v>3</v>
      </c>
      <c r="I720" t="s">
        <v>612</v>
      </c>
      <c r="J720" t="s">
        <v>614</v>
      </c>
      <c r="K720" t="s">
        <v>613</v>
      </c>
      <c r="L720">
        <v>1339</v>
      </c>
      <c r="N720">
        <v>1007</v>
      </c>
      <c r="O720" t="s">
        <v>102</v>
      </c>
      <c r="P720" t="s">
        <v>102</v>
      </c>
      <c r="Q720">
        <v>1</v>
      </c>
      <c r="Y720">
        <v>0.13300000000000001</v>
      </c>
      <c r="AA720">
        <v>7.07</v>
      </c>
      <c r="AB720">
        <v>0</v>
      </c>
      <c r="AC720">
        <v>0</v>
      </c>
      <c r="AD720">
        <v>0</v>
      </c>
      <c r="AN720">
        <v>0</v>
      </c>
      <c r="AO720">
        <v>1</v>
      </c>
      <c r="AP720">
        <v>0</v>
      </c>
      <c r="AQ720">
        <v>0</v>
      </c>
      <c r="AR720">
        <v>0</v>
      </c>
      <c r="AS720" t="s">
        <v>45</v>
      </c>
      <c r="AT720">
        <v>0.13300000000000001</v>
      </c>
      <c r="AU720" t="s">
        <v>45</v>
      </c>
      <c r="AV720">
        <v>0</v>
      </c>
      <c r="AW720">
        <v>2</v>
      </c>
      <c r="AX720">
        <v>22957357</v>
      </c>
      <c r="AY720">
        <v>1</v>
      </c>
      <c r="AZ720">
        <v>0</v>
      </c>
      <c r="BA720">
        <v>696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B720">
        <v>0</v>
      </c>
    </row>
    <row r="721" spans="1:80">
      <c r="A721">
        <f>ROW(Source!A1544)</f>
        <v>1544</v>
      </c>
      <c r="B721">
        <v>22950688</v>
      </c>
      <c r="C721">
        <v>22957352</v>
      </c>
      <c r="D721">
        <v>7234084</v>
      </c>
      <c r="E721">
        <v>1</v>
      </c>
      <c r="F721">
        <v>1</v>
      </c>
      <c r="G721">
        <v>7157832</v>
      </c>
      <c r="H721">
        <v>3</v>
      </c>
      <c r="I721" t="s">
        <v>1346</v>
      </c>
      <c r="J721" t="s">
        <v>1347</v>
      </c>
      <c r="K721" t="s">
        <v>1348</v>
      </c>
      <c r="L721">
        <v>1348</v>
      </c>
      <c r="N721">
        <v>1009</v>
      </c>
      <c r="O721" t="s">
        <v>138</v>
      </c>
      <c r="P721" t="s">
        <v>138</v>
      </c>
      <c r="Q721">
        <v>1000</v>
      </c>
      <c r="Y721">
        <v>0.01</v>
      </c>
      <c r="AA721">
        <v>69883.649999999994</v>
      </c>
      <c r="AB721">
        <v>0</v>
      </c>
      <c r="AC721">
        <v>0</v>
      </c>
      <c r="AD721">
        <v>0</v>
      </c>
      <c r="AN721">
        <v>0</v>
      </c>
      <c r="AO721">
        <v>1</v>
      </c>
      <c r="AP721">
        <v>0</v>
      </c>
      <c r="AQ721">
        <v>0</v>
      </c>
      <c r="AR721">
        <v>0</v>
      </c>
      <c r="AS721" t="s">
        <v>45</v>
      </c>
      <c r="AT721">
        <v>0.01</v>
      </c>
      <c r="AU721" t="s">
        <v>45</v>
      </c>
      <c r="AV721">
        <v>0</v>
      </c>
      <c r="AW721">
        <v>2</v>
      </c>
      <c r="AX721">
        <v>22957358</v>
      </c>
      <c r="AY721">
        <v>1</v>
      </c>
      <c r="AZ721">
        <v>0</v>
      </c>
      <c r="BA721">
        <v>697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B721">
        <v>0</v>
      </c>
    </row>
    <row r="722" spans="1:80">
      <c r="A722">
        <f>ROW(Source!A1544)</f>
        <v>1544</v>
      </c>
      <c r="B722">
        <v>22950688</v>
      </c>
      <c r="C722">
        <v>22957352</v>
      </c>
      <c r="D722">
        <v>9283749</v>
      </c>
      <c r="E722">
        <v>1</v>
      </c>
      <c r="F722">
        <v>1</v>
      </c>
      <c r="G722">
        <v>7157832</v>
      </c>
      <c r="H722">
        <v>3</v>
      </c>
      <c r="I722" t="s">
        <v>896</v>
      </c>
      <c r="J722" t="s">
        <v>898</v>
      </c>
      <c r="K722" t="s">
        <v>897</v>
      </c>
      <c r="L722">
        <v>1327</v>
      </c>
      <c r="N722">
        <v>1005</v>
      </c>
      <c r="O722" t="s">
        <v>462</v>
      </c>
      <c r="P722" t="s">
        <v>462</v>
      </c>
      <c r="Q722">
        <v>1</v>
      </c>
      <c r="Y722">
        <v>102</v>
      </c>
      <c r="AA722">
        <v>198.81</v>
      </c>
      <c r="AB722">
        <v>0</v>
      </c>
      <c r="AC722">
        <v>0</v>
      </c>
      <c r="AD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 t="s">
        <v>45</v>
      </c>
      <c r="AT722">
        <v>102</v>
      </c>
      <c r="AU722" t="s">
        <v>45</v>
      </c>
      <c r="AV722">
        <v>0</v>
      </c>
      <c r="AW722">
        <v>1</v>
      </c>
      <c r="AX722">
        <v>-1</v>
      </c>
      <c r="AY722">
        <v>0</v>
      </c>
      <c r="AZ722">
        <v>0</v>
      </c>
      <c r="BA722" t="s">
        <v>45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B722">
        <v>0</v>
      </c>
    </row>
    <row r="723" spans="1:80">
      <c r="A723">
        <f>ROW(Source!A1544)</f>
        <v>1544</v>
      </c>
      <c r="B723">
        <v>22950688</v>
      </c>
      <c r="C723">
        <v>22957352</v>
      </c>
      <c r="D723">
        <v>7234993</v>
      </c>
      <c r="E723">
        <v>1</v>
      </c>
      <c r="F723">
        <v>1</v>
      </c>
      <c r="G723">
        <v>7157832</v>
      </c>
      <c r="H723">
        <v>3</v>
      </c>
      <c r="I723" t="s">
        <v>892</v>
      </c>
      <c r="J723" t="s">
        <v>894</v>
      </c>
      <c r="K723" t="s">
        <v>893</v>
      </c>
      <c r="L723">
        <v>1348</v>
      </c>
      <c r="N723">
        <v>1009</v>
      </c>
      <c r="O723" t="s">
        <v>138</v>
      </c>
      <c r="P723" t="s">
        <v>138</v>
      </c>
      <c r="Q723">
        <v>1000</v>
      </c>
      <c r="Y723">
        <v>0.47</v>
      </c>
      <c r="AA723">
        <v>1677.56</v>
      </c>
      <c r="AB723">
        <v>0</v>
      </c>
      <c r="AC723">
        <v>0</v>
      </c>
      <c r="AD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 t="s">
        <v>45</v>
      </c>
      <c r="AT723">
        <v>0.47</v>
      </c>
      <c r="AU723" t="s">
        <v>45</v>
      </c>
      <c r="AV723">
        <v>0</v>
      </c>
      <c r="AW723">
        <v>1</v>
      </c>
      <c r="AX723">
        <v>-1</v>
      </c>
      <c r="AY723">
        <v>0</v>
      </c>
      <c r="AZ723">
        <v>0</v>
      </c>
      <c r="BA723" t="s">
        <v>45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B723">
        <v>0</v>
      </c>
    </row>
    <row r="724" spans="1:80">
      <c r="A724">
        <f>ROW(Source!A1544)</f>
        <v>1544</v>
      </c>
      <c r="B724">
        <v>22950688</v>
      </c>
      <c r="C724">
        <v>22957352</v>
      </c>
      <c r="D724">
        <v>7235008</v>
      </c>
      <c r="E724">
        <v>1</v>
      </c>
      <c r="F724">
        <v>1</v>
      </c>
      <c r="G724">
        <v>7157832</v>
      </c>
      <c r="H724">
        <v>3</v>
      </c>
      <c r="I724" t="s">
        <v>850</v>
      </c>
      <c r="J724" t="s">
        <v>852</v>
      </c>
      <c r="K724" t="s">
        <v>851</v>
      </c>
      <c r="L724">
        <v>1348</v>
      </c>
      <c r="N724">
        <v>1009</v>
      </c>
      <c r="O724" t="s">
        <v>138</v>
      </c>
      <c r="P724" t="s">
        <v>138</v>
      </c>
      <c r="Q724">
        <v>1000</v>
      </c>
      <c r="Y724">
        <v>0</v>
      </c>
      <c r="AA724">
        <v>5986.03</v>
      </c>
      <c r="AB724">
        <v>0</v>
      </c>
      <c r="AC724">
        <v>0</v>
      </c>
      <c r="AD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 t="s">
        <v>45</v>
      </c>
      <c r="AT724">
        <v>0</v>
      </c>
      <c r="AU724" t="s">
        <v>45</v>
      </c>
      <c r="AV724">
        <v>0</v>
      </c>
      <c r="AW724">
        <v>1</v>
      </c>
      <c r="AX724">
        <v>-1</v>
      </c>
      <c r="AY724">
        <v>0</v>
      </c>
      <c r="AZ724">
        <v>0</v>
      </c>
      <c r="BA724" t="s">
        <v>45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B724">
        <v>0</v>
      </c>
    </row>
    <row r="725" spans="1:80">
      <c r="A725">
        <f>ROW(Source!A1548)</f>
        <v>1548</v>
      </c>
      <c r="B725">
        <v>22950688</v>
      </c>
      <c r="C725">
        <v>22957288</v>
      </c>
      <c r="D725">
        <v>7157835</v>
      </c>
      <c r="E725">
        <v>7157832</v>
      </c>
      <c r="F725">
        <v>1</v>
      </c>
      <c r="G725">
        <v>7157832</v>
      </c>
      <c r="H725">
        <v>1</v>
      </c>
      <c r="I725" t="s">
        <v>1053</v>
      </c>
      <c r="J725" t="s">
        <v>45</v>
      </c>
      <c r="K725" t="s">
        <v>1054</v>
      </c>
      <c r="L725">
        <v>1191</v>
      </c>
      <c r="N725">
        <v>1013</v>
      </c>
      <c r="O725" t="s">
        <v>1055</v>
      </c>
      <c r="P725" t="s">
        <v>1055</v>
      </c>
      <c r="Q725">
        <v>1</v>
      </c>
      <c r="Y725">
        <v>23.6</v>
      </c>
      <c r="AA725">
        <v>0</v>
      </c>
      <c r="AB725">
        <v>0</v>
      </c>
      <c r="AC725">
        <v>0</v>
      </c>
      <c r="AD725">
        <v>0</v>
      </c>
      <c r="AN725">
        <v>0</v>
      </c>
      <c r="AO725">
        <v>1</v>
      </c>
      <c r="AP725">
        <v>0</v>
      </c>
      <c r="AQ725">
        <v>0</v>
      </c>
      <c r="AR725">
        <v>0</v>
      </c>
      <c r="AS725" t="s">
        <v>45</v>
      </c>
      <c r="AT725">
        <v>23.6</v>
      </c>
      <c r="AU725" t="s">
        <v>45</v>
      </c>
      <c r="AV725">
        <v>1</v>
      </c>
      <c r="AW725">
        <v>2</v>
      </c>
      <c r="AX725">
        <v>22957289</v>
      </c>
      <c r="AY725">
        <v>1</v>
      </c>
      <c r="AZ725">
        <v>0</v>
      </c>
      <c r="BA725">
        <v>701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B725">
        <v>0</v>
      </c>
    </row>
    <row r="726" spans="1:80">
      <c r="A726">
        <f>ROW(Source!A1548)</f>
        <v>1548</v>
      </c>
      <c r="B726">
        <v>22950688</v>
      </c>
      <c r="C726">
        <v>22957288</v>
      </c>
      <c r="D726">
        <v>7159942</v>
      </c>
      <c r="E726">
        <v>7157832</v>
      </c>
      <c r="F726">
        <v>1</v>
      </c>
      <c r="G726">
        <v>7157832</v>
      </c>
      <c r="H726">
        <v>2</v>
      </c>
      <c r="I726" t="s">
        <v>1063</v>
      </c>
      <c r="J726" t="s">
        <v>45</v>
      </c>
      <c r="K726" t="s">
        <v>1064</v>
      </c>
      <c r="L726">
        <v>1344</v>
      </c>
      <c r="N726">
        <v>1008</v>
      </c>
      <c r="O726" t="s">
        <v>1065</v>
      </c>
      <c r="P726" t="s">
        <v>1065</v>
      </c>
      <c r="Q726">
        <v>1</v>
      </c>
      <c r="Y726">
        <v>3.72</v>
      </c>
      <c r="AA726">
        <v>0</v>
      </c>
      <c r="AB726">
        <v>1</v>
      </c>
      <c r="AC726">
        <v>0</v>
      </c>
      <c r="AD726">
        <v>0</v>
      </c>
      <c r="AN726">
        <v>0</v>
      </c>
      <c r="AO726">
        <v>1</v>
      </c>
      <c r="AP726">
        <v>0</v>
      </c>
      <c r="AQ726">
        <v>0</v>
      </c>
      <c r="AR726">
        <v>0</v>
      </c>
      <c r="AS726" t="s">
        <v>45</v>
      </c>
      <c r="AT726">
        <v>3.72</v>
      </c>
      <c r="AU726" t="s">
        <v>45</v>
      </c>
      <c r="AV726">
        <v>0</v>
      </c>
      <c r="AW726">
        <v>2</v>
      </c>
      <c r="AX726">
        <v>22957290</v>
      </c>
      <c r="AY726">
        <v>1</v>
      </c>
      <c r="AZ726">
        <v>0</v>
      </c>
      <c r="BA726">
        <v>702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B726">
        <v>0</v>
      </c>
    </row>
    <row r="727" spans="1:80">
      <c r="A727">
        <f>ROW(Source!A1548)</f>
        <v>1548</v>
      </c>
      <c r="B727">
        <v>22950688</v>
      </c>
      <c r="C727">
        <v>22957288</v>
      </c>
      <c r="D727">
        <v>7234964</v>
      </c>
      <c r="E727">
        <v>1</v>
      </c>
      <c r="F727">
        <v>1</v>
      </c>
      <c r="G727">
        <v>7157832</v>
      </c>
      <c r="H727">
        <v>3</v>
      </c>
      <c r="I727" t="s">
        <v>807</v>
      </c>
      <c r="J727" t="s">
        <v>809</v>
      </c>
      <c r="K727" t="s">
        <v>808</v>
      </c>
      <c r="L727">
        <v>1339</v>
      </c>
      <c r="N727">
        <v>1007</v>
      </c>
      <c r="O727" t="s">
        <v>102</v>
      </c>
      <c r="P727" t="s">
        <v>102</v>
      </c>
      <c r="Q727">
        <v>1</v>
      </c>
      <c r="Y727">
        <v>101</v>
      </c>
      <c r="AA727">
        <v>451.14</v>
      </c>
      <c r="AB727">
        <v>0</v>
      </c>
      <c r="AC727">
        <v>0</v>
      </c>
      <c r="AD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 t="s">
        <v>45</v>
      </c>
      <c r="AT727">
        <v>101</v>
      </c>
      <c r="AU727" t="s">
        <v>45</v>
      </c>
      <c r="AV727">
        <v>0</v>
      </c>
      <c r="AW727">
        <v>1</v>
      </c>
      <c r="AX727">
        <v>-1</v>
      </c>
      <c r="AY727">
        <v>0</v>
      </c>
      <c r="AZ727">
        <v>0</v>
      </c>
      <c r="BA727" t="s">
        <v>45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B727">
        <v>0</v>
      </c>
    </row>
    <row r="728" spans="1:80">
      <c r="A728">
        <f>ROW(Source!A1548)</f>
        <v>1548</v>
      </c>
      <c r="B728">
        <v>22950688</v>
      </c>
      <c r="C728">
        <v>22957288</v>
      </c>
      <c r="D728">
        <v>7235008</v>
      </c>
      <c r="E728">
        <v>1</v>
      </c>
      <c r="F728">
        <v>1</v>
      </c>
      <c r="G728">
        <v>7157832</v>
      </c>
      <c r="H728">
        <v>3</v>
      </c>
      <c r="I728" t="s">
        <v>850</v>
      </c>
      <c r="J728" t="s">
        <v>852</v>
      </c>
      <c r="K728" t="s">
        <v>851</v>
      </c>
      <c r="L728">
        <v>1348</v>
      </c>
      <c r="N728">
        <v>1009</v>
      </c>
      <c r="O728" t="s">
        <v>138</v>
      </c>
      <c r="P728" t="s">
        <v>138</v>
      </c>
      <c r="Q728">
        <v>1000</v>
      </c>
      <c r="Y728">
        <v>0.16</v>
      </c>
      <c r="AA728">
        <v>5986.03</v>
      </c>
      <c r="AB728">
        <v>0</v>
      </c>
      <c r="AC728">
        <v>0</v>
      </c>
      <c r="AD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 t="s">
        <v>45</v>
      </c>
      <c r="AT728">
        <v>0.16</v>
      </c>
      <c r="AU728" t="s">
        <v>45</v>
      </c>
      <c r="AV728">
        <v>0</v>
      </c>
      <c r="AW728">
        <v>1</v>
      </c>
      <c r="AX728">
        <v>-1</v>
      </c>
      <c r="AY728">
        <v>0</v>
      </c>
      <c r="AZ728">
        <v>0</v>
      </c>
      <c r="BA728" t="s">
        <v>45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B728">
        <v>0</v>
      </c>
    </row>
    <row r="729" spans="1:80">
      <c r="A729">
        <f>ROW(Source!A1578)</f>
        <v>1578</v>
      </c>
      <c r="B729">
        <v>22950688</v>
      </c>
      <c r="C729">
        <v>22957308</v>
      </c>
      <c r="D729">
        <v>7157835</v>
      </c>
      <c r="E729">
        <v>7157832</v>
      </c>
      <c r="F729">
        <v>1</v>
      </c>
      <c r="G729">
        <v>7157832</v>
      </c>
      <c r="H729">
        <v>1</v>
      </c>
      <c r="I729" t="s">
        <v>1053</v>
      </c>
      <c r="J729" t="s">
        <v>45</v>
      </c>
      <c r="K729" t="s">
        <v>1054</v>
      </c>
      <c r="L729">
        <v>1191</v>
      </c>
      <c r="N729">
        <v>1013</v>
      </c>
      <c r="O729" t="s">
        <v>1055</v>
      </c>
      <c r="P729" t="s">
        <v>1055</v>
      </c>
      <c r="Q729">
        <v>1</v>
      </c>
      <c r="Y729">
        <v>3.77</v>
      </c>
      <c r="AA729">
        <v>0</v>
      </c>
      <c r="AB729">
        <v>0</v>
      </c>
      <c r="AC729">
        <v>0</v>
      </c>
      <c r="AD729">
        <v>0</v>
      </c>
      <c r="AN729">
        <v>0</v>
      </c>
      <c r="AO729">
        <v>1</v>
      </c>
      <c r="AP729">
        <v>0</v>
      </c>
      <c r="AQ729">
        <v>0</v>
      </c>
      <c r="AR729">
        <v>0</v>
      </c>
      <c r="AS729" t="s">
        <v>45</v>
      </c>
      <c r="AT729">
        <v>3.77</v>
      </c>
      <c r="AU729" t="s">
        <v>45</v>
      </c>
      <c r="AV729">
        <v>1</v>
      </c>
      <c r="AW729">
        <v>2</v>
      </c>
      <c r="AX729">
        <v>22957311</v>
      </c>
      <c r="AY729">
        <v>1</v>
      </c>
      <c r="AZ729">
        <v>0</v>
      </c>
      <c r="BA729">
        <v>705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B729">
        <v>0</v>
      </c>
    </row>
    <row r="730" spans="1:80">
      <c r="A730">
        <f>ROW(Source!A1578)</f>
        <v>1578</v>
      </c>
      <c r="B730">
        <v>22950688</v>
      </c>
      <c r="C730">
        <v>22957308</v>
      </c>
      <c r="D730">
        <v>7182702</v>
      </c>
      <c r="E730">
        <v>7157832</v>
      </c>
      <c r="F730">
        <v>1</v>
      </c>
      <c r="G730">
        <v>7157832</v>
      </c>
      <c r="H730">
        <v>3</v>
      </c>
      <c r="I730" t="s">
        <v>1066</v>
      </c>
      <c r="J730" t="s">
        <v>45</v>
      </c>
      <c r="K730" t="s">
        <v>1134</v>
      </c>
      <c r="L730">
        <v>1348</v>
      </c>
      <c r="N730">
        <v>1009</v>
      </c>
      <c r="O730" t="s">
        <v>138</v>
      </c>
      <c r="P730" t="s">
        <v>138</v>
      </c>
      <c r="Q730">
        <v>1000</v>
      </c>
      <c r="Y730">
        <v>0.11</v>
      </c>
      <c r="AA730">
        <v>0</v>
      </c>
      <c r="AB730">
        <v>0</v>
      </c>
      <c r="AC730">
        <v>0</v>
      </c>
      <c r="AD730">
        <v>0</v>
      </c>
      <c r="AN730">
        <v>0</v>
      </c>
      <c r="AO730">
        <v>1</v>
      </c>
      <c r="AP730">
        <v>0</v>
      </c>
      <c r="AQ730">
        <v>0</v>
      </c>
      <c r="AR730">
        <v>0</v>
      </c>
      <c r="AS730" t="s">
        <v>45</v>
      </c>
      <c r="AT730">
        <v>0.11</v>
      </c>
      <c r="AU730" t="s">
        <v>45</v>
      </c>
      <c r="AV730">
        <v>0</v>
      </c>
      <c r="AW730">
        <v>2</v>
      </c>
      <c r="AX730">
        <v>22957312</v>
      </c>
      <c r="AY730">
        <v>1</v>
      </c>
      <c r="AZ730">
        <v>0</v>
      </c>
      <c r="BA730">
        <v>706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B730">
        <v>0</v>
      </c>
    </row>
    <row r="731" spans="1:80">
      <c r="A731">
        <f>ROW(Source!A1579)</f>
        <v>1579</v>
      </c>
      <c r="B731">
        <v>22950688</v>
      </c>
      <c r="C731">
        <v>22957313</v>
      </c>
      <c r="D731">
        <v>7157835</v>
      </c>
      <c r="E731">
        <v>7157832</v>
      </c>
      <c r="F731">
        <v>1</v>
      </c>
      <c r="G731">
        <v>7157832</v>
      </c>
      <c r="H731">
        <v>1</v>
      </c>
      <c r="I731" t="s">
        <v>1053</v>
      </c>
      <c r="J731" t="s">
        <v>45</v>
      </c>
      <c r="K731" t="s">
        <v>1054</v>
      </c>
      <c r="L731">
        <v>1191</v>
      </c>
      <c r="N731">
        <v>1013</v>
      </c>
      <c r="O731" t="s">
        <v>1055</v>
      </c>
      <c r="P731" t="s">
        <v>1055</v>
      </c>
      <c r="Q731">
        <v>1</v>
      </c>
      <c r="Y731">
        <v>48.95</v>
      </c>
      <c r="AA731">
        <v>0</v>
      </c>
      <c r="AB731">
        <v>0</v>
      </c>
      <c r="AC731">
        <v>0</v>
      </c>
      <c r="AD731">
        <v>0</v>
      </c>
      <c r="AN731">
        <v>0</v>
      </c>
      <c r="AO731">
        <v>1</v>
      </c>
      <c r="AP731">
        <v>0</v>
      </c>
      <c r="AQ731">
        <v>0</v>
      </c>
      <c r="AR731">
        <v>0</v>
      </c>
      <c r="AS731" t="s">
        <v>45</v>
      </c>
      <c r="AT731">
        <v>48.95</v>
      </c>
      <c r="AU731" t="s">
        <v>45</v>
      </c>
      <c r="AV731">
        <v>1</v>
      </c>
      <c r="AW731">
        <v>2</v>
      </c>
      <c r="AX731">
        <v>22957316</v>
      </c>
      <c r="AY731">
        <v>1</v>
      </c>
      <c r="AZ731">
        <v>0</v>
      </c>
      <c r="BA731">
        <v>707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B731">
        <v>0</v>
      </c>
    </row>
    <row r="732" spans="1:80">
      <c r="A732">
        <f>ROW(Source!A1579)</f>
        <v>1579</v>
      </c>
      <c r="B732">
        <v>22950688</v>
      </c>
      <c r="C732">
        <v>22957313</v>
      </c>
      <c r="D732">
        <v>7182702</v>
      </c>
      <c r="E732">
        <v>7157832</v>
      </c>
      <c r="F732">
        <v>1</v>
      </c>
      <c r="G732">
        <v>7157832</v>
      </c>
      <c r="H732">
        <v>3</v>
      </c>
      <c r="I732" t="s">
        <v>1066</v>
      </c>
      <c r="J732" t="s">
        <v>45</v>
      </c>
      <c r="K732" t="s">
        <v>1134</v>
      </c>
      <c r="L732">
        <v>1348</v>
      </c>
      <c r="N732">
        <v>1009</v>
      </c>
      <c r="O732" t="s">
        <v>138</v>
      </c>
      <c r="P732" t="s">
        <v>138</v>
      </c>
      <c r="Q732">
        <v>1000</v>
      </c>
      <c r="Y732">
        <v>2.8</v>
      </c>
      <c r="AA732">
        <v>0</v>
      </c>
      <c r="AB732">
        <v>0</v>
      </c>
      <c r="AC732">
        <v>0</v>
      </c>
      <c r="AD732">
        <v>0</v>
      </c>
      <c r="AN732">
        <v>0</v>
      </c>
      <c r="AO732">
        <v>1</v>
      </c>
      <c r="AP732">
        <v>0</v>
      </c>
      <c r="AQ732">
        <v>0</v>
      </c>
      <c r="AR732">
        <v>0</v>
      </c>
      <c r="AS732" t="s">
        <v>45</v>
      </c>
      <c r="AT732">
        <v>2.8</v>
      </c>
      <c r="AU732" t="s">
        <v>45</v>
      </c>
      <c r="AV732">
        <v>0</v>
      </c>
      <c r="AW732">
        <v>2</v>
      </c>
      <c r="AX732">
        <v>22957317</v>
      </c>
      <c r="AY732">
        <v>1</v>
      </c>
      <c r="AZ732">
        <v>0</v>
      </c>
      <c r="BA732">
        <v>708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B732">
        <v>0</v>
      </c>
    </row>
    <row r="733" spans="1:80">
      <c r="A733">
        <f>ROW(Source!A1580)</f>
        <v>1580</v>
      </c>
      <c r="B733">
        <v>22950688</v>
      </c>
      <c r="C733">
        <v>22957347</v>
      </c>
      <c r="D733">
        <v>7157835</v>
      </c>
      <c r="E733">
        <v>7157832</v>
      </c>
      <c r="F733">
        <v>1</v>
      </c>
      <c r="G733">
        <v>7157832</v>
      </c>
      <c r="H733">
        <v>1</v>
      </c>
      <c r="I733" t="s">
        <v>1053</v>
      </c>
      <c r="J733" t="s">
        <v>45</v>
      </c>
      <c r="K733" t="s">
        <v>1054</v>
      </c>
      <c r="L733">
        <v>1191</v>
      </c>
      <c r="N733">
        <v>1013</v>
      </c>
      <c r="O733" t="s">
        <v>1055</v>
      </c>
      <c r="P733" t="s">
        <v>1055</v>
      </c>
      <c r="Q733">
        <v>1</v>
      </c>
      <c r="Y733">
        <v>11.39</v>
      </c>
      <c r="AA733">
        <v>0</v>
      </c>
      <c r="AB733">
        <v>0</v>
      </c>
      <c r="AC733">
        <v>0</v>
      </c>
      <c r="AD733">
        <v>0</v>
      </c>
      <c r="AN733">
        <v>0</v>
      </c>
      <c r="AO733">
        <v>1</v>
      </c>
      <c r="AP733">
        <v>0</v>
      </c>
      <c r="AQ733">
        <v>0</v>
      </c>
      <c r="AR733">
        <v>0</v>
      </c>
      <c r="AS733" t="s">
        <v>45</v>
      </c>
      <c r="AT733">
        <v>11.39</v>
      </c>
      <c r="AU733" t="s">
        <v>45</v>
      </c>
      <c r="AV733">
        <v>1</v>
      </c>
      <c r="AW733">
        <v>2</v>
      </c>
      <c r="AX733">
        <v>22957350</v>
      </c>
      <c r="AY733">
        <v>1</v>
      </c>
      <c r="AZ733">
        <v>0</v>
      </c>
      <c r="BA733">
        <v>709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B733">
        <v>0</v>
      </c>
    </row>
    <row r="734" spans="1:80">
      <c r="A734">
        <f>ROW(Source!A1580)</f>
        <v>1580</v>
      </c>
      <c r="B734">
        <v>22950688</v>
      </c>
      <c r="C734">
        <v>22957347</v>
      </c>
      <c r="D734">
        <v>7182702</v>
      </c>
      <c r="E734">
        <v>7157832</v>
      </c>
      <c r="F734">
        <v>1</v>
      </c>
      <c r="G734">
        <v>7157832</v>
      </c>
      <c r="H734">
        <v>3</v>
      </c>
      <c r="I734" t="s">
        <v>1066</v>
      </c>
      <c r="J734" t="s">
        <v>45</v>
      </c>
      <c r="K734" t="s">
        <v>1134</v>
      </c>
      <c r="L734">
        <v>1348</v>
      </c>
      <c r="N734">
        <v>1009</v>
      </c>
      <c r="O734" t="s">
        <v>138</v>
      </c>
      <c r="P734" t="s">
        <v>138</v>
      </c>
      <c r="Q734">
        <v>1000</v>
      </c>
      <c r="Y734">
        <v>0.47</v>
      </c>
      <c r="AA734">
        <v>0</v>
      </c>
      <c r="AB734">
        <v>0</v>
      </c>
      <c r="AC734">
        <v>0</v>
      </c>
      <c r="AD734">
        <v>0</v>
      </c>
      <c r="AN734">
        <v>0</v>
      </c>
      <c r="AO734">
        <v>1</v>
      </c>
      <c r="AP734">
        <v>0</v>
      </c>
      <c r="AQ734">
        <v>0</v>
      </c>
      <c r="AR734">
        <v>0</v>
      </c>
      <c r="AS734" t="s">
        <v>45</v>
      </c>
      <c r="AT734">
        <v>0.47</v>
      </c>
      <c r="AU734" t="s">
        <v>45</v>
      </c>
      <c r="AV734">
        <v>0</v>
      </c>
      <c r="AW734">
        <v>2</v>
      </c>
      <c r="AX734">
        <v>22957351</v>
      </c>
      <c r="AY734">
        <v>1</v>
      </c>
      <c r="AZ734">
        <v>0</v>
      </c>
      <c r="BA734">
        <v>710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B734">
        <v>0</v>
      </c>
    </row>
    <row r="735" spans="1:80">
      <c r="A735">
        <f>ROW(Source!A1581)</f>
        <v>1581</v>
      </c>
      <c r="B735">
        <v>22950688</v>
      </c>
      <c r="C735">
        <v>22957365</v>
      </c>
      <c r="D735">
        <v>7157835</v>
      </c>
      <c r="E735">
        <v>7157832</v>
      </c>
      <c r="F735">
        <v>1</v>
      </c>
      <c r="G735">
        <v>7157832</v>
      </c>
      <c r="H735">
        <v>1</v>
      </c>
      <c r="I735" t="s">
        <v>1053</v>
      </c>
      <c r="J735" t="s">
        <v>45</v>
      </c>
      <c r="K735" t="s">
        <v>1054</v>
      </c>
      <c r="L735">
        <v>1191</v>
      </c>
      <c r="N735">
        <v>1013</v>
      </c>
      <c r="O735" t="s">
        <v>1055</v>
      </c>
      <c r="P735" t="s">
        <v>1055</v>
      </c>
      <c r="Q735">
        <v>1</v>
      </c>
      <c r="Y735">
        <v>90</v>
      </c>
      <c r="AA735">
        <v>0</v>
      </c>
      <c r="AB735">
        <v>0</v>
      </c>
      <c r="AC735">
        <v>0</v>
      </c>
      <c r="AD735">
        <v>0</v>
      </c>
      <c r="AN735">
        <v>0</v>
      </c>
      <c r="AO735">
        <v>1</v>
      </c>
      <c r="AP735">
        <v>0</v>
      </c>
      <c r="AQ735">
        <v>0</v>
      </c>
      <c r="AR735">
        <v>0</v>
      </c>
      <c r="AS735" t="s">
        <v>45</v>
      </c>
      <c r="AT735">
        <v>90</v>
      </c>
      <c r="AU735" t="s">
        <v>45</v>
      </c>
      <c r="AV735">
        <v>1</v>
      </c>
      <c r="AW735">
        <v>2</v>
      </c>
      <c r="AX735">
        <v>22957367</v>
      </c>
      <c r="AY735">
        <v>1</v>
      </c>
      <c r="AZ735">
        <v>0</v>
      </c>
      <c r="BA735">
        <v>711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B735">
        <v>0</v>
      </c>
    </row>
    <row r="736" spans="1:80">
      <c r="A736">
        <f>ROW(Source!A1581)</f>
        <v>1581</v>
      </c>
      <c r="B736">
        <v>22950688</v>
      </c>
      <c r="C736">
        <v>22957365</v>
      </c>
      <c r="D736">
        <v>7159942</v>
      </c>
      <c r="E736">
        <v>7157832</v>
      </c>
      <c r="F736">
        <v>1</v>
      </c>
      <c r="G736">
        <v>7157832</v>
      </c>
      <c r="H736">
        <v>2</v>
      </c>
      <c r="I736" t="s">
        <v>1063</v>
      </c>
      <c r="J736" t="s">
        <v>45</v>
      </c>
      <c r="K736" t="s">
        <v>1064</v>
      </c>
      <c r="L736">
        <v>1344</v>
      </c>
      <c r="N736">
        <v>1008</v>
      </c>
      <c r="O736" t="s">
        <v>1065</v>
      </c>
      <c r="P736" t="s">
        <v>1065</v>
      </c>
      <c r="Q736">
        <v>1</v>
      </c>
      <c r="Y736">
        <v>60.48</v>
      </c>
      <c r="AA736">
        <v>0</v>
      </c>
      <c r="AB736">
        <v>1</v>
      </c>
      <c r="AC736">
        <v>0</v>
      </c>
      <c r="AD736">
        <v>0</v>
      </c>
      <c r="AN736">
        <v>0</v>
      </c>
      <c r="AO736">
        <v>1</v>
      </c>
      <c r="AP736">
        <v>0</v>
      </c>
      <c r="AQ736">
        <v>0</v>
      </c>
      <c r="AR736">
        <v>0</v>
      </c>
      <c r="AS736" t="s">
        <v>45</v>
      </c>
      <c r="AT736">
        <v>60.48</v>
      </c>
      <c r="AU736" t="s">
        <v>45</v>
      </c>
      <c r="AV736">
        <v>0</v>
      </c>
      <c r="AW736">
        <v>2</v>
      </c>
      <c r="AX736">
        <v>22957368</v>
      </c>
      <c r="AY736">
        <v>1</v>
      </c>
      <c r="AZ736">
        <v>0</v>
      </c>
      <c r="BA736">
        <v>712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B736">
        <v>0</v>
      </c>
    </row>
    <row r="737" spans="1:80">
      <c r="A737">
        <f>ROW(Source!A1581)</f>
        <v>1581</v>
      </c>
      <c r="B737">
        <v>22950688</v>
      </c>
      <c r="C737">
        <v>22957365</v>
      </c>
      <c r="D737">
        <v>7182707</v>
      </c>
      <c r="E737">
        <v>7157832</v>
      </c>
      <c r="F737">
        <v>1</v>
      </c>
      <c r="G737">
        <v>7157832</v>
      </c>
      <c r="H737">
        <v>3</v>
      </c>
      <c r="I737" t="s">
        <v>1066</v>
      </c>
      <c r="J737" t="s">
        <v>45</v>
      </c>
      <c r="K737" t="s">
        <v>1067</v>
      </c>
      <c r="L737">
        <v>1344</v>
      </c>
      <c r="N737">
        <v>1008</v>
      </c>
      <c r="O737" t="s">
        <v>1065</v>
      </c>
      <c r="P737" t="s">
        <v>1065</v>
      </c>
      <c r="Q737">
        <v>1</v>
      </c>
      <c r="Y737">
        <v>5.1100000000000003</v>
      </c>
      <c r="AA737">
        <v>1</v>
      </c>
      <c r="AB737">
        <v>0</v>
      </c>
      <c r="AC737">
        <v>0</v>
      </c>
      <c r="AD737">
        <v>0</v>
      </c>
      <c r="AN737">
        <v>0</v>
      </c>
      <c r="AO737">
        <v>1</v>
      </c>
      <c r="AP737">
        <v>0</v>
      </c>
      <c r="AQ737">
        <v>0</v>
      </c>
      <c r="AR737">
        <v>0</v>
      </c>
      <c r="AS737" t="s">
        <v>45</v>
      </c>
      <c r="AT737">
        <v>5.1100000000000003</v>
      </c>
      <c r="AU737" t="s">
        <v>45</v>
      </c>
      <c r="AV737">
        <v>0</v>
      </c>
      <c r="AW737">
        <v>2</v>
      </c>
      <c r="AX737">
        <v>22957372</v>
      </c>
      <c r="AY737">
        <v>1</v>
      </c>
      <c r="AZ737">
        <v>0</v>
      </c>
      <c r="BA737">
        <v>713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B737">
        <v>0</v>
      </c>
    </row>
    <row r="738" spans="1:80">
      <c r="A738">
        <f>ROW(Source!A1581)</f>
        <v>1581</v>
      </c>
      <c r="B738">
        <v>22950688</v>
      </c>
      <c r="C738">
        <v>22957365</v>
      </c>
      <c r="D738">
        <v>7231827</v>
      </c>
      <c r="E738">
        <v>1</v>
      </c>
      <c r="F738">
        <v>1</v>
      </c>
      <c r="G738">
        <v>7157832</v>
      </c>
      <c r="H738">
        <v>3</v>
      </c>
      <c r="I738" t="s">
        <v>612</v>
      </c>
      <c r="J738" t="s">
        <v>614</v>
      </c>
      <c r="K738" t="s">
        <v>613</v>
      </c>
      <c r="L738">
        <v>1339</v>
      </c>
      <c r="N738">
        <v>1007</v>
      </c>
      <c r="O738" t="s">
        <v>102</v>
      </c>
      <c r="P738" t="s">
        <v>102</v>
      </c>
      <c r="Q738">
        <v>1</v>
      </c>
      <c r="Y738">
        <v>0.45200000000000001</v>
      </c>
      <c r="AA738">
        <v>7.07</v>
      </c>
      <c r="AB738">
        <v>0</v>
      </c>
      <c r="AC738">
        <v>0</v>
      </c>
      <c r="AD738">
        <v>0</v>
      </c>
      <c r="AN738">
        <v>0</v>
      </c>
      <c r="AO738">
        <v>1</v>
      </c>
      <c r="AP738">
        <v>0</v>
      </c>
      <c r="AQ738">
        <v>0</v>
      </c>
      <c r="AR738">
        <v>0</v>
      </c>
      <c r="AS738" t="s">
        <v>45</v>
      </c>
      <c r="AT738">
        <v>0.45200000000000001</v>
      </c>
      <c r="AU738" t="s">
        <v>45</v>
      </c>
      <c r="AV738">
        <v>0</v>
      </c>
      <c r="AW738">
        <v>2</v>
      </c>
      <c r="AX738">
        <v>22957369</v>
      </c>
      <c r="AY738">
        <v>1</v>
      </c>
      <c r="AZ738">
        <v>0</v>
      </c>
      <c r="BA738">
        <v>714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B738">
        <v>0</v>
      </c>
    </row>
    <row r="739" spans="1:80">
      <c r="A739">
        <f>ROW(Source!A1581)</f>
        <v>1581</v>
      </c>
      <c r="B739">
        <v>22950688</v>
      </c>
      <c r="C739">
        <v>22957365</v>
      </c>
      <c r="D739">
        <v>7231889</v>
      </c>
      <c r="E739">
        <v>1</v>
      </c>
      <c r="F739">
        <v>1</v>
      </c>
      <c r="G739">
        <v>7157832</v>
      </c>
      <c r="H739">
        <v>3</v>
      </c>
      <c r="I739" t="s">
        <v>1349</v>
      </c>
      <c r="J739" t="s">
        <v>1350</v>
      </c>
      <c r="K739" t="s">
        <v>1351</v>
      </c>
      <c r="L739">
        <v>1348</v>
      </c>
      <c r="N739">
        <v>1009</v>
      </c>
      <c r="O739" t="s">
        <v>138</v>
      </c>
      <c r="P739" t="s">
        <v>138</v>
      </c>
      <c r="Q739">
        <v>1000</v>
      </c>
      <c r="Y739">
        <v>1.38E-2</v>
      </c>
      <c r="AA739">
        <v>39052.85</v>
      </c>
      <c r="AB739">
        <v>0</v>
      </c>
      <c r="AC739">
        <v>0</v>
      </c>
      <c r="AD739">
        <v>0</v>
      </c>
      <c r="AN739">
        <v>0</v>
      </c>
      <c r="AO739">
        <v>1</v>
      </c>
      <c r="AP739">
        <v>0</v>
      </c>
      <c r="AQ739">
        <v>0</v>
      </c>
      <c r="AR739">
        <v>0</v>
      </c>
      <c r="AS739" t="s">
        <v>45</v>
      </c>
      <c r="AT739">
        <v>1.38E-2</v>
      </c>
      <c r="AU739" t="s">
        <v>45</v>
      </c>
      <c r="AV739">
        <v>0</v>
      </c>
      <c r="AW739">
        <v>2</v>
      </c>
      <c r="AX739">
        <v>22957370</v>
      </c>
      <c r="AY739">
        <v>1</v>
      </c>
      <c r="AZ739">
        <v>0</v>
      </c>
      <c r="BA739">
        <v>715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B739">
        <v>0</v>
      </c>
    </row>
    <row r="740" spans="1:80">
      <c r="A740">
        <f>ROW(Source!A1581)</f>
        <v>1581</v>
      </c>
      <c r="B740">
        <v>22950688</v>
      </c>
      <c r="C740">
        <v>22957365</v>
      </c>
      <c r="D740">
        <v>7235045</v>
      </c>
      <c r="E740">
        <v>1</v>
      </c>
      <c r="F740">
        <v>1</v>
      </c>
      <c r="G740">
        <v>7157832</v>
      </c>
      <c r="H740">
        <v>3</v>
      </c>
      <c r="I740" t="s">
        <v>919</v>
      </c>
      <c r="J740" t="s">
        <v>921</v>
      </c>
      <c r="K740" t="s">
        <v>920</v>
      </c>
      <c r="L740">
        <v>1348</v>
      </c>
      <c r="N740">
        <v>1009</v>
      </c>
      <c r="O740" t="s">
        <v>138</v>
      </c>
      <c r="P740" t="s">
        <v>138</v>
      </c>
      <c r="Q740">
        <v>1000</v>
      </c>
      <c r="Y740">
        <v>2.1</v>
      </c>
      <c r="AA740">
        <v>18855.3</v>
      </c>
      <c r="AB740">
        <v>0</v>
      </c>
      <c r="AC740">
        <v>0</v>
      </c>
      <c r="AD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 t="s">
        <v>45</v>
      </c>
      <c r="AT740">
        <v>2.1</v>
      </c>
      <c r="AU740" t="s">
        <v>45</v>
      </c>
      <c r="AV740">
        <v>0</v>
      </c>
      <c r="AW740">
        <v>1</v>
      </c>
      <c r="AX740">
        <v>-1</v>
      </c>
      <c r="AY740">
        <v>0</v>
      </c>
      <c r="AZ740">
        <v>0</v>
      </c>
      <c r="BA740" t="s">
        <v>45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B740">
        <v>0</v>
      </c>
    </row>
    <row r="741" spans="1:80">
      <c r="A741">
        <f>ROW(Source!A1583)</f>
        <v>1583</v>
      </c>
      <c r="B741">
        <v>22950688</v>
      </c>
      <c r="C741">
        <v>22957366</v>
      </c>
      <c r="D741">
        <v>7157835</v>
      </c>
      <c r="E741">
        <v>7157832</v>
      </c>
      <c r="F741">
        <v>1</v>
      </c>
      <c r="G741">
        <v>7157832</v>
      </c>
      <c r="H741">
        <v>1</v>
      </c>
      <c r="I741" t="s">
        <v>1053</v>
      </c>
      <c r="J741" t="s">
        <v>45</v>
      </c>
      <c r="K741" t="s">
        <v>1054</v>
      </c>
      <c r="L741">
        <v>1191</v>
      </c>
      <c r="N741">
        <v>1013</v>
      </c>
      <c r="O741" t="s">
        <v>1055</v>
      </c>
      <c r="P741" t="s">
        <v>1055</v>
      </c>
      <c r="Q741">
        <v>1</v>
      </c>
      <c r="Y741">
        <v>6</v>
      </c>
      <c r="AA741">
        <v>0</v>
      </c>
      <c r="AB741">
        <v>0</v>
      </c>
      <c r="AC741">
        <v>0</v>
      </c>
      <c r="AD741">
        <v>0</v>
      </c>
      <c r="AN741">
        <v>0</v>
      </c>
      <c r="AO741">
        <v>1</v>
      </c>
      <c r="AP741">
        <v>1</v>
      </c>
      <c r="AQ741">
        <v>0</v>
      </c>
      <c r="AR741">
        <v>0</v>
      </c>
      <c r="AS741" t="s">
        <v>45</v>
      </c>
      <c r="AT741">
        <v>3</v>
      </c>
      <c r="AU741" t="s">
        <v>886</v>
      </c>
      <c r="AV741">
        <v>1</v>
      </c>
      <c r="AW741">
        <v>2</v>
      </c>
      <c r="AX741">
        <v>22957374</v>
      </c>
      <c r="AY741">
        <v>1</v>
      </c>
      <c r="AZ741">
        <v>0</v>
      </c>
      <c r="BA741">
        <v>717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B741">
        <v>0</v>
      </c>
    </row>
    <row r="742" spans="1:80">
      <c r="A742">
        <f>ROW(Source!A1583)</f>
        <v>1583</v>
      </c>
      <c r="B742">
        <v>22950688</v>
      </c>
      <c r="C742">
        <v>22957366</v>
      </c>
      <c r="D742">
        <v>7159942</v>
      </c>
      <c r="E742">
        <v>7157832</v>
      </c>
      <c r="F742">
        <v>1</v>
      </c>
      <c r="G742">
        <v>7157832</v>
      </c>
      <c r="H742">
        <v>2</v>
      </c>
      <c r="I742" t="s">
        <v>1063</v>
      </c>
      <c r="J742" t="s">
        <v>45</v>
      </c>
      <c r="K742" t="s">
        <v>1064</v>
      </c>
      <c r="L742">
        <v>1344</v>
      </c>
      <c r="N742">
        <v>1008</v>
      </c>
      <c r="O742" t="s">
        <v>1065</v>
      </c>
      <c r="P742" t="s">
        <v>1065</v>
      </c>
      <c r="Q742">
        <v>1</v>
      </c>
      <c r="Y742">
        <v>8.1199999999999992</v>
      </c>
      <c r="AA742">
        <v>0</v>
      </c>
      <c r="AB742">
        <v>1</v>
      </c>
      <c r="AC742">
        <v>0</v>
      </c>
      <c r="AD742">
        <v>0</v>
      </c>
      <c r="AN742">
        <v>0</v>
      </c>
      <c r="AO742">
        <v>1</v>
      </c>
      <c r="AP742">
        <v>1</v>
      </c>
      <c r="AQ742">
        <v>0</v>
      </c>
      <c r="AR742">
        <v>0</v>
      </c>
      <c r="AS742" t="s">
        <v>45</v>
      </c>
      <c r="AT742">
        <v>4.0599999999999996</v>
      </c>
      <c r="AU742" t="s">
        <v>886</v>
      </c>
      <c r="AV742">
        <v>0</v>
      </c>
      <c r="AW742">
        <v>2</v>
      </c>
      <c r="AX742">
        <v>22957375</v>
      </c>
      <c r="AY742">
        <v>1</v>
      </c>
      <c r="AZ742">
        <v>0</v>
      </c>
      <c r="BA742">
        <v>718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B742">
        <v>0</v>
      </c>
    </row>
    <row r="743" spans="1:80">
      <c r="A743">
        <f>ROW(Source!A1583)</f>
        <v>1583</v>
      </c>
      <c r="B743">
        <v>22950688</v>
      </c>
      <c r="C743">
        <v>22957366</v>
      </c>
      <c r="D743">
        <v>7231827</v>
      </c>
      <c r="E743">
        <v>1</v>
      </c>
      <c r="F743">
        <v>1</v>
      </c>
      <c r="G743">
        <v>7157832</v>
      </c>
      <c r="H743">
        <v>3</v>
      </c>
      <c r="I743" t="s">
        <v>612</v>
      </c>
      <c r="J743" t="s">
        <v>614</v>
      </c>
      <c r="K743" t="s">
        <v>613</v>
      </c>
      <c r="L743">
        <v>1339</v>
      </c>
      <c r="N743">
        <v>1007</v>
      </c>
      <c r="O743" t="s">
        <v>102</v>
      </c>
      <c r="P743" t="s">
        <v>102</v>
      </c>
      <c r="Q743">
        <v>1</v>
      </c>
      <c r="Y743">
        <v>0.03</v>
      </c>
      <c r="AA743">
        <v>7.07</v>
      </c>
      <c r="AB743">
        <v>0</v>
      </c>
      <c r="AC743">
        <v>0</v>
      </c>
      <c r="AD743">
        <v>0</v>
      </c>
      <c r="AN743">
        <v>0</v>
      </c>
      <c r="AO743">
        <v>1</v>
      </c>
      <c r="AP743">
        <v>0</v>
      </c>
      <c r="AQ743">
        <v>0</v>
      </c>
      <c r="AR743">
        <v>0</v>
      </c>
      <c r="AS743" t="s">
        <v>45</v>
      </c>
      <c r="AT743">
        <v>0.03</v>
      </c>
      <c r="AU743" t="s">
        <v>45</v>
      </c>
      <c r="AV743">
        <v>0</v>
      </c>
      <c r="AW743">
        <v>2</v>
      </c>
      <c r="AX743">
        <v>22957376</v>
      </c>
      <c r="AY743">
        <v>1</v>
      </c>
      <c r="AZ743">
        <v>0</v>
      </c>
      <c r="BA743">
        <v>719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B743">
        <v>0</v>
      </c>
    </row>
    <row r="744" spans="1:80">
      <c r="A744">
        <f>ROW(Source!A1583)</f>
        <v>1583</v>
      </c>
      <c r="B744">
        <v>22950688</v>
      </c>
      <c r="C744">
        <v>22957366</v>
      </c>
      <c r="D744">
        <v>7231889</v>
      </c>
      <c r="E744">
        <v>1</v>
      </c>
      <c r="F744">
        <v>1</v>
      </c>
      <c r="G744">
        <v>7157832</v>
      </c>
      <c r="H744">
        <v>3</v>
      </c>
      <c r="I744" t="s">
        <v>1349</v>
      </c>
      <c r="J744" t="s">
        <v>1350</v>
      </c>
      <c r="K744" t="s">
        <v>1351</v>
      </c>
      <c r="L744">
        <v>1348</v>
      </c>
      <c r="N744">
        <v>1009</v>
      </c>
      <c r="O744" t="s">
        <v>138</v>
      </c>
      <c r="P744" t="s">
        <v>138</v>
      </c>
      <c r="Q744">
        <v>1000</v>
      </c>
      <c r="Y744">
        <v>9.2000000000000003E-4</v>
      </c>
      <c r="AA744">
        <v>39052.85</v>
      </c>
      <c r="AB744">
        <v>0</v>
      </c>
      <c r="AC744">
        <v>0</v>
      </c>
      <c r="AD744">
        <v>0</v>
      </c>
      <c r="AN744">
        <v>0</v>
      </c>
      <c r="AO744">
        <v>1</v>
      </c>
      <c r="AP744">
        <v>0</v>
      </c>
      <c r="AQ744">
        <v>0</v>
      </c>
      <c r="AR744">
        <v>0</v>
      </c>
      <c r="AS744" t="s">
        <v>45</v>
      </c>
      <c r="AT744">
        <v>9.2000000000000003E-4</v>
      </c>
      <c r="AU744" t="s">
        <v>45</v>
      </c>
      <c r="AV744">
        <v>0</v>
      </c>
      <c r="AW744">
        <v>2</v>
      </c>
      <c r="AX744">
        <v>22957377</v>
      </c>
      <c r="AY744">
        <v>1</v>
      </c>
      <c r="AZ744">
        <v>0</v>
      </c>
      <c r="BA744">
        <v>720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B744">
        <v>0</v>
      </c>
    </row>
    <row r="745" spans="1:80">
      <c r="A745">
        <f>ROW(Source!A1583)</f>
        <v>1583</v>
      </c>
      <c r="B745">
        <v>22950688</v>
      </c>
      <c r="C745">
        <v>22957366</v>
      </c>
      <c r="D745">
        <v>7235045</v>
      </c>
      <c r="E745">
        <v>1</v>
      </c>
      <c r="F745">
        <v>1</v>
      </c>
      <c r="G745">
        <v>7157832</v>
      </c>
      <c r="H745">
        <v>3</v>
      </c>
      <c r="I745" t="s">
        <v>919</v>
      </c>
      <c r="J745" t="s">
        <v>921</v>
      </c>
      <c r="K745" t="s">
        <v>920</v>
      </c>
      <c r="L745">
        <v>1348</v>
      </c>
      <c r="N745">
        <v>1009</v>
      </c>
      <c r="O745" t="s">
        <v>138</v>
      </c>
      <c r="P745" t="s">
        <v>138</v>
      </c>
      <c r="Q745">
        <v>1000</v>
      </c>
      <c r="Y745">
        <v>0.14000000000000001</v>
      </c>
      <c r="AA745">
        <v>18855.3</v>
      </c>
      <c r="AB745">
        <v>0</v>
      </c>
      <c r="AC745">
        <v>0</v>
      </c>
      <c r="AD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 t="s">
        <v>45</v>
      </c>
      <c r="AT745">
        <v>0.14000000000000001</v>
      </c>
      <c r="AU745" t="s">
        <v>45</v>
      </c>
      <c r="AV745">
        <v>0</v>
      </c>
      <c r="AW745">
        <v>1</v>
      </c>
      <c r="AX745">
        <v>-1</v>
      </c>
      <c r="AY745">
        <v>0</v>
      </c>
      <c r="AZ745">
        <v>0</v>
      </c>
      <c r="BA745" t="s">
        <v>45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B745">
        <v>0</v>
      </c>
    </row>
    <row r="746" spans="1:80">
      <c r="A746">
        <f>ROW(Source!A1585)</f>
        <v>1585</v>
      </c>
      <c r="B746">
        <v>22950688</v>
      </c>
      <c r="C746">
        <v>22957318</v>
      </c>
      <c r="D746">
        <v>7157835</v>
      </c>
      <c r="E746">
        <v>7157832</v>
      </c>
      <c r="F746">
        <v>1</v>
      </c>
      <c r="G746">
        <v>7157832</v>
      </c>
      <c r="H746">
        <v>1</v>
      </c>
      <c r="I746" t="s">
        <v>1053</v>
      </c>
      <c r="J746" t="s">
        <v>45</v>
      </c>
      <c r="K746" t="s">
        <v>1054</v>
      </c>
      <c r="L746">
        <v>1191</v>
      </c>
      <c r="N746">
        <v>1013</v>
      </c>
      <c r="O746" t="s">
        <v>1055</v>
      </c>
      <c r="P746" t="s">
        <v>1055</v>
      </c>
      <c r="Q746">
        <v>1</v>
      </c>
      <c r="Y746">
        <v>22.55</v>
      </c>
      <c r="AA746">
        <v>0</v>
      </c>
      <c r="AB746">
        <v>0</v>
      </c>
      <c r="AC746">
        <v>0</v>
      </c>
      <c r="AD746">
        <v>0</v>
      </c>
      <c r="AN746">
        <v>0</v>
      </c>
      <c r="AO746">
        <v>1</v>
      </c>
      <c r="AP746">
        <v>0</v>
      </c>
      <c r="AQ746">
        <v>0</v>
      </c>
      <c r="AR746">
        <v>0</v>
      </c>
      <c r="AS746" t="s">
        <v>45</v>
      </c>
      <c r="AT746">
        <v>22.55</v>
      </c>
      <c r="AU746" t="s">
        <v>45</v>
      </c>
      <c r="AV746">
        <v>1</v>
      </c>
      <c r="AW746">
        <v>2</v>
      </c>
      <c r="AX746">
        <v>22957380</v>
      </c>
      <c r="AY746">
        <v>1</v>
      </c>
      <c r="AZ746">
        <v>0</v>
      </c>
      <c r="BA746">
        <v>722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B746">
        <v>0</v>
      </c>
    </row>
    <row r="747" spans="1:80">
      <c r="A747">
        <f>ROW(Source!A1585)</f>
        <v>1585</v>
      </c>
      <c r="B747">
        <v>22950688</v>
      </c>
      <c r="C747">
        <v>22957318</v>
      </c>
      <c r="D747">
        <v>7159942</v>
      </c>
      <c r="E747">
        <v>7157832</v>
      </c>
      <c r="F747">
        <v>1</v>
      </c>
      <c r="G747">
        <v>7157832</v>
      </c>
      <c r="H747">
        <v>2</v>
      </c>
      <c r="I747" t="s">
        <v>1063</v>
      </c>
      <c r="J747" t="s">
        <v>45</v>
      </c>
      <c r="K747" t="s">
        <v>1064</v>
      </c>
      <c r="L747">
        <v>1344</v>
      </c>
      <c r="N747">
        <v>1008</v>
      </c>
      <c r="O747" t="s">
        <v>1065</v>
      </c>
      <c r="P747" t="s">
        <v>1065</v>
      </c>
      <c r="Q747">
        <v>1</v>
      </c>
      <c r="Y747">
        <v>42.46</v>
      </c>
      <c r="AA747">
        <v>0</v>
      </c>
      <c r="AB747">
        <v>1</v>
      </c>
      <c r="AC747">
        <v>0</v>
      </c>
      <c r="AD747">
        <v>0</v>
      </c>
      <c r="AN747">
        <v>0</v>
      </c>
      <c r="AO747">
        <v>1</v>
      </c>
      <c r="AP747">
        <v>0</v>
      </c>
      <c r="AQ747">
        <v>0</v>
      </c>
      <c r="AR747">
        <v>0</v>
      </c>
      <c r="AS747" t="s">
        <v>45</v>
      </c>
      <c r="AT747">
        <v>42.46</v>
      </c>
      <c r="AU747" t="s">
        <v>45</v>
      </c>
      <c r="AV747">
        <v>0</v>
      </c>
      <c r="AW747">
        <v>2</v>
      </c>
      <c r="AX747">
        <v>22957382</v>
      </c>
      <c r="AY747">
        <v>1</v>
      </c>
      <c r="AZ747">
        <v>0</v>
      </c>
      <c r="BA747">
        <v>723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B747">
        <v>0</v>
      </c>
    </row>
    <row r="748" spans="1:80">
      <c r="A748">
        <f>ROW(Source!A1585)</f>
        <v>1585</v>
      </c>
      <c r="B748">
        <v>22950688</v>
      </c>
      <c r="C748">
        <v>22957318</v>
      </c>
      <c r="D748">
        <v>7231465</v>
      </c>
      <c r="E748">
        <v>1</v>
      </c>
      <c r="F748">
        <v>1</v>
      </c>
      <c r="G748">
        <v>7157832</v>
      </c>
      <c r="H748">
        <v>2</v>
      </c>
      <c r="I748" t="s">
        <v>1352</v>
      </c>
      <c r="J748" t="s">
        <v>1353</v>
      </c>
      <c r="K748" t="s">
        <v>1354</v>
      </c>
      <c r="L748">
        <v>1368</v>
      </c>
      <c r="N748">
        <v>1011</v>
      </c>
      <c r="O748" t="s">
        <v>1059</v>
      </c>
      <c r="P748" t="s">
        <v>1059</v>
      </c>
      <c r="Q748">
        <v>1</v>
      </c>
      <c r="Y748">
        <v>0.83</v>
      </c>
      <c r="AA748">
        <v>0</v>
      </c>
      <c r="AB748">
        <v>0.81</v>
      </c>
      <c r="AC748">
        <v>0.03</v>
      </c>
      <c r="AD748">
        <v>0</v>
      </c>
      <c r="AN748">
        <v>0</v>
      </c>
      <c r="AO748">
        <v>1</v>
      </c>
      <c r="AP748">
        <v>0</v>
      </c>
      <c r="AQ748">
        <v>0</v>
      </c>
      <c r="AR748">
        <v>0</v>
      </c>
      <c r="AS748" t="s">
        <v>45</v>
      </c>
      <c r="AT748">
        <v>0.83</v>
      </c>
      <c r="AU748" t="s">
        <v>45</v>
      </c>
      <c r="AV748">
        <v>0</v>
      </c>
      <c r="AW748">
        <v>2</v>
      </c>
      <c r="AX748">
        <v>22957381</v>
      </c>
      <c r="AY748">
        <v>1</v>
      </c>
      <c r="AZ748">
        <v>0</v>
      </c>
      <c r="BA748">
        <v>724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B748">
        <v>0</v>
      </c>
    </row>
    <row r="749" spans="1:80">
      <c r="A749">
        <f>ROW(Source!A1585)</f>
        <v>1585</v>
      </c>
      <c r="B749">
        <v>22950688</v>
      </c>
      <c r="C749">
        <v>22957318</v>
      </c>
      <c r="D749">
        <v>7182707</v>
      </c>
      <c r="E749">
        <v>7157832</v>
      </c>
      <c r="F749">
        <v>1</v>
      </c>
      <c r="G749">
        <v>7157832</v>
      </c>
      <c r="H749">
        <v>3</v>
      </c>
      <c r="I749" t="s">
        <v>1066</v>
      </c>
      <c r="J749" t="s">
        <v>45</v>
      </c>
      <c r="K749" t="s">
        <v>1067</v>
      </c>
      <c r="L749">
        <v>1344</v>
      </c>
      <c r="N749">
        <v>1008</v>
      </c>
      <c r="O749" t="s">
        <v>1065</v>
      </c>
      <c r="P749" t="s">
        <v>1065</v>
      </c>
      <c r="Q749">
        <v>1</v>
      </c>
      <c r="Y749">
        <v>0.21</v>
      </c>
      <c r="AA749">
        <v>1</v>
      </c>
      <c r="AB749">
        <v>0</v>
      </c>
      <c r="AC749">
        <v>0</v>
      </c>
      <c r="AD749">
        <v>0</v>
      </c>
      <c r="AN749">
        <v>0</v>
      </c>
      <c r="AO749">
        <v>1</v>
      </c>
      <c r="AP749">
        <v>0</v>
      </c>
      <c r="AQ749">
        <v>0</v>
      </c>
      <c r="AR749">
        <v>0</v>
      </c>
      <c r="AS749" t="s">
        <v>45</v>
      </c>
      <c r="AT749">
        <v>0.21</v>
      </c>
      <c r="AU749" t="s">
        <v>45</v>
      </c>
      <c r="AV749">
        <v>0</v>
      </c>
      <c r="AW749">
        <v>2</v>
      </c>
      <c r="AX749">
        <v>22957385</v>
      </c>
      <c r="AY749">
        <v>1</v>
      </c>
      <c r="AZ749">
        <v>0</v>
      </c>
      <c r="BA749">
        <v>725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B749">
        <v>0</v>
      </c>
    </row>
    <row r="750" spans="1:80">
      <c r="A750">
        <f>ROW(Source!A1585)</f>
        <v>1585</v>
      </c>
      <c r="B750">
        <v>22950688</v>
      </c>
      <c r="C750">
        <v>22957318</v>
      </c>
      <c r="D750">
        <v>7234072</v>
      </c>
      <c r="E750">
        <v>1</v>
      </c>
      <c r="F750">
        <v>1</v>
      </c>
      <c r="G750">
        <v>7157832</v>
      </c>
      <c r="H750">
        <v>3</v>
      </c>
      <c r="I750" t="s">
        <v>1355</v>
      </c>
      <c r="J750" t="s">
        <v>1356</v>
      </c>
      <c r="K750" t="s">
        <v>1357</v>
      </c>
      <c r="L750">
        <v>1327</v>
      </c>
      <c r="N750">
        <v>1005</v>
      </c>
      <c r="O750" t="s">
        <v>462</v>
      </c>
      <c r="P750" t="s">
        <v>462</v>
      </c>
      <c r="Q750">
        <v>1</v>
      </c>
      <c r="Y750">
        <v>105</v>
      </c>
      <c r="AA750">
        <v>2.5499999999999998</v>
      </c>
      <c r="AB750">
        <v>0</v>
      </c>
      <c r="AC750">
        <v>0</v>
      </c>
      <c r="AD750">
        <v>0</v>
      </c>
      <c r="AN750">
        <v>0</v>
      </c>
      <c r="AO750">
        <v>1</v>
      </c>
      <c r="AP750">
        <v>0</v>
      </c>
      <c r="AQ750">
        <v>0</v>
      </c>
      <c r="AR750">
        <v>0</v>
      </c>
      <c r="AS750" t="s">
        <v>45</v>
      </c>
      <c r="AT750">
        <v>105</v>
      </c>
      <c r="AU750" t="s">
        <v>45</v>
      </c>
      <c r="AV750">
        <v>0</v>
      </c>
      <c r="AW750">
        <v>2</v>
      </c>
      <c r="AX750">
        <v>22957383</v>
      </c>
      <c r="AY750">
        <v>1</v>
      </c>
      <c r="AZ750">
        <v>0</v>
      </c>
      <c r="BA750">
        <v>726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B750">
        <v>0</v>
      </c>
    </row>
    <row r="751" spans="1:80">
      <c r="A751">
        <f>ROW(Source!A1585)</f>
        <v>1585</v>
      </c>
      <c r="B751">
        <v>22950688</v>
      </c>
      <c r="C751">
        <v>22957318</v>
      </c>
      <c r="D751">
        <v>7234094</v>
      </c>
      <c r="E751">
        <v>1</v>
      </c>
      <c r="F751">
        <v>1</v>
      </c>
      <c r="G751">
        <v>7157832</v>
      </c>
      <c r="H751">
        <v>3</v>
      </c>
      <c r="I751" t="s">
        <v>930</v>
      </c>
      <c r="J751" t="s">
        <v>932</v>
      </c>
      <c r="K751" t="s">
        <v>931</v>
      </c>
      <c r="L751">
        <v>1327</v>
      </c>
      <c r="N751">
        <v>1005</v>
      </c>
      <c r="O751" t="s">
        <v>462</v>
      </c>
      <c r="P751" t="s">
        <v>462</v>
      </c>
      <c r="Q751">
        <v>1</v>
      </c>
      <c r="Y751">
        <v>102.5</v>
      </c>
      <c r="AA751">
        <v>276.39999999999998</v>
      </c>
      <c r="AB751">
        <v>0</v>
      </c>
      <c r="AC751">
        <v>0</v>
      </c>
      <c r="AD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 t="s">
        <v>45</v>
      </c>
      <c r="AT751">
        <v>102.5</v>
      </c>
      <c r="AU751" t="s">
        <v>45</v>
      </c>
      <c r="AV751">
        <v>0</v>
      </c>
      <c r="AW751">
        <v>1</v>
      </c>
      <c r="AX751">
        <v>-1</v>
      </c>
      <c r="AY751">
        <v>0</v>
      </c>
      <c r="AZ751">
        <v>0</v>
      </c>
      <c r="BA751" t="s">
        <v>45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B751">
        <v>0</v>
      </c>
    </row>
    <row r="752" spans="1:80">
      <c r="A752">
        <f>ROW(Source!A1587)</f>
        <v>1587</v>
      </c>
      <c r="B752">
        <v>22950688</v>
      </c>
      <c r="C752">
        <v>22957336</v>
      </c>
      <c r="D752">
        <v>7157835</v>
      </c>
      <c r="E752">
        <v>7157832</v>
      </c>
      <c r="F752">
        <v>1</v>
      </c>
      <c r="G752">
        <v>7157832</v>
      </c>
      <c r="H752">
        <v>1</v>
      </c>
      <c r="I752" t="s">
        <v>1053</v>
      </c>
      <c r="J752" t="s">
        <v>45</v>
      </c>
      <c r="K752" t="s">
        <v>1054</v>
      </c>
      <c r="L752">
        <v>1191</v>
      </c>
      <c r="N752">
        <v>1013</v>
      </c>
      <c r="O752" t="s">
        <v>1055</v>
      </c>
      <c r="P752" t="s">
        <v>1055</v>
      </c>
      <c r="Q752">
        <v>1</v>
      </c>
      <c r="Y752">
        <v>8.99</v>
      </c>
      <c r="AA752">
        <v>0</v>
      </c>
      <c r="AB752">
        <v>0</v>
      </c>
      <c r="AC752">
        <v>0</v>
      </c>
      <c r="AD752">
        <v>0</v>
      </c>
      <c r="AN752">
        <v>0</v>
      </c>
      <c r="AO752">
        <v>1</v>
      </c>
      <c r="AP752">
        <v>0</v>
      </c>
      <c r="AQ752">
        <v>0</v>
      </c>
      <c r="AR752">
        <v>0</v>
      </c>
      <c r="AS752" t="s">
        <v>45</v>
      </c>
      <c r="AT752">
        <v>8.99</v>
      </c>
      <c r="AU752" t="s">
        <v>45</v>
      </c>
      <c r="AV752">
        <v>1</v>
      </c>
      <c r="AW752">
        <v>2</v>
      </c>
      <c r="AX752">
        <v>22957339</v>
      </c>
      <c r="AY752">
        <v>1</v>
      </c>
      <c r="AZ752">
        <v>0</v>
      </c>
      <c r="BA752">
        <v>728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B752">
        <v>0</v>
      </c>
    </row>
    <row r="753" spans="1:80">
      <c r="A753">
        <f>ROW(Source!A1587)</f>
        <v>1587</v>
      </c>
      <c r="B753">
        <v>22950688</v>
      </c>
      <c r="C753">
        <v>22957336</v>
      </c>
      <c r="D753">
        <v>7159942</v>
      </c>
      <c r="E753">
        <v>7157832</v>
      </c>
      <c r="F753">
        <v>1</v>
      </c>
      <c r="G753">
        <v>7157832</v>
      </c>
      <c r="H753">
        <v>2</v>
      </c>
      <c r="I753" t="s">
        <v>1063</v>
      </c>
      <c r="J753" t="s">
        <v>45</v>
      </c>
      <c r="K753" t="s">
        <v>1064</v>
      </c>
      <c r="L753">
        <v>1344</v>
      </c>
      <c r="N753">
        <v>1008</v>
      </c>
      <c r="O753" t="s">
        <v>1065</v>
      </c>
      <c r="P753" t="s">
        <v>1065</v>
      </c>
      <c r="Q753">
        <v>1</v>
      </c>
      <c r="Y753">
        <v>2.23</v>
      </c>
      <c r="AA753">
        <v>0</v>
      </c>
      <c r="AB753">
        <v>1</v>
      </c>
      <c r="AC753">
        <v>0</v>
      </c>
      <c r="AD753">
        <v>0</v>
      </c>
      <c r="AN753">
        <v>0</v>
      </c>
      <c r="AO753">
        <v>1</v>
      </c>
      <c r="AP753">
        <v>0</v>
      </c>
      <c r="AQ753">
        <v>0</v>
      </c>
      <c r="AR753">
        <v>0</v>
      </c>
      <c r="AS753" t="s">
        <v>45</v>
      </c>
      <c r="AT753">
        <v>2.23</v>
      </c>
      <c r="AU753" t="s">
        <v>45</v>
      </c>
      <c r="AV753">
        <v>0</v>
      </c>
      <c r="AW753">
        <v>2</v>
      </c>
      <c r="AX753">
        <v>22957340</v>
      </c>
      <c r="AY753">
        <v>1</v>
      </c>
      <c r="AZ753">
        <v>0</v>
      </c>
      <c r="BA753">
        <v>729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B753">
        <v>0</v>
      </c>
    </row>
    <row r="754" spans="1:80">
      <c r="A754">
        <f>ROW(Source!A1587)</f>
        <v>1587</v>
      </c>
      <c r="B754">
        <v>22950688</v>
      </c>
      <c r="C754">
        <v>22957336</v>
      </c>
      <c r="D754">
        <v>7232009</v>
      </c>
      <c r="E754">
        <v>1</v>
      </c>
      <c r="F754">
        <v>1</v>
      </c>
      <c r="G754">
        <v>7157832</v>
      </c>
      <c r="H754">
        <v>3</v>
      </c>
      <c r="I754" t="s">
        <v>939</v>
      </c>
      <c r="J754" t="s">
        <v>941</v>
      </c>
      <c r="K754" t="s">
        <v>940</v>
      </c>
      <c r="L754">
        <v>1301</v>
      </c>
      <c r="N754">
        <v>1003</v>
      </c>
      <c r="O754" t="s">
        <v>270</v>
      </c>
      <c r="P754" t="s">
        <v>270</v>
      </c>
      <c r="Q754">
        <v>1</v>
      </c>
      <c r="Y754">
        <v>101</v>
      </c>
      <c r="AA754">
        <v>22.18</v>
      </c>
      <c r="AB754">
        <v>0</v>
      </c>
      <c r="AC754">
        <v>0</v>
      </c>
      <c r="AD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 t="s">
        <v>45</v>
      </c>
      <c r="AT754">
        <v>101</v>
      </c>
      <c r="AU754" t="s">
        <v>45</v>
      </c>
      <c r="AV754">
        <v>0</v>
      </c>
      <c r="AW754">
        <v>1</v>
      </c>
      <c r="AX754">
        <v>-1</v>
      </c>
      <c r="AY754">
        <v>0</v>
      </c>
      <c r="AZ754">
        <v>0</v>
      </c>
      <c r="BA754" t="s">
        <v>45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B754">
        <v>0</v>
      </c>
    </row>
    <row r="755" spans="1:80">
      <c r="A755">
        <f>ROW(Source!A1587)</f>
        <v>1587</v>
      </c>
      <c r="B755">
        <v>22950688</v>
      </c>
      <c r="C755">
        <v>22957336</v>
      </c>
      <c r="D755">
        <v>7232110</v>
      </c>
      <c r="E755">
        <v>1</v>
      </c>
      <c r="F755">
        <v>1</v>
      </c>
      <c r="G755">
        <v>7157832</v>
      </c>
      <c r="H755">
        <v>3</v>
      </c>
      <c r="I755" t="s">
        <v>936</v>
      </c>
      <c r="J755" t="s">
        <v>938</v>
      </c>
      <c r="K755" t="s">
        <v>937</v>
      </c>
      <c r="L755">
        <v>1346</v>
      </c>
      <c r="N755">
        <v>1009</v>
      </c>
      <c r="O755" t="s">
        <v>163</v>
      </c>
      <c r="P755" t="s">
        <v>163</v>
      </c>
      <c r="Q755">
        <v>1</v>
      </c>
      <c r="Y755">
        <v>5.15</v>
      </c>
      <c r="AA755">
        <v>9.99</v>
      </c>
      <c r="AB755">
        <v>0</v>
      </c>
      <c r="AC755">
        <v>0</v>
      </c>
      <c r="AD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 t="s">
        <v>45</v>
      </c>
      <c r="AT755">
        <v>5.15</v>
      </c>
      <c r="AU755" t="s">
        <v>45</v>
      </c>
      <c r="AV755">
        <v>0</v>
      </c>
      <c r="AW755">
        <v>1</v>
      </c>
      <c r="AX755">
        <v>-1</v>
      </c>
      <c r="AY755">
        <v>0</v>
      </c>
      <c r="AZ755">
        <v>0</v>
      </c>
      <c r="BA755" t="s">
        <v>45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B755">
        <v>0</v>
      </c>
    </row>
    <row r="756" spans="1:80">
      <c r="A756">
        <f>ROW(Source!A1616)</f>
        <v>1616</v>
      </c>
      <c r="B756">
        <v>22950688</v>
      </c>
      <c r="C756">
        <v>22957389</v>
      </c>
      <c r="D756">
        <v>7157835</v>
      </c>
      <c r="E756">
        <v>7157832</v>
      </c>
      <c r="F756">
        <v>1</v>
      </c>
      <c r="G756">
        <v>7157832</v>
      </c>
      <c r="H756">
        <v>1</v>
      </c>
      <c r="I756" t="s">
        <v>1053</v>
      </c>
      <c r="J756" t="s">
        <v>45</v>
      </c>
      <c r="K756" t="s">
        <v>1054</v>
      </c>
      <c r="L756">
        <v>1191</v>
      </c>
      <c r="N756">
        <v>1013</v>
      </c>
      <c r="O756" t="s">
        <v>1055</v>
      </c>
      <c r="P756" t="s">
        <v>1055</v>
      </c>
      <c r="Q756">
        <v>1</v>
      </c>
      <c r="Y756">
        <v>69.87</v>
      </c>
      <c r="AA756">
        <v>0</v>
      </c>
      <c r="AB756">
        <v>0</v>
      </c>
      <c r="AC756">
        <v>0</v>
      </c>
      <c r="AD756">
        <v>0</v>
      </c>
      <c r="AN756">
        <v>0</v>
      </c>
      <c r="AO756">
        <v>1</v>
      </c>
      <c r="AP756">
        <v>0</v>
      </c>
      <c r="AQ756">
        <v>0</v>
      </c>
      <c r="AR756">
        <v>0</v>
      </c>
      <c r="AS756" t="s">
        <v>45</v>
      </c>
      <c r="AT756">
        <v>69.87</v>
      </c>
      <c r="AU756" t="s">
        <v>45</v>
      </c>
      <c r="AV756">
        <v>1</v>
      </c>
      <c r="AW756">
        <v>2</v>
      </c>
      <c r="AX756">
        <v>22957394</v>
      </c>
      <c r="AY756">
        <v>1</v>
      </c>
      <c r="AZ756">
        <v>0</v>
      </c>
      <c r="BA756">
        <v>732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B756">
        <v>0</v>
      </c>
    </row>
    <row r="757" spans="1:80">
      <c r="A757">
        <f>ROW(Source!A1616)</f>
        <v>1616</v>
      </c>
      <c r="B757">
        <v>22950688</v>
      </c>
      <c r="C757">
        <v>22957389</v>
      </c>
      <c r="D757">
        <v>7231126</v>
      </c>
      <c r="E757">
        <v>1</v>
      </c>
      <c r="F757">
        <v>1</v>
      </c>
      <c r="G757">
        <v>7157832</v>
      </c>
      <c r="H757">
        <v>2</v>
      </c>
      <c r="I757" t="s">
        <v>1125</v>
      </c>
      <c r="J757" t="s">
        <v>1126</v>
      </c>
      <c r="K757" t="s">
        <v>1127</v>
      </c>
      <c r="L757">
        <v>1368</v>
      </c>
      <c r="N757">
        <v>1011</v>
      </c>
      <c r="O757" t="s">
        <v>1059</v>
      </c>
      <c r="P757" t="s">
        <v>1059</v>
      </c>
      <c r="Q757">
        <v>1</v>
      </c>
      <c r="Y757">
        <v>1.44</v>
      </c>
      <c r="AA757">
        <v>0</v>
      </c>
      <c r="AB757">
        <v>41.62</v>
      </c>
      <c r="AC757">
        <v>13.33</v>
      </c>
      <c r="AD757">
        <v>0</v>
      </c>
      <c r="AN757">
        <v>0</v>
      </c>
      <c r="AO757">
        <v>1</v>
      </c>
      <c r="AP757">
        <v>0</v>
      </c>
      <c r="AQ757">
        <v>0</v>
      </c>
      <c r="AR757">
        <v>0</v>
      </c>
      <c r="AS757" t="s">
        <v>45</v>
      </c>
      <c r="AT757">
        <v>1.44</v>
      </c>
      <c r="AU757" t="s">
        <v>45</v>
      </c>
      <c r="AV757">
        <v>0</v>
      </c>
      <c r="AW757">
        <v>2</v>
      </c>
      <c r="AX757">
        <v>22957395</v>
      </c>
      <c r="AY757">
        <v>1</v>
      </c>
      <c r="AZ757">
        <v>0</v>
      </c>
      <c r="BA757">
        <v>733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B757">
        <v>0</v>
      </c>
    </row>
    <row r="758" spans="1:80">
      <c r="A758">
        <f>ROW(Source!A1616)</f>
        <v>1616</v>
      </c>
      <c r="B758">
        <v>22950688</v>
      </c>
      <c r="C758">
        <v>22957389</v>
      </c>
      <c r="D758">
        <v>7231489</v>
      </c>
      <c r="E758">
        <v>1</v>
      </c>
      <c r="F758">
        <v>1</v>
      </c>
      <c r="G758">
        <v>7157832</v>
      </c>
      <c r="H758">
        <v>2</v>
      </c>
      <c r="I758" t="s">
        <v>1077</v>
      </c>
      <c r="J758" t="s">
        <v>1078</v>
      </c>
      <c r="K758" t="s">
        <v>1079</v>
      </c>
      <c r="L758">
        <v>1368</v>
      </c>
      <c r="N758">
        <v>1011</v>
      </c>
      <c r="O758" t="s">
        <v>1059</v>
      </c>
      <c r="P758" t="s">
        <v>1059</v>
      </c>
      <c r="Q758">
        <v>1</v>
      </c>
      <c r="Y758">
        <v>1.44</v>
      </c>
      <c r="AA758">
        <v>0</v>
      </c>
      <c r="AB758">
        <v>3.16</v>
      </c>
      <c r="AC758">
        <v>0.04</v>
      </c>
      <c r="AD758">
        <v>0</v>
      </c>
      <c r="AN758">
        <v>0</v>
      </c>
      <c r="AO758">
        <v>1</v>
      </c>
      <c r="AP758">
        <v>0</v>
      </c>
      <c r="AQ758">
        <v>0</v>
      </c>
      <c r="AR758">
        <v>0</v>
      </c>
      <c r="AS758" t="s">
        <v>45</v>
      </c>
      <c r="AT758">
        <v>1.44</v>
      </c>
      <c r="AU758" t="s">
        <v>45</v>
      </c>
      <c r="AV758">
        <v>0</v>
      </c>
      <c r="AW758">
        <v>2</v>
      </c>
      <c r="AX758">
        <v>22957396</v>
      </c>
      <c r="AY758">
        <v>1</v>
      </c>
      <c r="AZ758">
        <v>0</v>
      </c>
      <c r="BA758">
        <v>734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B758">
        <v>0</v>
      </c>
    </row>
    <row r="759" spans="1:80">
      <c r="A759">
        <f>ROW(Source!A1616)</f>
        <v>1616</v>
      </c>
      <c r="B759">
        <v>22950688</v>
      </c>
      <c r="C759">
        <v>22957389</v>
      </c>
      <c r="D759">
        <v>7182702</v>
      </c>
      <c r="E759">
        <v>7157832</v>
      </c>
      <c r="F759">
        <v>1</v>
      </c>
      <c r="G759">
        <v>7157832</v>
      </c>
      <c r="H759">
        <v>3</v>
      </c>
      <c r="I759" t="s">
        <v>1066</v>
      </c>
      <c r="J759" t="s">
        <v>45</v>
      </c>
      <c r="K759" t="s">
        <v>1134</v>
      </c>
      <c r="L759">
        <v>1348</v>
      </c>
      <c r="N759">
        <v>1009</v>
      </c>
      <c r="O759" t="s">
        <v>138</v>
      </c>
      <c r="P759" t="s">
        <v>138</v>
      </c>
      <c r="Q759">
        <v>1000</v>
      </c>
      <c r="Y759">
        <v>5.2</v>
      </c>
      <c r="AA759">
        <v>0</v>
      </c>
      <c r="AB759">
        <v>0</v>
      </c>
      <c r="AC759">
        <v>0</v>
      </c>
      <c r="AD759">
        <v>0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45</v>
      </c>
      <c r="AT759">
        <v>5.2</v>
      </c>
      <c r="AU759" t="s">
        <v>45</v>
      </c>
      <c r="AV759">
        <v>0</v>
      </c>
      <c r="AW759">
        <v>2</v>
      </c>
      <c r="AX759">
        <v>22957397</v>
      </c>
      <c r="AY759">
        <v>1</v>
      </c>
      <c r="AZ759">
        <v>0</v>
      </c>
      <c r="BA759">
        <v>735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B759">
        <v>0</v>
      </c>
    </row>
    <row r="760" spans="1:80">
      <c r="A760">
        <f>ROW(Source!A1617)</f>
        <v>1617</v>
      </c>
      <c r="B760">
        <v>22950688</v>
      </c>
      <c r="C760">
        <v>22957398</v>
      </c>
      <c r="D760">
        <v>7157835</v>
      </c>
      <c r="E760">
        <v>7157832</v>
      </c>
      <c r="F760">
        <v>1</v>
      </c>
      <c r="G760">
        <v>7157832</v>
      </c>
      <c r="H760">
        <v>1</v>
      </c>
      <c r="I760" t="s">
        <v>1053</v>
      </c>
      <c r="J760" t="s">
        <v>45</v>
      </c>
      <c r="K760" t="s">
        <v>1054</v>
      </c>
      <c r="L760">
        <v>1191</v>
      </c>
      <c r="N760">
        <v>1013</v>
      </c>
      <c r="O760" t="s">
        <v>1055</v>
      </c>
      <c r="P760" t="s">
        <v>1055</v>
      </c>
      <c r="Q760">
        <v>1</v>
      </c>
      <c r="Y760">
        <v>24.6</v>
      </c>
      <c r="AA760">
        <v>0</v>
      </c>
      <c r="AB760">
        <v>0</v>
      </c>
      <c r="AC760">
        <v>0</v>
      </c>
      <c r="AD760">
        <v>0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45</v>
      </c>
      <c r="AT760">
        <v>24.6</v>
      </c>
      <c r="AU760" t="s">
        <v>45</v>
      </c>
      <c r="AV760">
        <v>1</v>
      </c>
      <c r="AW760">
        <v>2</v>
      </c>
      <c r="AX760">
        <v>22957509</v>
      </c>
      <c r="AY760">
        <v>1</v>
      </c>
      <c r="AZ760">
        <v>0</v>
      </c>
      <c r="BA760">
        <v>736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B760">
        <v>0</v>
      </c>
    </row>
    <row r="761" spans="1:80">
      <c r="A761">
        <f>ROW(Source!A1617)</f>
        <v>1617</v>
      </c>
      <c r="B761">
        <v>22950688</v>
      </c>
      <c r="C761">
        <v>22957398</v>
      </c>
      <c r="D761">
        <v>7231126</v>
      </c>
      <c r="E761">
        <v>1</v>
      </c>
      <c r="F761">
        <v>1</v>
      </c>
      <c r="G761">
        <v>7157832</v>
      </c>
      <c r="H761">
        <v>2</v>
      </c>
      <c r="I761" t="s">
        <v>1125</v>
      </c>
      <c r="J761" t="s">
        <v>1126</v>
      </c>
      <c r="K761" t="s">
        <v>1127</v>
      </c>
      <c r="L761">
        <v>1368</v>
      </c>
      <c r="N761">
        <v>1011</v>
      </c>
      <c r="O761" t="s">
        <v>1059</v>
      </c>
      <c r="P761" t="s">
        <v>1059</v>
      </c>
      <c r="Q761">
        <v>1</v>
      </c>
      <c r="Y761">
        <v>10.4</v>
      </c>
      <c r="AA761">
        <v>0</v>
      </c>
      <c r="AB761">
        <v>41.62</v>
      </c>
      <c r="AC761">
        <v>13.33</v>
      </c>
      <c r="AD761">
        <v>0</v>
      </c>
      <c r="AN761">
        <v>0</v>
      </c>
      <c r="AO761">
        <v>1</v>
      </c>
      <c r="AP761">
        <v>0</v>
      </c>
      <c r="AQ761">
        <v>0</v>
      </c>
      <c r="AR761">
        <v>0</v>
      </c>
      <c r="AS761" t="s">
        <v>45</v>
      </c>
      <c r="AT761">
        <v>10.4</v>
      </c>
      <c r="AU761" t="s">
        <v>45</v>
      </c>
      <c r="AV761">
        <v>0</v>
      </c>
      <c r="AW761">
        <v>2</v>
      </c>
      <c r="AX761">
        <v>22957510</v>
      </c>
      <c r="AY761">
        <v>1</v>
      </c>
      <c r="AZ761">
        <v>0</v>
      </c>
      <c r="BA761">
        <v>737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B761">
        <v>0</v>
      </c>
    </row>
    <row r="762" spans="1:80">
      <c r="A762">
        <f>ROW(Source!A1617)</f>
        <v>1617</v>
      </c>
      <c r="B762">
        <v>22950688</v>
      </c>
      <c r="C762">
        <v>22957398</v>
      </c>
      <c r="D762">
        <v>7231489</v>
      </c>
      <c r="E762">
        <v>1</v>
      </c>
      <c r="F762">
        <v>1</v>
      </c>
      <c r="G762">
        <v>7157832</v>
      </c>
      <c r="H762">
        <v>2</v>
      </c>
      <c r="I762" t="s">
        <v>1077</v>
      </c>
      <c r="J762" t="s">
        <v>1078</v>
      </c>
      <c r="K762" t="s">
        <v>1079</v>
      </c>
      <c r="L762">
        <v>1368</v>
      </c>
      <c r="N762">
        <v>1011</v>
      </c>
      <c r="O762" t="s">
        <v>1059</v>
      </c>
      <c r="P762" t="s">
        <v>1059</v>
      </c>
      <c r="Q762">
        <v>1</v>
      </c>
      <c r="Y762">
        <v>10.4</v>
      </c>
      <c r="AA762">
        <v>0</v>
      </c>
      <c r="AB762">
        <v>3.16</v>
      </c>
      <c r="AC762">
        <v>0.04</v>
      </c>
      <c r="AD762">
        <v>0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45</v>
      </c>
      <c r="AT762">
        <v>10.4</v>
      </c>
      <c r="AU762" t="s">
        <v>45</v>
      </c>
      <c r="AV762">
        <v>0</v>
      </c>
      <c r="AW762">
        <v>2</v>
      </c>
      <c r="AX762">
        <v>22957511</v>
      </c>
      <c r="AY762">
        <v>1</v>
      </c>
      <c r="AZ762">
        <v>0</v>
      </c>
      <c r="BA762">
        <v>738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B762">
        <v>0</v>
      </c>
    </row>
    <row r="763" spans="1:80">
      <c r="A763">
        <f>ROW(Source!A1617)</f>
        <v>1617</v>
      </c>
      <c r="B763">
        <v>22950688</v>
      </c>
      <c r="C763">
        <v>22957398</v>
      </c>
      <c r="D763">
        <v>7182702</v>
      </c>
      <c r="E763">
        <v>7157832</v>
      </c>
      <c r="F763">
        <v>1</v>
      </c>
      <c r="G763">
        <v>7157832</v>
      </c>
      <c r="H763">
        <v>3</v>
      </c>
      <c r="I763" t="s">
        <v>1066</v>
      </c>
      <c r="J763" t="s">
        <v>45</v>
      </c>
      <c r="K763" t="s">
        <v>1134</v>
      </c>
      <c r="L763">
        <v>1348</v>
      </c>
      <c r="N763">
        <v>1009</v>
      </c>
      <c r="O763" t="s">
        <v>138</v>
      </c>
      <c r="P763" t="s">
        <v>138</v>
      </c>
      <c r="Q763">
        <v>1000</v>
      </c>
      <c r="Y763">
        <v>6.6</v>
      </c>
      <c r="AA763">
        <v>0</v>
      </c>
      <c r="AB763">
        <v>0</v>
      </c>
      <c r="AC763">
        <v>0</v>
      </c>
      <c r="AD763">
        <v>0</v>
      </c>
      <c r="AN763">
        <v>0</v>
      </c>
      <c r="AO763">
        <v>1</v>
      </c>
      <c r="AP763">
        <v>0</v>
      </c>
      <c r="AQ763">
        <v>0</v>
      </c>
      <c r="AR763">
        <v>0</v>
      </c>
      <c r="AS763" t="s">
        <v>45</v>
      </c>
      <c r="AT763">
        <v>6.6</v>
      </c>
      <c r="AU763" t="s">
        <v>45</v>
      </c>
      <c r="AV763">
        <v>0</v>
      </c>
      <c r="AW763">
        <v>2</v>
      </c>
      <c r="AX763">
        <v>22957512</v>
      </c>
      <c r="AY763">
        <v>1</v>
      </c>
      <c r="AZ763">
        <v>0</v>
      </c>
      <c r="BA763">
        <v>739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B763">
        <v>0</v>
      </c>
    </row>
    <row r="764" spans="1:80">
      <c r="A764">
        <f>ROW(Source!A1618)</f>
        <v>1618</v>
      </c>
      <c r="B764">
        <v>22950688</v>
      </c>
      <c r="C764">
        <v>22957405</v>
      </c>
      <c r="D764">
        <v>7157835</v>
      </c>
      <c r="E764">
        <v>7157832</v>
      </c>
      <c r="F764">
        <v>1</v>
      </c>
      <c r="G764">
        <v>7157832</v>
      </c>
      <c r="H764">
        <v>1</v>
      </c>
      <c r="I764" t="s">
        <v>1053</v>
      </c>
      <c r="J764" t="s">
        <v>45</v>
      </c>
      <c r="K764" t="s">
        <v>1054</v>
      </c>
      <c r="L764">
        <v>1191</v>
      </c>
      <c r="N764">
        <v>1013</v>
      </c>
      <c r="O764" t="s">
        <v>1055</v>
      </c>
      <c r="P764" t="s">
        <v>1055</v>
      </c>
      <c r="Q764">
        <v>1</v>
      </c>
      <c r="Y764">
        <v>23.33</v>
      </c>
      <c r="AA764">
        <v>0</v>
      </c>
      <c r="AB764">
        <v>0</v>
      </c>
      <c r="AC764">
        <v>0</v>
      </c>
      <c r="AD764">
        <v>0</v>
      </c>
      <c r="AN764">
        <v>0</v>
      </c>
      <c r="AO764">
        <v>1</v>
      </c>
      <c r="AP764">
        <v>0</v>
      </c>
      <c r="AQ764">
        <v>0</v>
      </c>
      <c r="AR764">
        <v>0</v>
      </c>
      <c r="AS764" t="s">
        <v>45</v>
      </c>
      <c r="AT764">
        <v>23.33</v>
      </c>
      <c r="AU764" t="s">
        <v>45</v>
      </c>
      <c r="AV764">
        <v>1</v>
      </c>
      <c r="AW764">
        <v>2</v>
      </c>
      <c r="AX764">
        <v>22957409</v>
      </c>
      <c r="AY764">
        <v>1</v>
      </c>
      <c r="AZ764">
        <v>0</v>
      </c>
      <c r="BA764">
        <v>740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B764">
        <v>0</v>
      </c>
    </row>
    <row r="765" spans="1:80">
      <c r="A765">
        <f>ROW(Source!A1618)</f>
        <v>1618</v>
      </c>
      <c r="B765">
        <v>22950688</v>
      </c>
      <c r="C765">
        <v>22957405</v>
      </c>
      <c r="D765">
        <v>7231062</v>
      </c>
      <c r="E765">
        <v>1</v>
      </c>
      <c r="F765">
        <v>1</v>
      </c>
      <c r="G765">
        <v>7157832</v>
      </c>
      <c r="H765">
        <v>2</v>
      </c>
      <c r="I765" t="s">
        <v>1199</v>
      </c>
      <c r="J765" t="s">
        <v>1200</v>
      </c>
      <c r="K765" t="s">
        <v>1201</v>
      </c>
      <c r="L765">
        <v>1368</v>
      </c>
      <c r="N765">
        <v>1011</v>
      </c>
      <c r="O765" t="s">
        <v>1059</v>
      </c>
      <c r="P765" t="s">
        <v>1059</v>
      </c>
      <c r="Q765">
        <v>1</v>
      </c>
      <c r="Y765">
        <v>7.82</v>
      </c>
      <c r="AA765">
        <v>0</v>
      </c>
      <c r="AB765">
        <v>1.61</v>
      </c>
      <c r="AC765">
        <v>0.04</v>
      </c>
      <c r="AD765">
        <v>0</v>
      </c>
      <c r="AN765">
        <v>0</v>
      </c>
      <c r="AO765">
        <v>1</v>
      </c>
      <c r="AP765">
        <v>0</v>
      </c>
      <c r="AQ765">
        <v>0</v>
      </c>
      <c r="AR765">
        <v>0</v>
      </c>
      <c r="AS765" t="s">
        <v>45</v>
      </c>
      <c r="AT765">
        <v>7.82</v>
      </c>
      <c r="AU765" t="s">
        <v>45</v>
      </c>
      <c r="AV765">
        <v>0</v>
      </c>
      <c r="AW765">
        <v>2</v>
      </c>
      <c r="AX765">
        <v>22957410</v>
      </c>
      <c r="AY765">
        <v>1</v>
      </c>
      <c r="AZ765">
        <v>0</v>
      </c>
      <c r="BA765">
        <v>741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B765">
        <v>0</v>
      </c>
    </row>
    <row r="766" spans="1:80">
      <c r="A766">
        <f>ROW(Source!A1618)</f>
        <v>1618</v>
      </c>
      <c r="B766">
        <v>22950688</v>
      </c>
      <c r="C766">
        <v>22957405</v>
      </c>
      <c r="D766">
        <v>7231827</v>
      </c>
      <c r="E766">
        <v>1</v>
      </c>
      <c r="F766">
        <v>1</v>
      </c>
      <c r="G766">
        <v>7157832</v>
      </c>
      <c r="H766">
        <v>3</v>
      </c>
      <c r="I766" t="s">
        <v>612</v>
      </c>
      <c r="J766" t="s">
        <v>614</v>
      </c>
      <c r="K766" t="s">
        <v>613</v>
      </c>
      <c r="L766">
        <v>1339</v>
      </c>
      <c r="N766">
        <v>1007</v>
      </c>
      <c r="O766" t="s">
        <v>102</v>
      </c>
      <c r="P766" t="s">
        <v>102</v>
      </c>
      <c r="Q766">
        <v>1</v>
      </c>
      <c r="Y766">
        <v>3.5</v>
      </c>
      <c r="AA766">
        <v>7.07</v>
      </c>
      <c r="AB766">
        <v>0</v>
      </c>
      <c r="AC766">
        <v>0</v>
      </c>
      <c r="AD766">
        <v>0</v>
      </c>
      <c r="AN766">
        <v>0</v>
      </c>
      <c r="AO766">
        <v>1</v>
      </c>
      <c r="AP766">
        <v>0</v>
      </c>
      <c r="AQ766">
        <v>0</v>
      </c>
      <c r="AR766">
        <v>0</v>
      </c>
      <c r="AS766" t="s">
        <v>45</v>
      </c>
      <c r="AT766">
        <v>3.5</v>
      </c>
      <c r="AU766" t="s">
        <v>45</v>
      </c>
      <c r="AV766">
        <v>0</v>
      </c>
      <c r="AW766">
        <v>2</v>
      </c>
      <c r="AX766">
        <v>22957411</v>
      </c>
      <c r="AY766">
        <v>1</v>
      </c>
      <c r="AZ766">
        <v>0</v>
      </c>
      <c r="BA766">
        <v>742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B766">
        <v>0</v>
      </c>
    </row>
    <row r="767" spans="1:80">
      <c r="A767">
        <f>ROW(Source!A1618)</f>
        <v>1618</v>
      </c>
      <c r="B767">
        <v>22950688</v>
      </c>
      <c r="C767">
        <v>22957405</v>
      </c>
      <c r="D767">
        <v>7234964</v>
      </c>
      <c r="E767">
        <v>1</v>
      </c>
      <c r="F767">
        <v>1</v>
      </c>
      <c r="G767">
        <v>7157832</v>
      </c>
      <c r="H767">
        <v>3</v>
      </c>
      <c r="I767" t="s">
        <v>807</v>
      </c>
      <c r="J767" t="s">
        <v>809</v>
      </c>
      <c r="K767" t="s">
        <v>808</v>
      </c>
      <c r="L767">
        <v>1339</v>
      </c>
      <c r="N767">
        <v>1007</v>
      </c>
      <c r="O767" t="s">
        <v>102</v>
      </c>
      <c r="P767" t="s">
        <v>102</v>
      </c>
      <c r="Q767">
        <v>1</v>
      </c>
      <c r="Y767">
        <v>2.04</v>
      </c>
      <c r="AA767">
        <v>451.14</v>
      </c>
      <c r="AB767">
        <v>0</v>
      </c>
      <c r="AC767">
        <v>0</v>
      </c>
      <c r="AD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 t="s">
        <v>45</v>
      </c>
      <c r="AT767">
        <v>2.04</v>
      </c>
      <c r="AU767" t="s">
        <v>45</v>
      </c>
      <c r="AV767">
        <v>0</v>
      </c>
      <c r="AW767">
        <v>1</v>
      </c>
      <c r="AX767">
        <v>-1</v>
      </c>
      <c r="AY767">
        <v>0</v>
      </c>
      <c r="AZ767">
        <v>0</v>
      </c>
      <c r="BA767" t="s">
        <v>45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B767">
        <v>0</v>
      </c>
    </row>
    <row r="768" spans="1:80">
      <c r="A768">
        <f>ROW(Source!A1620)</f>
        <v>1620</v>
      </c>
      <c r="B768">
        <v>22950688</v>
      </c>
      <c r="C768">
        <v>22957415</v>
      </c>
      <c r="D768">
        <v>7157835</v>
      </c>
      <c r="E768">
        <v>7157832</v>
      </c>
      <c r="F768">
        <v>1</v>
      </c>
      <c r="G768">
        <v>7157832</v>
      </c>
      <c r="H768">
        <v>1</v>
      </c>
      <c r="I768" t="s">
        <v>1053</v>
      </c>
      <c r="J768" t="s">
        <v>45</v>
      </c>
      <c r="K768" t="s">
        <v>1054</v>
      </c>
      <c r="L768">
        <v>1191</v>
      </c>
      <c r="N768">
        <v>1013</v>
      </c>
      <c r="O768" t="s">
        <v>1055</v>
      </c>
      <c r="P768" t="s">
        <v>1055</v>
      </c>
      <c r="Q768">
        <v>1</v>
      </c>
      <c r="Y768">
        <v>0.13200000000000001</v>
      </c>
      <c r="AA768">
        <v>0</v>
      </c>
      <c r="AB768">
        <v>0</v>
      </c>
      <c r="AC768">
        <v>0</v>
      </c>
      <c r="AD768">
        <v>0</v>
      </c>
      <c r="AN768">
        <v>0</v>
      </c>
      <c r="AO768">
        <v>1</v>
      </c>
      <c r="AP768">
        <v>1</v>
      </c>
      <c r="AQ768">
        <v>0</v>
      </c>
      <c r="AR768">
        <v>0</v>
      </c>
      <c r="AS768" t="s">
        <v>45</v>
      </c>
      <c r="AT768">
        <v>0.44</v>
      </c>
      <c r="AU768" t="s">
        <v>942</v>
      </c>
      <c r="AV768">
        <v>1</v>
      </c>
      <c r="AW768">
        <v>2</v>
      </c>
      <c r="AX768">
        <v>22957418</v>
      </c>
      <c r="AY768">
        <v>1</v>
      </c>
      <c r="AZ768">
        <v>0</v>
      </c>
      <c r="BA768">
        <v>744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B768">
        <v>0</v>
      </c>
    </row>
    <row r="769" spans="1:80">
      <c r="A769">
        <f>ROW(Source!A1620)</f>
        <v>1620</v>
      </c>
      <c r="B769">
        <v>22950688</v>
      </c>
      <c r="C769">
        <v>22957415</v>
      </c>
      <c r="D769">
        <v>7231062</v>
      </c>
      <c r="E769">
        <v>1</v>
      </c>
      <c r="F769">
        <v>1</v>
      </c>
      <c r="G769">
        <v>7157832</v>
      </c>
      <c r="H769">
        <v>2</v>
      </c>
      <c r="I769" t="s">
        <v>1199</v>
      </c>
      <c r="J769" t="s">
        <v>1200</v>
      </c>
      <c r="K769" t="s">
        <v>1201</v>
      </c>
      <c r="L769">
        <v>1368</v>
      </c>
      <c r="N769">
        <v>1011</v>
      </c>
      <c r="O769" t="s">
        <v>1059</v>
      </c>
      <c r="P769" t="s">
        <v>1059</v>
      </c>
      <c r="Q769">
        <v>1</v>
      </c>
      <c r="Y769">
        <v>4</v>
      </c>
      <c r="AA769">
        <v>0</v>
      </c>
      <c r="AB769">
        <v>1.61</v>
      </c>
      <c r="AC769">
        <v>0.04</v>
      </c>
      <c r="AD769">
        <v>0</v>
      </c>
      <c r="AN769">
        <v>0</v>
      </c>
      <c r="AO769">
        <v>1</v>
      </c>
      <c r="AP769">
        <v>1</v>
      </c>
      <c r="AQ769">
        <v>0</v>
      </c>
      <c r="AR769">
        <v>0</v>
      </c>
      <c r="AS769" t="s">
        <v>45</v>
      </c>
      <c r="AT769">
        <v>2</v>
      </c>
      <c r="AU769" t="s">
        <v>886</v>
      </c>
      <c r="AV769">
        <v>0</v>
      </c>
      <c r="AW769">
        <v>2</v>
      </c>
      <c r="AX769">
        <v>22957419</v>
      </c>
      <c r="AY769">
        <v>1</v>
      </c>
      <c r="AZ769">
        <v>0</v>
      </c>
      <c r="BA769">
        <v>745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B769">
        <v>0</v>
      </c>
    </row>
    <row r="770" spans="1:80">
      <c r="A770">
        <f>ROW(Source!A1620)</f>
        <v>1620</v>
      </c>
      <c r="B770">
        <v>22950688</v>
      </c>
      <c r="C770">
        <v>22957415</v>
      </c>
      <c r="D770">
        <v>7234964</v>
      </c>
      <c r="E770">
        <v>1</v>
      </c>
      <c r="F770">
        <v>1</v>
      </c>
      <c r="G770">
        <v>7157832</v>
      </c>
      <c r="H770">
        <v>3</v>
      </c>
      <c r="I770" t="s">
        <v>807</v>
      </c>
      <c r="J770" t="s">
        <v>809</v>
      </c>
      <c r="K770" t="s">
        <v>808</v>
      </c>
      <c r="L770">
        <v>1339</v>
      </c>
      <c r="N770">
        <v>1007</v>
      </c>
      <c r="O770" t="s">
        <v>102</v>
      </c>
      <c r="P770" t="s">
        <v>102</v>
      </c>
      <c r="Q770">
        <v>1</v>
      </c>
      <c r="Y770">
        <v>0.51</v>
      </c>
      <c r="AA770">
        <v>451.14</v>
      </c>
      <c r="AB770">
        <v>0</v>
      </c>
      <c r="AC770">
        <v>0</v>
      </c>
      <c r="AD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 t="s">
        <v>45</v>
      </c>
      <c r="AT770">
        <v>0.51</v>
      </c>
      <c r="AU770" t="s">
        <v>45</v>
      </c>
      <c r="AV770">
        <v>0</v>
      </c>
      <c r="AW770">
        <v>1</v>
      </c>
      <c r="AX770">
        <v>-1</v>
      </c>
      <c r="AY770">
        <v>0</v>
      </c>
      <c r="AZ770">
        <v>0</v>
      </c>
      <c r="BA770" t="s">
        <v>45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B770">
        <v>0</v>
      </c>
    </row>
    <row r="771" spans="1:80">
      <c r="A771">
        <f>ROW(Source!A1622)</f>
        <v>1622</v>
      </c>
      <c r="B771">
        <v>22950688</v>
      </c>
      <c r="C771">
        <v>22957235</v>
      </c>
      <c r="D771">
        <v>7157835</v>
      </c>
      <c r="E771">
        <v>7157832</v>
      </c>
      <c r="F771">
        <v>1</v>
      </c>
      <c r="G771">
        <v>7157832</v>
      </c>
      <c r="H771">
        <v>1</v>
      </c>
      <c r="I771" t="s">
        <v>1053</v>
      </c>
      <c r="J771" t="s">
        <v>45</v>
      </c>
      <c r="K771" t="s">
        <v>1054</v>
      </c>
      <c r="L771">
        <v>1191</v>
      </c>
      <c r="N771">
        <v>1013</v>
      </c>
      <c r="O771" t="s">
        <v>1055</v>
      </c>
      <c r="P771" t="s">
        <v>1055</v>
      </c>
      <c r="Q771">
        <v>1</v>
      </c>
      <c r="Y771">
        <v>28</v>
      </c>
      <c r="AA771">
        <v>0</v>
      </c>
      <c r="AB771">
        <v>0</v>
      </c>
      <c r="AC771">
        <v>0</v>
      </c>
      <c r="AD771">
        <v>0</v>
      </c>
      <c r="AN771">
        <v>0</v>
      </c>
      <c r="AO771">
        <v>1</v>
      </c>
      <c r="AP771">
        <v>0</v>
      </c>
      <c r="AQ771">
        <v>0</v>
      </c>
      <c r="AR771">
        <v>0</v>
      </c>
      <c r="AS771" t="s">
        <v>45</v>
      </c>
      <c r="AT771">
        <v>28</v>
      </c>
      <c r="AU771" t="s">
        <v>45</v>
      </c>
      <c r="AV771">
        <v>1</v>
      </c>
      <c r="AW771">
        <v>2</v>
      </c>
      <c r="AX771">
        <v>22957236</v>
      </c>
      <c r="AY771">
        <v>1</v>
      </c>
      <c r="AZ771">
        <v>0</v>
      </c>
      <c r="BA771">
        <v>747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B771">
        <v>0</v>
      </c>
    </row>
    <row r="772" spans="1:80">
      <c r="A772">
        <f>ROW(Source!A1622)</f>
        <v>1622</v>
      </c>
      <c r="B772">
        <v>22950688</v>
      </c>
      <c r="C772">
        <v>22957235</v>
      </c>
      <c r="D772">
        <v>7159942</v>
      </c>
      <c r="E772">
        <v>7157832</v>
      </c>
      <c r="F772">
        <v>1</v>
      </c>
      <c r="G772">
        <v>7157832</v>
      </c>
      <c r="H772">
        <v>2</v>
      </c>
      <c r="I772" t="s">
        <v>1063</v>
      </c>
      <c r="J772" t="s">
        <v>45</v>
      </c>
      <c r="K772" t="s">
        <v>1064</v>
      </c>
      <c r="L772">
        <v>1344</v>
      </c>
      <c r="N772">
        <v>1008</v>
      </c>
      <c r="O772" t="s">
        <v>1065</v>
      </c>
      <c r="P772" t="s">
        <v>1065</v>
      </c>
      <c r="Q772">
        <v>1</v>
      </c>
      <c r="Y772">
        <v>128.18</v>
      </c>
      <c r="AA772">
        <v>0</v>
      </c>
      <c r="AB772">
        <v>1</v>
      </c>
      <c r="AC772">
        <v>0</v>
      </c>
      <c r="AD772">
        <v>0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45</v>
      </c>
      <c r="AT772">
        <v>128.18</v>
      </c>
      <c r="AU772" t="s">
        <v>45</v>
      </c>
      <c r="AV772">
        <v>0</v>
      </c>
      <c r="AW772">
        <v>2</v>
      </c>
      <c r="AX772">
        <v>22957237</v>
      </c>
      <c r="AY772">
        <v>1</v>
      </c>
      <c r="AZ772">
        <v>0</v>
      </c>
      <c r="BA772">
        <v>748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B772">
        <v>0</v>
      </c>
    </row>
    <row r="773" spans="1:80">
      <c r="A773">
        <f>ROW(Source!A1622)</f>
        <v>1622</v>
      </c>
      <c r="B773">
        <v>22950688</v>
      </c>
      <c r="C773">
        <v>22957235</v>
      </c>
      <c r="D773">
        <v>7232718</v>
      </c>
      <c r="E773">
        <v>1</v>
      </c>
      <c r="F773">
        <v>1</v>
      </c>
      <c r="G773">
        <v>7157832</v>
      </c>
      <c r="H773">
        <v>3</v>
      </c>
      <c r="I773" t="s">
        <v>1358</v>
      </c>
      <c r="J773" t="s">
        <v>1359</v>
      </c>
      <c r="K773" t="s">
        <v>1360</v>
      </c>
      <c r="L773">
        <v>1348</v>
      </c>
      <c r="N773">
        <v>1009</v>
      </c>
      <c r="O773" t="s">
        <v>138</v>
      </c>
      <c r="P773" t="s">
        <v>138</v>
      </c>
      <c r="Q773">
        <v>1000</v>
      </c>
      <c r="Y773">
        <v>4.0000000000000001E-3</v>
      </c>
      <c r="AA773">
        <v>27329.119999999999</v>
      </c>
      <c r="AB773">
        <v>0</v>
      </c>
      <c r="AC773">
        <v>0</v>
      </c>
      <c r="AD773">
        <v>0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45</v>
      </c>
      <c r="AT773">
        <v>4.0000000000000001E-3</v>
      </c>
      <c r="AU773" t="s">
        <v>45</v>
      </c>
      <c r="AV773">
        <v>0</v>
      </c>
      <c r="AW773">
        <v>2</v>
      </c>
      <c r="AX773">
        <v>22957238</v>
      </c>
      <c r="AY773">
        <v>1</v>
      </c>
      <c r="AZ773">
        <v>0</v>
      </c>
      <c r="BA773">
        <v>749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B773">
        <v>0</v>
      </c>
    </row>
    <row r="774" spans="1:80">
      <c r="A774">
        <f>ROW(Source!A1622)</f>
        <v>1622</v>
      </c>
      <c r="B774">
        <v>22950688</v>
      </c>
      <c r="C774">
        <v>22957235</v>
      </c>
      <c r="D774">
        <v>7232016</v>
      </c>
      <c r="E774">
        <v>1</v>
      </c>
      <c r="F774">
        <v>1</v>
      </c>
      <c r="G774">
        <v>7157832</v>
      </c>
      <c r="H774">
        <v>3</v>
      </c>
      <c r="I774" t="s">
        <v>946</v>
      </c>
      <c r="J774" t="s">
        <v>948</v>
      </c>
      <c r="K774" t="s">
        <v>947</v>
      </c>
      <c r="L774">
        <v>1327</v>
      </c>
      <c r="N774">
        <v>1005</v>
      </c>
      <c r="O774" t="s">
        <v>462</v>
      </c>
      <c r="P774" t="s">
        <v>462</v>
      </c>
      <c r="Q774">
        <v>1</v>
      </c>
      <c r="Y774">
        <v>112</v>
      </c>
      <c r="AA774">
        <v>56.6</v>
      </c>
      <c r="AB774">
        <v>0</v>
      </c>
      <c r="AC774">
        <v>0</v>
      </c>
      <c r="AD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 t="s">
        <v>45</v>
      </c>
      <c r="AT774">
        <v>112</v>
      </c>
      <c r="AU774" t="s">
        <v>45</v>
      </c>
      <c r="AV774">
        <v>0</v>
      </c>
      <c r="AW774">
        <v>1</v>
      </c>
      <c r="AX774">
        <v>-1</v>
      </c>
      <c r="AY774">
        <v>0</v>
      </c>
      <c r="AZ774">
        <v>0</v>
      </c>
      <c r="BA774" t="s">
        <v>45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B774">
        <v>0</v>
      </c>
    </row>
    <row r="775" spans="1:80">
      <c r="A775">
        <f>ROW(Source!A1622)</f>
        <v>1622</v>
      </c>
      <c r="B775">
        <v>22950688</v>
      </c>
      <c r="C775">
        <v>22957235</v>
      </c>
      <c r="D775">
        <v>7231752</v>
      </c>
      <c r="E775">
        <v>1</v>
      </c>
      <c r="F775">
        <v>1</v>
      </c>
      <c r="G775">
        <v>7157832</v>
      </c>
      <c r="H775">
        <v>3</v>
      </c>
      <c r="I775" t="s">
        <v>1361</v>
      </c>
      <c r="J775" t="s">
        <v>1362</v>
      </c>
      <c r="K775" t="s">
        <v>1363</v>
      </c>
      <c r="L775">
        <v>1348</v>
      </c>
      <c r="N775">
        <v>1009</v>
      </c>
      <c r="O775" t="s">
        <v>138</v>
      </c>
      <c r="P775" t="s">
        <v>138</v>
      </c>
      <c r="Q775">
        <v>1000</v>
      </c>
      <c r="Y775">
        <v>5.3999999999999999E-2</v>
      </c>
      <c r="AA775">
        <v>6767.09</v>
      </c>
      <c r="AB775">
        <v>0</v>
      </c>
      <c r="AC775">
        <v>0</v>
      </c>
      <c r="AD775">
        <v>0</v>
      </c>
      <c r="AN775">
        <v>0</v>
      </c>
      <c r="AO775">
        <v>1</v>
      </c>
      <c r="AP775">
        <v>0</v>
      </c>
      <c r="AQ775">
        <v>0</v>
      </c>
      <c r="AR775">
        <v>0</v>
      </c>
      <c r="AS775" t="s">
        <v>45</v>
      </c>
      <c r="AT775">
        <v>5.3999999999999999E-2</v>
      </c>
      <c r="AU775" t="s">
        <v>45</v>
      </c>
      <c r="AV775">
        <v>0</v>
      </c>
      <c r="AW775">
        <v>2</v>
      </c>
      <c r="AX775">
        <v>22957239</v>
      </c>
      <c r="AY775">
        <v>1</v>
      </c>
      <c r="AZ775">
        <v>0</v>
      </c>
      <c r="BA775">
        <v>750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B775">
        <v>0</v>
      </c>
    </row>
    <row r="776" spans="1:80">
      <c r="A776">
        <f>ROW(Source!A1622)</f>
        <v>1622</v>
      </c>
      <c r="B776">
        <v>22950688</v>
      </c>
      <c r="C776">
        <v>22957235</v>
      </c>
      <c r="D776">
        <v>7231763</v>
      </c>
      <c r="E776">
        <v>1</v>
      </c>
      <c r="F776">
        <v>1</v>
      </c>
      <c r="G776">
        <v>7157832</v>
      </c>
      <c r="H776">
        <v>3</v>
      </c>
      <c r="I776" t="s">
        <v>1364</v>
      </c>
      <c r="J776" t="s">
        <v>1365</v>
      </c>
      <c r="K776" t="s">
        <v>1366</v>
      </c>
      <c r="L776">
        <v>1348</v>
      </c>
      <c r="N776">
        <v>1009</v>
      </c>
      <c r="O776" t="s">
        <v>138</v>
      </c>
      <c r="P776" t="s">
        <v>138</v>
      </c>
      <c r="Q776">
        <v>1000</v>
      </c>
      <c r="Y776">
        <v>2.3E-2</v>
      </c>
      <c r="AA776">
        <v>3389.74</v>
      </c>
      <c r="AB776">
        <v>0</v>
      </c>
      <c r="AC776">
        <v>0</v>
      </c>
      <c r="AD776">
        <v>0</v>
      </c>
      <c r="AN776">
        <v>0</v>
      </c>
      <c r="AO776">
        <v>1</v>
      </c>
      <c r="AP776">
        <v>0</v>
      </c>
      <c r="AQ776">
        <v>0</v>
      </c>
      <c r="AR776">
        <v>0</v>
      </c>
      <c r="AS776" t="s">
        <v>45</v>
      </c>
      <c r="AT776">
        <v>2.3E-2</v>
      </c>
      <c r="AU776" t="s">
        <v>45</v>
      </c>
      <c r="AV776">
        <v>0</v>
      </c>
      <c r="AW776">
        <v>2</v>
      </c>
      <c r="AX776">
        <v>22957240</v>
      </c>
      <c r="AY776">
        <v>1</v>
      </c>
      <c r="AZ776">
        <v>0</v>
      </c>
      <c r="BA776">
        <v>751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B776">
        <v>0</v>
      </c>
    </row>
    <row r="777" spans="1:80">
      <c r="A777">
        <f>ROW(Source!A1622)</f>
        <v>1622</v>
      </c>
      <c r="B777">
        <v>22950688</v>
      </c>
      <c r="C777">
        <v>22957235</v>
      </c>
      <c r="D777">
        <v>7232317</v>
      </c>
      <c r="E777">
        <v>1</v>
      </c>
      <c r="F777">
        <v>1</v>
      </c>
      <c r="G777">
        <v>7157832</v>
      </c>
      <c r="H777">
        <v>3</v>
      </c>
      <c r="I777" t="s">
        <v>1367</v>
      </c>
      <c r="J777" t="s">
        <v>1368</v>
      </c>
      <c r="K777" t="s">
        <v>1369</v>
      </c>
      <c r="L777">
        <v>1348</v>
      </c>
      <c r="N777">
        <v>1009</v>
      </c>
      <c r="O777" t="s">
        <v>138</v>
      </c>
      <c r="P777" t="s">
        <v>138</v>
      </c>
      <c r="Q777">
        <v>1000</v>
      </c>
      <c r="Y777">
        <v>0.25</v>
      </c>
      <c r="AA777">
        <v>20171.52</v>
      </c>
      <c r="AB777">
        <v>0</v>
      </c>
      <c r="AC777">
        <v>0</v>
      </c>
      <c r="AD777">
        <v>0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45</v>
      </c>
      <c r="AT777">
        <v>0.25</v>
      </c>
      <c r="AU777" t="s">
        <v>45</v>
      </c>
      <c r="AV777">
        <v>0</v>
      </c>
      <c r="AW777">
        <v>2</v>
      </c>
      <c r="AX777">
        <v>22957241</v>
      </c>
      <c r="AY777">
        <v>1</v>
      </c>
      <c r="AZ777">
        <v>0</v>
      </c>
      <c r="BA777">
        <v>752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B777">
        <v>0</v>
      </c>
    </row>
    <row r="778" spans="1:80">
      <c r="A778">
        <f>ROW(Source!A1624)</f>
        <v>1624</v>
      </c>
      <c r="B778">
        <v>22950688</v>
      </c>
      <c r="C778">
        <v>22957253</v>
      </c>
      <c r="D778">
        <v>7157835</v>
      </c>
      <c r="E778">
        <v>7157832</v>
      </c>
      <c r="F778">
        <v>1</v>
      </c>
      <c r="G778">
        <v>7157832</v>
      </c>
      <c r="H778">
        <v>1</v>
      </c>
      <c r="I778" t="s">
        <v>1053</v>
      </c>
      <c r="J778" t="s">
        <v>45</v>
      </c>
      <c r="K778" t="s">
        <v>1054</v>
      </c>
      <c r="L778">
        <v>1191</v>
      </c>
      <c r="N778">
        <v>1013</v>
      </c>
      <c r="O778" t="s">
        <v>1055</v>
      </c>
      <c r="P778" t="s">
        <v>1055</v>
      </c>
      <c r="Q778">
        <v>1</v>
      </c>
      <c r="Y778">
        <v>22</v>
      </c>
      <c r="AA778">
        <v>0</v>
      </c>
      <c r="AB778">
        <v>0</v>
      </c>
      <c r="AC778">
        <v>0</v>
      </c>
      <c r="AD778">
        <v>0</v>
      </c>
      <c r="AN778">
        <v>0</v>
      </c>
      <c r="AO778">
        <v>1</v>
      </c>
      <c r="AP778">
        <v>0</v>
      </c>
      <c r="AQ778">
        <v>0</v>
      </c>
      <c r="AR778">
        <v>0</v>
      </c>
      <c r="AS778" t="s">
        <v>45</v>
      </c>
      <c r="AT778">
        <v>22</v>
      </c>
      <c r="AU778" t="s">
        <v>45</v>
      </c>
      <c r="AV778">
        <v>1</v>
      </c>
      <c r="AW778">
        <v>2</v>
      </c>
      <c r="AX778">
        <v>22957254</v>
      </c>
      <c r="AY778">
        <v>1</v>
      </c>
      <c r="AZ778">
        <v>0</v>
      </c>
      <c r="BA778">
        <v>754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B778">
        <v>0</v>
      </c>
    </row>
    <row r="779" spans="1:80">
      <c r="A779">
        <f>ROW(Source!A1624)</f>
        <v>1624</v>
      </c>
      <c r="B779">
        <v>22950688</v>
      </c>
      <c r="C779">
        <v>22957253</v>
      </c>
      <c r="D779">
        <v>7159942</v>
      </c>
      <c r="E779">
        <v>7157832</v>
      </c>
      <c r="F779">
        <v>1</v>
      </c>
      <c r="G779">
        <v>7157832</v>
      </c>
      <c r="H779">
        <v>2</v>
      </c>
      <c r="I779" t="s">
        <v>1063</v>
      </c>
      <c r="J779" t="s">
        <v>45</v>
      </c>
      <c r="K779" t="s">
        <v>1064</v>
      </c>
      <c r="L779">
        <v>1344</v>
      </c>
      <c r="N779">
        <v>1008</v>
      </c>
      <c r="O779" t="s">
        <v>1065</v>
      </c>
      <c r="P779" t="s">
        <v>1065</v>
      </c>
      <c r="Q779">
        <v>1</v>
      </c>
      <c r="Y779">
        <v>84.4</v>
      </c>
      <c r="AA779">
        <v>0</v>
      </c>
      <c r="AB779">
        <v>1</v>
      </c>
      <c r="AC779">
        <v>0</v>
      </c>
      <c r="AD779">
        <v>0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45</v>
      </c>
      <c r="AT779">
        <v>84.4</v>
      </c>
      <c r="AU779" t="s">
        <v>45</v>
      </c>
      <c r="AV779">
        <v>0</v>
      </c>
      <c r="AW779">
        <v>2</v>
      </c>
      <c r="AX779">
        <v>22957255</v>
      </c>
      <c r="AY779">
        <v>1</v>
      </c>
      <c r="AZ779">
        <v>0</v>
      </c>
      <c r="BA779">
        <v>755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B779">
        <v>0</v>
      </c>
    </row>
    <row r="780" spans="1:80">
      <c r="A780">
        <f>ROW(Source!A1624)</f>
        <v>1624</v>
      </c>
      <c r="B780">
        <v>22950688</v>
      </c>
      <c r="C780">
        <v>22957253</v>
      </c>
      <c r="D780">
        <v>7232718</v>
      </c>
      <c r="E780">
        <v>1</v>
      </c>
      <c r="F780">
        <v>1</v>
      </c>
      <c r="G780">
        <v>7157832</v>
      </c>
      <c r="H780">
        <v>3</v>
      </c>
      <c r="I780" t="s">
        <v>1358</v>
      </c>
      <c r="J780" t="s">
        <v>1359</v>
      </c>
      <c r="K780" t="s">
        <v>1360</v>
      </c>
      <c r="L780">
        <v>1348</v>
      </c>
      <c r="N780">
        <v>1009</v>
      </c>
      <c r="O780" t="s">
        <v>138</v>
      </c>
      <c r="P780" t="s">
        <v>138</v>
      </c>
      <c r="Q780">
        <v>1000</v>
      </c>
      <c r="Y780">
        <v>4.0000000000000001E-3</v>
      </c>
      <c r="AA780">
        <v>27329.119999999999</v>
      </c>
      <c r="AB780">
        <v>0</v>
      </c>
      <c r="AC780">
        <v>0</v>
      </c>
      <c r="AD780">
        <v>0</v>
      </c>
      <c r="AN780">
        <v>0</v>
      </c>
      <c r="AO780">
        <v>1</v>
      </c>
      <c r="AP780">
        <v>0</v>
      </c>
      <c r="AQ780">
        <v>0</v>
      </c>
      <c r="AR780">
        <v>0</v>
      </c>
      <c r="AS780" t="s">
        <v>45</v>
      </c>
      <c r="AT780">
        <v>4.0000000000000001E-3</v>
      </c>
      <c r="AU780" t="s">
        <v>45</v>
      </c>
      <c r="AV780">
        <v>0</v>
      </c>
      <c r="AW780">
        <v>2</v>
      </c>
      <c r="AX780">
        <v>22957256</v>
      </c>
      <c r="AY780">
        <v>1</v>
      </c>
      <c r="AZ780">
        <v>0</v>
      </c>
      <c r="BA780">
        <v>756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B780">
        <v>0</v>
      </c>
    </row>
    <row r="781" spans="1:80">
      <c r="A781">
        <f>ROW(Source!A1624)</f>
        <v>1624</v>
      </c>
      <c r="B781">
        <v>22950688</v>
      </c>
      <c r="C781">
        <v>22957253</v>
      </c>
      <c r="D781">
        <v>7232016</v>
      </c>
      <c r="E781">
        <v>1</v>
      </c>
      <c r="F781">
        <v>1</v>
      </c>
      <c r="G781">
        <v>7157832</v>
      </c>
      <c r="H781">
        <v>3</v>
      </c>
      <c r="I781" t="s">
        <v>946</v>
      </c>
      <c r="J781" t="s">
        <v>948</v>
      </c>
      <c r="K781" t="s">
        <v>947</v>
      </c>
      <c r="L781">
        <v>1327</v>
      </c>
      <c r="N781">
        <v>1005</v>
      </c>
      <c r="O781" t="s">
        <v>462</v>
      </c>
      <c r="P781" t="s">
        <v>462</v>
      </c>
      <c r="Q781">
        <v>1</v>
      </c>
      <c r="Y781">
        <v>112</v>
      </c>
      <c r="AA781">
        <v>56.6</v>
      </c>
      <c r="AB781">
        <v>0</v>
      </c>
      <c r="AC781">
        <v>0</v>
      </c>
      <c r="AD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 t="s">
        <v>45</v>
      </c>
      <c r="AT781">
        <v>112</v>
      </c>
      <c r="AU781" t="s">
        <v>45</v>
      </c>
      <c r="AV781">
        <v>0</v>
      </c>
      <c r="AW781">
        <v>1</v>
      </c>
      <c r="AX781">
        <v>-1</v>
      </c>
      <c r="AY781">
        <v>0</v>
      </c>
      <c r="AZ781">
        <v>0</v>
      </c>
      <c r="BA781" t="s">
        <v>45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B781">
        <v>0</v>
      </c>
    </row>
    <row r="782" spans="1:80">
      <c r="A782">
        <f>ROW(Source!A1624)</f>
        <v>1624</v>
      </c>
      <c r="B782">
        <v>22950688</v>
      </c>
      <c r="C782">
        <v>22957253</v>
      </c>
      <c r="D782">
        <v>7231752</v>
      </c>
      <c r="E782">
        <v>1</v>
      </c>
      <c r="F782">
        <v>1</v>
      </c>
      <c r="G782">
        <v>7157832</v>
      </c>
      <c r="H782">
        <v>3</v>
      </c>
      <c r="I782" t="s">
        <v>1361</v>
      </c>
      <c r="J782" t="s">
        <v>1362</v>
      </c>
      <c r="K782" t="s">
        <v>1363</v>
      </c>
      <c r="L782">
        <v>1348</v>
      </c>
      <c r="N782">
        <v>1009</v>
      </c>
      <c r="O782" t="s">
        <v>138</v>
      </c>
      <c r="P782" t="s">
        <v>138</v>
      </c>
      <c r="Q782">
        <v>1000</v>
      </c>
      <c r="Y782">
        <v>5.3999999999999999E-2</v>
      </c>
      <c r="AA782">
        <v>6767.09</v>
      </c>
      <c r="AB782">
        <v>0</v>
      </c>
      <c r="AC782">
        <v>0</v>
      </c>
      <c r="AD782">
        <v>0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45</v>
      </c>
      <c r="AT782">
        <v>5.3999999999999999E-2</v>
      </c>
      <c r="AU782" t="s">
        <v>45</v>
      </c>
      <c r="AV782">
        <v>0</v>
      </c>
      <c r="AW782">
        <v>2</v>
      </c>
      <c r="AX782">
        <v>22957257</v>
      </c>
      <c r="AY782">
        <v>1</v>
      </c>
      <c r="AZ782">
        <v>0</v>
      </c>
      <c r="BA782">
        <v>757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B782">
        <v>0</v>
      </c>
    </row>
    <row r="783" spans="1:80">
      <c r="A783">
        <f>ROW(Source!A1624)</f>
        <v>1624</v>
      </c>
      <c r="B783">
        <v>22950688</v>
      </c>
      <c r="C783">
        <v>22957253</v>
      </c>
      <c r="D783">
        <v>7231763</v>
      </c>
      <c r="E783">
        <v>1</v>
      </c>
      <c r="F783">
        <v>1</v>
      </c>
      <c r="G783">
        <v>7157832</v>
      </c>
      <c r="H783">
        <v>3</v>
      </c>
      <c r="I783" t="s">
        <v>1364</v>
      </c>
      <c r="J783" t="s">
        <v>1365</v>
      </c>
      <c r="K783" t="s">
        <v>1366</v>
      </c>
      <c r="L783">
        <v>1348</v>
      </c>
      <c r="N783">
        <v>1009</v>
      </c>
      <c r="O783" t="s">
        <v>138</v>
      </c>
      <c r="P783" t="s">
        <v>138</v>
      </c>
      <c r="Q783">
        <v>1000</v>
      </c>
      <c r="Y783">
        <v>2.3E-2</v>
      </c>
      <c r="AA783">
        <v>3389.74</v>
      </c>
      <c r="AB783">
        <v>0</v>
      </c>
      <c r="AC783">
        <v>0</v>
      </c>
      <c r="AD783">
        <v>0</v>
      </c>
      <c r="AN783">
        <v>0</v>
      </c>
      <c r="AO783">
        <v>1</v>
      </c>
      <c r="AP783">
        <v>0</v>
      </c>
      <c r="AQ783">
        <v>0</v>
      </c>
      <c r="AR783">
        <v>0</v>
      </c>
      <c r="AS783" t="s">
        <v>45</v>
      </c>
      <c r="AT783">
        <v>2.3E-2</v>
      </c>
      <c r="AU783" t="s">
        <v>45</v>
      </c>
      <c r="AV783">
        <v>0</v>
      </c>
      <c r="AW783">
        <v>2</v>
      </c>
      <c r="AX783">
        <v>22957258</v>
      </c>
      <c r="AY783">
        <v>1</v>
      </c>
      <c r="AZ783">
        <v>0</v>
      </c>
      <c r="BA783">
        <v>758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B783">
        <v>0</v>
      </c>
    </row>
    <row r="784" spans="1:80">
      <c r="A784">
        <f>ROW(Source!A1624)</f>
        <v>1624</v>
      </c>
      <c r="B784">
        <v>22950688</v>
      </c>
      <c r="C784">
        <v>22957253</v>
      </c>
      <c r="D784">
        <v>7232317</v>
      </c>
      <c r="E784">
        <v>1</v>
      </c>
      <c r="F784">
        <v>1</v>
      </c>
      <c r="G784">
        <v>7157832</v>
      </c>
      <c r="H784">
        <v>3</v>
      </c>
      <c r="I784" t="s">
        <v>1367</v>
      </c>
      <c r="J784" t="s">
        <v>1368</v>
      </c>
      <c r="K784" t="s">
        <v>1369</v>
      </c>
      <c r="L784">
        <v>1348</v>
      </c>
      <c r="N784">
        <v>1009</v>
      </c>
      <c r="O784" t="s">
        <v>138</v>
      </c>
      <c r="P784" t="s">
        <v>138</v>
      </c>
      <c r="Q784">
        <v>1000</v>
      </c>
      <c r="Y784">
        <v>0.13</v>
      </c>
      <c r="AA784">
        <v>20171.52</v>
      </c>
      <c r="AB784">
        <v>0</v>
      </c>
      <c r="AC784">
        <v>0</v>
      </c>
      <c r="AD784">
        <v>0</v>
      </c>
      <c r="AN784">
        <v>0</v>
      </c>
      <c r="AO784">
        <v>1</v>
      </c>
      <c r="AP784">
        <v>0</v>
      </c>
      <c r="AQ784">
        <v>0</v>
      </c>
      <c r="AR784">
        <v>0</v>
      </c>
      <c r="AS784" t="s">
        <v>45</v>
      </c>
      <c r="AT784">
        <v>0.13</v>
      </c>
      <c r="AU784" t="s">
        <v>45</v>
      </c>
      <c r="AV784">
        <v>0</v>
      </c>
      <c r="AW784">
        <v>2</v>
      </c>
      <c r="AX784">
        <v>22957259</v>
      </c>
      <c r="AY784">
        <v>1</v>
      </c>
      <c r="AZ784">
        <v>0</v>
      </c>
      <c r="BA784">
        <v>759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B784">
        <v>0</v>
      </c>
    </row>
    <row r="785" spans="1:80">
      <c r="A785">
        <f>ROW(Source!A1626)</f>
        <v>1626</v>
      </c>
      <c r="B785">
        <v>22950688</v>
      </c>
      <c r="C785">
        <v>22957271</v>
      </c>
      <c r="D785">
        <v>7157835</v>
      </c>
      <c r="E785">
        <v>7157832</v>
      </c>
      <c r="F785">
        <v>1</v>
      </c>
      <c r="G785">
        <v>7157832</v>
      </c>
      <c r="H785">
        <v>1</v>
      </c>
      <c r="I785" t="s">
        <v>1053</v>
      </c>
      <c r="J785" t="s">
        <v>45</v>
      </c>
      <c r="K785" t="s">
        <v>1054</v>
      </c>
      <c r="L785">
        <v>1191</v>
      </c>
      <c r="N785">
        <v>1013</v>
      </c>
      <c r="O785" t="s">
        <v>1055</v>
      </c>
      <c r="P785" t="s">
        <v>1055</v>
      </c>
      <c r="Q785">
        <v>1</v>
      </c>
      <c r="Y785">
        <v>106</v>
      </c>
      <c r="AA785">
        <v>0</v>
      </c>
      <c r="AB785">
        <v>0</v>
      </c>
      <c r="AC785">
        <v>0</v>
      </c>
      <c r="AD785">
        <v>0</v>
      </c>
      <c r="AN785">
        <v>0</v>
      </c>
      <c r="AO785">
        <v>1</v>
      </c>
      <c r="AP785">
        <v>0</v>
      </c>
      <c r="AQ785">
        <v>0</v>
      </c>
      <c r="AR785">
        <v>0</v>
      </c>
      <c r="AS785" t="s">
        <v>45</v>
      </c>
      <c r="AT785">
        <v>106</v>
      </c>
      <c r="AU785" t="s">
        <v>45</v>
      </c>
      <c r="AV785">
        <v>1</v>
      </c>
      <c r="AW785">
        <v>2</v>
      </c>
      <c r="AX785">
        <v>22957272</v>
      </c>
      <c r="AY785">
        <v>1</v>
      </c>
      <c r="AZ785">
        <v>0</v>
      </c>
      <c r="BA785">
        <v>761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B785">
        <v>0</v>
      </c>
    </row>
    <row r="786" spans="1:80">
      <c r="A786">
        <f>ROW(Source!A1626)</f>
        <v>1626</v>
      </c>
      <c r="B786">
        <v>22950688</v>
      </c>
      <c r="C786">
        <v>22957271</v>
      </c>
      <c r="D786">
        <v>7159942</v>
      </c>
      <c r="E786">
        <v>7157832</v>
      </c>
      <c r="F786">
        <v>1</v>
      </c>
      <c r="G786">
        <v>7157832</v>
      </c>
      <c r="H786">
        <v>2</v>
      </c>
      <c r="I786" t="s">
        <v>1063</v>
      </c>
      <c r="J786" t="s">
        <v>45</v>
      </c>
      <c r="K786" t="s">
        <v>1064</v>
      </c>
      <c r="L786">
        <v>1344</v>
      </c>
      <c r="N786">
        <v>1008</v>
      </c>
      <c r="O786" t="s">
        <v>1065</v>
      </c>
      <c r="P786" t="s">
        <v>1065</v>
      </c>
      <c r="Q786">
        <v>1</v>
      </c>
      <c r="Y786">
        <v>162.37</v>
      </c>
      <c r="AA786">
        <v>0</v>
      </c>
      <c r="AB786">
        <v>1</v>
      </c>
      <c r="AC786">
        <v>0</v>
      </c>
      <c r="AD786">
        <v>0</v>
      </c>
      <c r="AN786">
        <v>0</v>
      </c>
      <c r="AO786">
        <v>1</v>
      </c>
      <c r="AP786">
        <v>0</v>
      </c>
      <c r="AQ786">
        <v>0</v>
      </c>
      <c r="AR786">
        <v>0</v>
      </c>
      <c r="AS786" t="s">
        <v>45</v>
      </c>
      <c r="AT786">
        <v>162.37</v>
      </c>
      <c r="AU786" t="s">
        <v>45</v>
      </c>
      <c r="AV786">
        <v>0</v>
      </c>
      <c r="AW786">
        <v>2</v>
      </c>
      <c r="AX786">
        <v>22957273</v>
      </c>
      <c r="AY786">
        <v>1</v>
      </c>
      <c r="AZ786">
        <v>0</v>
      </c>
      <c r="BA786">
        <v>762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B786">
        <v>0</v>
      </c>
    </row>
    <row r="787" spans="1:80">
      <c r="A787">
        <f>ROW(Source!A1626)</f>
        <v>1626</v>
      </c>
      <c r="B787">
        <v>22950688</v>
      </c>
      <c r="C787">
        <v>22957271</v>
      </c>
      <c r="D787">
        <v>7232529</v>
      </c>
      <c r="E787">
        <v>1</v>
      </c>
      <c r="F787">
        <v>1</v>
      </c>
      <c r="G787">
        <v>7157832</v>
      </c>
      <c r="H787">
        <v>3</v>
      </c>
      <c r="I787" t="s">
        <v>955</v>
      </c>
      <c r="J787" t="s">
        <v>957</v>
      </c>
      <c r="K787" t="s">
        <v>956</v>
      </c>
      <c r="L787">
        <v>1327</v>
      </c>
      <c r="N787">
        <v>1005</v>
      </c>
      <c r="O787" t="s">
        <v>462</v>
      </c>
      <c r="P787" t="s">
        <v>462</v>
      </c>
      <c r="Q787">
        <v>1</v>
      </c>
      <c r="Y787">
        <v>102</v>
      </c>
      <c r="AA787">
        <v>39.44</v>
      </c>
      <c r="AB787">
        <v>0</v>
      </c>
      <c r="AC787">
        <v>0</v>
      </c>
      <c r="AD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 t="s">
        <v>45</v>
      </c>
      <c r="AT787">
        <v>102</v>
      </c>
      <c r="AU787" t="s">
        <v>45</v>
      </c>
      <c r="AV787">
        <v>0</v>
      </c>
      <c r="AW787">
        <v>1</v>
      </c>
      <c r="AX787">
        <v>-1</v>
      </c>
      <c r="AY787">
        <v>0</v>
      </c>
      <c r="AZ787">
        <v>0</v>
      </c>
      <c r="BA787" t="s">
        <v>45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B787">
        <v>0</v>
      </c>
    </row>
    <row r="788" spans="1:80">
      <c r="A788">
        <f>ROW(Source!A1657)</f>
        <v>1657</v>
      </c>
      <c r="B788">
        <v>22950688</v>
      </c>
      <c r="C788">
        <v>22957423</v>
      </c>
      <c r="D788">
        <v>7157835</v>
      </c>
      <c r="E788">
        <v>7157832</v>
      </c>
      <c r="F788">
        <v>1</v>
      </c>
      <c r="G788">
        <v>7157832</v>
      </c>
      <c r="H788">
        <v>1</v>
      </c>
      <c r="I788" t="s">
        <v>1053</v>
      </c>
      <c r="J788" t="s">
        <v>45</v>
      </c>
      <c r="K788" t="s">
        <v>1054</v>
      </c>
      <c r="L788">
        <v>1191</v>
      </c>
      <c r="N788">
        <v>1013</v>
      </c>
      <c r="O788" t="s">
        <v>1055</v>
      </c>
      <c r="P788" t="s">
        <v>1055</v>
      </c>
      <c r="Q788">
        <v>1</v>
      </c>
      <c r="Y788">
        <v>69.87</v>
      </c>
      <c r="AA788">
        <v>0</v>
      </c>
      <c r="AB788">
        <v>0</v>
      </c>
      <c r="AC788">
        <v>0</v>
      </c>
      <c r="AD788">
        <v>0</v>
      </c>
      <c r="AN788">
        <v>0</v>
      </c>
      <c r="AO788">
        <v>1</v>
      </c>
      <c r="AP788">
        <v>0</v>
      </c>
      <c r="AQ788">
        <v>0</v>
      </c>
      <c r="AR788">
        <v>0</v>
      </c>
      <c r="AS788" t="s">
        <v>45</v>
      </c>
      <c r="AT788">
        <v>69.87</v>
      </c>
      <c r="AU788" t="s">
        <v>45</v>
      </c>
      <c r="AV788">
        <v>1</v>
      </c>
      <c r="AW788">
        <v>2</v>
      </c>
      <c r="AX788">
        <v>22957428</v>
      </c>
      <c r="AY788">
        <v>1</v>
      </c>
      <c r="AZ788">
        <v>0</v>
      </c>
      <c r="BA788">
        <v>766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B788">
        <v>0</v>
      </c>
    </row>
    <row r="789" spans="1:80">
      <c r="A789">
        <f>ROW(Source!A1657)</f>
        <v>1657</v>
      </c>
      <c r="B789">
        <v>22950688</v>
      </c>
      <c r="C789">
        <v>22957423</v>
      </c>
      <c r="D789">
        <v>7231126</v>
      </c>
      <c r="E789">
        <v>1</v>
      </c>
      <c r="F789">
        <v>1</v>
      </c>
      <c r="G789">
        <v>7157832</v>
      </c>
      <c r="H789">
        <v>2</v>
      </c>
      <c r="I789" t="s">
        <v>1125</v>
      </c>
      <c r="J789" t="s">
        <v>1126</v>
      </c>
      <c r="K789" t="s">
        <v>1127</v>
      </c>
      <c r="L789">
        <v>1368</v>
      </c>
      <c r="N789">
        <v>1011</v>
      </c>
      <c r="O789" t="s">
        <v>1059</v>
      </c>
      <c r="P789" t="s">
        <v>1059</v>
      </c>
      <c r="Q789">
        <v>1</v>
      </c>
      <c r="Y789">
        <v>1.44</v>
      </c>
      <c r="AA789">
        <v>0</v>
      </c>
      <c r="AB789">
        <v>41.62</v>
      </c>
      <c r="AC789">
        <v>13.33</v>
      </c>
      <c r="AD789">
        <v>0</v>
      </c>
      <c r="AN789">
        <v>0</v>
      </c>
      <c r="AO789">
        <v>1</v>
      </c>
      <c r="AP789">
        <v>0</v>
      </c>
      <c r="AQ789">
        <v>0</v>
      </c>
      <c r="AR789">
        <v>0</v>
      </c>
      <c r="AS789" t="s">
        <v>45</v>
      </c>
      <c r="AT789">
        <v>1.44</v>
      </c>
      <c r="AU789" t="s">
        <v>45</v>
      </c>
      <c r="AV789">
        <v>0</v>
      </c>
      <c r="AW789">
        <v>2</v>
      </c>
      <c r="AX789">
        <v>22957429</v>
      </c>
      <c r="AY789">
        <v>1</v>
      </c>
      <c r="AZ789">
        <v>0</v>
      </c>
      <c r="BA789">
        <v>767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B789">
        <v>0</v>
      </c>
    </row>
    <row r="790" spans="1:80">
      <c r="A790">
        <f>ROW(Source!A1657)</f>
        <v>1657</v>
      </c>
      <c r="B790">
        <v>22950688</v>
      </c>
      <c r="C790">
        <v>22957423</v>
      </c>
      <c r="D790">
        <v>7231489</v>
      </c>
      <c r="E790">
        <v>1</v>
      </c>
      <c r="F790">
        <v>1</v>
      </c>
      <c r="G790">
        <v>7157832</v>
      </c>
      <c r="H790">
        <v>2</v>
      </c>
      <c r="I790" t="s">
        <v>1077</v>
      </c>
      <c r="J790" t="s">
        <v>1078</v>
      </c>
      <c r="K790" t="s">
        <v>1079</v>
      </c>
      <c r="L790">
        <v>1368</v>
      </c>
      <c r="N790">
        <v>1011</v>
      </c>
      <c r="O790" t="s">
        <v>1059</v>
      </c>
      <c r="P790" t="s">
        <v>1059</v>
      </c>
      <c r="Q790">
        <v>1</v>
      </c>
      <c r="Y790">
        <v>1.44</v>
      </c>
      <c r="AA790">
        <v>0</v>
      </c>
      <c r="AB790">
        <v>3.16</v>
      </c>
      <c r="AC790">
        <v>0.04</v>
      </c>
      <c r="AD790">
        <v>0</v>
      </c>
      <c r="AN790">
        <v>0</v>
      </c>
      <c r="AO790">
        <v>1</v>
      </c>
      <c r="AP790">
        <v>0</v>
      </c>
      <c r="AQ790">
        <v>0</v>
      </c>
      <c r="AR790">
        <v>0</v>
      </c>
      <c r="AS790" t="s">
        <v>45</v>
      </c>
      <c r="AT790">
        <v>1.44</v>
      </c>
      <c r="AU790" t="s">
        <v>45</v>
      </c>
      <c r="AV790">
        <v>0</v>
      </c>
      <c r="AW790">
        <v>2</v>
      </c>
      <c r="AX790">
        <v>22957430</v>
      </c>
      <c r="AY790">
        <v>1</v>
      </c>
      <c r="AZ790">
        <v>0</v>
      </c>
      <c r="BA790">
        <v>768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B790">
        <v>0</v>
      </c>
    </row>
    <row r="791" spans="1:80">
      <c r="A791">
        <f>ROW(Source!A1657)</f>
        <v>1657</v>
      </c>
      <c r="B791">
        <v>22950688</v>
      </c>
      <c r="C791">
        <v>22957423</v>
      </c>
      <c r="D791">
        <v>7182702</v>
      </c>
      <c r="E791">
        <v>7157832</v>
      </c>
      <c r="F791">
        <v>1</v>
      </c>
      <c r="G791">
        <v>7157832</v>
      </c>
      <c r="H791">
        <v>3</v>
      </c>
      <c r="I791" t="s">
        <v>1066</v>
      </c>
      <c r="J791" t="s">
        <v>45</v>
      </c>
      <c r="K791" t="s">
        <v>1134</v>
      </c>
      <c r="L791">
        <v>1348</v>
      </c>
      <c r="N791">
        <v>1009</v>
      </c>
      <c r="O791" t="s">
        <v>138</v>
      </c>
      <c r="P791" t="s">
        <v>138</v>
      </c>
      <c r="Q791">
        <v>1000</v>
      </c>
      <c r="Y791">
        <v>5.2</v>
      </c>
      <c r="AA791">
        <v>0</v>
      </c>
      <c r="AB791">
        <v>0</v>
      </c>
      <c r="AC791">
        <v>0</v>
      </c>
      <c r="AD791">
        <v>0</v>
      </c>
      <c r="AN791">
        <v>0</v>
      </c>
      <c r="AO791">
        <v>1</v>
      </c>
      <c r="AP791">
        <v>0</v>
      </c>
      <c r="AQ791">
        <v>0</v>
      </c>
      <c r="AR791">
        <v>0</v>
      </c>
      <c r="AS791" t="s">
        <v>45</v>
      </c>
      <c r="AT791">
        <v>5.2</v>
      </c>
      <c r="AU791" t="s">
        <v>45</v>
      </c>
      <c r="AV791">
        <v>0</v>
      </c>
      <c r="AW791">
        <v>2</v>
      </c>
      <c r="AX791">
        <v>22957431</v>
      </c>
      <c r="AY791">
        <v>1</v>
      </c>
      <c r="AZ791">
        <v>0</v>
      </c>
      <c r="BA791">
        <v>769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B791">
        <v>0</v>
      </c>
    </row>
    <row r="792" spans="1:80">
      <c r="A792">
        <f>ROW(Source!A1658)</f>
        <v>1658</v>
      </c>
      <c r="B792">
        <v>22950688</v>
      </c>
      <c r="C792">
        <v>22957432</v>
      </c>
      <c r="D792">
        <v>7157835</v>
      </c>
      <c r="E792">
        <v>7157832</v>
      </c>
      <c r="F792">
        <v>1</v>
      </c>
      <c r="G792">
        <v>7157832</v>
      </c>
      <c r="H792">
        <v>1</v>
      </c>
      <c r="I792" t="s">
        <v>1053</v>
      </c>
      <c r="J792" t="s">
        <v>45</v>
      </c>
      <c r="K792" t="s">
        <v>1054</v>
      </c>
      <c r="L792">
        <v>1191</v>
      </c>
      <c r="N792">
        <v>1013</v>
      </c>
      <c r="O792" t="s">
        <v>1055</v>
      </c>
      <c r="P792" t="s">
        <v>1055</v>
      </c>
      <c r="Q792">
        <v>1</v>
      </c>
      <c r="Y792">
        <v>24.6</v>
      </c>
      <c r="AA792">
        <v>0</v>
      </c>
      <c r="AB792">
        <v>0</v>
      </c>
      <c r="AC792">
        <v>0</v>
      </c>
      <c r="AD792">
        <v>0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45</v>
      </c>
      <c r="AT792">
        <v>24.6</v>
      </c>
      <c r="AU792" t="s">
        <v>45</v>
      </c>
      <c r="AV792">
        <v>1</v>
      </c>
      <c r="AW792">
        <v>2</v>
      </c>
      <c r="AX792">
        <v>22957513</v>
      </c>
      <c r="AY792">
        <v>1</v>
      </c>
      <c r="AZ792">
        <v>0</v>
      </c>
      <c r="BA792">
        <v>770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B792">
        <v>0</v>
      </c>
    </row>
    <row r="793" spans="1:80">
      <c r="A793">
        <f>ROW(Source!A1658)</f>
        <v>1658</v>
      </c>
      <c r="B793">
        <v>22950688</v>
      </c>
      <c r="C793">
        <v>22957432</v>
      </c>
      <c r="D793">
        <v>7231126</v>
      </c>
      <c r="E793">
        <v>1</v>
      </c>
      <c r="F793">
        <v>1</v>
      </c>
      <c r="G793">
        <v>7157832</v>
      </c>
      <c r="H793">
        <v>2</v>
      </c>
      <c r="I793" t="s">
        <v>1125</v>
      </c>
      <c r="J793" t="s">
        <v>1126</v>
      </c>
      <c r="K793" t="s">
        <v>1127</v>
      </c>
      <c r="L793">
        <v>1368</v>
      </c>
      <c r="N793">
        <v>1011</v>
      </c>
      <c r="O793" t="s">
        <v>1059</v>
      </c>
      <c r="P793" t="s">
        <v>1059</v>
      </c>
      <c r="Q793">
        <v>1</v>
      </c>
      <c r="Y793">
        <v>10.4</v>
      </c>
      <c r="AA793">
        <v>0</v>
      </c>
      <c r="AB793">
        <v>41.62</v>
      </c>
      <c r="AC793">
        <v>13.33</v>
      </c>
      <c r="AD793">
        <v>0</v>
      </c>
      <c r="AN793">
        <v>0</v>
      </c>
      <c r="AO793">
        <v>1</v>
      </c>
      <c r="AP793">
        <v>0</v>
      </c>
      <c r="AQ793">
        <v>0</v>
      </c>
      <c r="AR793">
        <v>0</v>
      </c>
      <c r="AS793" t="s">
        <v>45</v>
      </c>
      <c r="AT793">
        <v>10.4</v>
      </c>
      <c r="AU793" t="s">
        <v>45</v>
      </c>
      <c r="AV793">
        <v>0</v>
      </c>
      <c r="AW793">
        <v>2</v>
      </c>
      <c r="AX793">
        <v>22957514</v>
      </c>
      <c r="AY793">
        <v>1</v>
      </c>
      <c r="AZ793">
        <v>0</v>
      </c>
      <c r="BA793">
        <v>771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B793">
        <v>0</v>
      </c>
    </row>
    <row r="794" spans="1:80">
      <c r="A794">
        <f>ROW(Source!A1658)</f>
        <v>1658</v>
      </c>
      <c r="B794">
        <v>22950688</v>
      </c>
      <c r="C794">
        <v>22957432</v>
      </c>
      <c r="D794">
        <v>7231489</v>
      </c>
      <c r="E794">
        <v>1</v>
      </c>
      <c r="F794">
        <v>1</v>
      </c>
      <c r="G794">
        <v>7157832</v>
      </c>
      <c r="H794">
        <v>2</v>
      </c>
      <c r="I794" t="s">
        <v>1077</v>
      </c>
      <c r="J794" t="s">
        <v>1078</v>
      </c>
      <c r="K794" t="s">
        <v>1079</v>
      </c>
      <c r="L794">
        <v>1368</v>
      </c>
      <c r="N794">
        <v>1011</v>
      </c>
      <c r="O794" t="s">
        <v>1059</v>
      </c>
      <c r="P794" t="s">
        <v>1059</v>
      </c>
      <c r="Q794">
        <v>1</v>
      </c>
      <c r="Y794">
        <v>10.4</v>
      </c>
      <c r="AA794">
        <v>0</v>
      </c>
      <c r="AB794">
        <v>3.16</v>
      </c>
      <c r="AC794">
        <v>0.04</v>
      </c>
      <c r="AD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 t="s">
        <v>45</v>
      </c>
      <c r="AT794">
        <v>10.4</v>
      </c>
      <c r="AU794" t="s">
        <v>45</v>
      </c>
      <c r="AV794">
        <v>0</v>
      </c>
      <c r="AW794">
        <v>2</v>
      </c>
      <c r="AX794">
        <v>22957515</v>
      </c>
      <c r="AY794">
        <v>1</v>
      </c>
      <c r="AZ794">
        <v>0</v>
      </c>
      <c r="BA794">
        <v>772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B794">
        <v>0</v>
      </c>
    </row>
    <row r="795" spans="1:80">
      <c r="A795">
        <f>ROW(Source!A1658)</f>
        <v>1658</v>
      </c>
      <c r="B795">
        <v>22950688</v>
      </c>
      <c r="C795">
        <v>22957432</v>
      </c>
      <c r="D795">
        <v>7182702</v>
      </c>
      <c r="E795">
        <v>7157832</v>
      </c>
      <c r="F795">
        <v>1</v>
      </c>
      <c r="G795">
        <v>7157832</v>
      </c>
      <c r="H795">
        <v>3</v>
      </c>
      <c r="I795" t="s">
        <v>1066</v>
      </c>
      <c r="J795" t="s">
        <v>45</v>
      </c>
      <c r="K795" t="s">
        <v>1134</v>
      </c>
      <c r="L795">
        <v>1348</v>
      </c>
      <c r="N795">
        <v>1009</v>
      </c>
      <c r="O795" t="s">
        <v>138</v>
      </c>
      <c r="P795" t="s">
        <v>138</v>
      </c>
      <c r="Q795">
        <v>1000</v>
      </c>
      <c r="Y795">
        <v>6.6</v>
      </c>
      <c r="AA795">
        <v>0</v>
      </c>
      <c r="AB795">
        <v>0</v>
      </c>
      <c r="AC795">
        <v>0</v>
      </c>
      <c r="AD795">
        <v>0</v>
      </c>
      <c r="AN795">
        <v>0</v>
      </c>
      <c r="AO795">
        <v>1</v>
      </c>
      <c r="AP795">
        <v>0</v>
      </c>
      <c r="AQ795">
        <v>0</v>
      </c>
      <c r="AR795">
        <v>0</v>
      </c>
      <c r="AS795" t="s">
        <v>45</v>
      </c>
      <c r="AT795">
        <v>6.6</v>
      </c>
      <c r="AU795" t="s">
        <v>45</v>
      </c>
      <c r="AV795">
        <v>0</v>
      </c>
      <c r="AW795">
        <v>2</v>
      </c>
      <c r="AX795">
        <v>22957516</v>
      </c>
      <c r="AY795">
        <v>1</v>
      </c>
      <c r="AZ795">
        <v>0</v>
      </c>
      <c r="BA795">
        <v>773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B795">
        <v>0</v>
      </c>
    </row>
    <row r="796" spans="1:80">
      <c r="A796">
        <f>ROW(Source!A1659)</f>
        <v>1659</v>
      </c>
      <c r="B796">
        <v>22950688</v>
      </c>
      <c r="C796">
        <v>22957439</v>
      </c>
      <c r="D796">
        <v>7157835</v>
      </c>
      <c r="E796">
        <v>7157832</v>
      </c>
      <c r="F796">
        <v>1</v>
      </c>
      <c r="G796">
        <v>7157832</v>
      </c>
      <c r="H796">
        <v>1</v>
      </c>
      <c r="I796" t="s">
        <v>1053</v>
      </c>
      <c r="J796" t="s">
        <v>45</v>
      </c>
      <c r="K796" t="s">
        <v>1054</v>
      </c>
      <c r="L796">
        <v>1191</v>
      </c>
      <c r="N796">
        <v>1013</v>
      </c>
      <c r="O796" t="s">
        <v>1055</v>
      </c>
      <c r="P796" t="s">
        <v>1055</v>
      </c>
      <c r="Q796">
        <v>1</v>
      </c>
      <c r="Y796">
        <v>23.33</v>
      </c>
      <c r="AA796">
        <v>0</v>
      </c>
      <c r="AB796">
        <v>0</v>
      </c>
      <c r="AC796">
        <v>0</v>
      </c>
      <c r="AD796">
        <v>0</v>
      </c>
      <c r="AN796">
        <v>0</v>
      </c>
      <c r="AO796">
        <v>1</v>
      </c>
      <c r="AP796">
        <v>0</v>
      </c>
      <c r="AQ796">
        <v>0</v>
      </c>
      <c r="AR796">
        <v>0</v>
      </c>
      <c r="AS796" t="s">
        <v>45</v>
      </c>
      <c r="AT796">
        <v>23.33</v>
      </c>
      <c r="AU796" t="s">
        <v>45</v>
      </c>
      <c r="AV796">
        <v>1</v>
      </c>
      <c r="AW796">
        <v>2</v>
      </c>
      <c r="AX796">
        <v>22957443</v>
      </c>
      <c r="AY796">
        <v>1</v>
      </c>
      <c r="AZ796">
        <v>0</v>
      </c>
      <c r="BA796">
        <v>774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B796">
        <v>0</v>
      </c>
    </row>
    <row r="797" spans="1:80">
      <c r="A797">
        <f>ROW(Source!A1659)</f>
        <v>1659</v>
      </c>
      <c r="B797">
        <v>22950688</v>
      </c>
      <c r="C797">
        <v>22957439</v>
      </c>
      <c r="D797">
        <v>7231062</v>
      </c>
      <c r="E797">
        <v>1</v>
      </c>
      <c r="F797">
        <v>1</v>
      </c>
      <c r="G797">
        <v>7157832</v>
      </c>
      <c r="H797">
        <v>2</v>
      </c>
      <c r="I797" t="s">
        <v>1199</v>
      </c>
      <c r="J797" t="s">
        <v>1200</v>
      </c>
      <c r="K797" t="s">
        <v>1201</v>
      </c>
      <c r="L797">
        <v>1368</v>
      </c>
      <c r="N797">
        <v>1011</v>
      </c>
      <c r="O797" t="s">
        <v>1059</v>
      </c>
      <c r="P797" t="s">
        <v>1059</v>
      </c>
      <c r="Q797">
        <v>1</v>
      </c>
      <c r="Y797">
        <v>7.82</v>
      </c>
      <c r="AA797">
        <v>0</v>
      </c>
      <c r="AB797">
        <v>1.61</v>
      </c>
      <c r="AC797">
        <v>0.04</v>
      </c>
      <c r="AD797">
        <v>0</v>
      </c>
      <c r="AN797">
        <v>0</v>
      </c>
      <c r="AO797">
        <v>1</v>
      </c>
      <c r="AP797">
        <v>0</v>
      </c>
      <c r="AQ797">
        <v>0</v>
      </c>
      <c r="AR797">
        <v>0</v>
      </c>
      <c r="AS797" t="s">
        <v>45</v>
      </c>
      <c r="AT797">
        <v>7.82</v>
      </c>
      <c r="AU797" t="s">
        <v>45</v>
      </c>
      <c r="AV797">
        <v>0</v>
      </c>
      <c r="AW797">
        <v>2</v>
      </c>
      <c r="AX797">
        <v>22957444</v>
      </c>
      <c r="AY797">
        <v>1</v>
      </c>
      <c r="AZ797">
        <v>0</v>
      </c>
      <c r="BA797">
        <v>775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B797">
        <v>0</v>
      </c>
    </row>
    <row r="798" spans="1:80">
      <c r="A798">
        <f>ROW(Source!A1659)</f>
        <v>1659</v>
      </c>
      <c r="B798">
        <v>22950688</v>
      </c>
      <c r="C798">
        <v>22957439</v>
      </c>
      <c r="D798">
        <v>7231827</v>
      </c>
      <c r="E798">
        <v>1</v>
      </c>
      <c r="F798">
        <v>1</v>
      </c>
      <c r="G798">
        <v>7157832</v>
      </c>
      <c r="H798">
        <v>3</v>
      </c>
      <c r="I798" t="s">
        <v>612</v>
      </c>
      <c r="J798" t="s">
        <v>614</v>
      </c>
      <c r="K798" t="s">
        <v>613</v>
      </c>
      <c r="L798">
        <v>1339</v>
      </c>
      <c r="N798">
        <v>1007</v>
      </c>
      <c r="O798" t="s">
        <v>102</v>
      </c>
      <c r="P798" t="s">
        <v>102</v>
      </c>
      <c r="Q798">
        <v>1</v>
      </c>
      <c r="Y798">
        <v>3.5</v>
      </c>
      <c r="AA798">
        <v>7.07</v>
      </c>
      <c r="AB798">
        <v>0</v>
      </c>
      <c r="AC798">
        <v>0</v>
      </c>
      <c r="AD798">
        <v>0</v>
      </c>
      <c r="AN798">
        <v>0</v>
      </c>
      <c r="AO798">
        <v>1</v>
      </c>
      <c r="AP798">
        <v>0</v>
      </c>
      <c r="AQ798">
        <v>0</v>
      </c>
      <c r="AR798">
        <v>0</v>
      </c>
      <c r="AS798" t="s">
        <v>45</v>
      </c>
      <c r="AT798">
        <v>3.5</v>
      </c>
      <c r="AU798" t="s">
        <v>45</v>
      </c>
      <c r="AV798">
        <v>0</v>
      </c>
      <c r="AW798">
        <v>2</v>
      </c>
      <c r="AX798">
        <v>22957445</v>
      </c>
      <c r="AY798">
        <v>1</v>
      </c>
      <c r="AZ798">
        <v>0</v>
      </c>
      <c r="BA798">
        <v>776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B798">
        <v>0</v>
      </c>
    </row>
    <row r="799" spans="1:80">
      <c r="A799">
        <f>ROW(Source!A1659)</f>
        <v>1659</v>
      </c>
      <c r="B799">
        <v>22950688</v>
      </c>
      <c r="C799">
        <v>22957439</v>
      </c>
      <c r="D799">
        <v>7234964</v>
      </c>
      <c r="E799">
        <v>1</v>
      </c>
      <c r="F799">
        <v>1</v>
      </c>
      <c r="G799">
        <v>7157832</v>
      </c>
      <c r="H799">
        <v>3</v>
      </c>
      <c r="I799" t="s">
        <v>807</v>
      </c>
      <c r="J799" t="s">
        <v>809</v>
      </c>
      <c r="K799" t="s">
        <v>808</v>
      </c>
      <c r="L799">
        <v>1339</v>
      </c>
      <c r="N799">
        <v>1007</v>
      </c>
      <c r="O799" t="s">
        <v>102</v>
      </c>
      <c r="P799" t="s">
        <v>102</v>
      </c>
      <c r="Q799">
        <v>1</v>
      </c>
      <c r="Y799">
        <v>2.04</v>
      </c>
      <c r="AA799">
        <v>451.14</v>
      </c>
      <c r="AB799">
        <v>0</v>
      </c>
      <c r="AC799">
        <v>0</v>
      </c>
      <c r="AD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 t="s">
        <v>45</v>
      </c>
      <c r="AT799">
        <v>2.04</v>
      </c>
      <c r="AU799" t="s">
        <v>45</v>
      </c>
      <c r="AV799">
        <v>0</v>
      </c>
      <c r="AW799">
        <v>1</v>
      </c>
      <c r="AX799">
        <v>-1</v>
      </c>
      <c r="AY799">
        <v>0</v>
      </c>
      <c r="AZ799">
        <v>0</v>
      </c>
      <c r="BA799" t="s">
        <v>45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B799">
        <v>0</v>
      </c>
    </row>
    <row r="800" spans="1:80">
      <c r="A800">
        <f>ROW(Source!A1661)</f>
        <v>1661</v>
      </c>
      <c r="B800">
        <v>22950688</v>
      </c>
      <c r="C800">
        <v>22957449</v>
      </c>
      <c r="D800">
        <v>7157835</v>
      </c>
      <c r="E800">
        <v>7157832</v>
      </c>
      <c r="F800">
        <v>1</v>
      </c>
      <c r="G800">
        <v>7157832</v>
      </c>
      <c r="H800">
        <v>1</v>
      </c>
      <c r="I800" t="s">
        <v>1053</v>
      </c>
      <c r="J800" t="s">
        <v>45</v>
      </c>
      <c r="K800" t="s">
        <v>1054</v>
      </c>
      <c r="L800">
        <v>1191</v>
      </c>
      <c r="N800">
        <v>1013</v>
      </c>
      <c r="O800" t="s">
        <v>1055</v>
      </c>
      <c r="P800" t="s">
        <v>1055</v>
      </c>
      <c r="Q800">
        <v>1</v>
      </c>
      <c r="Y800">
        <v>0.44</v>
      </c>
      <c r="AA800">
        <v>0</v>
      </c>
      <c r="AB800">
        <v>0</v>
      </c>
      <c r="AC800">
        <v>0</v>
      </c>
      <c r="AD800">
        <v>0</v>
      </c>
      <c r="AN800">
        <v>0</v>
      </c>
      <c r="AO800">
        <v>1</v>
      </c>
      <c r="AP800">
        <v>0</v>
      </c>
      <c r="AQ800">
        <v>0</v>
      </c>
      <c r="AR800">
        <v>0</v>
      </c>
      <c r="AS800" t="s">
        <v>45</v>
      </c>
      <c r="AT800">
        <v>0.44</v>
      </c>
      <c r="AU800" t="s">
        <v>45</v>
      </c>
      <c r="AV800">
        <v>1</v>
      </c>
      <c r="AW800">
        <v>2</v>
      </c>
      <c r="AX800">
        <v>22957452</v>
      </c>
      <c r="AY800">
        <v>1</v>
      </c>
      <c r="AZ800">
        <v>0</v>
      </c>
      <c r="BA800">
        <v>778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B800">
        <v>0</v>
      </c>
    </row>
    <row r="801" spans="1:80">
      <c r="A801">
        <f>ROW(Source!A1661)</f>
        <v>1661</v>
      </c>
      <c r="B801">
        <v>22950688</v>
      </c>
      <c r="C801">
        <v>22957449</v>
      </c>
      <c r="D801">
        <v>7231062</v>
      </c>
      <c r="E801">
        <v>1</v>
      </c>
      <c r="F801">
        <v>1</v>
      </c>
      <c r="G801">
        <v>7157832</v>
      </c>
      <c r="H801">
        <v>2</v>
      </c>
      <c r="I801" t="s">
        <v>1199</v>
      </c>
      <c r="J801" t="s">
        <v>1200</v>
      </c>
      <c r="K801" t="s">
        <v>1201</v>
      </c>
      <c r="L801">
        <v>1368</v>
      </c>
      <c r="N801">
        <v>1011</v>
      </c>
      <c r="O801" t="s">
        <v>1059</v>
      </c>
      <c r="P801" t="s">
        <v>1059</v>
      </c>
      <c r="Q801">
        <v>1</v>
      </c>
      <c r="Y801">
        <v>2</v>
      </c>
      <c r="AA801">
        <v>0</v>
      </c>
      <c r="AB801">
        <v>1.61</v>
      </c>
      <c r="AC801">
        <v>0.04</v>
      </c>
      <c r="AD801">
        <v>0</v>
      </c>
      <c r="AN801">
        <v>0</v>
      </c>
      <c r="AO801">
        <v>1</v>
      </c>
      <c r="AP801">
        <v>0</v>
      </c>
      <c r="AQ801">
        <v>0</v>
      </c>
      <c r="AR801">
        <v>0</v>
      </c>
      <c r="AS801" t="s">
        <v>45</v>
      </c>
      <c r="AT801">
        <v>2</v>
      </c>
      <c r="AU801" t="s">
        <v>45</v>
      </c>
      <c r="AV801">
        <v>0</v>
      </c>
      <c r="AW801">
        <v>2</v>
      </c>
      <c r="AX801">
        <v>22957453</v>
      </c>
      <c r="AY801">
        <v>1</v>
      </c>
      <c r="AZ801">
        <v>0</v>
      </c>
      <c r="BA801">
        <v>779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B801">
        <v>0</v>
      </c>
    </row>
    <row r="802" spans="1:80">
      <c r="A802">
        <f>ROW(Source!A1661)</f>
        <v>1661</v>
      </c>
      <c r="B802">
        <v>22950688</v>
      </c>
      <c r="C802">
        <v>22957449</v>
      </c>
      <c r="D802">
        <v>7234964</v>
      </c>
      <c r="E802">
        <v>1</v>
      </c>
      <c r="F802">
        <v>1</v>
      </c>
      <c r="G802">
        <v>7157832</v>
      </c>
      <c r="H802">
        <v>3</v>
      </c>
      <c r="I802" t="s">
        <v>807</v>
      </c>
      <c r="J802" t="s">
        <v>809</v>
      </c>
      <c r="K802" t="s">
        <v>808</v>
      </c>
      <c r="L802">
        <v>1339</v>
      </c>
      <c r="N802">
        <v>1007</v>
      </c>
      <c r="O802" t="s">
        <v>102</v>
      </c>
      <c r="P802" t="s">
        <v>102</v>
      </c>
      <c r="Q802">
        <v>1</v>
      </c>
      <c r="Y802">
        <v>0.51</v>
      </c>
      <c r="AA802">
        <v>451.14</v>
      </c>
      <c r="AB802">
        <v>0</v>
      </c>
      <c r="AC802">
        <v>0</v>
      </c>
      <c r="AD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 t="s">
        <v>45</v>
      </c>
      <c r="AT802">
        <v>0.51</v>
      </c>
      <c r="AU802" t="s">
        <v>45</v>
      </c>
      <c r="AV802">
        <v>0</v>
      </c>
      <c r="AW802">
        <v>1</v>
      </c>
      <c r="AX802">
        <v>-1</v>
      </c>
      <c r="AY802">
        <v>0</v>
      </c>
      <c r="AZ802">
        <v>0</v>
      </c>
      <c r="BA802" t="s">
        <v>45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B802">
        <v>0</v>
      </c>
    </row>
    <row r="803" spans="1:80">
      <c r="A803">
        <f>ROW(Source!A1663)</f>
        <v>1663</v>
      </c>
      <c r="B803">
        <v>22950688</v>
      </c>
      <c r="C803">
        <v>22957244</v>
      </c>
      <c r="D803">
        <v>7157835</v>
      </c>
      <c r="E803">
        <v>7157832</v>
      </c>
      <c r="F803">
        <v>1</v>
      </c>
      <c r="G803">
        <v>7157832</v>
      </c>
      <c r="H803">
        <v>1</v>
      </c>
      <c r="I803" t="s">
        <v>1053</v>
      </c>
      <c r="J803" t="s">
        <v>45</v>
      </c>
      <c r="K803" t="s">
        <v>1054</v>
      </c>
      <c r="L803">
        <v>1191</v>
      </c>
      <c r="N803">
        <v>1013</v>
      </c>
      <c r="O803" t="s">
        <v>1055</v>
      </c>
      <c r="P803" t="s">
        <v>1055</v>
      </c>
      <c r="Q803">
        <v>1</v>
      </c>
      <c r="Y803">
        <v>28</v>
      </c>
      <c r="AA803">
        <v>0</v>
      </c>
      <c r="AB803">
        <v>0</v>
      </c>
      <c r="AC803">
        <v>0</v>
      </c>
      <c r="AD803">
        <v>0</v>
      </c>
      <c r="AN803">
        <v>0</v>
      </c>
      <c r="AO803">
        <v>1</v>
      </c>
      <c r="AP803">
        <v>0</v>
      </c>
      <c r="AQ803">
        <v>0</v>
      </c>
      <c r="AR803">
        <v>0</v>
      </c>
      <c r="AS803" t="s">
        <v>45</v>
      </c>
      <c r="AT803">
        <v>28</v>
      </c>
      <c r="AU803" t="s">
        <v>45</v>
      </c>
      <c r="AV803">
        <v>1</v>
      </c>
      <c r="AW803">
        <v>2</v>
      </c>
      <c r="AX803">
        <v>22957245</v>
      </c>
      <c r="AY803">
        <v>1</v>
      </c>
      <c r="AZ803">
        <v>0</v>
      </c>
      <c r="BA803">
        <v>781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B803">
        <v>0</v>
      </c>
    </row>
    <row r="804" spans="1:80">
      <c r="A804">
        <f>ROW(Source!A1663)</f>
        <v>1663</v>
      </c>
      <c r="B804">
        <v>22950688</v>
      </c>
      <c r="C804">
        <v>22957244</v>
      </c>
      <c r="D804">
        <v>7159942</v>
      </c>
      <c r="E804">
        <v>7157832</v>
      </c>
      <c r="F804">
        <v>1</v>
      </c>
      <c r="G804">
        <v>7157832</v>
      </c>
      <c r="H804">
        <v>2</v>
      </c>
      <c r="I804" t="s">
        <v>1063</v>
      </c>
      <c r="J804" t="s">
        <v>45</v>
      </c>
      <c r="K804" t="s">
        <v>1064</v>
      </c>
      <c r="L804">
        <v>1344</v>
      </c>
      <c r="N804">
        <v>1008</v>
      </c>
      <c r="O804" t="s">
        <v>1065</v>
      </c>
      <c r="P804" t="s">
        <v>1065</v>
      </c>
      <c r="Q804">
        <v>1</v>
      </c>
      <c r="Y804">
        <v>128.18</v>
      </c>
      <c r="AA804">
        <v>0</v>
      </c>
      <c r="AB804">
        <v>1</v>
      </c>
      <c r="AC804">
        <v>0</v>
      </c>
      <c r="AD804">
        <v>0</v>
      </c>
      <c r="AN804">
        <v>0</v>
      </c>
      <c r="AO804">
        <v>1</v>
      </c>
      <c r="AP804">
        <v>0</v>
      </c>
      <c r="AQ804">
        <v>0</v>
      </c>
      <c r="AR804">
        <v>0</v>
      </c>
      <c r="AS804" t="s">
        <v>45</v>
      </c>
      <c r="AT804">
        <v>128.18</v>
      </c>
      <c r="AU804" t="s">
        <v>45</v>
      </c>
      <c r="AV804">
        <v>0</v>
      </c>
      <c r="AW804">
        <v>2</v>
      </c>
      <c r="AX804">
        <v>22957246</v>
      </c>
      <c r="AY804">
        <v>1</v>
      </c>
      <c r="AZ804">
        <v>0</v>
      </c>
      <c r="BA804">
        <v>782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B804">
        <v>0</v>
      </c>
    </row>
    <row r="805" spans="1:80">
      <c r="A805">
        <f>ROW(Source!A1663)</f>
        <v>1663</v>
      </c>
      <c r="B805">
        <v>22950688</v>
      </c>
      <c r="C805">
        <v>22957244</v>
      </c>
      <c r="D805">
        <v>7232718</v>
      </c>
      <c r="E805">
        <v>1</v>
      </c>
      <c r="F805">
        <v>1</v>
      </c>
      <c r="G805">
        <v>7157832</v>
      </c>
      <c r="H805">
        <v>3</v>
      </c>
      <c r="I805" t="s">
        <v>1358</v>
      </c>
      <c r="J805" t="s">
        <v>1359</v>
      </c>
      <c r="K805" t="s">
        <v>1360</v>
      </c>
      <c r="L805">
        <v>1348</v>
      </c>
      <c r="N805">
        <v>1009</v>
      </c>
      <c r="O805" t="s">
        <v>138</v>
      </c>
      <c r="P805" t="s">
        <v>138</v>
      </c>
      <c r="Q805">
        <v>1000</v>
      </c>
      <c r="Y805">
        <v>4.0000000000000001E-3</v>
      </c>
      <c r="AA805">
        <v>27329.119999999999</v>
      </c>
      <c r="AB805">
        <v>0</v>
      </c>
      <c r="AC805">
        <v>0</v>
      </c>
      <c r="AD805">
        <v>0</v>
      </c>
      <c r="AN805">
        <v>0</v>
      </c>
      <c r="AO805">
        <v>1</v>
      </c>
      <c r="AP805">
        <v>0</v>
      </c>
      <c r="AQ805">
        <v>0</v>
      </c>
      <c r="AR805">
        <v>0</v>
      </c>
      <c r="AS805" t="s">
        <v>45</v>
      </c>
      <c r="AT805">
        <v>4.0000000000000001E-3</v>
      </c>
      <c r="AU805" t="s">
        <v>45</v>
      </c>
      <c r="AV805">
        <v>0</v>
      </c>
      <c r="AW805">
        <v>2</v>
      </c>
      <c r="AX805">
        <v>22957247</v>
      </c>
      <c r="AY805">
        <v>1</v>
      </c>
      <c r="AZ805">
        <v>0</v>
      </c>
      <c r="BA805">
        <v>783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B805">
        <v>0</v>
      </c>
    </row>
    <row r="806" spans="1:80">
      <c r="A806">
        <f>ROW(Source!A1663)</f>
        <v>1663</v>
      </c>
      <c r="B806">
        <v>22950688</v>
      </c>
      <c r="C806">
        <v>22957244</v>
      </c>
      <c r="D806">
        <v>7232016</v>
      </c>
      <c r="E806">
        <v>1</v>
      </c>
      <c r="F806">
        <v>1</v>
      </c>
      <c r="G806">
        <v>7157832</v>
      </c>
      <c r="H806">
        <v>3</v>
      </c>
      <c r="I806" t="s">
        <v>946</v>
      </c>
      <c r="J806" t="s">
        <v>948</v>
      </c>
      <c r="K806" t="s">
        <v>947</v>
      </c>
      <c r="L806">
        <v>1327</v>
      </c>
      <c r="N806">
        <v>1005</v>
      </c>
      <c r="O806" t="s">
        <v>462</v>
      </c>
      <c r="P806" t="s">
        <v>462</v>
      </c>
      <c r="Q806">
        <v>1</v>
      </c>
      <c r="Y806">
        <v>112</v>
      </c>
      <c r="AA806">
        <v>56.6</v>
      </c>
      <c r="AB806">
        <v>0</v>
      </c>
      <c r="AC806">
        <v>0</v>
      </c>
      <c r="AD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 t="s">
        <v>45</v>
      </c>
      <c r="AT806">
        <v>112</v>
      </c>
      <c r="AU806" t="s">
        <v>45</v>
      </c>
      <c r="AV806">
        <v>0</v>
      </c>
      <c r="AW806">
        <v>1</v>
      </c>
      <c r="AX806">
        <v>-1</v>
      </c>
      <c r="AY806">
        <v>0</v>
      </c>
      <c r="AZ806">
        <v>0</v>
      </c>
      <c r="BA806" t="s">
        <v>45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B806">
        <v>0</v>
      </c>
    </row>
    <row r="807" spans="1:80">
      <c r="A807">
        <f>ROW(Source!A1663)</f>
        <v>1663</v>
      </c>
      <c r="B807">
        <v>22950688</v>
      </c>
      <c r="C807">
        <v>22957244</v>
      </c>
      <c r="D807">
        <v>7231752</v>
      </c>
      <c r="E807">
        <v>1</v>
      </c>
      <c r="F807">
        <v>1</v>
      </c>
      <c r="G807">
        <v>7157832</v>
      </c>
      <c r="H807">
        <v>3</v>
      </c>
      <c r="I807" t="s">
        <v>1361</v>
      </c>
      <c r="J807" t="s">
        <v>1362</v>
      </c>
      <c r="K807" t="s">
        <v>1363</v>
      </c>
      <c r="L807">
        <v>1348</v>
      </c>
      <c r="N807">
        <v>1009</v>
      </c>
      <c r="O807" t="s">
        <v>138</v>
      </c>
      <c r="P807" t="s">
        <v>138</v>
      </c>
      <c r="Q807">
        <v>1000</v>
      </c>
      <c r="Y807">
        <v>5.3999999999999999E-2</v>
      </c>
      <c r="AA807">
        <v>6767.09</v>
      </c>
      <c r="AB807">
        <v>0</v>
      </c>
      <c r="AC807">
        <v>0</v>
      </c>
      <c r="AD807">
        <v>0</v>
      </c>
      <c r="AN807">
        <v>0</v>
      </c>
      <c r="AO807">
        <v>1</v>
      </c>
      <c r="AP807">
        <v>0</v>
      </c>
      <c r="AQ807">
        <v>0</v>
      </c>
      <c r="AR807">
        <v>0</v>
      </c>
      <c r="AS807" t="s">
        <v>45</v>
      </c>
      <c r="AT807">
        <v>5.3999999999999999E-2</v>
      </c>
      <c r="AU807" t="s">
        <v>45</v>
      </c>
      <c r="AV807">
        <v>0</v>
      </c>
      <c r="AW807">
        <v>2</v>
      </c>
      <c r="AX807">
        <v>22957248</v>
      </c>
      <c r="AY807">
        <v>1</v>
      </c>
      <c r="AZ807">
        <v>0</v>
      </c>
      <c r="BA807">
        <v>784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B807">
        <v>0</v>
      </c>
    </row>
    <row r="808" spans="1:80">
      <c r="A808">
        <f>ROW(Source!A1663)</f>
        <v>1663</v>
      </c>
      <c r="B808">
        <v>22950688</v>
      </c>
      <c r="C808">
        <v>22957244</v>
      </c>
      <c r="D808">
        <v>7231763</v>
      </c>
      <c r="E808">
        <v>1</v>
      </c>
      <c r="F808">
        <v>1</v>
      </c>
      <c r="G808">
        <v>7157832</v>
      </c>
      <c r="H808">
        <v>3</v>
      </c>
      <c r="I808" t="s">
        <v>1364</v>
      </c>
      <c r="J808" t="s">
        <v>1365</v>
      </c>
      <c r="K808" t="s">
        <v>1366</v>
      </c>
      <c r="L808">
        <v>1348</v>
      </c>
      <c r="N808">
        <v>1009</v>
      </c>
      <c r="O808" t="s">
        <v>138</v>
      </c>
      <c r="P808" t="s">
        <v>138</v>
      </c>
      <c r="Q808">
        <v>1000</v>
      </c>
      <c r="Y808">
        <v>2.3E-2</v>
      </c>
      <c r="AA808">
        <v>3389.74</v>
      </c>
      <c r="AB808">
        <v>0</v>
      </c>
      <c r="AC808">
        <v>0</v>
      </c>
      <c r="AD808">
        <v>0</v>
      </c>
      <c r="AN808">
        <v>0</v>
      </c>
      <c r="AO808">
        <v>1</v>
      </c>
      <c r="AP808">
        <v>0</v>
      </c>
      <c r="AQ808">
        <v>0</v>
      </c>
      <c r="AR808">
        <v>0</v>
      </c>
      <c r="AS808" t="s">
        <v>45</v>
      </c>
      <c r="AT808">
        <v>2.3E-2</v>
      </c>
      <c r="AU808" t="s">
        <v>45</v>
      </c>
      <c r="AV808">
        <v>0</v>
      </c>
      <c r="AW808">
        <v>2</v>
      </c>
      <c r="AX808">
        <v>22957249</v>
      </c>
      <c r="AY808">
        <v>1</v>
      </c>
      <c r="AZ808">
        <v>0</v>
      </c>
      <c r="BA808">
        <v>785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B808">
        <v>0</v>
      </c>
    </row>
    <row r="809" spans="1:80">
      <c r="A809">
        <f>ROW(Source!A1663)</f>
        <v>1663</v>
      </c>
      <c r="B809">
        <v>22950688</v>
      </c>
      <c r="C809">
        <v>22957244</v>
      </c>
      <c r="D809">
        <v>7232317</v>
      </c>
      <c r="E809">
        <v>1</v>
      </c>
      <c r="F809">
        <v>1</v>
      </c>
      <c r="G809">
        <v>7157832</v>
      </c>
      <c r="H809">
        <v>3</v>
      </c>
      <c r="I809" t="s">
        <v>1367</v>
      </c>
      <c r="J809" t="s">
        <v>1368</v>
      </c>
      <c r="K809" t="s">
        <v>1369</v>
      </c>
      <c r="L809">
        <v>1348</v>
      </c>
      <c r="N809">
        <v>1009</v>
      </c>
      <c r="O809" t="s">
        <v>138</v>
      </c>
      <c r="P809" t="s">
        <v>138</v>
      </c>
      <c r="Q809">
        <v>1000</v>
      </c>
      <c r="Y809">
        <v>0.25</v>
      </c>
      <c r="AA809">
        <v>20171.52</v>
      </c>
      <c r="AB809">
        <v>0</v>
      </c>
      <c r="AC809">
        <v>0</v>
      </c>
      <c r="AD809">
        <v>0</v>
      </c>
      <c r="AN809">
        <v>0</v>
      </c>
      <c r="AO809">
        <v>1</v>
      </c>
      <c r="AP809">
        <v>0</v>
      </c>
      <c r="AQ809">
        <v>0</v>
      </c>
      <c r="AR809">
        <v>0</v>
      </c>
      <c r="AS809" t="s">
        <v>45</v>
      </c>
      <c r="AT809">
        <v>0.25</v>
      </c>
      <c r="AU809" t="s">
        <v>45</v>
      </c>
      <c r="AV809">
        <v>0</v>
      </c>
      <c r="AW809">
        <v>2</v>
      </c>
      <c r="AX809">
        <v>22957250</v>
      </c>
      <c r="AY809">
        <v>1</v>
      </c>
      <c r="AZ809">
        <v>0</v>
      </c>
      <c r="BA809">
        <v>786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B809">
        <v>0</v>
      </c>
    </row>
    <row r="810" spans="1:80">
      <c r="A810">
        <f>ROW(Source!A1665)</f>
        <v>1665</v>
      </c>
      <c r="B810">
        <v>22950688</v>
      </c>
      <c r="C810">
        <v>22957262</v>
      </c>
      <c r="D810">
        <v>7157835</v>
      </c>
      <c r="E810">
        <v>7157832</v>
      </c>
      <c r="F810">
        <v>1</v>
      </c>
      <c r="G810">
        <v>7157832</v>
      </c>
      <c r="H810">
        <v>1</v>
      </c>
      <c r="I810" t="s">
        <v>1053</v>
      </c>
      <c r="J810" t="s">
        <v>45</v>
      </c>
      <c r="K810" t="s">
        <v>1054</v>
      </c>
      <c r="L810">
        <v>1191</v>
      </c>
      <c r="N810">
        <v>1013</v>
      </c>
      <c r="O810" t="s">
        <v>1055</v>
      </c>
      <c r="P810" t="s">
        <v>1055</v>
      </c>
      <c r="Q810">
        <v>1</v>
      </c>
      <c r="Y810">
        <v>22</v>
      </c>
      <c r="AA810">
        <v>0</v>
      </c>
      <c r="AB810">
        <v>0</v>
      </c>
      <c r="AC810">
        <v>0</v>
      </c>
      <c r="AD810">
        <v>0</v>
      </c>
      <c r="AN810">
        <v>0</v>
      </c>
      <c r="AO810">
        <v>1</v>
      </c>
      <c r="AP810">
        <v>0</v>
      </c>
      <c r="AQ810">
        <v>0</v>
      </c>
      <c r="AR810">
        <v>0</v>
      </c>
      <c r="AS810" t="s">
        <v>45</v>
      </c>
      <c r="AT810">
        <v>22</v>
      </c>
      <c r="AU810" t="s">
        <v>45</v>
      </c>
      <c r="AV810">
        <v>1</v>
      </c>
      <c r="AW810">
        <v>2</v>
      </c>
      <c r="AX810">
        <v>22957263</v>
      </c>
      <c r="AY810">
        <v>1</v>
      </c>
      <c r="AZ810">
        <v>0</v>
      </c>
      <c r="BA810">
        <v>788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B810">
        <v>0</v>
      </c>
    </row>
    <row r="811" spans="1:80">
      <c r="A811">
        <f>ROW(Source!A1665)</f>
        <v>1665</v>
      </c>
      <c r="B811">
        <v>22950688</v>
      </c>
      <c r="C811">
        <v>22957262</v>
      </c>
      <c r="D811">
        <v>7159942</v>
      </c>
      <c r="E811">
        <v>7157832</v>
      </c>
      <c r="F811">
        <v>1</v>
      </c>
      <c r="G811">
        <v>7157832</v>
      </c>
      <c r="H811">
        <v>2</v>
      </c>
      <c r="I811" t="s">
        <v>1063</v>
      </c>
      <c r="J811" t="s">
        <v>45</v>
      </c>
      <c r="K811" t="s">
        <v>1064</v>
      </c>
      <c r="L811">
        <v>1344</v>
      </c>
      <c r="N811">
        <v>1008</v>
      </c>
      <c r="O811" t="s">
        <v>1065</v>
      </c>
      <c r="P811" t="s">
        <v>1065</v>
      </c>
      <c r="Q811">
        <v>1</v>
      </c>
      <c r="Y811">
        <v>84.4</v>
      </c>
      <c r="AA811">
        <v>0</v>
      </c>
      <c r="AB811">
        <v>1</v>
      </c>
      <c r="AC811">
        <v>0</v>
      </c>
      <c r="AD811">
        <v>0</v>
      </c>
      <c r="AN811">
        <v>0</v>
      </c>
      <c r="AO811">
        <v>1</v>
      </c>
      <c r="AP811">
        <v>0</v>
      </c>
      <c r="AQ811">
        <v>0</v>
      </c>
      <c r="AR811">
        <v>0</v>
      </c>
      <c r="AS811" t="s">
        <v>45</v>
      </c>
      <c r="AT811">
        <v>84.4</v>
      </c>
      <c r="AU811" t="s">
        <v>45</v>
      </c>
      <c r="AV811">
        <v>0</v>
      </c>
      <c r="AW811">
        <v>2</v>
      </c>
      <c r="AX811">
        <v>22957264</v>
      </c>
      <c r="AY811">
        <v>1</v>
      </c>
      <c r="AZ811">
        <v>0</v>
      </c>
      <c r="BA811">
        <v>789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B811">
        <v>0</v>
      </c>
    </row>
    <row r="812" spans="1:80">
      <c r="A812">
        <f>ROW(Source!A1665)</f>
        <v>1665</v>
      </c>
      <c r="B812">
        <v>22950688</v>
      </c>
      <c r="C812">
        <v>22957262</v>
      </c>
      <c r="D812">
        <v>7232718</v>
      </c>
      <c r="E812">
        <v>1</v>
      </c>
      <c r="F812">
        <v>1</v>
      </c>
      <c r="G812">
        <v>7157832</v>
      </c>
      <c r="H812">
        <v>3</v>
      </c>
      <c r="I812" t="s">
        <v>1358</v>
      </c>
      <c r="J812" t="s">
        <v>1359</v>
      </c>
      <c r="K812" t="s">
        <v>1360</v>
      </c>
      <c r="L812">
        <v>1348</v>
      </c>
      <c r="N812">
        <v>1009</v>
      </c>
      <c r="O812" t="s">
        <v>138</v>
      </c>
      <c r="P812" t="s">
        <v>138</v>
      </c>
      <c r="Q812">
        <v>1000</v>
      </c>
      <c r="Y812">
        <v>4.0000000000000001E-3</v>
      </c>
      <c r="AA812">
        <v>27329.119999999999</v>
      </c>
      <c r="AB812">
        <v>0</v>
      </c>
      <c r="AC812">
        <v>0</v>
      </c>
      <c r="AD812">
        <v>0</v>
      </c>
      <c r="AN812">
        <v>0</v>
      </c>
      <c r="AO812">
        <v>1</v>
      </c>
      <c r="AP812">
        <v>0</v>
      </c>
      <c r="AQ812">
        <v>0</v>
      </c>
      <c r="AR812">
        <v>0</v>
      </c>
      <c r="AS812" t="s">
        <v>45</v>
      </c>
      <c r="AT812">
        <v>4.0000000000000001E-3</v>
      </c>
      <c r="AU812" t="s">
        <v>45</v>
      </c>
      <c r="AV812">
        <v>0</v>
      </c>
      <c r="AW812">
        <v>2</v>
      </c>
      <c r="AX812">
        <v>22957265</v>
      </c>
      <c r="AY812">
        <v>1</v>
      </c>
      <c r="AZ812">
        <v>0</v>
      </c>
      <c r="BA812">
        <v>790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B812">
        <v>0</v>
      </c>
    </row>
    <row r="813" spans="1:80">
      <c r="A813">
        <f>ROW(Source!A1665)</f>
        <v>1665</v>
      </c>
      <c r="B813">
        <v>22950688</v>
      </c>
      <c r="C813">
        <v>22957262</v>
      </c>
      <c r="D813">
        <v>7232016</v>
      </c>
      <c r="E813">
        <v>1</v>
      </c>
      <c r="F813">
        <v>1</v>
      </c>
      <c r="G813">
        <v>7157832</v>
      </c>
      <c r="H813">
        <v>3</v>
      </c>
      <c r="I813" t="s">
        <v>946</v>
      </c>
      <c r="J813" t="s">
        <v>948</v>
      </c>
      <c r="K813" t="s">
        <v>947</v>
      </c>
      <c r="L813">
        <v>1327</v>
      </c>
      <c r="N813">
        <v>1005</v>
      </c>
      <c r="O813" t="s">
        <v>462</v>
      </c>
      <c r="P813" t="s">
        <v>462</v>
      </c>
      <c r="Q813">
        <v>1</v>
      </c>
      <c r="Y813">
        <v>112</v>
      </c>
      <c r="AA813">
        <v>56.6</v>
      </c>
      <c r="AB813">
        <v>0</v>
      </c>
      <c r="AC813">
        <v>0</v>
      </c>
      <c r="AD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 t="s">
        <v>45</v>
      </c>
      <c r="AT813">
        <v>112</v>
      </c>
      <c r="AU813" t="s">
        <v>45</v>
      </c>
      <c r="AV813">
        <v>0</v>
      </c>
      <c r="AW813">
        <v>1</v>
      </c>
      <c r="AX813">
        <v>-1</v>
      </c>
      <c r="AY813">
        <v>0</v>
      </c>
      <c r="AZ813">
        <v>0</v>
      </c>
      <c r="BA813" t="s">
        <v>45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B813">
        <v>0</v>
      </c>
    </row>
    <row r="814" spans="1:80">
      <c r="A814">
        <f>ROW(Source!A1665)</f>
        <v>1665</v>
      </c>
      <c r="B814">
        <v>22950688</v>
      </c>
      <c r="C814">
        <v>22957262</v>
      </c>
      <c r="D814">
        <v>7231752</v>
      </c>
      <c r="E814">
        <v>1</v>
      </c>
      <c r="F814">
        <v>1</v>
      </c>
      <c r="G814">
        <v>7157832</v>
      </c>
      <c r="H814">
        <v>3</v>
      </c>
      <c r="I814" t="s">
        <v>1361</v>
      </c>
      <c r="J814" t="s">
        <v>1362</v>
      </c>
      <c r="K814" t="s">
        <v>1363</v>
      </c>
      <c r="L814">
        <v>1348</v>
      </c>
      <c r="N814">
        <v>1009</v>
      </c>
      <c r="O814" t="s">
        <v>138</v>
      </c>
      <c r="P814" t="s">
        <v>138</v>
      </c>
      <c r="Q814">
        <v>1000</v>
      </c>
      <c r="Y814">
        <v>5.3999999999999999E-2</v>
      </c>
      <c r="AA814">
        <v>6767.09</v>
      </c>
      <c r="AB814">
        <v>0</v>
      </c>
      <c r="AC814">
        <v>0</v>
      </c>
      <c r="AD814">
        <v>0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45</v>
      </c>
      <c r="AT814">
        <v>5.3999999999999999E-2</v>
      </c>
      <c r="AU814" t="s">
        <v>45</v>
      </c>
      <c r="AV814">
        <v>0</v>
      </c>
      <c r="AW814">
        <v>2</v>
      </c>
      <c r="AX814">
        <v>22957266</v>
      </c>
      <c r="AY814">
        <v>1</v>
      </c>
      <c r="AZ814">
        <v>0</v>
      </c>
      <c r="BA814">
        <v>791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B814">
        <v>0</v>
      </c>
    </row>
    <row r="815" spans="1:80">
      <c r="A815">
        <f>ROW(Source!A1665)</f>
        <v>1665</v>
      </c>
      <c r="B815">
        <v>22950688</v>
      </c>
      <c r="C815">
        <v>22957262</v>
      </c>
      <c r="D815">
        <v>7231763</v>
      </c>
      <c r="E815">
        <v>1</v>
      </c>
      <c r="F815">
        <v>1</v>
      </c>
      <c r="G815">
        <v>7157832</v>
      </c>
      <c r="H815">
        <v>3</v>
      </c>
      <c r="I815" t="s">
        <v>1364</v>
      </c>
      <c r="J815" t="s">
        <v>1365</v>
      </c>
      <c r="K815" t="s">
        <v>1366</v>
      </c>
      <c r="L815">
        <v>1348</v>
      </c>
      <c r="N815">
        <v>1009</v>
      </c>
      <c r="O815" t="s">
        <v>138</v>
      </c>
      <c r="P815" t="s">
        <v>138</v>
      </c>
      <c r="Q815">
        <v>1000</v>
      </c>
      <c r="Y815">
        <v>2.3E-2</v>
      </c>
      <c r="AA815">
        <v>3389.74</v>
      </c>
      <c r="AB815">
        <v>0</v>
      </c>
      <c r="AC815">
        <v>0</v>
      </c>
      <c r="AD815">
        <v>0</v>
      </c>
      <c r="AN815">
        <v>0</v>
      </c>
      <c r="AO815">
        <v>1</v>
      </c>
      <c r="AP815">
        <v>0</v>
      </c>
      <c r="AQ815">
        <v>0</v>
      </c>
      <c r="AR815">
        <v>0</v>
      </c>
      <c r="AS815" t="s">
        <v>45</v>
      </c>
      <c r="AT815">
        <v>2.3E-2</v>
      </c>
      <c r="AU815" t="s">
        <v>45</v>
      </c>
      <c r="AV815">
        <v>0</v>
      </c>
      <c r="AW815">
        <v>2</v>
      </c>
      <c r="AX815">
        <v>22957267</v>
      </c>
      <c r="AY815">
        <v>1</v>
      </c>
      <c r="AZ815">
        <v>0</v>
      </c>
      <c r="BA815">
        <v>792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B815">
        <v>0</v>
      </c>
    </row>
    <row r="816" spans="1:80">
      <c r="A816">
        <f>ROW(Source!A1665)</f>
        <v>1665</v>
      </c>
      <c r="B816">
        <v>22950688</v>
      </c>
      <c r="C816">
        <v>22957262</v>
      </c>
      <c r="D816">
        <v>7232317</v>
      </c>
      <c r="E816">
        <v>1</v>
      </c>
      <c r="F816">
        <v>1</v>
      </c>
      <c r="G816">
        <v>7157832</v>
      </c>
      <c r="H816">
        <v>3</v>
      </c>
      <c r="I816" t="s">
        <v>1367</v>
      </c>
      <c r="J816" t="s">
        <v>1368</v>
      </c>
      <c r="K816" t="s">
        <v>1369</v>
      </c>
      <c r="L816">
        <v>1348</v>
      </c>
      <c r="N816">
        <v>1009</v>
      </c>
      <c r="O816" t="s">
        <v>138</v>
      </c>
      <c r="P816" t="s">
        <v>138</v>
      </c>
      <c r="Q816">
        <v>1000</v>
      </c>
      <c r="Y816">
        <v>0.13</v>
      </c>
      <c r="AA816">
        <v>20171.52</v>
      </c>
      <c r="AB816">
        <v>0</v>
      </c>
      <c r="AC816">
        <v>0</v>
      </c>
      <c r="AD816">
        <v>0</v>
      </c>
      <c r="AN816">
        <v>0</v>
      </c>
      <c r="AO816">
        <v>1</v>
      </c>
      <c r="AP816">
        <v>0</v>
      </c>
      <c r="AQ816">
        <v>0</v>
      </c>
      <c r="AR816">
        <v>0</v>
      </c>
      <c r="AS816" t="s">
        <v>45</v>
      </c>
      <c r="AT816">
        <v>0.13</v>
      </c>
      <c r="AU816" t="s">
        <v>45</v>
      </c>
      <c r="AV816">
        <v>0</v>
      </c>
      <c r="AW816">
        <v>2</v>
      </c>
      <c r="AX816">
        <v>22957268</v>
      </c>
      <c r="AY816">
        <v>1</v>
      </c>
      <c r="AZ816">
        <v>0</v>
      </c>
      <c r="BA816">
        <v>793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B816">
        <v>0</v>
      </c>
    </row>
    <row r="817" spans="1:80">
      <c r="A817">
        <f>ROW(Source!A1667)</f>
        <v>1667</v>
      </c>
      <c r="B817">
        <v>22950688</v>
      </c>
      <c r="C817">
        <v>22957457</v>
      </c>
      <c r="D817">
        <v>7157835</v>
      </c>
      <c r="E817">
        <v>7157832</v>
      </c>
      <c r="F817">
        <v>1</v>
      </c>
      <c r="G817">
        <v>7157832</v>
      </c>
      <c r="H817">
        <v>1</v>
      </c>
      <c r="I817" t="s">
        <v>1053</v>
      </c>
      <c r="J817" t="s">
        <v>45</v>
      </c>
      <c r="K817" t="s">
        <v>1054</v>
      </c>
      <c r="L817">
        <v>1191</v>
      </c>
      <c r="N817">
        <v>1013</v>
      </c>
      <c r="O817" t="s">
        <v>1055</v>
      </c>
      <c r="P817" t="s">
        <v>1055</v>
      </c>
      <c r="Q817">
        <v>1</v>
      </c>
      <c r="Y817">
        <v>106</v>
      </c>
      <c r="AA817">
        <v>0</v>
      </c>
      <c r="AB817">
        <v>0</v>
      </c>
      <c r="AC817">
        <v>0</v>
      </c>
      <c r="AD817">
        <v>0</v>
      </c>
      <c r="AN817">
        <v>0</v>
      </c>
      <c r="AO817">
        <v>1</v>
      </c>
      <c r="AP817">
        <v>0</v>
      </c>
      <c r="AQ817">
        <v>0</v>
      </c>
      <c r="AR817">
        <v>0</v>
      </c>
      <c r="AS817" t="s">
        <v>45</v>
      </c>
      <c r="AT817">
        <v>106</v>
      </c>
      <c r="AU817" t="s">
        <v>45</v>
      </c>
      <c r="AV817">
        <v>1</v>
      </c>
      <c r="AW817">
        <v>2</v>
      </c>
      <c r="AX817">
        <v>22957460</v>
      </c>
      <c r="AY817">
        <v>1</v>
      </c>
      <c r="AZ817">
        <v>0</v>
      </c>
      <c r="BA817">
        <v>795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B817">
        <v>0</v>
      </c>
    </row>
    <row r="818" spans="1:80">
      <c r="A818">
        <f>ROW(Source!A1667)</f>
        <v>1667</v>
      </c>
      <c r="B818">
        <v>22950688</v>
      </c>
      <c r="C818">
        <v>22957457</v>
      </c>
      <c r="D818">
        <v>7159942</v>
      </c>
      <c r="E818">
        <v>7157832</v>
      </c>
      <c r="F818">
        <v>1</v>
      </c>
      <c r="G818">
        <v>7157832</v>
      </c>
      <c r="H818">
        <v>2</v>
      </c>
      <c r="I818" t="s">
        <v>1063</v>
      </c>
      <c r="J818" t="s">
        <v>45</v>
      </c>
      <c r="K818" t="s">
        <v>1064</v>
      </c>
      <c r="L818">
        <v>1344</v>
      </c>
      <c r="N818">
        <v>1008</v>
      </c>
      <c r="O818" t="s">
        <v>1065</v>
      </c>
      <c r="P818" t="s">
        <v>1065</v>
      </c>
      <c r="Q818">
        <v>1</v>
      </c>
      <c r="Y818">
        <v>162.37</v>
      </c>
      <c r="AA818">
        <v>0</v>
      </c>
      <c r="AB818">
        <v>1</v>
      </c>
      <c r="AC818">
        <v>0</v>
      </c>
      <c r="AD818">
        <v>0</v>
      </c>
      <c r="AN818">
        <v>0</v>
      </c>
      <c r="AO818">
        <v>1</v>
      </c>
      <c r="AP818">
        <v>0</v>
      </c>
      <c r="AQ818">
        <v>0</v>
      </c>
      <c r="AR818">
        <v>0</v>
      </c>
      <c r="AS818" t="s">
        <v>45</v>
      </c>
      <c r="AT818">
        <v>162.37</v>
      </c>
      <c r="AU818" t="s">
        <v>45</v>
      </c>
      <c r="AV818">
        <v>0</v>
      </c>
      <c r="AW818">
        <v>2</v>
      </c>
      <c r="AX818">
        <v>22957461</v>
      </c>
      <c r="AY818">
        <v>1</v>
      </c>
      <c r="AZ818">
        <v>0</v>
      </c>
      <c r="BA818">
        <v>796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B818">
        <v>0</v>
      </c>
    </row>
    <row r="819" spans="1:80">
      <c r="A819">
        <f>ROW(Source!A1667)</f>
        <v>1667</v>
      </c>
      <c r="B819">
        <v>22950688</v>
      </c>
      <c r="C819">
        <v>22957457</v>
      </c>
      <c r="D819">
        <v>7232529</v>
      </c>
      <c r="E819">
        <v>1</v>
      </c>
      <c r="F819">
        <v>1</v>
      </c>
      <c r="G819">
        <v>7157832</v>
      </c>
      <c r="H819">
        <v>3</v>
      </c>
      <c r="I819" t="s">
        <v>955</v>
      </c>
      <c r="J819" t="s">
        <v>957</v>
      </c>
      <c r="K819" t="s">
        <v>956</v>
      </c>
      <c r="L819">
        <v>1327</v>
      </c>
      <c r="N819">
        <v>1005</v>
      </c>
      <c r="O819" t="s">
        <v>462</v>
      </c>
      <c r="P819" t="s">
        <v>462</v>
      </c>
      <c r="Q819">
        <v>1</v>
      </c>
      <c r="Y819">
        <v>102</v>
      </c>
      <c r="AA819">
        <v>39.44</v>
      </c>
      <c r="AB819">
        <v>0</v>
      </c>
      <c r="AC819">
        <v>0</v>
      </c>
      <c r="AD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 t="s">
        <v>45</v>
      </c>
      <c r="AT819">
        <v>102</v>
      </c>
      <c r="AU819" t="s">
        <v>45</v>
      </c>
      <c r="AV819">
        <v>0</v>
      </c>
      <c r="AW819">
        <v>1</v>
      </c>
      <c r="AX819">
        <v>-1</v>
      </c>
      <c r="AY819">
        <v>0</v>
      </c>
      <c r="AZ819">
        <v>0</v>
      </c>
      <c r="BA819" t="s">
        <v>45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B819">
        <v>0</v>
      </c>
    </row>
    <row r="820" spans="1:80">
      <c r="A820">
        <f>ROW(Source!A1695)</f>
        <v>1695</v>
      </c>
      <c r="B820">
        <v>22950688</v>
      </c>
      <c r="C820">
        <v>22957495</v>
      </c>
      <c r="D820">
        <v>7157835</v>
      </c>
      <c r="E820">
        <v>7157832</v>
      </c>
      <c r="F820">
        <v>1</v>
      </c>
      <c r="G820">
        <v>7157832</v>
      </c>
      <c r="H820">
        <v>1</v>
      </c>
      <c r="I820" t="s">
        <v>1053</v>
      </c>
      <c r="J820" t="s">
        <v>45</v>
      </c>
      <c r="K820" t="s">
        <v>1054</v>
      </c>
      <c r="L820">
        <v>1191</v>
      </c>
      <c r="N820">
        <v>1013</v>
      </c>
      <c r="O820" t="s">
        <v>1055</v>
      </c>
      <c r="P820" t="s">
        <v>1055</v>
      </c>
      <c r="Q820">
        <v>1</v>
      </c>
      <c r="Y820">
        <v>3.77</v>
      </c>
      <c r="AA820">
        <v>0</v>
      </c>
      <c r="AB820">
        <v>0</v>
      </c>
      <c r="AC820">
        <v>0</v>
      </c>
      <c r="AD820">
        <v>0</v>
      </c>
      <c r="AN820">
        <v>0</v>
      </c>
      <c r="AO820">
        <v>1</v>
      </c>
      <c r="AP820">
        <v>0</v>
      </c>
      <c r="AQ820">
        <v>0</v>
      </c>
      <c r="AR820">
        <v>0</v>
      </c>
      <c r="AS820" t="s">
        <v>45</v>
      </c>
      <c r="AT820">
        <v>3.77</v>
      </c>
      <c r="AU820" t="s">
        <v>45</v>
      </c>
      <c r="AV820">
        <v>1</v>
      </c>
      <c r="AW820">
        <v>2</v>
      </c>
      <c r="AX820">
        <v>22957498</v>
      </c>
      <c r="AY820">
        <v>1</v>
      </c>
      <c r="AZ820">
        <v>0</v>
      </c>
      <c r="BA820">
        <v>800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B820">
        <v>0</v>
      </c>
    </row>
    <row r="821" spans="1:80">
      <c r="A821">
        <f>ROW(Source!A1695)</f>
        <v>1695</v>
      </c>
      <c r="B821">
        <v>22950688</v>
      </c>
      <c r="C821">
        <v>22957495</v>
      </c>
      <c r="D821">
        <v>7182702</v>
      </c>
      <c r="E821">
        <v>7157832</v>
      </c>
      <c r="F821">
        <v>1</v>
      </c>
      <c r="G821">
        <v>7157832</v>
      </c>
      <c r="H821">
        <v>3</v>
      </c>
      <c r="I821" t="s">
        <v>1066</v>
      </c>
      <c r="J821" t="s">
        <v>45</v>
      </c>
      <c r="K821" t="s">
        <v>1134</v>
      </c>
      <c r="L821">
        <v>1348</v>
      </c>
      <c r="N821">
        <v>1009</v>
      </c>
      <c r="O821" t="s">
        <v>138</v>
      </c>
      <c r="P821" t="s">
        <v>138</v>
      </c>
      <c r="Q821">
        <v>1000</v>
      </c>
      <c r="Y821">
        <v>0.11</v>
      </c>
      <c r="AA821">
        <v>0</v>
      </c>
      <c r="AB821">
        <v>0</v>
      </c>
      <c r="AC821">
        <v>0</v>
      </c>
      <c r="AD821">
        <v>0</v>
      </c>
      <c r="AN821">
        <v>0</v>
      </c>
      <c r="AO821">
        <v>1</v>
      </c>
      <c r="AP821">
        <v>0</v>
      </c>
      <c r="AQ821">
        <v>0</v>
      </c>
      <c r="AR821">
        <v>0</v>
      </c>
      <c r="AS821" t="s">
        <v>45</v>
      </c>
      <c r="AT821">
        <v>0.11</v>
      </c>
      <c r="AU821" t="s">
        <v>45</v>
      </c>
      <c r="AV821">
        <v>0</v>
      </c>
      <c r="AW821">
        <v>2</v>
      </c>
      <c r="AX821">
        <v>22957499</v>
      </c>
      <c r="AY821">
        <v>1</v>
      </c>
      <c r="AZ821">
        <v>0</v>
      </c>
      <c r="BA821">
        <v>801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B821">
        <v>0</v>
      </c>
    </row>
    <row r="822" spans="1:80">
      <c r="A822">
        <f>ROW(Source!A1696)</f>
        <v>1696</v>
      </c>
      <c r="B822">
        <v>22950688</v>
      </c>
      <c r="C822">
        <v>22957500</v>
      </c>
      <c r="D822">
        <v>7157835</v>
      </c>
      <c r="E822">
        <v>7157832</v>
      </c>
      <c r="F822">
        <v>1</v>
      </c>
      <c r="G822">
        <v>7157832</v>
      </c>
      <c r="H822">
        <v>1</v>
      </c>
      <c r="I822" t="s">
        <v>1053</v>
      </c>
      <c r="J822" t="s">
        <v>45</v>
      </c>
      <c r="K822" t="s">
        <v>1054</v>
      </c>
      <c r="L822">
        <v>1191</v>
      </c>
      <c r="N822">
        <v>1013</v>
      </c>
      <c r="O822" t="s">
        <v>1055</v>
      </c>
      <c r="P822" t="s">
        <v>1055</v>
      </c>
      <c r="Q822">
        <v>1</v>
      </c>
      <c r="Y822">
        <v>11.39</v>
      </c>
      <c r="AA822">
        <v>0</v>
      </c>
      <c r="AB822">
        <v>0</v>
      </c>
      <c r="AC822">
        <v>0</v>
      </c>
      <c r="AD822">
        <v>0</v>
      </c>
      <c r="AN822">
        <v>0</v>
      </c>
      <c r="AO822">
        <v>1</v>
      </c>
      <c r="AP822">
        <v>0</v>
      </c>
      <c r="AQ822">
        <v>0</v>
      </c>
      <c r="AR822">
        <v>0</v>
      </c>
      <c r="AS822" t="s">
        <v>45</v>
      </c>
      <c r="AT822">
        <v>11.39</v>
      </c>
      <c r="AU822" t="s">
        <v>45</v>
      </c>
      <c r="AV822">
        <v>1</v>
      </c>
      <c r="AW822">
        <v>2</v>
      </c>
      <c r="AX822">
        <v>22957503</v>
      </c>
      <c r="AY822">
        <v>1</v>
      </c>
      <c r="AZ822">
        <v>0</v>
      </c>
      <c r="BA822">
        <v>802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B822">
        <v>0</v>
      </c>
    </row>
    <row r="823" spans="1:80">
      <c r="A823">
        <f>ROW(Source!A1696)</f>
        <v>1696</v>
      </c>
      <c r="B823">
        <v>22950688</v>
      </c>
      <c r="C823">
        <v>22957500</v>
      </c>
      <c r="D823">
        <v>7182702</v>
      </c>
      <c r="E823">
        <v>7157832</v>
      </c>
      <c r="F823">
        <v>1</v>
      </c>
      <c r="G823">
        <v>7157832</v>
      </c>
      <c r="H823">
        <v>3</v>
      </c>
      <c r="I823" t="s">
        <v>1066</v>
      </c>
      <c r="J823" t="s">
        <v>45</v>
      </c>
      <c r="K823" t="s">
        <v>1134</v>
      </c>
      <c r="L823">
        <v>1348</v>
      </c>
      <c r="N823">
        <v>1009</v>
      </c>
      <c r="O823" t="s">
        <v>138</v>
      </c>
      <c r="P823" t="s">
        <v>138</v>
      </c>
      <c r="Q823">
        <v>1000</v>
      </c>
      <c r="Y823">
        <v>0.47</v>
      </c>
      <c r="AA823">
        <v>0</v>
      </c>
      <c r="AB823">
        <v>0</v>
      </c>
      <c r="AC823">
        <v>0</v>
      </c>
      <c r="AD823">
        <v>0</v>
      </c>
      <c r="AN823">
        <v>0</v>
      </c>
      <c r="AO823">
        <v>1</v>
      </c>
      <c r="AP823">
        <v>0</v>
      </c>
      <c r="AQ823">
        <v>0</v>
      </c>
      <c r="AR823">
        <v>0</v>
      </c>
      <c r="AS823" t="s">
        <v>45</v>
      </c>
      <c r="AT823">
        <v>0.47</v>
      </c>
      <c r="AU823" t="s">
        <v>45</v>
      </c>
      <c r="AV823">
        <v>0</v>
      </c>
      <c r="AW823">
        <v>2</v>
      </c>
      <c r="AX823">
        <v>22957504</v>
      </c>
      <c r="AY823">
        <v>1</v>
      </c>
      <c r="AZ823">
        <v>0</v>
      </c>
      <c r="BA823">
        <v>803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B823">
        <v>0</v>
      </c>
    </row>
    <row r="824" spans="1:80">
      <c r="A824">
        <f>ROW(Source!A1697)</f>
        <v>1697</v>
      </c>
      <c r="B824">
        <v>22950688</v>
      </c>
      <c r="C824">
        <v>22957517</v>
      </c>
      <c r="D824">
        <v>7157835</v>
      </c>
      <c r="E824">
        <v>7157832</v>
      </c>
      <c r="F824">
        <v>1</v>
      </c>
      <c r="G824">
        <v>7157832</v>
      </c>
      <c r="H824">
        <v>1</v>
      </c>
      <c r="I824" t="s">
        <v>1053</v>
      </c>
      <c r="J824" t="s">
        <v>45</v>
      </c>
      <c r="K824" t="s">
        <v>1054</v>
      </c>
      <c r="L824">
        <v>1191</v>
      </c>
      <c r="N824">
        <v>1013</v>
      </c>
      <c r="O824" t="s">
        <v>1055</v>
      </c>
      <c r="P824" t="s">
        <v>1055</v>
      </c>
      <c r="Q824">
        <v>1</v>
      </c>
      <c r="Y824">
        <v>24.6</v>
      </c>
      <c r="AA824">
        <v>0</v>
      </c>
      <c r="AB824">
        <v>0</v>
      </c>
      <c r="AC824">
        <v>0</v>
      </c>
      <c r="AD824">
        <v>0</v>
      </c>
      <c r="AN824">
        <v>0</v>
      </c>
      <c r="AO824">
        <v>1</v>
      </c>
      <c r="AP824">
        <v>0</v>
      </c>
      <c r="AQ824">
        <v>0</v>
      </c>
      <c r="AR824">
        <v>0</v>
      </c>
      <c r="AS824" t="s">
        <v>45</v>
      </c>
      <c r="AT824">
        <v>24.6</v>
      </c>
      <c r="AU824" t="s">
        <v>45</v>
      </c>
      <c r="AV824">
        <v>1</v>
      </c>
      <c r="AW824">
        <v>2</v>
      </c>
      <c r="AX824">
        <v>22957518</v>
      </c>
      <c r="AY824">
        <v>1</v>
      </c>
      <c r="AZ824">
        <v>0</v>
      </c>
      <c r="BA824">
        <v>804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B824">
        <v>0</v>
      </c>
    </row>
    <row r="825" spans="1:80">
      <c r="A825">
        <f>ROW(Source!A1697)</f>
        <v>1697</v>
      </c>
      <c r="B825">
        <v>22950688</v>
      </c>
      <c r="C825">
        <v>22957517</v>
      </c>
      <c r="D825">
        <v>7231126</v>
      </c>
      <c r="E825">
        <v>1</v>
      </c>
      <c r="F825">
        <v>1</v>
      </c>
      <c r="G825">
        <v>7157832</v>
      </c>
      <c r="H825">
        <v>2</v>
      </c>
      <c r="I825" t="s">
        <v>1125</v>
      </c>
      <c r="J825" t="s">
        <v>1126</v>
      </c>
      <c r="K825" t="s">
        <v>1127</v>
      </c>
      <c r="L825">
        <v>1368</v>
      </c>
      <c r="N825">
        <v>1011</v>
      </c>
      <c r="O825" t="s">
        <v>1059</v>
      </c>
      <c r="P825" t="s">
        <v>1059</v>
      </c>
      <c r="Q825">
        <v>1</v>
      </c>
      <c r="Y825">
        <v>10.4</v>
      </c>
      <c r="AA825">
        <v>0</v>
      </c>
      <c r="AB825">
        <v>41.62</v>
      </c>
      <c r="AC825">
        <v>13.33</v>
      </c>
      <c r="AD825">
        <v>0</v>
      </c>
      <c r="AN825">
        <v>0</v>
      </c>
      <c r="AO825">
        <v>1</v>
      </c>
      <c r="AP825">
        <v>0</v>
      </c>
      <c r="AQ825">
        <v>0</v>
      </c>
      <c r="AR825">
        <v>0</v>
      </c>
      <c r="AS825" t="s">
        <v>45</v>
      </c>
      <c r="AT825">
        <v>10.4</v>
      </c>
      <c r="AU825" t="s">
        <v>45</v>
      </c>
      <c r="AV825">
        <v>0</v>
      </c>
      <c r="AW825">
        <v>2</v>
      </c>
      <c r="AX825">
        <v>22957519</v>
      </c>
      <c r="AY825">
        <v>1</v>
      </c>
      <c r="AZ825">
        <v>0</v>
      </c>
      <c r="BA825">
        <v>805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B825">
        <v>0</v>
      </c>
    </row>
    <row r="826" spans="1:80">
      <c r="A826">
        <f>ROW(Source!A1697)</f>
        <v>1697</v>
      </c>
      <c r="B826">
        <v>22950688</v>
      </c>
      <c r="C826">
        <v>22957517</v>
      </c>
      <c r="D826">
        <v>7231489</v>
      </c>
      <c r="E826">
        <v>1</v>
      </c>
      <c r="F826">
        <v>1</v>
      </c>
      <c r="G826">
        <v>7157832</v>
      </c>
      <c r="H826">
        <v>2</v>
      </c>
      <c r="I826" t="s">
        <v>1077</v>
      </c>
      <c r="J826" t="s">
        <v>1078</v>
      </c>
      <c r="K826" t="s">
        <v>1079</v>
      </c>
      <c r="L826">
        <v>1368</v>
      </c>
      <c r="N826">
        <v>1011</v>
      </c>
      <c r="O826" t="s">
        <v>1059</v>
      </c>
      <c r="P826" t="s">
        <v>1059</v>
      </c>
      <c r="Q826">
        <v>1</v>
      </c>
      <c r="Y826">
        <v>10.4</v>
      </c>
      <c r="AA826">
        <v>0</v>
      </c>
      <c r="AB826">
        <v>3.16</v>
      </c>
      <c r="AC826">
        <v>0.04</v>
      </c>
      <c r="AD826">
        <v>0</v>
      </c>
      <c r="AN826">
        <v>0</v>
      </c>
      <c r="AO826">
        <v>1</v>
      </c>
      <c r="AP826">
        <v>0</v>
      </c>
      <c r="AQ826">
        <v>0</v>
      </c>
      <c r="AR826">
        <v>0</v>
      </c>
      <c r="AS826" t="s">
        <v>45</v>
      </c>
      <c r="AT826">
        <v>10.4</v>
      </c>
      <c r="AU826" t="s">
        <v>45</v>
      </c>
      <c r="AV826">
        <v>0</v>
      </c>
      <c r="AW826">
        <v>2</v>
      </c>
      <c r="AX826">
        <v>22957520</v>
      </c>
      <c r="AY826">
        <v>1</v>
      </c>
      <c r="AZ826">
        <v>0</v>
      </c>
      <c r="BA826">
        <v>806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B826">
        <v>0</v>
      </c>
    </row>
    <row r="827" spans="1:80">
      <c r="A827">
        <f>ROW(Source!A1697)</f>
        <v>1697</v>
      </c>
      <c r="B827">
        <v>22950688</v>
      </c>
      <c r="C827">
        <v>22957517</v>
      </c>
      <c r="D827">
        <v>7182702</v>
      </c>
      <c r="E827">
        <v>7157832</v>
      </c>
      <c r="F827">
        <v>1</v>
      </c>
      <c r="G827">
        <v>7157832</v>
      </c>
      <c r="H827">
        <v>3</v>
      </c>
      <c r="I827" t="s">
        <v>1066</v>
      </c>
      <c r="J827" t="s">
        <v>45</v>
      </c>
      <c r="K827" t="s">
        <v>1134</v>
      </c>
      <c r="L827">
        <v>1348</v>
      </c>
      <c r="N827">
        <v>1009</v>
      </c>
      <c r="O827" t="s">
        <v>138</v>
      </c>
      <c r="P827" t="s">
        <v>138</v>
      </c>
      <c r="Q827">
        <v>1000</v>
      </c>
      <c r="Y827">
        <v>6.6</v>
      </c>
      <c r="AA827">
        <v>0</v>
      </c>
      <c r="AB827">
        <v>0</v>
      </c>
      <c r="AC827">
        <v>0</v>
      </c>
      <c r="AD827">
        <v>0</v>
      </c>
      <c r="AN827">
        <v>0</v>
      </c>
      <c r="AO827">
        <v>1</v>
      </c>
      <c r="AP827">
        <v>0</v>
      </c>
      <c r="AQ827">
        <v>0</v>
      </c>
      <c r="AR827">
        <v>0</v>
      </c>
      <c r="AS827" t="s">
        <v>45</v>
      </c>
      <c r="AT827">
        <v>6.6</v>
      </c>
      <c r="AU827" t="s">
        <v>45</v>
      </c>
      <c r="AV827">
        <v>0</v>
      </c>
      <c r="AW827">
        <v>2</v>
      </c>
      <c r="AX827">
        <v>22957521</v>
      </c>
      <c r="AY827">
        <v>1</v>
      </c>
      <c r="AZ827">
        <v>0</v>
      </c>
      <c r="BA827">
        <v>807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B827">
        <v>0</v>
      </c>
    </row>
    <row r="828" spans="1:80">
      <c r="A828">
        <f>ROW(Source!A1698)</f>
        <v>1698</v>
      </c>
      <c r="B828">
        <v>22950688</v>
      </c>
      <c r="C828">
        <v>22957467</v>
      </c>
      <c r="D828">
        <v>7157835</v>
      </c>
      <c r="E828">
        <v>7157832</v>
      </c>
      <c r="F828">
        <v>1</v>
      </c>
      <c r="G828">
        <v>7157832</v>
      </c>
      <c r="H828">
        <v>1</v>
      </c>
      <c r="I828" t="s">
        <v>1053</v>
      </c>
      <c r="J828" t="s">
        <v>45</v>
      </c>
      <c r="K828" t="s">
        <v>1054</v>
      </c>
      <c r="L828">
        <v>1191</v>
      </c>
      <c r="N828">
        <v>1013</v>
      </c>
      <c r="O828" t="s">
        <v>1055</v>
      </c>
      <c r="P828" t="s">
        <v>1055</v>
      </c>
      <c r="Q828">
        <v>1</v>
      </c>
      <c r="Y828">
        <v>23.33</v>
      </c>
      <c r="AA828">
        <v>0</v>
      </c>
      <c r="AB828">
        <v>0</v>
      </c>
      <c r="AC828">
        <v>0</v>
      </c>
      <c r="AD828">
        <v>0</v>
      </c>
      <c r="AN828">
        <v>0</v>
      </c>
      <c r="AO828">
        <v>1</v>
      </c>
      <c r="AP828">
        <v>0</v>
      </c>
      <c r="AQ828">
        <v>0</v>
      </c>
      <c r="AR828">
        <v>0</v>
      </c>
      <c r="AS828" t="s">
        <v>45</v>
      </c>
      <c r="AT828">
        <v>23.33</v>
      </c>
      <c r="AU828" t="s">
        <v>45</v>
      </c>
      <c r="AV828">
        <v>1</v>
      </c>
      <c r="AW828">
        <v>2</v>
      </c>
      <c r="AX828">
        <v>22957471</v>
      </c>
      <c r="AY828">
        <v>1</v>
      </c>
      <c r="AZ828">
        <v>0</v>
      </c>
      <c r="BA828">
        <v>808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B828">
        <v>0</v>
      </c>
    </row>
    <row r="829" spans="1:80">
      <c r="A829">
        <f>ROW(Source!A1698)</f>
        <v>1698</v>
      </c>
      <c r="B829">
        <v>22950688</v>
      </c>
      <c r="C829">
        <v>22957467</v>
      </c>
      <c r="D829">
        <v>7231062</v>
      </c>
      <c r="E829">
        <v>1</v>
      </c>
      <c r="F829">
        <v>1</v>
      </c>
      <c r="G829">
        <v>7157832</v>
      </c>
      <c r="H829">
        <v>2</v>
      </c>
      <c r="I829" t="s">
        <v>1199</v>
      </c>
      <c r="J829" t="s">
        <v>1200</v>
      </c>
      <c r="K829" t="s">
        <v>1201</v>
      </c>
      <c r="L829">
        <v>1368</v>
      </c>
      <c r="N829">
        <v>1011</v>
      </c>
      <c r="O829" t="s">
        <v>1059</v>
      </c>
      <c r="P829" t="s">
        <v>1059</v>
      </c>
      <c r="Q829">
        <v>1</v>
      </c>
      <c r="Y829">
        <v>7.82</v>
      </c>
      <c r="AA829">
        <v>0</v>
      </c>
      <c r="AB829">
        <v>1.61</v>
      </c>
      <c r="AC829">
        <v>0.04</v>
      </c>
      <c r="AD829">
        <v>0</v>
      </c>
      <c r="AN829">
        <v>0</v>
      </c>
      <c r="AO829">
        <v>1</v>
      </c>
      <c r="AP829">
        <v>0</v>
      </c>
      <c r="AQ829">
        <v>0</v>
      </c>
      <c r="AR829">
        <v>0</v>
      </c>
      <c r="AS829" t="s">
        <v>45</v>
      </c>
      <c r="AT829">
        <v>7.82</v>
      </c>
      <c r="AU829" t="s">
        <v>45</v>
      </c>
      <c r="AV829">
        <v>0</v>
      </c>
      <c r="AW829">
        <v>2</v>
      </c>
      <c r="AX829">
        <v>22957472</v>
      </c>
      <c r="AY829">
        <v>1</v>
      </c>
      <c r="AZ829">
        <v>0</v>
      </c>
      <c r="BA829">
        <v>809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B829">
        <v>0</v>
      </c>
    </row>
    <row r="830" spans="1:80">
      <c r="A830">
        <f>ROW(Source!A1698)</f>
        <v>1698</v>
      </c>
      <c r="B830">
        <v>22950688</v>
      </c>
      <c r="C830">
        <v>22957467</v>
      </c>
      <c r="D830">
        <v>7231827</v>
      </c>
      <c r="E830">
        <v>1</v>
      </c>
      <c r="F830">
        <v>1</v>
      </c>
      <c r="G830">
        <v>7157832</v>
      </c>
      <c r="H830">
        <v>3</v>
      </c>
      <c r="I830" t="s">
        <v>612</v>
      </c>
      <c r="J830" t="s">
        <v>614</v>
      </c>
      <c r="K830" t="s">
        <v>613</v>
      </c>
      <c r="L830">
        <v>1339</v>
      </c>
      <c r="N830">
        <v>1007</v>
      </c>
      <c r="O830" t="s">
        <v>102</v>
      </c>
      <c r="P830" t="s">
        <v>102</v>
      </c>
      <c r="Q830">
        <v>1</v>
      </c>
      <c r="Y830">
        <v>3.5</v>
      </c>
      <c r="AA830">
        <v>7.07</v>
      </c>
      <c r="AB830">
        <v>0</v>
      </c>
      <c r="AC830">
        <v>0</v>
      </c>
      <c r="AD830">
        <v>0</v>
      </c>
      <c r="AN830">
        <v>0</v>
      </c>
      <c r="AO830">
        <v>1</v>
      </c>
      <c r="AP830">
        <v>0</v>
      </c>
      <c r="AQ830">
        <v>0</v>
      </c>
      <c r="AR830">
        <v>0</v>
      </c>
      <c r="AS830" t="s">
        <v>45</v>
      </c>
      <c r="AT830">
        <v>3.5</v>
      </c>
      <c r="AU830" t="s">
        <v>45</v>
      </c>
      <c r="AV830">
        <v>0</v>
      </c>
      <c r="AW830">
        <v>2</v>
      </c>
      <c r="AX830">
        <v>22957473</v>
      </c>
      <c r="AY830">
        <v>1</v>
      </c>
      <c r="AZ830">
        <v>0</v>
      </c>
      <c r="BA830">
        <v>810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B830">
        <v>0</v>
      </c>
    </row>
    <row r="831" spans="1:80">
      <c r="A831">
        <f>ROW(Source!A1698)</f>
        <v>1698</v>
      </c>
      <c r="B831">
        <v>22950688</v>
      </c>
      <c r="C831">
        <v>22957467</v>
      </c>
      <c r="D831">
        <v>7234964</v>
      </c>
      <c r="E831">
        <v>1</v>
      </c>
      <c r="F831">
        <v>1</v>
      </c>
      <c r="G831">
        <v>7157832</v>
      </c>
      <c r="H831">
        <v>3</v>
      </c>
      <c r="I831" t="s">
        <v>807</v>
      </c>
      <c r="J831" t="s">
        <v>809</v>
      </c>
      <c r="K831" t="s">
        <v>808</v>
      </c>
      <c r="L831">
        <v>1339</v>
      </c>
      <c r="N831">
        <v>1007</v>
      </c>
      <c r="O831" t="s">
        <v>102</v>
      </c>
      <c r="P831" t="s">
        <v>102</v>
      </c>
      <c r="Q831">
        <v>1</v>
      </c>
      <c r="Y831">
        <v>2.04</v>
      </c>
      <c r="AA831">
        <v>451.14</v>
      </c>
      <c r="AB831">
        <v>0</v>
      </c>
      <c r="AC831">
        <v>0</v>
      </c>
      <c r="AD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 t="s">
        <v>45</v>
      </c>
      <c r="AT831">
        <v>2.04</v>
      </c>
      <c r="AU831" t="s">
        <v>45</v>
      </c>
      <c r="AV831">
        <v>0</v>
      </c>
      <c r="AW831">
        <v>1</v>
      </c>
      <c r="AX831">
        <v>-1</v>
      </c>
      <c r="AY831">
        <v>0</v>
      </c>
      <c r="AZ831">
        <v>0</v>
      </c>
      <c r="BA831" t="s">
        <v>45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B831">
        <v>0</v>
      </c>
    </row>
    <row r="832" spans="1:80">
      <c r="A832">
        <f>ROW(Source!A1700)</f>
        <v>1700</v>
      </c>
      <c r="B832">
        <v>22950688</v>
      </c>
      <c r="C832">
        <v>22957477</v>
      </c>
      <c r="D832">
        <v>7157835</v>
      </c>
      <c r="E832">
        <v>7157832</v>
      </c>
      <c r="F832">
        <v>1</v>
      </c>
      <c r="G832">
        <v>7157832</v>
      </c>
      <c r="H832">
        <v>1</v>
      </c>
      <c r="I832" t="s">
        <v>1053</v>
      </c>
      <c r="J832" t="s">
        <v>45</v>
      </c>
      <c r="K832" t="s">
        <v>1054</v>
      </c>
      <c r="L832">
        <v>1191</v>
      </c>
      <c r="N832">
        <v>1013</v>
      </c>
      <c r="O832" t="s">
        <v>1055</v>
      </c>
      <c r="P832" t="s">
        <v>1055</v>
      </c>
      <c r="Q832">
        <v>1</v>
      </c>
      <c r="Y832">
        <v>0.88</v>
      </c>
      <c r="AA832">
        <v>0</v>
      </c>
      <c r="AB832">
        <v>0</v>
      </c>
      <c r="AC832">
        <v>0</v>
      </c>
      <c r="AD832">
        <v>0</v>
      </c>
      <c r="AN832">
        <v>0</v>
      </c>
      <c r="AO832">
        <v>1</v>
      </c>
      <c r="AP832">
        <v>1</v>
      </c>
      <c r="AQ832">
        <v>0</v>
      </c>
      <c r="AR832">
        <v>0</v>
      </c>
      <c r="AS832" t="s">
        <v>45</v>
      </c>
      <c r="AT832">
        <v>0.44</v>
      </c>
      <c r="AU832" t="s">
        <v>886</v>
      </c>
      <c r="AV832">
        <v>1</v>
      </c>
      <c r="AW832">
        <v>2</v>
      </c>
      <c r="AX832">
        <v>22957480</v>
      </c>
      <c r="AY832">
        <v>1</v>
      </c>
      <c r="AZ832">
        <v>0</v>
      </c>
      <c r="BA832">
        <v>812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B832">
        <v>0</v>
      </c>
    </row>
    <row r="833" spans="1:80">
      <c r="A833">
        <f>ROW(Source!A1700)</f>
        <v>1700</v>
      </c>
      <c r="B833">
        <v>22950688</v>
      </c>
      <c r="C833">
        <v>22957477</v>
      </c>
      <c r="D833">
        <v>7231062</v>
      </c>
      <c r="E833">
        <v>1</v>
      </c>
      <c r="F833">
        <v>1</v>
      </c>
      <c r="G833">
        <v>7157832</v>
      </c>
      <c r="H833">
        <v>2</v>
      </c>
      <c r="I833" t="s">
        <v>1199</v>
      </c>
      <c r="J833" t="s">
        <v>1200</v>
      </c>
      <c r="K833" t="s">
        <v>1201</v>
      </c>
      <c r="L833">
        <v>1368</v>
      </c>
      <c r="N833">
        <v>1011</v>
      </c>
      <c r="O833" t="s">
        <v>1059</v>
      </c>
      <c r="P833" t="s">
        <v>1059</v>
      </c>
      <c r="Q833">
        <v>1</v>
      </c>
      <c r="Y833">
        <v>4</v>
      </c>
      <c r="AA833">
        <v>0</v>
      </c>
      <c r="AB833">
        <v>1.61</v>
      </c>
      <c r="AC833">
        <v>0.04</v>
      </c>
      <c r="AD833">
        <v>0</v>
      </c>
      <c r="AN833">
        <v>0</v>
      </c>
      <c r="AO833">
        <v>1</v>
      </c>
      <c r="AP833">
        <v>1</v>
      </c>
      <c r="AQ833">
        <v>0</v>
      </c>
      <c r="AR833">
        <v>0</v>
      </c>
      <c r="AS833" t="s">
        <v>45</v>
      </c>
      <c r="AT833">
        <v>2</v>
      </c>
      <c r="AU833" t="s">
        <v>886</v>
      </c>
      <c r="AV833">
        <v>0</v>
      </c>
      <c r="AW833">
        <v>2</v>
      </c>
      <c r="AX833">
        <v>22957481</v>
      </c>
      <c r="AY833">
        <v>1</v>
      </c>
      <c r="AZ833">
        <v>0</v>
      </c>
      <c r="BA833">
        <v>813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B833">
        <v>0</v>
      </c>
    </row>
    <row r="834" spans="1:80">
      <c r="A834">
        <f>ROW(Source!A1700)</f>
        <v>1700</v>
      </c>
      <c r="B834">
        <v>22950688</v>
      </c>
      <c r="C834">
        <v>22957477</v>
      </c>
      <c r="D834">
        <v>7234964</v>
      </c>
      <c r="E834">
        <v>1</v>
      </c>
      <c r="F834">
        <v>1</v>
      </c>
      <c r="G834">
        <v>7157832</v>
      </c>
      <c r="H834">
        <v>3</v>
      </c>
      <c r="I834" t="s">
        <v>807</v>
      </c>
      <c r="J834" t="s">
        <v>809</v>
      </c>
      <c r="K834" t="s">
        <v>808</v>
      </c>
      <c r="L834">
        <v>1339</v>
      </c>
      <c r="N834">
        <v>1007</v>
      </c>
      <c r="O834" t="s">
        <v>102</v>
      </c>
      <c r="P834" t="s">
        <v>102</v>
      </c>
      <c r="Q834">
        <v>1</v>
      </c>
      <c r="Y834">
        <v>0.51</v>
      </c>
      <c r="AA834">
        <v>451.14</v>
      </c>
      <c r="AB834">
        <v>0</v>
      </c>
      <c r="AC834">
        <v>0</v>
      </c>
      <c r="AD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 t="s">
        <v>45</v>
      </c>
      <c r="AT834">
        <v>0.51</v>
      </c>
      <c r="AU834" t="s">
        <v>45</v>
      </c>
      <c r="AV834">
        <v>0</v>
      </c>
      <c r="AW834">
        <v>1</v>
      </c>
      <c r="AX834">
        <v>-1</v>
      </c>
      <c r="AY834">
        <v>0</v>
      </c>
      <c r="AZ834">
        <v>0</v>
      </c>
      <c r="BA834" t="s">
        <v>45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B834">
        <v>0</v>
      </c>
    </row>
    <row r="835" spans="1:80">
      <c r="A835">
        <f>ROW(Source!A1702)</f>
        <v>1702</v>
      </c>
      <c r="B835">
        <v>22950688</v>
      </c>
      <c r="C835">
        <v>22957485</v>
      </c>
      <c r="D835">
        <v>7157835</v>
      </c>
      <c r="E835">
        <v>7157832</v>
      </c>
      <c r="F835">
        <v>1</v>
      </c>
      <c r="G835">
        <v>7157832</v>
      </c>
      <c r="H835">
        <v>1</v>
      </c>
      <c r="I835" t="s">
        <v>1053</v>
      </c>
      <c r="J835" t="s">
        <v>45</v>
      </c>
      <c r="K835" t="s">
        <v>1054</v>
      </c>
      <c r="L835">
        <v>1191</v>
      </c>
      <c r="N835">
        <v>1013</v>
      </c>
      <c r="O835" t="s">
        <v>1055</v>
      </c>
      <c r="P835" t="s">
        <v>1055</v>
      </c>
      <c r="Q835">
        <v>1</v>
      </c>
      <c r="Y835">
        <v>106</v>
      </c>
      <c r="AA835">
        <v>0</v>
      </c>
      <c r="AB835">
        <v>0</v>
      </c>
      <c r="AC835">
        <v>0</v>
      </c>
      <c r="AD835">
        <v>0</v>
      </c>
      <c r="AN835">
        <v>0</v>
      </c>
      <c r="AO835">
        <v>1</v>
      </c>
      <c r="AP835">
        <v>0</v>
      </c>
      <c r="AQ835">
        <v>0</v>
      </c>
      <c r="AR835">
        <v>0</v>
      </c>
      <c r="AS835" t="s">
        <v>45</v>
      </c>
      <c r="AT835">
        <v>106</v>
      </c>
      <c r="AU835" t="s">
        <v>45</v>
      </c>
      <c r="AV835">
        <v>1</v>
      </c>
      <c r="AW835">
        <v>2</v>
      </c>
      <c r="AX835">
        <v>22957488</v>
      </c>
      <c r="AY835">
        <v>1</v>
      </c>
      <c r="AZ835">
        <v>0</v>
      </c>
      <c r="BA835">
        <v>815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B835">
        <v>0</v>
      </c>
    </row>
    <row r="836" spans="1:80">
      <c r="A836">
        <f>ROW(Source!A1702)</f>
        <v>1702</v>
      </c>
      <c r="B836">
        <v>22950688</v>
      </c>
      <c r="C836">
        <v>22957485</v>
      </c>
      <c r="D836">
        <v>7159942</v>
      </c>
      <c r="E836">
        <v>7157832</v>
      </c>
      <c r="F836">
        <v>1</v>
      </c>
      <c r="G836">
        <v>7157832</v>
      </c>
      <c r="H836">
        <v>2</v>
      </c>
      <c r="I836" t="s">
        <v>1063</v>
      </c>
      <c r="J836" t="s">
        <v>45</v>
      </c>
      <c r="K836" t="s">
        <v>1064</v>
      </c>
      <c r="L836">
        <v>1344</v>
      </c>
      <c r="N836">
        <v>1008</v>
      </c>
      <c r="O836" t="s">
        <v>1065</v>
      </c>
      <c r="P836" t="s">
        <v>1065</v>
      </c>
      <c r="Q836">
        <v>1</v>
      </c>
      <c r="Y836">
        <v>162.37</v>
      </c>
      <c r="AA836">
        <v>0</v>
      </c>
      <c r="AB836">
        <v>1</v>
      </c>
      <c r="AC836">
        <v>0</v>
      </c>
      <c r="AD836">
        <v>0</v>
      </c>
      <c r="AN836">
        <v>0</v>
      </c>
      <c r="AO836">
        <v>1</v>
      </c>
      <c r="AP836">
        <v>0</v>
      </c>
      <c r="AQ836">
        <v>0</v>
      </c>
      <c r="AR836">
        <v>0</v>
      </c>
      <c r="AS836" t="s">
        <v>45</v>
      </c>
      <c r="AT836">
        <v>162.37</v>
      </c>
      <c r="AU836" t="s">
        <v>45</v>
      </c>
      <c r="AV836">
        <v>0</v>
      </c>
      <c r="AW836">
        <v>2</v>
      </c>
      <c r="AX836">
        <v>22957489</v>
      </c>
      <c r="AY836">
        <v>1</v>
      </c>
      <c r="AZ836">
        <v>0</v>
      </c>
      <c r="BA836">
        <v>816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B836">
        <v>0</v>
      </c>
    </row>
    <row r="837" spans="1:80">
      <c r="A837">
        <f>ROW(Source!A1702)</f>
        <v>1702</v>
      </c>
      <c r="B837">
        <v>22950688</v>
      </c>
      <c r="C837">
        <v>22957485</v>
      </c>
      <c r="D837">
        <v>7232529</v>
      </c>
      <c r="E837">
        <v>1</v>
      </c>
      <c r="F837">
        <v>1</v>
      </c>
      <c r="G837">
        <v>7157832</v>
      </c>
      <c r="H837">
        <v>3</v>
      </c>
      <c r="I837" t="s">
        <v>955</v>
      </c>
      <c r="J837" t="s">
        <v>957</v>
      </c>
      <c r="K837" t="s">
        <v>956</v>
      </c>
      <c r="L837">
        <v>1327</v>
      </c>
      <c r="N837">
        <v>1005</v>
      </c>
      <c r="O837" t="s">
        <v>462</v>
      </c>
      <c r="P837" t="s">
        <v>462</v>
      </c>
      <c r="Q837">
        <v>1</v>
      </c>
      <c r="Y837">
        <v>102</v>
      </c>
      <c r="AA837">
        <v>39.44</v>
      </c>
      <c r="AB837">
        <v>0</v>
      </c>
      <c r="AC837">
        <v>0</v>
      </c>
      <c r="AD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 t="s">
        <v>45</v>
      </c>
      <c r="AT837">
        <v>102</v>
      </c>
      <c r="AU837" t="s">
        <v>45</v>
      </c>
      <c r="AV837">
        <v>0</v>
      </c>
      <c r="AW837">
        <v>1</v>
      </c>
      <c r="AX837">
        <v>-1</v>
      </c>
      <c r="AY837">
        <v>0</v>
      </c>
      <c r="AZ837">
        <v>0</v>
      </c>
      <c r="BA837" t="s">
        <v>45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B837">
        <v>0</v>
      </c>
    </row>
    <row r="838" spans="1:80">
      <c r="A838">
        <f>ROW(Source!A1730)</f>
        <v>1730</v>
      </c>
      <c r="B838">
        <v>22950688</v>
      </c>
      <c r="C838">
        <v>22957522</v>
      </c>
      <c r="D838">
        <v>7157835</v>
      </c>
      <c r="E838">
        <v>7157832</v>
      </c>
      <c r="F838">
        <v>1</v>
      </c>
      <c r="G838">
        <v>7157832</v>
      </c>
      <c r="H838">
        <v>1</v>
      </c>
      <c r="I838" t="s">
        <v>1053</v>
      </c>
      <c r="J838" t="s">
        <v>45</v>
      </c>
      <c r="K838" t="s">
        <v>1054</v>
      </c>
      <c r="L838">
        <v>1191</v>
      </c>
      <c r="N838">
        <v>1013</v>
      </c>
      <c r="O838" t="s">
        <v>1055</v>
      </c>
      <c r="P838" t="s">
        <v>1055</v>
      </c>
      <c r="Q838">
        <v>1</v>
      </c>
      <c r="Y838">
        <v>69.87</v>
      </c>
      <c r="AA838">
        <v>0</v>
      </c>
      <c r="AB838">
        <v>0</v>
      </c>
      <c r="AC838">
        <v>0</v>
      </c>
      <c r="AD838">
        <v>0</v>
      </c>
      <c r="AN838">
        <v>0</v>
      </c>
      <c r="AO838">
        <v>1</v>
      </c>
      <c r="AP838">
        <v>0</v>
      </c>
      <c r="AQ838">
        <v>0</v>
      </c>
      <c r="AR838">
        <v>0</v>
      </c>
      <c r="AS838" t="s">
        <v>45</v>
      </c>
      <c r="AT838">
        <v>69.87</v>
      </c>
      <c r="AU838" t="s">
        <v>45</v>
      </c>
      <c r="AV838">
        <v>1</v>
      </c>
      <c r="AW838">
        <v>2</v>
      </c>
      <c r="AX838">
        <v>22957527</v>
      </c>
      <c r="AY838">
        <v>1</v>
      </c>
      <c r="AZ838">
        <v>0</v>
      </c>
      <c r="BA838">
        <v>820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B838">
        <v>0</v>
      </c>
    </row>
    <row r="839" spans="1:80">
      <c r="A839">
        <f>ROW(Source!A1730)</f>
        <v>1730</v>
      </c>
      <c r="B839">
        <v>22950688</v>
      </c>
      <c r="C839">
        <v>22957522</v>
      </c>
      <c r="D839">
        <v>7231126</v>
      </c>
      <c r="E839">
        <v>1</v>
      </c>
      <c r="F839">
        <v>1</v>
      </c>
      <c r="G839">
        <v>7157832</v>
      </c>
      <c r="H839">
        <v>2</v>
      </c>
      <c r="I839" t="s">
        <v>1125</v>
      </c>
      <c r="J839" t="s">
        <v>1126</v>
      </c>
      <c r="K839" t="s">
        <v>1127</v>
      </c>
      <c r="L839">
        <v>1368</v>
      </c>
      <c r="N839">
        <v>1011</v>
      </c>
      <c r="O839" t="s">
        <v>1059</v>
      </c>
      <c r="P839" t="s">
        <v>1059</v>
      </c>
      <c r="Q839">
        <v>1</v>
      </c>
      <c r="Y839">
        <v>1.44</v>
      </c>
      <c r="AA839">
        <v>0</v>
      </c>
      <c r="AB839">
        <v>41.62</v>
      </c>
      <c r="AC839">
        <v>13.33</v>
      </c>
      <c r="AD839">
        <v>0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45</v>
      </c>
      <c r="AT839">
        <v>1.44</v>
      </c>
      <c r="AU839" t="s">
        <v>45</v>
      </c>
      <c r="AV839">
        <v>0</v>
      </c>
      <c r="AW839">
        <v>2</v>
      </c>
      <c r="AX839">
        <v>22957528</v>
      </c>
      <c r="AY839">
        <v>1</v>
      </c>
      <c r="AZ839">
        <v>0</v>
      </c>
      <c r="BA839">
        <v>821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B839">
        <v>0</v>
      </c>
    </row>
    <row r="840" spans="1:80">
      <c r="A840">
        <f>ROW(Source!A1730)</f>
        <v>1730</v>
      </c>
      <c r="B840">
        <v>22950688</v>
      </c>
      <c r="C840">
        <v>22957522</v>
      </c>
      <c r="D840">
        <v>7231489</v>
      </c>
      <c r="E840">
        <v>1</v>
      </c>
      <c r="F840">
        <v>1</v>
      </c>
      <c r="G840">
        <v>7157832</v>
      </c>
      <c r="H840">
        <v>2</v>
      </c>
      <c r="I840" t="s">
        <v>1077</v>
      </c>
      <c r="J840" t="s">
        <v>1078</v>
      </c>
      <c r="K840" t="s">
        <v>1079</v>
      </c>
      <c r="L840">
        <v>1368</v>
      </c>
      <c r="N840">
        <v>1011</v>
      </c>
      <c r="O840" t="s">
        <v>1059</v>
      </c>
      <c r="P840" t="s">
        <v>1059</v>
      </c>
      <c r="Q840">
        <v>1</v>
      </c>
      <c r="Y840">
        <v>1.44</v>
      </c>
      <c r="AA840">
        <v>0</v>
      </c>
      <c r="AB840">
        <v>3.16</v>
      </c>
      <c r="AC840">
        <v>0.04</v>
      </c>
      <c r="AD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45</v>
      </c>
      <c r="AT840">
        <v>1.44</v>
      </c>
      <c r="AU840" t="s">
        <v>45</v>
      </c>
      <c r="AV840">
        <v>0</v>
      </c>
      <c r="AW840">
        <v>2</v>
      </c>
      <c r="AX840">
        <v>22957529</v>
      </c>
      <c r="AY840">
        <v>1</v>
      </c>
      <c r="AZ840">
        <v>0</v>
      </c>
      <c r="BA840">
        <v>822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B840">
        <v>0</v>
      </c>
    </row>
    <row r="841" spans="1:80">
      <c r="A841">
        <f>ROW(Source!A1730)</f>
        <v>1730</v>
      </c>
      <c r="B841">
        <v>22950688</v>
      </c>
      <c r="C841">
        <v>22957522</v>
      </c>
      <c r="D841">
        <v>7182702</v>
      </c>
      <c r="E841">
        <v>7157832</v>
      </c>
      <c r="F841">
        <v>1</v>
      </c>
      <c r="G841">
        <v>7157832</v>
      </c>
      <c r="H841">
        <v>3</v>
      </c>
      <c r="I841" t="s">
        <v>1066</v>
      </c>
      <c r="J841" t="s">
        <v>45</v>
      </c>
      <c r="K841" t="s">
        <v>1134</v>
      </c>
      <c r="L841">
        <v>1348</v>
      </c>
      <c r="N841">
        <v>1009</v>
      </c>
      <c r="O841" t="s">
        <v>138</v>
      </c>
      <c r="P841" t="s">
        <v>138</v>
      </c>
      <c r="Q841">
        <v>1000</v>
      </c>
      <c r="Y841">
        <v>5.2</v>
      </c>
      <c r="AA841">
        <v>0</v>
      </c>
      <c r="AB841">
        <v>0</v>
      </c>
      <c r="AC841">
        <v>0</v>
      </c>
      <c r="AD841">
        <v>0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45</v>
      </c>
      <c r="AT841">
        <v>5.2</v>
      </c>
      <c r="AU841" t="s">
        <v>45</v>
      </c>
      <c r="AV841">
        <v>0</v>
      </c>
      <c r="AW841">
        <v>2</v>
      </c>
      <c r="AX841">
        <v>22957530</v>
      </c>
      <c r="AY841">
        <v>1</v>
      </c>
      <c r="AZ841">
        <v>0</v>
      </c>
      <c r="BA841">
        <v>823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B841">
        <v>0</v>
      </c>
    </row>
    <row r="842" spans="1:80">
      <c r="A842">
        <f>ROW(Source!A1731)</f>
        <v>1731</v>
      </c>
      <c r="B842">
        <v>22950688</v>
      </c>
      <c r="C842">
        <v>22957531</v>
      </c>
      <c r="D842">
        <v>7157835</v>
      </c>
      <c r="E842">
        <v>7157832</v>
      </c>
      <c r="F842">
        <v>1</v>
      </c>
      <c r="G842">
        <v>7157832</v>
      </c>
      <c r="H842">
        <v>1</v>
      </c>
      <c r="I842" t="s">
        <v>1053</v>
      </c>
      <c r="J842" t="s">
        <v>45</v>
      </c>
      <c r="K842" t="s">
        <v>1054</v>
      </c>
      <c r="L842">
        <v>1191</v>
      </c>
      <c r="N842">
        <v>1013</v>
      </c>
      <c r="O842" t="s">
        <v>1055</v>
      </c>
      <c r="P842" t="s">
        <v>1055</v>
      </c>
      <c r="Q842">
        <v>1</v>
      </c>
      <c r="Y842">
        <v>24.6</v>
      </c>
      <c r="AA842">
        <v>0</v>
      </c>
      <c r="AB842">
        <v>0</v>
      </c>
      <c r="AC842">
        <v>0</v>
      </c>
      <c r="AD842">
        <v>0</v>
      </c>
      <c r="AN842">
        <v>0</v>
      </c>
      <c r="AO842">
        <v>1</v>
      </c>
      <c r="AP842">
        <v>0</v>
      </c>
      <c r="AQ842">
        <v>0</v>
      </c>
      <c r="AR842">
        <v>0</v>
      </c>
      <c r="AS842" t="s">
        <v>45</v>
      </c>
      <c r="AT842">
        <v>24.6</v>
      </c>
      <c r="AU842" t="s">
        <v>45</v>
      </c>
      <c r="AV842">
        <v>1</v>
      </c>
      <c r="AW842">
        <v>2</v>
      </c>
      <c r="AX842">
        <v>22957536</v>
      </c>
      <c r="AY842">
        <v>1</v>
      </c>
      <c r="AZ842">
        <v>0</v>
      </c>
      <c r="BA842">
        <v>824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B842">
        <v>0</v>
      </c>
    </row>
    <row r="843" spans="1:80">
      <c r="A843">
        <f>ROW(Source!A1731)</f>
        <v>1731</v>
      </c>
      <c r="B843">
        <v>22950688</v>
      </c>
      <c r="C843">
        <v>22957531</v>
      </c>
      <c r="D843">
        <v>7231126</v>
      </c>
      <c r="E843">
        <v>1</v>
      </c>
      <c r="F843">
        <v>1</v>
      </c>
      <c r="G843">
        <v>7157832</v>
      </c>
      <c r="H843">
        <v>2</v>
      </c>
      <c r="I843" t="s">
        <v>1125</v>
      </c>
      <c r="J843" t="s">
        <v>1126</v>
      </c>
      <c r="K843" t="s">
        <v>1127</v>
      </c>
      <c r="L843">
        <v>1368</v>
      </c>
      <c r="N843">
        <v>1011</v>
      </c>
      <c r="O843" t="s">
        <v>1059</v>
      </c>
      <c r="P843" t="s">
        <v>1059</v>
      </c>
      <c r="Q843">
        <v>1</v>
      </c>
      <c r="Y843">
        <v>10.4</v>
      </c>
      <c r="AA843">
        <v>0</v>
      </c>
      <c r="AB843">
        <v>41.62</v>
      </c>
      <c r="AC843">
        <v>13.33</v>
      </c>
      <c r="AD843">
        <v>0</v>
      </c>
      <c r="AN843">
        <v>0</v>
      </c>
      <c r="AO843">
        <v>1</v>
      </c>
      <c r="AP843">
        <v>0</v>
      </c>
      <c r="AQ843">
        <v>0</v>
      </c>
      <c r="AR843">
        <v>0</v>
      </c>
      <c r="AS843" t="s">
        <v>45</v>
      </c>
      <c r="AT843">
        <v>10.4</v>
      </c>
      <c r="AU843" t="s">
        <v>45</v>
      </c>
      <c r="AV843">
        <v>0</v>
      </c>
      <c r="AW843">
        <v>2</v>
      </c>
      <c r="AX843">
        <v>22957537</v>
      </c>
      <c r="AY843">
        <v>1</v>
      </c>
      <c r="AZ843">
        <v>0</v>
      </c>
      <c r="BA843">
        <v>825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B843">
        <v>0</v>
      </c>
    </row>
    <row r="844" spans="1:80">
      <c r="A844">
        <f>ROW(Source!A1731)</f>
        <v>1731</v>
      </c>
      <c r="B844">
        <v>22950688</v>
      </c>
      <c r="C844">
        <v>22957531</v>
      </c>
      <c r="D844">
        <v>7231489</v>
      </c>
      <c r="E844">
        <v>1</v>
      </c>
      <c r="F844">
        <v>1</v>
      </c>
      <c r="G844">
        <v>7157832</v>
      </c>
      <c r="H844">
        <v>2</v>
      </c>
      <c r="I844" t="s">
        <v>1077</v>
      </c>
      <c r="J844" t="s">
        <v>1078</v>
      </c>
      <c r="K844" t="s">
        <v>1079</v>
      </c>
      <c r="L844">
        <v>1368</v>
      </c>
      <c r="N844">
        <v>1011</v>
      </c>
      <c r="O844" t="s">
        <v>1059</v>
      </c>
      <c r="P844" t="s">
        <v>1059</v>
      </c>
      <c r="Q844">
        <v>1</v>
      </c>
      <c r="Y844">
        <v>10.4</v>
      </c>
      <c r="AA844">
        <v>0</v>
      </c>
      <c r="AB844">
        <v>3.16</v>
      </c>
      <c r="AC844">
        <v>0.04</v>
      </c>
      <c r="AD844">
        <v>0</v>
      </c>
      <c r="AN844">
        <v>0</v>
      </c>
      <c r="AO844">
        <v>1</v>
      </c>
      <c r="AP844">
        <v>0</v>
      </c>
      <c r="AQ844">
        <v>0</v>
      </c>
      <c r="AR844">
        <v>0</v>
      </c>
      <c r="AS844" t="s">
        <v>45</v>
      </c>
      <c r="AT844">
        <v>10.4</v>
      </c>
      <c r="AU844" t="s">
        <v>45</v>
      </c>
      <c r="AV844">
        <v>0</v>
      </c>
      <c r="AW844">
        <v>2</v>
      </c>
      <c r="AX844">
        <v>22957538</v>
      </c>
      <c r="AY844">
        <v>1</v>
      </c>
      <c r="AZ844">
        <v>0</v>
      </c>
      <c r="BA844">
        <v>826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B844">
        <v>0</v>
      </c>
    </row>
    <row r="845" spans="1:80">
      <c r="A845">
        <f>ROW(Source!A1731)</f>
        <v>1731</v>
      </c>
      <c r="B845">
        <v>22950688</v>
      </c>
      <c r="C845">
        <v>22957531</v>
      </c>
      <c r="D845">
        <v>7182702</v>
      </c>
      <c r="E845">
        <v>7157832</v>
      </c>
      <c r="F845">
        <v>1</v>
      </c>
      <c r="G845">
        <v>7157832</v>
      </c>
      <c r="H845">
        <v>3</v>
      </c>
      <c r="I845" t="s">
        <v>1066</v>
      </c>
      <c r="J845" t="s">
        <v>45</v>
      </c>
      <c r="K845" t="s">
        <v>1134</v>
      </c>
      <c r="L845">
        <v>1348</v>
      </c>
      <c r="N845">
        <v>1009</v>
      </c>
      <c r="O845" t="s">
        <v>138</v>
      </c>
      <c r="P845" t="s">
        <v>138</v>
      </c>
      <c r="Q845">
        <v>1000</v>
      </c>
      <c r="Y845">
        <v>6.6</v>
      </c>
      <c r="AA845">
        <v>0</v>
      </c>
      <c r="AB845">
        <v>0</v>
      </c>
      <c r="AC845">
        <v>0</v>
      </c>
      <c r="AD845">
        <v>0</v>
      </c>
      <c r="AN845">
        <v>0</v>
      </c>
      <c r="AO845">
        <v>1</v>
      </c>
      <c r="AP845">
        <v>0</v>
      </c>
      <c r="AQ845">
        <v>0</v>
      </c>
      <c r="AR845">
        <v>0</v>
      </c>
      <c r="AS845" t="s">
        <v>45</v>
      </c>
      <c r="AT845">
        <v>6.6</v>
      </c>
      <c r="AU845" t="s">
        <v>45</v>
      </c>
      <c r="AV845">
        <v>0</v>
      </c>
      <c r="AW845">
        <v>2</v>
      </c>
      <c r="AX845">
        <v>22957539</v>
      </c>
      <c r="AY845">
        <v>1</v>
      </c>
      <c r="AZ845">
        <v>0</v>
      </c>
      <c r="BA845">
        <v>827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B845">
        <v>0</v>
      </c>
    </row>
    <row r="846" spans="1:80">
      <c r="A846">
        <f>ROW(Source!A1732)</f>
        <v>1732</v>
      </c>
      <c r="B846">
        <v>22950688</v>
      </c>
      <c r="C846">
        <v>22957540</v>
      </c>
      <c r="D846">
        <v>7157835</v>
      </c>
      <c r="E846">
        <v>7157832</v>
      </c>
      <c r="F846">
        <v>1</v>
      </c>
      <c r="G846">
        <v>7157832</v>
      </c>
      <c r="H846">
        <v>1</v>
      </c>
      <c r="I846" t="s">
        <v>1053</v>
      </c>
      <c r="J846" t="s">
        <v>45</v>
      </c>
      <c r="K846" t="s">
        <v>1054</v>
      </c>
      <c r="L846">
        <v>1191</v>
      </c>
      <c r="N846">
        <v>1013</v>
      </c>
      <c r="O846" t="s">
        <v>1055</v>
      </c>
      <c r="P846" t="s">
        <v>1055</v>
      </c>
      <c r="Q846">
        <v>1</v>
      </c>
      <c r="Y846">
        <v>23.33</v>
      </c>
      <c r="AA846">
        <v>0</v>
      </c>
      <c r="AB846">
        <v>0</v>
      </c>
      <c r="AC846">
        <v>0</v>
      </c>
      <c r="AD846">
        <v>0</v>
      </c>
      <c r="AN846">
        <v>0</v>
      </c>
      <c r="AO846">
        <v>1</v>
      </c>
      <c r="AP846">
        <v>0</v>
      </c>
      <c r="AQ846">
        <v>0</v>
      </c>
      <c r="AR846">
        <v>0</v>
      </c>
      <c r="AS846" t="s">
        <v>45</v>
      </c>
      <c r="AT846">
        <v>23.33</v>
      </c>
      <c r="AU846" t="s">
        <v>45</v>
      </c>
      <c r="AV846">
        <v>1</v>
      </c>
      <c r="AW846">
        <v>2</v>
      </c>
      <c r="AX846">
        <v>22957544</v>
      </c>
      <c r="AY846">
        <v>1</v>
      </c>
      <c r="AZ846">
        <v>0</v>
      </c>
      <c r="BA846">
        <v>828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B846">
        <v>0</v>
      </c>
    </row>
    <row r="847" spans="1:80">
      <c r="A847">
        <f>ROW(Source!A1732)</f>
        <v>1732</v>
      </c>
      <c r="B847">
        <v>22950688</v>
      </c>
      <c r="C847">
        <v>22957540</v>
      </c>
      <c r="D847">
        <v>7231062</v>
      </c>
      <c r="E847">
        <v>1</v>
      </c>
      <c r="F847">
        <v>1</v>
      </c>
      <c r="G847">
        <v>7157832</v>
      </c>
      <c r="H847">
        <v>2</v>
      </c>
      <c r="I847" t="s">
        <v>1199</v>
      </c>
      <c r="J847" t="s">
        <v>1200</v>
      </c>
      <c r="K847" t="s">
        <v>1201</v>
      </c>
      <c r="L847">
        <v>1368</v>
      </c>
      <c r="N847">
        <v>1011</v>
      </c>
      <c r="O847" t="s">
        <v>1059</v>
      </c>
      <c r="P847" t="s">
        <v>1059</v>
      </c>
      <c r="Q847">
        <v>1</v>
      </c>
      <c r="Y847">
        <v>7.82</v>
      </c>
      <c r="AA847">
        <v>0</v>
      </c>
      <c r="AB847">
        <v>1.61</v>
      </c>
      <c r="AC847">
        <v>0.04</v>
      </c>
      <c r="AD847">
        <v>0</v>
      </c>
      <c r="AN847">
        <v>0</v>
      </c>
      <c r="AO847">
        <v>1</v>
      </c>
      <c r="AP847">
        <v>0</v>
      </c>
      <c r="AQ847">
        <v>0</v>
      </c>
      <c r="AR847">
        <v>0</v>
      </c>
      <c r="AS847" t="s">
        <v>45</v>
      </c>
      <c r="AT847">
        <v>7.82</v>
      </c>
      <c r="AU847" t="s">
        <v>45</v>
      </c>
      <c r="AV847">
        <v>0</v>
      </c>
      <c r="AW847">
        <v>2</v>
      </c>
      <c r="AX847">
        <v>22957545</v>
      </c>
      <c r="AY847">
        <v>1</v>
      </c>
      <c r="AZ847">
        <v>0</v>
      </c>
      <c r="BA847">
        <v>829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B847">
        <v>0</v>
      </c>
    </row>
    <row r="848" spans="1:80">
      <c r="A848">
        <f>ROW(Source!A1732)</f>
        <v>1732</v>
      </c>
      <c r="B848">
        <v>22950688</v>
      </c>
      <c r="C848">
        <v>22957540</v>
      </c>
      <c r="D848">
        <v>7231827</v>
      </c>
      <c r="E848">
        <v>1</v>
      </c>
      <c r="F848">
        <v>1</v>
      </c>
      <c r="G848">
        <v>7157832</v>
      </c>
      <c r="H848">
        <v>3</v>
      </c>
      <c r="I848" t="s">
        <v>612</v>
      </c>
      <c r="J848" t="s">
        <v>614</v>
      </c>
      <c r="K848" t="s">
        <v>613</v>
      </c>
      <c r="L848">
        <v>1339</v>
      </c>
      <c r="N848">
        <v>1007</v>
      </c>
      <c r="O848" t="s">
        <v>102</v>
      </c>
      <c r="P848" t="s">
        <v>102</v>
      </c>
      <c r="Q848">
        <v>1</v>
      </c>
      <c r="Y848">
        <v>3.5</v>
      </c>
      <c r="AA848">
        <v>7.07</v>
      </c>
      <c r="AB848">
        <v>0</v>
      </c>
      <c r="AC848">
        <v>0</v>
      </c>
      <c r="AD848">
        <v>0</v>
      </c>
      <c r="AN848">
        <v>0</v>
      </c>
      <c r="AO848">
        <v>1</v>
      </c>
      <c r="AP848">
        <v>0</v>
      </c>
      <c r="AQ848">
        <v>0</v>
      </c>
      <c r="AR848">
        <v>0</v>
      </c>
      <c r="AS848" t="s">
        <v>45</v>
      </c>
      <c r="AT848">
        <v>3.5</v>
      </c>
      <c r="AU848" t="s">
        <v>45</v>
      </c>
      <c r="AV848">
        <v>0</v>
      </c>
      <c r="AW848">
        <v>2</v>
      </c>
      <c r="AX848">
        <v>22957546</v>
      </c>
      <c r="AY848">
        <v>1</v>
      </c>
      <c r="AZ848">
        <v>0</v>
      </c>
      <c r="BA848">
        <v>830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B848">
        <v>0</v>
      </c>
    </row>
    <row r="849" spans="1:80">
      <c r="A849">
        <f>ROW(Source!A1732)</f>
        <v>1732</v>
      </c>
      <c r="B849">
        <v>22950688</v>
      </c>
      <c r="C849">
        <v>22957540</v>
      </c>
      <c r="D849">
        <v>7234964</v>
      </c>
      <c r="E849">
        <v>1</v>
      </c>
      <c r="F849">
        <v>1</v>
      </c>
      <c r="G849">
        <v>7157832</v>
      </c>
      <c r="H849">
        <v>3</v>
      </c>
      <c r="I849" t="s">
        <v>807</v>
      </c>
      <c r="J849" t="s">
        <v>809</v>
      </c>
      <c r="K849" t="s">
        <v>808</v>
      </c>
      <c r="L849">
        <v>1339</v>
      </c>
      <c r="N849">
        <v>1007</v>
      </c>
      <c r="O849" t="s">
        <v>102</v>
      </c>
      <c r="P849" t="s">
        <v>102</v>
      </c>
      <c r="Q849">
        <v>1</v>
      </c>
      <c r="Y849">
        <v>2.04</v>
      </c>
      <c r="AA849">
        <v>451.14</v>
      </c>
      <c r="AB849">
        <v>0</v>
      </c>
      <c r="AC849">
        <v>0</v>
      </c>
      <c r="AD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 t="s">
        <v>45</v>
      </c>
      <c r="AT849">
        <v>2.04</v>
      </c>
      <c r="AU849" t="s">
        <v>45</v>
      </c>
      <c r="AV849">
        <v>0</v>
      </c>
      <c r="AW849">
        <v>1</v>
      </c>
      <c r="AX849">
        <v>-1</v>
      </c>
      <c r="AY849">
        <v>0</v>
      </c>
      <c r="AZ849">
        <v>0</v>
      </c>
      <c r="BA849" t="s">
        <v>45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B849">
        <v>0</v>
      </c>
    </row>
    <row r="850" spans="1:80">
      <c r="A850">
        <f>ROW(Source!A1734)</f>
        <v>1734</v>
      </c>
      <c r="B850">
        <v>22950688</v>
      </c>
      <c r="C850">
        <v>22957550</v>
      </c>
      <c r="D850">
        <v>7157835</v>
      </c>
      <c r="E850">
        <v>7157832</v>
      </c>
      <c r="F850">
        <v>1</v>
      </c>
      <c r="G850">
        <v>7157832</v>
      </c>
      <c r="H850">
        <v>1</v>
      </c>
      <c r="I850" t="s">
        <v>1053</v>
      </c>
      <c r="J850" t="s">
        <v>45</v>
      </c>
      <c r="K850" t="s">
        <v>1054</v>
      </c>
      <c r="L850">
        <v>1191</v>
      </c>
      <c r="N850">
        <v>1013</v>
      </c>
      <c r="O850" t="s">
        <v>1055</v>
      </c>
      <c r="P850" t="s">
        <v>1055</v>
      </c>
      <c r="Q850">
        <v>1</v>
      </c>
      <c r="Y850">
        <v>0.88</v>
      </c>
      <c r="AA850">
        <v>0</v>
      </c>
      <c r="AB850">
        <v>0</v>
      </c>
      <c r="AC850">
        <v>0</v>
      </c>
      <c r="AD850">
        <v>0</v>
      </c>
      <c r="AN850">
        <v>0</v>
      </c>
      <c r="AO850">
        <v>1</v>
      </c>
      <c r="AP850">
        <v>1</v>
      </c>
      <c r="AQ850">
        <v>0</v>
      </c>
      <c r="AR850">
        <v>0</v>
      </c>
      <c r="AS850" t="s">
        <v>45</v>
      </c>
      <c r="AT850">
        <v>0.44</v>
      </c>
      <c r="AU850" t="s">
        <v>886</v>
      </c>
      <c r="AV850">
        <v>1</v>
      </c>
      <c r="AW850">
        <v>2</v>
      </c>
      <c r="AX850">
        <v>22957553</v>
      </c>
      <c r="AY850">
        <v>1</v>
      </c>
      <c r="AZ850">
        <v>0</v>
      </c>
      <c r="BA850">
        <v>832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B850">
        <v>0</v>
      </c>
    </row>
    <row r="851" spans="1:80">
      <c r="A851">
        <f>ROW(Source!A1734)</f>
        <v>1734</v>
      </c>
      <c r="B851">
        <v>22950688</v>
      </c>
      <c r="C851">
        <v>22957550</v>
      </c>
      <c r="D851">
        <v>7231062</v>
      </c>
      <c r="E851">
        <v>1</v>
      </c>
      <c r="F851">
        <v>1</v>
      </c>
      <c r="G851">
        <v>7157832</v>
      </c>
      <c r="H851">
        <v>2</v>
      </c>
      <c r="I851" t="s">
        <v>1199</v>
      </c>
      <c r="J851" t="s">
        <v>1200</v>
      </c>
      <c r="K851" t="s">
        <v>1201</v>
      </c>
      <c r="L851">
        <v>1368</v>
      </c>
      <c r="N851">
        <v>1011</v>
      </c>
      <c r="O851" t="s">
        <v>1059</v>
      </c>
      <c r="P851" t="s">
        <v>1059</v>
      </c>
      <c r="Q851">
        <v>1</v>
      </c>
      <c r="Y851">
        <v>4</v>
      </c>
      <c r="AA851">
        <v>0</v>
      </c>
      <c r="AB851">
        <v>1.61</v>
      </c>
      <c r="AC851">
        <v>0.04</v>
      </c>
      <c r="AD851">
        <v>0</v>
      </c>
      <c r="AN851">
        <v>0</v>
      </c>
      <c r="AO851">
        <v>1</v>
      </c>
      <c r="AP851">
        <v>1</v>
      </c>
      <c r="AQ851">
        <v>0</v>
      </c>
      <c r="AR851">
        <v>0</v>
      </c>
      <c r="AS851" t="s">
        <v>45</v>
      </c>
      <c r="AT851">
        <v>2</v>
      </c>
      <c r="AU851" t="s">
        <v>886</v>
      </c>
      <c r="AV851">
        <v>0</v>
      </c>
      <c r="AW851">
        <v>2</v>
      </c>
      <c r="AX851">
        <v>22957554</v>
      </c>
      <c r="AY851">
        <v>1</v>
      </c>
      <c r="AZ851">
        <v>0</v>
      </c>
      <c r="BA851">
        <v>833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B851">
        <v>0</v>
      </c>
    </row>
    <row r="852" spans="1:80">
      <c r="A852">
        <f>ROW(Source!A1734)</f>
        <v>1734</v>
      </c>
      <c r="B852">
        <v>22950688</v>
      </c>
      <c r="C852">
        <v>22957550</v>
      </c>
      <c r="D852">
        <v>7234964</v>
      </c>
      <c r="E852">
        <v>1</v>
      </c>
      <c r="F852">
        <v>1</v>
      </c>
      <c r="G852">
        <v>7157832</v>
      </c>
      <c r="H852">
        <v>3</v>
      </c>
      <c r="I852" t="s">
        <v>807</v>
      </c>
      <c r="J852" t="s">
        <v>809</v>
      </c>
      <c r="K852" t="s">
        <v>808</v>
      </c>
      <c r="L852">
        <v>1339</v>
      </c>
      <c r="N852">
        <v>1007</v>
      </c>
      <c r="O852" t="s">
        <v>102</v>
      </c>
      <c r="P852" t="s">
        <v>102</v>
      </c>
      <c r="Q852">
        <v>1</v>
      </c>
      <c r="Y852">
        <v>0.51</v>
      </c>
      <c r="AA852">
        <v>451.14</v>
      </c>
      <c r="AB852">
        <v>0</v>
      </c>
      <c r="AC852">
        <v>0</v>
      </c>
      <c r="AD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 t="s">
        <v>45</v>
      </c>
      <c r="AT852">
        <v>0.51</v>
      </c>
      <c r="AU852" t="s">
        <v>45</v>
      </c>
      <c r="AV852">
        <v>0</v>
      </c>
      <c r="AW852">
        <v>1</v>
      </c>
      <c r="AX852">
        <v>-1</v>
      </c>
      <c r="AY852">
        <v>0</v>
      </c>
      <c r="AZ852">
        <v>0</v>
      </c>
      <c r="BA852" t="s">
        <v>45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B852">
        <v>0</v>
      </c>
    </row>
    <row r="853" spans="1:80">
      <c r="A853">
        <f>ROW(Source!A1736)</f>
        <v>1736</v>
      </c>
      <c r="B853">
        <v>22950688</v>
      </c>
      <c r="C853">
        <v>22957558</v>
      </c>
      <c r="D853">
        <v>7157835</v>
      </c>
      <c r="E853">
        <v>7157832</v>
      </c>
      <c r="F853">
        <v>1</v>
      </c>
      <c r="G853">
        <v>7157832</v>
      </c>
      <c r="H853">
        <v>1</v>
      </c>
      <c r="I853" t="s">
        <v>1053</v>
      </c>
      <c r="J853" t="s">
        <v>45</v>
      </c>
      <c r="K853" t="s">
        <v>1054</v>
      </c>
      <c r="L853">
        <v>1191</v>
      </c>
      <c r="N853">
        <v>1013</v>
      </c>
      <c r="O853" t="s">
        <v>1055</v>
      </c>
      <c r="P853" t="s">
        <v>1055</v>
      </c>
      <c r="Q853">
        <v>1</v>
      </c>
      <c r="Y853">
        <v>28</v>
      </c>
      <c r="AA853">
        <v>0</v>
      </c>
      <c r="AB853">
        <v>0</v>
      </c>
      <c r="AC853">
        <v>0</v>
      </c>
      <c r="AD853">
        <v>0</v>
      </c>
      <c r="AN853">
        <v>0</v>
      </c>
      <c r="AO853">
        <v>1</v>
      </c>
      <c r="AP853">
        <v>1</v>
      </c>
      <c r="AQ853">
        <v>0</v>
      </c>
      <c r="AR853">
        <v>0</v>
      </c>
      <c r="AS853" t="s">
        <v>45</v>
      </c>
      <c r="AT853">
        <v>28</v>
      </c>
      <c r="AU853" t="s">
        <v>45</v>
      </c>
      <c r="AV853">
        <v>1</v>
      </c>
      <c r="AW853">
        <v>2</v>
      </c>
      <c r="AX853">
        <v>22957565</v>
      </c>
      <c r="AY853">
        <v>1</v>
      </c>
      <c r="AZ853">
        <v>0</v>
      </c>
      <c r="BA853">
        <v>835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B853">
        <v>0</v>
      </c>
    </row>
    <row r="854" spans="1:80">
      <c r="A854">
        <f>ROW(Source!A1736)</f>
        <v>1736</v>
      </c>
      <c r="B854">
        <v>22950688</v>
      </c>
      <c r="C854">
        <v>22957558</v>
      </c>
      <c r="D854">
        <v>7159942</v>
      </c>
      <c r="E854">
        <v>7157832</v>
      </c>
      <c r="F854">
        <v>1</v>
      </c>
      <c r="G854">
        <v>7157832</v>
      </c>
      <c r="H854">
        <v>2</v>
      </c>
      <c r="I854" t="s">
        <v>1063</v>
      </c>
      <c r="J854" t="s">
        <v>45</v>
      </c>
      <c r="K854" t="s">
        <v>1064</v>
      </c>
      <c r="L854">
        <v>1344</v>
      </c>
      <c r="N854">
        <v>1008</v>
      </c>
      <c r="O854" t="s">
        <v>1065</v>
      </c>
      <c r="P854" t="s">
        <v>1065</v>
      </c>
      <c r="Q854">
        <v>1</v>
      </c>
      <c r="Y854">
        <v>128.18</v>
      </c>
      <c r="AA854">
        <v>0</v>
      </c>
      <c r="AB854">
        <v>1</v>
      </c>
      <c r="AC854">
        <v>0</v>
      </c>
      <c r="AD854">
        <v>0</v>
      </c>
      <c r="AN854">
        <v>0</v>
      </c>
      <c r="AO854">
        <v>1</v>
      </c>
      <c r="AP854">
        <v>1</v>
      </c>
      <c r="AQ854">
        <v>0</v>
      </c>
      <c r="AR854">
        <v>0</v>
      </c>
      <c r="AS854" t="s">
        <v>45</v>
      </c>
      <c r="AT854">
        <v>128.18</v>
      </c>
      <c r="AU854" t="s">
        <v>45</v>
      </c>
      <c r="AV854">
        <v>0</v>
      </c>
      <c r="AW854">
        <v>2</v>
      </c>
      <c r="AX854">
        <v>22957566</v>
      </c>
      <c r="AY854">
        <v>1</v>
      </c>
      <c r="AZ854">
        <v>0</v>
      </c>
      <c r="BA854">
        <v>836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B854">
        <v>0</v>
      </c>
    </row>
    <row r="855" spans="1:80">
      <c r="A855">
        <f>ROW(Source!A1736)</f>
        <v>1736</v>
      </c>
      <c r="B855">
        <v>22950688</v>
      </c>
      <c r="C855">
        <v>22957558</v>
      </c>
      <c r="D855">
        <v>7232718</v>
      </c>
      <c r="E855">
        <v>1</v>
      </c>
      <c r="F855">
        <v>1</v>
      </c>
      <c r="G855">
        <v>7157832</v>
      </c>
      <c r="H855">
        <v>3</v>
      </c>
      <c r="I855" t="s">
        <v>1358</v>
      </c>
      <c r="J855" t="s">
        <v>1359</v>
      </c>
      <c r="K855" t="s">
        <v>1360</v>
      </c>
      <c r="L855">
        <v>1348</v>
      </c>
      <c r="N855">
        <v>1009</v>
      </c>
      <c r="O855" t="s">
        <v>138</v>
      </c>
      <c r="P855" t="s">
        <v>138</v>
      </c>
      <c r="Q855">
        <v>1000</v>
      </c>
      <c r="Y855">
        <v>4.0000000000000001E-3</v>
      </c>
      <c r="AA855">
        <v>27329.119999999999</v>
      </c>
      <c r="AB855">
        <v>0</v>
      </c>
      <c r="AC855">
        <v>0</v>
      </c>
      <c r="AD855">
        <v>0</v>
      </c>
      <c r="AN855">
        <v>0</v>
      </c>
      <c r="AO855">
        <v>1</v>
      </c>
      <c r="AP855">
        <v>0</v>
      </c>
      <c r="AQ855">
        <v>0</v>
      </c>
      <c r="AR855">
        <v>0</v>
      </c>
      <c r="AS855" t="s">
        <v>45</v>
      </c>
      <c r="AT855">
        <v>4.0000000000000001E-3</v>
      </c>
      <c r="AU855" t="s">
        <v>45</v>
      </c>
      <c r="AV855">
        <v>0</v>
      </c>
      <c r="AW855">
        <v>2</v>
      </c>
      <c r="AX855">
        <v>22957567</v>
      </c>
      <c r="AY855">
        <v>1</v>
      </c>
      <c r="AZ855">
        <v>0</v>
      </c>
      <c r="BA855">
        <v>837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B855">
        <v>0</v>
      </c>
    </row>
    <row r="856" spans="1:80">
      <c r="A856">
        <f>ROW(Source!A1736)</f>
        <v>1736</v>
      </c>
      <c r="B856">
        <v>22950688</v>
      </c>
      <c r="C856">
        <v>22957558</v>
      </c>
      <c r="D856">
        <v>7232016</v>
      </c>
      <c r="E856">
        <v>1</v>
      </c>
      <c r="F856">
        <v>1</v>
      </c>
      <c r="G856">
        <v>7157832</v>
      </c>
      <c r="H856">
        <v>3</v>
      </c>
      <c r="I856" t="s">
        <v>946</v>
      </c>
      <c r="J856" t="s">
        <v>948</v>
      </c>
      <c r="K856" t="s">
        <v>947</v>
      </c>
      <c r="L856">
        <v>1327</v>
      </c>
      <c r="N856">
        <v>1005</v>
      </c>
      <c r="O856" t="s">
        <v>462</v>
      </c>
      <c r="P856" t="s">
        <v>462</v>
      </c>
      <c r="Q856">
        <v>1</v>
      </c>
      <c r="Y856">
        <v>112</v>
      </c>
      <c r="AA856">
        <v>56.6</v>
      </c>
      <c r="AB856">
        <v>0</v>
      </c>
      <c r="AC856">
        <v>0</v>
      </c>
      <c r="AD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 t="s">
        <v>45</v>
      </c>
      <c r="AT856">
        <v>112</v>
      </c>
      <c r="AU856" t="s">
        <v>45</v>
      </c>
      <c r="AV856">
        <v>0</v>
      </c>
      <c r="AW856">
        <v>1</v>
      </c>
      <c r="AX856">
        <v>-1</v>
      </c>
      <c r="AY856">
        <v>0</v>
      </c>
      <c r="AZ856">
        <v>0</v>
      </c>
      <c r="BA856" t="s">
        <v>45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B856">
        <v>0</v>
      </c>
    </row>
    <row r="857" spans="1:80">
      <c r="A857">
        <f>ROW(Source!A1736)</f>
        <v>1736</v>
      </c>
      <c r="B857">
        <v>22950688</v>
      </c>
      <c r="C857">
        <v>22957558</v>
      </c>
      <c r="D857">
        <v>7231752</v>
      </c>
      <c r="E857">
        <v>1</v>
      </c>
      <c r="F857">
        <v>1</v>
      </c>
      <c r="G857">
        <v>7157832</v>
      </c>
      <c r="H857">
        <v>3</v>
      </c>
      <c r="I857" t="s">
        <v>1361</v>
      </c>
      <c r="J857" t="s">
        <v>1362</v>
      </c>
      <c r="K857" t="s">
        <v>1363</v>
      </c>
      <c r="L857">
        <v>1348</v>
      </c>
      <c r="N857">
        <v>1009</v>
      </c>
      <c r="O857" t="s">
        <v>138</v>
      </c>
      <c r="P857" t="s">
        <v>138</v>
      </c>
      <c r="Q857">
        <v>1000</v>
      </c>
      <c r="Y857">
        <v>5.3999999999999999E-2</v>
      </c>
      <c r="AA857">
        <v>6767.09</v>
      </c>
      <c r="AB857">
        <v>0</v>
      </c>
      <c r="AC857">
        <v>0</v>
      </c>
      <c r="AD857">
        <v>0</v>
      </c>
      <c r="AN857">
        <v>0</v>
      </c>
      <c r="AO857">
        <v>1</v>
      </c>
      <c r="AP857">
        <v>0</v>
      </c>
      <c r="AQ857">
        <v>0</v>
      </c>
      <c r="AR857">
        <v>0</v>
      </c>
      <c r="AS857" t="s">
        <v>45</v>
      </c>
      <c r="AT857">
        <v>5.3999999999999999E-2</v>
      </c>
      <c r="AU857" t="s">
        <v>45</v>
      </c>
      <c r="AV857">
        <v>0</v>
      </c>
      <c r="AW857">
        <v>2</v>
      </c>
      <c r="AX857">
        <v>22957568</v>
      </c>
      <c r="AY857">
        <v>1</v>
      </c>
      <c r="AZ857">
        <v>0</v>
      </c>
      <c r="BA857">
        <v>838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B857">
        <v>0</v>
      </c>
    </row>
    <row r="858" spans="1:80">
      <c r="A858">
        <f>ROW(Source!A1736)</f>
        <v>1736</v>
      </c>
      <c r="B858">
        <v>22950688</v>
      </c>
      <c r="C858">
        <v>22957558</v>
      </c>
      <c r="D858">
        <v>7231763</v>
      </c>
      <c r="E858">
        <v>1</v>
      </c>
      <c r="F858">
        <v>1</v>
      </c>
      <c r="G858">
        <v>7157832</v>
      </c>
      <c r="H858">
        <v>3</v>
      </c>
      <c r="I858" t="s">
        <v>1364</v>
      </c>
      <c r="J858" t="s">
        <v>1365</v>
      </c>
      <c r="K858" t="s">
        <v>1366</v>
      </c>
      <c r="L858">
        <v>1348</v>
      </c>
      <c r="N858">
        <v>1009</v>
      </c>
      <c r="O858" t="s">
        <v>138</v>
      </c>
      <c r="P858" t="s">
        <v>138</v>
      </c>
      <c r="Q858">
        <v>1000</v>
      </c>
      <c r="Y858">
        <v>2.3E-2</v>
      </c>
      <c r="AA858">
        <v>3389.74</v>
      </c>
      <c r="AB858">
        <v>0</v>
      </c>
      <c r="AC858">
        <v>0</v>
      </c>
      <c r="AD858">
        <v>0</v>
      </c>
      <c r="AN858">
        <v>0</v>
      </c>
      <c r="AO858">
        <v>1</v>
      </c>
      <c r="AP858">
        <v>0</v>
      </c>
      <c r="AQ858">
        <v>0</v>
      </c>
      <c r="AR858">
        <v>0</v>
      </c>
      <c r="AS858" t="s">
        <v>45</v>
      </c>
      <c r="AT858">
        <v>2.3E-2</v>
      </c>
      <c r="AU858" t="s">
        <v>45</v>
      </c>
      <c r="AV858">
        <v>0</v>
      </c>
      <c r="AW858">
        <v>2</v>
      </c>
      <c r="AX858">
        <v>22957569</v>
      </c>
      <c r="AY858">
        <v>1</v>
      </c>
      <c r="AZ858">
        <v>0</v>
      </c>
      <c r="BA858">
        <v>839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B858">
        <v>0</v>
      </c>
    </row>
    <row r="859" spans="1:80">
      <c r="A859">
        <f>ROW(Source!A1736)</f>
        <v>1736</v>
      </c>
      <c r="B859">
        <v>22950688</v>
      </c>
      <c r="C859">
        <v>22957558</v>
      </c>
      <c r="D859">
        <v>7232317</v>
      </c>
      <c r="E859">
        <v>1</v>
      </c>
      <c r="F859">
        <v>1</v>
      </c>
      <c r="G859">
        <v>7157832</v>
      </c>
      <c r="H859">
        <v>3</v>
      </c>
      <c r="I859" t="s">
        <v>1367</v>
      </c>
      <c r="J859" t="s">
        <v>1368</v>
      </c>
      <c r="K859" t="s">
        <v>1369</v>
      </c>
      <c r="L859">
        <v>1348</v>
      </c>
      <c r="N859">
        <v>1009</v>
      </c>
      <c r="O859" t="s">
        <v>138</v>
      </c>
      <c r="P859" t="s">
        <v>138</v>
      </c>
      <c r="Q859">
        <v>1000</v>
      </c>
      <c r="Y859">
        <v>0.25</v>
      </c>
      <c r="AA859">
        <v>20171.52</v>
      </c>
      <c r="AB859">
        <v>0</v>
      </c>
      <c r="AC859">
        <v>0</v>
      </c>
      <c r="AD859">
        <v>0</v>
      </c>
      <c r="AN859">
        <v>0</v>
      </c>
      <c r="AO859">
        <v>1</v>
      </c>
      <c r="AP859">
        <v>0</v>
      </c>
      <c r="AQ859">
        <v>0</v>
      </c>
      <c r="AR859">
        <v>0</v>
      </c>
      <c r="AS859" t="s">
        <v>45</v>
      </c>
      <c r="AT859">
        <v>0.25</v>
      </c>
      <c r="AU859" t="s">
        <v>45</v>
      </c>
      <c r="AV859">
        <v>0</v>
      </c>
      <c r="AW859">
        <v>2</v>
      </c>
      <c r="AX859">
        <v>22957570</v>
      </c>
      <c r="AY859">
        <v>1</v>
      </c>
      <c r="AZ859">
        <v>0</v>
      </c>
      <c r="BA859">
        <v>840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B859">
        <v>0</v>
      </c>
    </row>
    <row r="860" spans="1:80">
      <c r="A860">
        <f>ROW(Source!A1738)</f>
        <v>1738</v>
      </c>
      <c r="B860">
        <v>22950688</v>
      </c>
      <c r="C860">
        <v>22957574</v>
      </c>
      <c r="D860">
        <v>7157835</v>
      </c>
      <c r="E860">
        <v>7157832</v>
      </c>
      <c r="F860">
        <v>1</v>
      </c>
      <c r="G860">
        <v>7157832</v>
      </c>
      <c r="H860">
        <v>1</v>
      </c>
      <c r="I860" t="s">
        <v>1053</v>
      </c>
      <c r="J860" t="s">
        <v>45</v>
      </c>
      <c r="K860" t="s">
        <v>1054</v>
      </c>
      <c r="L860">
        <v>1191</v>
      </c>
      <c r="N860">
        <v>1013</v>
      </c>
      <c r="O860" t="s">
        <v>1055</v>
      </c>
      <c r="P860" t="s">
        <v>1055</v>
      </c>
      <c r="Q860">
        <v>1</v>
      </c>
      <c r="Y860">
        <v>22</v>
      </c>
      <c r="AA860">
        <v>0</v>
      </c>
      <c r="AB860">
        <v>0</v>
      </c>
      <c r="AC860">
        <v>0</v>
      </c>
      <c r="AD860">
        <v>0</v>
      </c>
      <c r="AN860">
        <v>0</v>
      </c>
      <c r="AO860">
        <v>1</v>
      </c>
      <c r="AP860">
        <v>0</v>
      </c>
      <c r="AQ860">
        <v>0</v>
      </c>
      <c r="AR860">
        <v>0</v>
      </c>
      <c r="AS860" t="s">
        <v>45</v>
      </c>
      <c r="AT860">
        <v>22</v>
      </c>
      <c r="AU860" t="s">
        <v>45</v>
      </c>
      <c r="AV860">
        <v>1</v>
      </c>
      <c r="AW860">
        <v>2</v>
      </c>
      <c r="AX860">
        <v>22957581</v>
      </c>
      <c r="AY860">
        <v>1</v>
      </c>
      <c r="AZ860">
        <v>0</v>
      </c>
      <c r="BA860">
        <v>842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B860">
        <v>0</v>
      </c>
    </row>
    <row r="861" spans="1:80">
      <c r="A861">
        <f>ROW(Source!A1738)</f>
        <v>1738</v>
      </c>
      <c r="B861">
        <v>22950688</v>
      </c>
      <c r="C861">
        <v>22957574</v>
      </c>
      <c r="D861">
        <v>7159942</v>
      </c>
      <c r="E861">
        <v>7157832</v>
      </c>
      <c r="F861">
        <v>1</v>
      </c>
      <c r="G861">
        <v>7157832</v>
      </c>
      <c r="H861">
        <v>2</v>
      </c>
      <c r="I861" t="s">
        <v>1063</v>
      </c>
      <c r="J861" t="s">
        <v>45</v>
      </c>
      <c r="K861" t="s">
        <v>1064</v>
      </c>
      <c r="L861">
        <v>1344</v>
      </c>
      <c r="N861">
        <v>1008</v>
      </c>
      <c r="O861" t="s">
        <v>1065</v>
      </c>
      <c r="P861" t="s">
        <v>1065</v>
      </c>
      <c r="Q861">
        <v>1</v>
      </c>
      <c r="Y861">
        <v>84.4</v>
      </c>
      <c r="AA861">
        <v>0</v>
      </c>
      <c r="AB861">
        <v>1</v>
      </c>
      <c r="AC861">
        <v>0</v>
      </c>
      <c r="AD861">
        <v>0</v>
      </c>
      <c r="AN861">
        <v>0</v>
      </c>
      <c r="AO861">
        <v>1</v>
      </c>
      <c r="AP861">
        <v>0</v>
      </c>
      <c r="AQ861">
        <v>0</v>
      </c>
      <c r="AR861">
        <v>0</v>
      </c>
      <c r="AS861" t="s">
        <v>45</v>
      </c>
      <c r="AT861">
        <v>84.4</v>
      </c>
      <c r="AU861" t="s">
        <v>45</v>
      </c>
      <c r="AV861">
        <v>0</v>
      </c>
      <c r="AW861">
        <v>2</v>
      </c>
      <c r="AX861">
        <v>22957582</v>
      </c>
      <c r="AY861">
        <v>1</v>
      </c>
      <c r="AZ861">
        <v>0</v>
      </c>
      <c r="BA861">
        <v>843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B861">
        <v>0</v>
      </c>
    </row>
    <row r="862" spans="1:80">
      <c r="A862">
        <f>ROW(Source!A1738)</f>
        <v>1738</v>
      </c>
      <c r="B862">
        <v>22950688</v>
      </c>
      <c r="C862">
        <v>22957574</v>
      </c>
      <c r="D862">
        <v>7232718</v>
      </c>
      <c r="E862">
        <v>1</v>
      </c>
      <c r="F862">
        <v>1</v>
      </c>
      <c r="G862">
        <v>7157832</v>
      </c>
      <c r="H862">
        <v>3</v>
      </c>
      <c r="I862" t="s">
        <v>1358</v>
      </c>
      <c r="J862" t="s">
        <v>1359</v>
      </c>
      <c r="K862" t="s">
        <v>1360</v>
      </c>
      <c r="L862">
        <v>1348</v>
      </c>
      <c r="N862">
        <v>1009</v>
      </c>
      <c r="O862" t="s">
        <v>138</v>
      </c>
      <c r="P862" t="s">
        <v>138</v>
      </c>
      <c r="Q862">
        <v>1000</v>
      </c>
      <c r="Y862">
        <v>4.0000000000000001E-3</v>
      </c>
      <c r="AA862">
        <v>27329.119999999999</v>
      </c>
      <c r="AB862">
        <v>0</v>
      </c>
      <c r="AC862">
        <v>0</v>
      </c>
      <c r="AD862">
        <v>0</v>
      </c>
      <c r="AN862">
        <v>0</v>
      </c>
      <c r="AO862">
        <v>1</v>
      </c>
      <c r="AP862">
        <v>0</v>
      </c>
      <c r="AQ862">
        <v>0</v>
      </c>
      <c r="AR862">
        <v>0</v>
      </c>
      <c r="AS862" t="s">
        <v>45</v>
      </c>
      <c r="AT862">
        <v>4.0000000000000001E-3</v>
      </c>
      <c r="AU862" t="s">
        <v>45</v>
      </c>
      <c r="AV862">
        <v>0</v>
      </c>
      <c r="AW862">
        <v>2</v>
      </c>
      <c r="AX862">
        <v>22957583</v>
      </c>
      <c r="AY862">
        <v>1</v>
      </c>
      <c r="AZ862">
        <v>0</v>
      </c>
      <c r="BA862">
        <v>844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B862">
        <v>0</v>
      </c>
    </row>
    <row r="863" spans="1:80">
      <c r="A863">
        <f>ROW(Source!A1738)</f>
        <v>1738</v>
      </c>
      <c r="B863">
        <v>22950688</v>
      </c>
      <c r="C863">
        <v>22957574</v>
      </c>
      <c r="D863">
        <v>7232016</v>
      </c>
      <c r="E863">
        <v>1</v>
      </c>
      <c r="F863">
        <v>1</v>
      </c>
      <c r="G863">
        <v>7157832</v>
      </c>
      <c r="H863">
        <v>3</v>
      </c>
      <c r="I863" t="s">
        <v>946</v>
      </c>
      <c r="J863" t="s">
        <v>948</v>
      </c>
      <c r="K863" t="s">
        <v>947</v>
      </c>
      <c r="L863">
        <v>1327</v>
      </c>
      <c r="N863">
        <v>1005</v>
      </c>
      <c r="O863" t="s">
        <v>462</v>
      </c>
      <c r="P863" t="s">
        <v>462</v>
      </c>
      <c r="Q863">
        <v>1</v>
      </c>
      <c r="Y863">
        <v>112</v>
      </c>
      <c r="AA863">
        <v>56.6</v>
      </c>
      <c r="AB863">
        <v>0</v>
      </c>
      <c r="AC863">
        <v>0</v>
      </c>
      <c r="AD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 t="s">
        <v>45</v>
      </c>
      <c r="AT863">
        <v>112</v>
      </c>
      <c r="AU863" t="s">
        <v>45</v>
      </c>
      <c r="AV863">
        <v>0</v>
      </c>
      <c r="AW863">
        <v>1</v>
      </c>
      <c r="AX863">
        <v>-1</v>
      </c>
      <c r="AY863">
        <v>0</v>
      </c>
      <c r="AZ863">
        <v>0</v>
      </c>
      <c r="BA863" t="s">
        <v>45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B863">
        <v>0</v>
      </c>
    </row>
    <row r="864" spans="1:80">
      <c r="A864">
        <f>ROW(Source!A1738)</f>
        <v>1738</v>
      </c>
      <c r="B864">
        <v>22950688</v>
      </c>
      <c r="C864">
        <v>22957574</v>
      </c>
      <c r="D864">
        <v>7231752</v>
      </c>
      <c r="E864">
        <v>1</v>
      </c>
      <c r="F864">
        <v>1</v>
      </c>
      <c r="G864">
        <v>7157832</v>
      </c>
      <c r="H864">
        <v>3</v>
      </c>
      <c r="I864" t="s">
        <v>1361</v>
      </c>
      <c r="J864" t="s">
        <v>1362</v>
      </c>
      <c r="K864" t="s">
        <v>1363</v>
      </c>
      <c r="L864">
        <v>1348</v>
      </c>
      <c r="N864">
        <v>1009</v>
      </c>
      <c r="O864" t="s">
        <v>138</v>
      </c>
      <c r="P864" t="s">
        <v>138</v>
      </c>
      <c r="Q864">
        <v>1000</v>
      </c>
      <c r="Y864">
        <v>5.3999999999999999E-2</v>
      </c>
      <c r="AA864">
        <v>6767.09</v>
      </c>
      <c r="AB864">
        <v>0</v>
      </c>
      <c r="AC864">
        <v>0</v>
      </c>
      <c r="AD864">
        <v>0</v>
      </c>
      <c r="AN864">
        <v>0</v>
      </c>
      <c r="AO864">
        <v>1</v>
      </c>
      <c r="AP864">
        <v>0</v>
      </c>
      <c r="AQ864">
        <v>0</v>
      </c>
      <c r="AR864">
        <v>0</v>
      </c>
      <c r="AS864" t="s">
        <v>45</v>
      </c>
      <c r="AT864">
        <v>5.3999999999999999E-2</v>
      </c>
      <c r="AU864" t="s">
        <v>45</v>
      </c>
      <c r="AV864">
        <v>0</v>
      </c>
      <c r="AW864">
        <v>2</v>
      </c>
      <c r="AX864">
        <v>22957584</v>
      </c>
      <c r="AY864">
        <v>1</v>
      </c>
      <c r="AZ864">
        <v>0</v>
      </c>
      <c r="BA864">
        <v>845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B864">
        <v>0</v>
      </c>
    </row>
    <row r="865" spans="1:80">
      <c r="A865">
        <f>ROW(Source!A1738)</f>
        <v>1738</v>
      </c>
      <c r="B865">
        <v>22950688</v>
      </c>
      <c r="C865">
        <v>22957574</v>
      </c>
      <c r="D865">
        <v>7231763</v>
      </c>
      <c r="E865">
        <v>1</v>
      </c>
      <c r="F865">
        <v>1</v>
      </c>
      <c r="G865">
        <v>7157832</v>
      </c>
      <c r="H865">
        <v>3</v>
      </c>
      <c r="I865" t="s">
        <v>1364</v>
      </c>
      <c r="J865" t="s">
        <v>1365</v>
      </c>
      <c r="K865" t="s">
        <v>1366</v>
      </c>
      <c r="L865">
        <v>1348</v>
      </c>
      <c r="N865">
        <v>1009</v>
      </c>
      <c r="O865" t="s">
        <v>138</v>
      </c>
      <c r="P865" t="s">
        <v>138</v>
      </c>
      <c r="Q865">
        <v>1000</v>
      </c>
      <c r="Y865">
        <v>2.3E-2</v>
      </c>
      <c r="AA865">
        <v>3389.74</v>
      </c>
      <c r="AB865">
        <v>0</v>
      </c>
      <c r="AC865">
        <v>0</v>
      </c>
      <c r="AD865">
        <v>0</v>
      </c>
      <c r="AN865">
        <v>0</v>
      </c>
      <c r="AO865">
        <v>1</v>
      </c>
      <c r="AP865">
        <v>0</v>
      </c>
      <c r="AQ865">
        <v>0</v>
      </c>
      <c r="AR865">
        <v>0</v>
      </c>
      <c r="AS865" t="s">
        <v>45</v>
      </c>
      <c r="AT865">
        <v>2.3E-2</v>
      </c>
      <c r="AU865" t="s">
        <v>45</v>
      </c>
      <c r="AV865">
        <v>0</v>
      </c>
      <c r="AW865">
        <v>2</v>
      </c>
      <c r="AX865">
        <v>22957585</v>
      </c>
      <c r="AY865">
        <v>1</v>
      </c>
      <c r="AZ865">
        <v>0</v>
      </c>
      <c r="BA865">
        <v>846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B865">
        <v>0</v>
      </c>
    </row>
    <row r="866" spans="1:80">
      <c r="A866">
        <f>ROW(Source!A1738)</f>
        <v>1738</v>
      </c>
      <c r="B866">
        <v>22950688</v>
      </c>
      <c r="C866">
        <v>22957574</v>
      </c>
      <c r="D866">
        <v>7232317</v>
      </c>
      <c r="E866">
        <v>1</v>
      </c>
      <c r="F866">
        <v>1</v>
      </c>
      <c r="G866">
        <v>7157832</v>
      </c>
      <c r="H866">
        <v>3</v>
      </c>
      <c r="I866" t="s">
        <v>1367</v>
      </c>
      <c r="J866" t="s">
        <v>1368</v>
      </c>
      <c r="K866" t="s">
        <v>1369</v>
      </c>
      <c r="L866">
        <v>1348</v>
      </c>
      <c r="N866">
        <v>1009</v>
      </c>
      <c r="O866" t="s">
        <v>138</v>
      </c>
      <c r="P866" t="s">
        <v>138</v>
      </c>
      <c r="Q866">
        <v>1000</v>
      </c>
      <c r="Y866">
        <v>0.13</v>
      </c>
      <c r="AA866">
        <v>20171.52</v>
      </c>
      <c r="AB866">
        <v>0</v>
      </c>
      <c r="AC866">
        <v>0</v>
      </c>
      <c r="AD866">
        <v>0</v>
      </c>
      <c r="AN866">
        <v>0</v>
      </c>
      <c r="AO866">
        <v>1</v>
      </c>
      <c r="AP866">
        <v>0</v>
      </c>
      <c r="AQ866">
        <v>0</v>
      </c>
      <c r="AR866">
        <v>0</v>
      </c>
      <c r="AS866" t="s">
        <v>45</v>
      </c>
      <c r="AT866">
        <v>0.13</v>
      </c>
      <c r="AU866" t="s">
        <v>45</v>
      </c>
      <c r="AV866">
        <v>0</v>
      </c>
      <c r="AW866">
        <v>2</v>
      </c>
      <c r="AX866">
        <v>22957586</v>
      </c>
      <c r="AY866">
        <v>1</v>
      </c>
      <c r="AZ866">
        <v>0</v>
      </c>
      <c r="BA866">
        <v>847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B866">
        <v>0</v>
      </c>
    </row>
    <row r="867" spans="1:80">
      <c r="A867">
        <f>ROW(Source!A1740)</f>
        <v>1740</v>
      </c>
      <c r="B867">
        <v>22950688</v>
      </c>
      <c r="C867">
        <v>22957590</v>
      </c>
      <c r="D867">
        <v>7157835</v>
      </c>
      <c r="E867">
        <v>7157832</v>
      </c>
      <c r="F867">
        <v>1</v>
      </c>
      <c r="G867">
        <v>7157832</v>
      </c>
      <c r="H867">
        <v>1</v>
      </c>
      <c r="I867" t="s">
        <v>1053</v>
      </c>
      <c r="J867" t="s">
        <v>45</v>
      </c>
      <c r="K867" t="s">
        <v>1054</v>
      </c>
      <c r="L867">
        <v>1191</v>
      </c>
      <c r="N867">
        <v>1013</v>
      </c>
      <c r="O867" t="s">
        <v>1055</v>
      </c>
      <c r="P867" t="s">
        <v>1055</v>
      </c>
      <c r="Q867">
        <v>1</v>
      </c>
      <c r="Y867">
        <v>106</v>
      </c>
      <c r="AA867">
        <v>0</v>
      </c>
      <c r="AB867">
        <v>0</v>
      </c>
      <c r="AC867">
        <v>0</v>
      </c>
      <c r="AD867">
        <v>0</v>
      </c>
      <c r="AN867">
        <v>0</v>
      </c>
      <c r="AO867">
        <v>1</v>
      </c>
      <c r="AP867">
        <v>0</v>
      </c>
      <c r="AQ867">
        <v>0</v>
      </c>
      <c r="AR867">
        <v>0</v>
      </c>
      <c r="AS867" t="s">
        <v>45</v>
      </c>
      <c r="AT867">
        <v>106</v>
      </c>
      <c r="AU867" t="s">
        <v>45</v>
      </c>
      <c r="AV867">
        <v>1</v>
      </c>
      <c r="AW867">
        <v>2</v>
      </c>
      <c r="AX867">
        <v>22957593</v>
      </c>
      <c r="AY867">
        <v>1</v>
      </c>
      <c r="AZ867">
        <v>0</v>
      </c>
      <c r="BA867">
        <v>849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B867">
        <v>0</v>
      </c>
    </row>
    <row r="868" spans="1:80">
      <c r="A868">
        <f>ROW(Source!A1740)</f>
        <v>1740</v>
      </c>
      <c r="B868">
        <v>22950688</v>
      </c>
      <c r="C868">
        <v>22957590</v>
      </c>
      <c r="D868">
        <v>7159942</v>
      </c>
      <c r="E868">
        <v>7157832</v>
      </c>
      <c r="F868">
        <v>1</v>
      </c>
      <c r="G868">
        <v>7157832</v>
      </c>
      <c r="H868">
        <v>2</v>
      </c>
      <c r="I868" t="s">
        <v>1063</v>
      </c>
      <c r="J868" t="s">
        <v>45</v>
      </c>
      <c r="K868" t="s">
        <v>1064</v>
      </c>
      <c r="L868">
        <v>1344</v>
      </c>
      <c r="N868">
        <v>1008</v>
      </c>
      <c r="O868" t="s">
        <v>1065</v>
      </c>
      <c r="P868" t="s">
        <v>1065</v>
      </c>
      <c r="Q868">
        <v>1</v>
      </c>
      <c r="Y868">
        <v>162.37</v>
      </c>
      <c r="AA868">
        <v>0</v>
      </c>
      <c r="AB868">
        <v>1</v>
      </c>
      <c r="AC868">
        <v>0</v>
      </c>
      <c r="AD868">
        <v>0</v>
      </c>
      <c r="AN868">
        <v>0</v>
      </c>
      <c r="AO868">
        <v>1</v>
      </c>
      <c r="AP868">
        <v>0</v>
      </c>
      <c r="AQ868">
        <v>0</v>
      </c>
      <c r="AR868">
        <v>0</v>
      </c>
      <c r="AS868" t="s">
        <v>45</v>
      </c>
      <c r="AT868">
        <v>162.37</v>
      </c>
      <c r="AU868" t="s">
        <v>45</v>
      </c>
      <c r="AV868">
        <v>0</v>
      </c>
      <c r="AW868">
        <v>2</v>
      </c>
      <c r="AX868">
        <v>22957594</v>
      </c>
      <c r="AY868">
        <v>1</v>
      </c>
      <c r="AZ868">
        <v>0</v>
      </c>
      <c r="BA868">
        <v>850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B868">
        <v>0</v>
      </c>
    </row>
    <row r="869" spans="1:80">
      <c r="A869">
        <f>ROW(Source!A1740)</f>
        <v>1740</v>
      </c>
      <c r="B869">
        <v>22950688</v>
      </c>
      <c r="C869">
        <v>22957590</v>
      </c>
      <c r="D869">
        <v>7232529</v>
      </c>
      <c r="E869">
        <v>1</v>
      </c>
      <c r="F869">
        <v>1</v>
      </c>
      <c r="G869">
        <v>7157832</v>
      </c>
      <c r="H869">
        <v>3</v>
      </c>
      <c r="I869" t="s">
        <v>955</v>
      </c>
      <c r="J869" t="s">
        <v>957</v>
      </c>
      <c r="K869" t="s">
        <v>956</v>
      </c>
      <c r="L869">
        <v>1327</v>
      </c>
      <c r="N869">
        <v>1005</v>
      </c>
      <c r="O869" t="s">
        <v>462</v>
      </c>
      <c r="P869" t="s">
        <v>462</v>
      </c>
      <c r="Q869">
        <v>1</v>
      </c>
      <c r="Y869">
        <v>102</v>
      </c>
      <c r="AA869">
        <v>39.44</v>
      </c>
      <c r="AB869">
        <v>0</v>
      </c>
      <c r="AC869">
        <v>0</v>
      </c>
      <c r="AD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 t="s">
        <v>45</v>
      </c>
      <c r="AT869">
        <v>102</v>
      </c>
      <c r="AU869" t="s">
        <v>45</v>
      </c>
      <c r="AV869">
        <v>0</v>
      </c>
      <c r="AW869">
        <v>1</v>
      </c>
      <c r="AX869">
        <v>-1</v>
      </c>
      <c r="AY869">
        <v>0</v>
      </c>
      <c r="AZ869">
        <v>0</v>
      </c>
      <c r="BA869" t="s">
        <v>45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B869">
        <v>0</v>
      </c>
    </row>
    <row r="870" spans="1:80">
      <c r="A870">
        <f>ROW(Source!A1768)</f>
        <v>1768</v>
      </c>
      <c r="B870">
        <v>22950688</v>
      </c>
      <c r="C870">
        <v>22957600</v>
      </c>
      <c r="D870">
        <v>7157835</v>
      </c>
      <c r="E870">
        <v>7157832</v>
      </c>
      <c r="F870">
        <v>1</v>
      </c>
      <c r="G870">
        <v>7157832</v>
      </c>
      <c r="H870">
        <v>1</v>
      </c>
      <c r="I870" t="s">
        <v>1053</v>
      </c>
      <c r="J870" t="s">
        <v>45</v>
      </c>
      <c r="K870" t="s">
        <v>1054</v>
      </c>
      <c r="L870">
        <v>1191</v>
      </c>
      <c r="N870">
        <v>1013</v>
      </c>
      <c r="O870" t="s">
        <v>1055</v>
      </c>
      <c r="P870" t="s">
        <v>1055</v>
      </c>
      <c r="Q870">
        <v>1</v>
      </c>
      <c r="Y870">
        <v>69.87</v>
      </c>
      <c r="AA870">
        <v>0</v>
      </c>
      <c r="AB870">
        <v>0</v>
      </c>
      <c r="AC870">
        <v>0</v>
      </c>
      <c r="AD870">
        <v>0</v>
      </c>
      <c r="AN870">
        <v>0</v>
      </c>
      <c r="AO870">
        <v>1</v>
      </c>
      <c r="AP870">
        <v>0</v>
      </c>
      <c r="AQ870">
        <v>0</v>
      </c>
      <c r="AR870">
        <v>0</v>
      </c>
      <c r="AS870" t="s">
        <v>45</v>
      </c>
      <c r="AT870">
        <v>69.87</v>
      </c>
      <c r="AU870" t="s">
        <v>45</v>
      </c>
      <c r="AV870">
        <v>1</v>
      </c>
      <c r="AW870">
        <v>2</v>
      </c>
      <c r="AX870">
        <v>22957605</v>
      </c>
      <c r="AY870">
        <v>1</v>
      </c>
      <c r="AZ870">
        <v>0</v>
      </c>
      <c r="BA870">
        <v>854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B870">
        <v>0</v>
      </c>
    </row>
    <row r="871" spans="1:80">
      <c r="A871">
        <f>ROW(Source!A1768)</f>
        <v>1768</v>
      </c>
      <c r="B871">
        <v>22950688</v>
      </c>
      <c r="C871">
        <v>22957600</v>
      </c>
      <c r="D871">
        <v>7231126</v>
      </c>
      <c r="E871">
        <v>1</v>
      </c>
      <c r="F871">
        <v>1</v>
      </c>
      <c r="G871">
        <v>7157832</v>
      </c>
      <c r="H871">
        <v>2</v>
      </c>
      <c r="I871" t="s">
        <v>1125</v>
      </c>
      <c r="J871" t="s">
        <v>1126</v>
      </c>
      <c r="K871" t="s">
        <v>1127</v>
      </c>
      <c r="L871">
        <v>1368</v>
      </c>
      <c r="N871">
        <v>1011</v>
      </c>
      <c r="O871" t="s">
        <v>1059</v>
      </c>
      <c r="P871" t="s">
        <v>1059</v>
      </c>
      <c r="Q871">
        <v>1</v>
      </c>
      <c r="Y871">
        <v>1.44</v>
      </c>
      <c r="AA871">
        <v>0</v>
      </c>
      <c r="AB871">
        <v>41.62</v>
      </c>
      <c r="AC871">
        <v>13.33</v>
      </c>
      <c r="AD871">
        <v>0</v>
      </c>
      <c r="AN871">
        <v>0</v>
      </c>
      <c r="AO871">
        <v>1</v>
      </c>
      <c r="AP871">
        <v>0</v>
      </c>
      <c r="AQ871">
        <v>0</v>
      </c>
      <c r="AR871">
        <v>0</v>
      </c>
      <c r="AS871" t="s">
        <v>45</v>
      </c>
      <c r="AT871">
        <v>1.44</v>
      </c>
      <c r="AU871" t="s">
        <v>45</v>
      </c>
      <c r="AV871">
        <v>0</v>
      </c>
      <c r="AW871">
        <v>2</v>
      </c>
      <c r="AX871">
        <v>22957606</v>
      </c>
      <c r="AY871">
        <v>1</v>
      </c>
      <c r="AZ871">
        <v>0</v>
      </c>
      <c r="BA871">
        <v>855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B871">
        <v>0</v>
      </c>
    </row>
    <row r="872" spans="1:80">
      <c r="A872">
        <f>ROW(Source!A1768)</f>
        <v>1768</v>
      </c>
      <c r="B872">
        <v>22950688</v>
      </c>
      <c r="C872">
        <v>22957600</v>
      </c>
      <c r="D872">
        <v>7231489</v>
      </c>
      <c r="E872">
        <v>1</v>
      </c>
      <c r="F872">
        <v>1</v>
      </c>
      <c r="G872">
        <v>7157832</v>
      </c>
      <c r="H872">
        <v>2</v>
      </c>
      <c r="I872" t="s">
        <v>1077</v>
      </c>
      <c r="J872" t="s">
        <v>1078</v>
      </c>
      <c r="K872" t="s">
        <v>1079</v>
      </c>
      <c r="L872">
        <v>1368</v>
      </c>
      <c r="N872">
        <v>1011</v>
      </c>
      <c r="O872" t="s">
        <v>1059</v>
      </c>
      <c r="P872" t="s">
        <v>1059</v>
      </c>
      <c r="Q872">
        <v>1</v>
      </c>
      <c r="Y872">
        <v>1.44</v>
      </c>
      <c r="AA872">
        <v>0</v>
      </c>
      <c r="AB872">
        <v>3.16</v>
      </c>
      <c r="AC872">
        <v>0.04</v>
      </c>
      <c r="AD872">
        <v>0</v>
      </c>
      <c r="AN872">
        <v>0</v>
      </c>
      <c r="AO872">
        <v>1</v>
      </c>
      <c r="AP872">
        <v>0</v>
      </c>
      <c r="AQ872">
        <v>0</v>
      </c>
      <c r="AR872">
        <v>0</v>
      </c>
      <c r="AS872" t="s">
        <v>45</v>
      </c>
      <c r="AT872">
        <v>1.44</v>
      </c>
      <c r="AU872" t="s">
        <v>45</v>
      </c>
      <c r="AV872">
        <v>0</v>
      </c>
      <c r="AW872">
        <v>2</v>
      </c>
      <c r="AX872">
        <v>22957607</v>
      </c>
      <c r="AY872">
        <v>1</v>
      </c>
      <c r="AZ872">
        <v>0</v>
      </c>
      <c r="BA872">
        <v>856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B872">
        <v>0</v>
      </c>
    </row>
    <row r="873" spans="1:80">
      <c r="A873">
        <f>ROW(Source!A1768)</f>
        <v>1768</v>
      </c>
      <c r="B873">
        <v>22950688</v>
      </c>
      <c r="C873">
        <v>22957600</v>
      </c>
      <c r="D873">
        <v>7182702</v>
      </c>
      <c r="E873">
        <v>7157832</v>
      </c>
      <c r="F873">
        <v>1</v>
      </c>
      <c r="G873">
        <v>7157832</v>
      </c>
      <c r="H873">
        <v>3</v>
      </c>
      <c r="I873" t="s">
        <v>1066</v>
      </c>
      <c r="J873" t="s">
        <v>45</v>
      </c>
      <c r="K873" t="s">
        <v>1134</v>
      </c>
      <c r="L873">
        <v>1348</v>
      </c>
      <c r="N873">
        <v>1009</v>
      </c>
      <c r="O873" t="s">
        <v>138</v>
      </c>
      <c r="P873" t="s">
        <v>138</v>
      </c>
      <c r="Q873">
        <v>1000</v>
      </c>
      <c r="Y873">
        <v>5.2</v>
      </c>
      <c r="AA873">
        <v>0</v>
      </c>
      <c r="AB873">
        <v>0</v>
      </c>
      <c r="AC873">
        <v>0</v>
      </c>
      <c r="AD873">
        <v>0</v>
      </c>
      <c r="AN873">
        <v>0</v>
      </c>
      <c r="AO873">
        <v>1</v>
      </c>
      <c r="AP873">
        <v>0</v>
      </c>
      <c r="AQ873">
        <v>0</v>
      </c>
      <c r="AR873">
        <v>0</v>
      </c>
      <c r="AS873" t="s">
        <v>45</v>
      </c>
      <c r="AT873">
        <v>5.2</v>
      </c>
      <c r="AU873" t="s">
        <v>45</v>
      </c>
      <c r="AV873">
        <v>0</v>
      </c>
      <c r="AW873">
        <v>2</v>
      </c>
      <c r="AX873">
        <v>22957608</v>
      </c>
      <c r="AY873">
        <v>1</v>
      </c>
      <c r="AZ873">
        <v>0</v>
      </c>
      <c r="BA873">
        <v>857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B873">
        <v>0</v>
      </c>
    </row>
    <row r="874" spans="1:80">
      <c r="A874">
        <f>ROW(Source!A1769)</f>
        <v>1769</v>
      </c>
      <c r="B874">
        <v>22950688</v>
      </c>
      <c r="C874">
        <v>22957609</v>
      </c>
      <c r="D874">
        <v>7157835</v>
      </c>
      <c r="E874">
        <v>7157832</v>
      </c>
      <c r="F874">
        <v>1</v>
      </c>
      <c r="G874">
        <v>7157832</v>
      </c>
      <c r="H874">
        <v>1</v>
      </c>
      <c r="I874" t="s">
        <v>1053</v>
      </c>
      <c r="J874" t="s">
        <v>45</v>
      </c>
      <c r="K874" t="s">
        <v>1054</v>
      </c>
      <c r="L874">
        <v>1191</v>
      </c>
      <c r="N874">
        <v>1013</v>
      </c>
      <c r="O874" t="s">
        <v>1055</v>
      </c>
      <c r="P874" t="s">
        <v>1055</v>
      </c>
      <c r="Q874">
        <v>1</v>
      </c>
      <c r="Y874">
        <v>24.6</v>
      </c>
      <c r="AA874">
        <v>0</v>
      </c>
      <c r="AB874">
        <v>0</v>
      </c>
      <c r="AC874">
        <v>0</v>
      </c>
      <c r="AD874">
        <v>0</v>
      </c>
      <c r="AN874">
        <v>0</v>
      </c>
      <c r="AO874">
        <v>1</v>
      </c>
      <c r="AP874">
        <v>0</v>
      </c>
      <c r="AQ874">
        <v>0</v>
      </c>
      <c r="AR874">
        <v>0</v>
      </c>
      <c r="AS874" t="s">
        <v>45</v>
      </c>
      <c r="AT874">
        <v>24.6</v>
      </c>
      <c r="AU874" t="s">
        <v>45</v>
      </c>
      <c r="AV874">
        <v>1</v>
      </c>
      <c r="AW874">
        <v>2</v>
      </c>
      <c r="AX874">
        <v>22957614</v>
      </c>
      <c r="AY874">
        <v>1</v>
      </c>
      <c r="AZ874">
        <v>0</v>
      </c>
      <c r="BA874">
        <v>858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B874">
        <v>0</v>
      </c>
    </row>
    <row r="875" spans="1:80">
      <c r="A875">
        <f>ROW(Source!A1769)</f>
        <v>1769</v>
      </c>
      <c r="B875">
        <v>22950688</v>
      </c>
      <c r="C875">
        <v>22957609</v>
      </c>
      <c r="D875">
        <v>7231126</v>
      </c>
      <c r="E875">
        <v>1</v>
      </c>
      <c r="F875">
        <v>1</v>
      </c>
      <c r="G875">
        <v>7157832</v>
      </c>
      <c r="H875">
        <v>2</v>
      </c>
      <c r="I875" t="s">
        <v>1125</v>
      </c>
      <c r="J875" t="s">
        <v>1126</v>
      </c>
      <c r="K875" t="s">
        <v>1127</v>
      </c>
      <c r="L875">
        <v>1368</v>
      </c>
      <c r="N875">
        <v>1011</v>
      </c>
      <c r="O875" t="s">
        <v>1059</v>
      </c>
      <c r="P875" t="s">
        <v>1059</v>
      </c>
      <c r="Q875">
        <v>1</v>
      </c>
      <c r="Y875">
        <v>10.4</v>
      </c>
      <c r="AA875">
        <v>0</v>
      </c>
      <c r="AB875">
        <v>41.62</v>
      </c>
      <c r="AC875">
        <v>13.33</v>
      </c>
      <c r="AD875">
        <v>0</v>
      </c>
      <c r="AN875">
        <v>0</v>
      </c>
      <c r="AO875">
        <v>1</v>
      </c>
      <c r="AP875">
        <v>0</v>
      </c>
      <c r="AQ875">
        <v>0</v>
      </c>
      <c r="AR875">
        <v>0</v>
      </c>
      <c r="AS875" t="s">
        <v>45</v>
      </c>
      <c r="AT875">
        <v>10.4</v>
      </c>
      <c r="AU875" t="s">
        <v>45</v>
      </c>
      <c r="AV875">
        <v>0</v>
      </c>
      <c r="AW875">
        <v>2</v>
      </c>
      <c r="AX875">
        <v>22957615</v>
      </c>
      <c r="AY875">
        <v>1</v>
      </c>
      <c r="AZ875">
        <v>0</v>
      </c>
      <c r="BA875">
        <v>859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B875">
        <v>0</v>
      </c>
    </row>
    <row r="876" spans="1:80">
      <c r="A876">
        <f>ROW(Source!A1769)</f>
        <v>1769</v>
      </c>
      <c r="B876">
        <v>22950688</v>
      </c>
      <c r="C876">
        <v>22957609</v>
      </c>
      <c r="D876">
        <v>7231489</v>
      </c>
      <c r="E876">
        <v>1</v>
      </c>
      <c r="F876">
        <v>1</v>
      </c>
      <c r="G876">
        <v>7157832</v>
      </c>
      <c r="H876">
        <v>2</v>
      </c>
      <c r="I876" t="s">
        <v>1077</v>
      </c>
      <c r="J876" t="s">
        <v>1078</v>
      </c>
      <c r="K876" t="s">
        <v>1079</v>
      </c>
      <c r="L876">
        <v>1368</v>
      </c>
      <c r="N876">
        <v>1011</v>
      </c>
      <c r="O876" t="s">
        <v>1059</v>
      </c>
      <c r="P876" t="s">
        <v>1059</v>
      </c>
      <c r="Q876">
        <v>1</v>
      </c>
      <c r="Y876">
        <v>10.4</v>
      </c>
      <c r="AA876">
        <v>0</v>
      </c>
      <c r="AB876">
        <v>3.16</v>
      </c>
      <c r="AC876">
        <v>0.04</v>
      </c>
      <c r="AD876">
        <v>0</v>
      </c>
      <c r="AN876">
        <v>0</v>
      </c>
      <c r="AO876">
        <v>1</v>
      </c>
      <c r="AP876">
        <v>0</v>
      </c>
      <c r="AQ876">
        <v>0</v>
      </c>
      <c r="AR876">
        <v>0</v>
      </c>
      <c r="AS876" t="s">
        <v>45</v>
      </c>
      <c r="AT876">
        <v>10.4</v>
      </c>
      <c r="AU876" t="s">
        <v>45</v>
      </c>
      <c r="AV876">
        <v>0</v>
      </c>
      <c r="AW876">
        <v>2</v>
      </c>
      <c r="AX876">
        <v>22957616</v>
      </c>
      <c r="AY876">
        <v>1</v>
      </c>
      <c r="AZ876">
        <v>0</v>
      </c>
      <c r="BA876">
        <v>860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B876">
        <v>0</v>
      </c>
    </row>
    <row r="877" spans="1:80">
      <c r="A877">
        <f>ROW(Source!A1769)</f>
        <v>1769</v>
      </c>
      <c r="B877">
        <v>22950688</v>
      </c>
      <c r="C877">
        <v>22957609</v>
      </c>
      <c r="D877">
        <v>7182702</v>
      </c>
      <c r="E877">
        <v>7157832</v>
      </c>
      <c r="F877">
        <v>1</v>
      </c>
      <c r="G877">
        <v>7157832</v>
      </c>
      <c r="H877">
        <v>3</v>
      </c>
      <c r="I877" t="s">
        <v>1066</v>
      </c>
      <c r="J877" t="s">
        <v>45</v>
      </c>
      <c r="K877" t="s">
        <v>1134</v>
      </c>
      <c r="L877">
        <v>1348</v>
      </c>
      <c r="N877">
        <v>1009</v>
      </c>
      <c r="O877" t="s">
        <v>138</v>
      </c>
      <c r="P877" t="s">
        <v>138</v>
      </c>
      <c r="Q877">
        <v>1000</v>
      </c>
      <c r="Y877">
        <v>6.6</v>
      </c>
      <c r="AA877">
        <v>0</v>
      </c>
      <c r="AB877">
        <v>0</v>
      </c>
      <c r="AC877">
        <v>0</v>
      </c>
      <c r="AD877">
        <v>0</v>
      </c>
      <c r="AN877">
        <v>0</v>
      </c>
      <c r="AO877">
        <v>1</v>
      </c>
      <c r="AP877">
        <v>0</v>
      </c>
      <c r="AQ877">
        <v>0</v>
      </c>
      <c r="AR877">
        <v>0</v>
      </c>
      <c r="AS877" t="s">
        <v>45</v>
      </c>
      <c r="AT877">
        <v>6.6</v>
      </c>
      <c r="AU877" t="s">
        <v>45</v>
      </c>
      <c r="AV877">
        <v>0</v>
      </c>
      <c r="AW877">
        <v>2</v>
      </c>
      <c r="AX877">
        <v>22957617</v>
      </c>
      <c r="AY877">
        <v>1</v>
      </c>
      <c r="AZ877">
        <v>0</v>
      </c>
      <c r="BA877">
        <v>861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B877">
        <v>0</v>
      </c>
    </row>
    <row r="878" spans="1:80">
      <c r="A878">
        <f>ROW(Source!A1770)</f>
        <v>1770</v>
      </c>
      <c r="B878">
        <v>22950688</v>
      </c>
      <c r="C878">
        <v>22957618</v>
      </c>
      <c r="D878">
        <v>7157835</v>
      </c>
      <c r="E878">
        <v>7157832</v>
      </c>
      <c r="F878">
        <v>1</v>
      </c>
      <c r="G878">
        <v>7157832</v>
      </c>
      <c r="H878">
        <v>1</v>
      </c>
      <c r="I878" t="s">
        <v>1053</v>
      </c>
      <c r="J878" t="s">
        <v>45</v>
      </c>
      <c r="K878" t="s">
        <v>1054</v>
      </c>
      <c r="L878">
        <v>1191</v>
      </c>
      <c r="N878">
        <v>1013</v>
      </c>
      <c r="O878" t="s">
        <v>1055</v>
      </c>
      <c r="P878" t="s">
        <v>1055</v>
      </c>
      <c r="Q878">
        <v>1</v>
      </c>
      <c r="Y878">
        <v>23.33</v>
      </c>
      <c r="AA878">
        <v>0</v>
      </c>
      <c r="AB878">
        <v>0</v>
      </c>
      <c r="AC878">
        <v>0</v>
      </c>
      <c r="AD878">
        <v>0</v>
      </c>
      <c r="AN878">
        <v>0</v>
      </c>
      <c r="AO878">
        <v>1</v>
      </c>
      <c r="AP878">
        <v>0</v>
      </c>
      <c r="AQ878">
        <v>0</v>
      </c>
      <c r="AR878">
        <v>0</v>
      </c>
      <c r="AS878" t="s">
        <v>45</v>
      </c>
      <c r="AT878">
        <v>23.33</v>
      </c>
      <c r="AU878" t="s">
        <v>45</v>
      </c>
      <c r="AV878">
        <v>1</v>
      </c>
      <c r="AW878">
        <v>2</v>
      </c>
      <c r="AX878">
        <v>22957622</v>
      </c>
      <c r="AY878">
        <v>1</v>
      </c>
      <c r="AZ878">
        <v>0</v>
      </c>
      <c r="BA878">
        <v>862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B878">
        <v>0</v>
      </c>
    </row>
    <row r="879" spans="1:80">
      <c r="A879">
        <f>ROW(Source!A1770)</f>
        <v>1770</v>
      </c>
      <c r="B879">
        <v>22950688</v>
      </c>
      <c r="C879">
        <v>22957618</v>
      </c>
      <c r="D879">
        <v>7231062</v>
      </c>
      <c r="E879">
        <v>1</v>
      </c>
      <c r="F879">
        <v>1</v>
      </c>
      <c r="G879">
        <v>7157832</v>
      </c>
      <c r="H879">
        <v>2</v>
      </c>
      <c r="I879" t="s">
        <v>1199</v>
      </c>
      <c r="J879" t="s">
        <v>1200</v>
      </c>
      <c r="K879" t="s">
        <v>1201</v>
      </c>
      <c r="L879">
        <v>1368</v>
      </c>
      <c r="N879">
        <v>1011</v>
      </c>
      <c r="O879" t="s">
        <v>1059</v>
      </c>
      <c r="P879" t="s">
        <v>1059</v>
      </c>
      <c r="Q879">
        <v>1</v>
      </c>
      <c r="Y879">
        <v>7.82</v>
      </c>
      <c r="AA879">
        <v>0</v>
      </c>
      <c r="AB879">
        <v>1.61</v>
      </c>
      <c r="AC879">
        <v>0.04</v>
      </c>
      <c r="AD879">
        <v>0</v>
      </c>
      <c r="AN879">
        <v>0</v>
      </c>
      <c r="AO879">
        <v>1</v>
      </c>
      <c r="AP879">
        <v>0</v>
      </c>
      <c r="AQ879">
        <v>0</v>
      </c>
      <c r="AR879">
        <v>0</v>
      </c>
      <c r="AS879" t="s">
        <v>45</v>
      </c>
      <c r="AT879">
        <v>7.82</v>
      </c>
      <c r="AU879" t="s">
        <v>45</v>
      </c>
      <c r="AV879">
        <v>0</v>
      </c>
      <c r="AW879">
        <v>2</v>
      </c>
      <c r="AX879">
        <v>22957623</v>
      </c>
      <c r="AY879">
        <v>1</v>
      </c>
      <c r="AZ879">
        <v>0</v>
      </c>
      <c r="BA879">
        <v>863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B879">
        <v>0</v>
      </c>
    </row>
    <row r="880" spans="1:80">
      <c r="A880">
        <f>ROW(Source!A1770)</f>
        <v>1770</v>
      </c>
      <c r="B880">
        <v>22950688</v>
      </c>
      <c r="C880">
        <v>22957618</v>
      </c>
      <c r="D880">
        <v>7231827</v>
      </c>
      <c r="E880">
        <v>1</v>
      </c>
      <c r="F880">
        <v>1</v>
      </c>
      <c r="G880">
        <v>7157832</v>
      </c>
      <c r="H880">
        <v>3</v>
      </c>
      <c r="I880" t="s">
        <v>612</v>
      </c>
      <c r="J880" t="s">
        <v>614</v>
      </c>
      <c r="K880" t="s">
        <v>613</v>
      </c>
      <c r="L880">
        <v>1339</v>
      </c>
      <c r="N880">
        <v>1007</v>
      </c>
      <c r="O880" t="s">
        <v>102</v>
      </c>
      <c r="P880" t="s">
        <v>102</v>
      </c>
      <c r="Q880">
        <v>1</v>
      </c>
      <c r="Y880">
        <v>3.5</v>
      </c>
      <c r="AA880">
        <v>7.07</v>
      </c>
      <c r="AB880">
        <v>0</v>
      </c>
      <c r="AC880">
        <v>0</v>
      </c>
      <c r="AD880">
        <v>0</v>
      </c>
      <c r="AN880">
        <v>0</v>
      </c>
      <c r="AO880">
        <v>1</v>
      </c>
      <c r="AP880">
        <v>0</v>
      </c>
      <c r="AQ880">
        <v>0</v>
      </c>
      <c r="AR880">
        <v>0</v>
      </c>
      <c r="AS880" t="s">
        <v>45</v>
      </c>
      <c r="AT880">
        <v>3.5</v>
      </c>
      <c r="AU880" t="s">
        <v>45</v>
      </c>
      <c r="AV880">
        <v>0</v>
      </c>
      <c r="AW880">
        <v>2</v>
      </c>
      <c r="AX880">
        <v>22957624</v>
      </c>
      <c r="AY880">
        <v>1</v>
      </c>
      <c r="AZ880">
        <v>0</v>
      </c>
      <c r="BA880">
        <v>864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B880">
        <v>0</v>
      </c>
    </row>
    <row r="881" spans="1:80">
      <c r="A881">
        <f>ROW(Source!A1770)</f>
        <v>1770</v>
      </c>
      <c r="B881">
        <v>22950688</v>
      </c>
      <c r="C881">
        <v>22957618</v>
      </c>
      <c r="D881">
        <v>7234964</v>
      </c>
      <c r="E881">
        <v>1</v>
      </c>
      <c r="F881">
        <v>1</v>
      </c>
      <c r="G881">
        <v>7157832</v>
      </c>
      <c r="H881">
        <v>3</v>
      </c>
      <c r="I881" t="s">
        <v>807</v>
      </c>
      <c r="J881" t="s">
        <v>809</v>
      </c>
      <c r="K881" t="s">
        <v>808</v>
      </c>
      <c r="L881">
        <v>1339</v>
      </c>
      <c r="N881">
        <v>1007</v>
      </c>
      <c r="O881" t="s">
        <v>102</v>
      </c>
      <c r="P881" t="s">
        <v>102</v>
      </c>
      <c r="Q881">
        <v>1</v>
      </c>
      <c r="Y881">
        <v>2.04</v>
      </c>
      <c r="AA881">
        <v>451.14</v>
      </c>
      <c r="AB881">
        <v>0</v>
      </c>
      <c r="AC881">
        <v>0</v>
      </c>
      <c r="AD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 t="s">
        <v>45</v>
      </c>
      <c r="AT881">
        <v>2.04</v>
      </c>
      <c r="AU881" t="s">
        <v>45</v>
      </c>
      <c r="AV881">
        <v>0</v>
      </c>
      <c r="AW881">
        <v>1</v>
      </c>
      <c r="AX881">
        <v>-1</v>
      </c>
      <c r="AY881">
        <v>0</v>
      </c>
      <c r="AZ881">
        <v>0</v>
      </c>
      <c r="BA881" t="s">
        <v>45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B881">
        <v>0</v>
      </c>
    </row>
    <row r="882" spans="1:80">
      <c r="A882">
        <f>ROW(Source!A1772)</f>
        <v>1772</v>
      </c>
      <c r="B882">
        <v>22950688</v>
      </c>
      <c r="C882">
        <v>22957628</v>
      </c>
      <c r="D882">
        <v>7157835</v>
      </c>
      <c r="E882">
        <v>7157832</v>
      </c>
      <c r="F882">
        <v>1</v>
      </c>
      <c r="G882">
        <v>7157832</v>
      </c>
      <c r="H882">
        <v>1</v>
      </c>
      <c r="I882" t="s">
        <v>1053</v>
      </c>
      <c r="J882" t="s">
        <v>45</v>
      </c>
      <c r="K882" t="s">
        <v>1054</v>
      </c>
      <c r="L882">
        <v>1191</v>
      </c>
      <c r="N882">
        <v>1013</v>
      </c>
      <c r="O882" t="s">
        <v>1055</v>
      </c>
      <c r="P882" t="s">
        <v>1055</v>
      </c>
      <c r="Q882">
        <v>1</v>
      </c>
      <c r="Y882">
        <v>0.88</v>
      </c>
      <c r="AA882">
        <v>0</v>
      </c>
      <c r="AB882">
        <v>0</v>
      </c>
      <c r="AC882">
        <v>0</v>
      </c>
      <c r="AD882">
        <v>0</v>
      </c>
      <c r="AN882">
        <v>0</v>
      </c>
      <c r="AO882">
        <v>1</v>
      </c>
      <c r="AP882">
        <v>1</v>
      </c>
      <c r="AQ882">
        <v>0</v>
      </c>
      <c r="AR882">
        <v>0</v>
      </c>
      <c r="AS882" t="s">
        <v>45</v>
      </c>
      <c r="AT882">
        <v>0.44</v>
      </c>
      <c r="AU882" t="s">
        <v>886</v>
      </c>
      <c r="AV882">
        <v>1</v>
      </c>
      <c r="AW882">
        <v>2</v>
      </c>
      <c r="AX882">
        <v>22957631</v>
      </c>
      <c r="AY882">
        <v>1</v>
      </c>
      <c r="AZ882">
        <v>0</v>
      </c>
      <c r="BA882">
        <v>866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B882">
        <v>0</v>
      </c>
    </row>
    <row r="883" spans="1:80">
      <c r="A883">
        <f>ROW(Source!A1772)</f>
        <v>1772</v>
      </c>
      <c r="B883">
        <v>22950688</v>
      </c>
      <c r="C883">
        <v>22957628</v>
      </c>
      <c r="D883">
        <v>7231062</v>
      </c>
      <c r="E883">
        <v>1</v>
      </c>
      <c r="F883">
        <v>1</v>
      </c>
      <c r="G883">
        <v>7157832</v>
      </c>
      <c r="H883">
        <v>2</v>
      </c>
      <c r="I883" t="s">
        <v>1199</v>
      </c>
      <c r="J883" t="s">
        <v>1200</v>
      </c>
      <c r="K883" t="s">
        <v>1201</v>
      </c>
      <c r="L883">
        <v>1368</v>
      </c>
      <c r="N883">
        <v>1011</v>
      </c>
      <c r="O883" t="s">
        <v>1059</v>
      </c>
      <c r="P883" t="s">
        <v>1059</v>
      </c>
      <c r="Q883">
        <v>1</v>
      </c>
      <c r="Y883">
        <v>4</v>
      </c>
      <c r="AA883">
        <v>0</v>
      </c>
      <c r="AB883">
        <v>1.61</v>
      </c>
      <c r="AC883">
        <v>0.04</v>
      </c>
      <c r="AD883">
        <v>0</v>
      </c>
      <c r="AN883">
        <v>0</v>
      </c>
      <c r="AO883">
        <v>1</v>
      </c>
      <c r="AP883">
        <v>1</v>
      </c>
      <c r="AQ883">
        <v>0</v>
      </c>
      <c r="AR883">
        <v>0</v>
      </c>
      <c r="AS883" t="s">
        <v>45</v>
      </c>
      <c r="AT883">
        <v>2</v>
      </c>
      <c r="AU883" t="s">
        <v>886</v>
      </c>
      <c r="AV883">
        <v>0</v>
      </c>
      <c r="AW883">
        <v>2</v>
      </c>
      <c r="AX883">
        <v>22957632</v>
      </c>
      <c r="AY883">
        <v>1</v>
      </c>
      <c r="AZ883">
        <v>0</v>
      </c>
      <c r="BA883">
        <v>867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B883">
        <v>0</v>
      </c>
    </row>
    <row r="884" spans="1:80">
      <c r="A884">
        <f>ROW(Source!A1772)</f>
        <v>1772</v>
      </c>
      <c r="B884">
        <v>22950688</v>
      </c>
      <c r="C884">
        <v>22957628</v>
      </c>
      <c r="D884">
        <v>7234964</v>
      </c>
      <c r="E884">
        <v>1</v>
      </c>
      <c r="F884">
        <v>1</v>
      </c>
      <c r="G884">
        <v>7157832</v>
      </c>
      <c r="H884">
        <v>3</v>
      </c>
      <c r="I884" t="s">
        <v>807</v>
      </c>
      <c r="J884" t="s">
        <v>809</v>
      </c>
      <c r="K884" t="s">
        <v>808</v>
      </c>
      <c r="L884">
        <v>1339</v>
      </c>
      <c r="N884">
        <v>1007</v>
      </c>
      <c r="O884" t="s">
        <v>102</v>
      </c>
      <c r="P884" t="s">
        <v>102</v>
      </c>
      <c r="Q884">
        <v>1</v>
      </c>
      <c r="Y884">
        <v>0.51</v>
      </c>
      <c r="AA884">
        <v>451.14</v>
      </c>
      <c r="AB884">
        <v>0</v>
      </c>
      <c r="AC884">
        <v>0</v>
      </c>
      <c r="AD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 t="s">
        <v>45</v>
      </c>
      <c r="AT884">
        <v>0.51</v>
      </c>
      <c r="AU884" t="s">
        <v>45</v>
      </c>
      <c r="AV884">
        <v>0</v>
      </c>
      <c r="AW884">
        <v>1</v>
      </c>
      <c r="AX884">
        <v>-1</v>
      </c>
      <c r="AY884">
        <v>0</v>
      </c>
      <c r="AZ884">
        <v>0</v>
      </c>
      <c r="BA884" t="s">
        <v>45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B884">
        <v>0</v>
      </c>
    </row>
    <row r="885" spans="1:80">
      <c r="A885">
        <f>ROW(Source!A1774)</f>
        <v>1774</v>
      </c>
      <c r="B885">
        <v>22950688</v>
      </c>
      <c r="C885">
        <v>22957636</v>
      </c>
      <c r="D885">
        <v>7157835</v>
      </c>
      <c r="E885">
        <v>7157832</v>
      </c>
      <c r="F885">
        <v>1</v>
      </c>
      <c r="G885">
        <v>7157832</v>
      </c>
      <c r="H885">
        <v>1</v>
      </c>
      <c r="I885" t="s">
        <v>1053</v>
      </c>
      <c r="J885" t="s">
        <v>45</v>
      </c>
      <c r="K885" t="s">
        <v>1054</v>
      </c>
      <c r="L885">
        <v>1191</v>
      </c>
      <c r="N885">
        <v>1013</v>
      </c>
      <c r="O885" t="s">
        <v>1055</v>
      </c>
      <c r="P885" t="s">
        <v>1055</v>
      </c>
      <c r="Q885">
        <v>1</v>
      </c>
      <c r="Y885">
        <v>28</v>
      </c>
      <c r="AA885">
        <v>0</v>
      </c>
      <c r="AB885">
        <v>0</v>
      </c>
      <c r="AC885">
        <v>0</v>
      </c>
      <c r="AD885">
        <v>0</v>
      </c>
      <c r="AN885">
        <v>0</v>
      </c>
      <c r="AO885">
        <v>1</v>
      </c>
      <c r="AP885">
        <v>0</v>
      </c>
      <c r="AQ885">
        <v>0</v>
      </c>
      <c r="AR885">
        <v>0</v>
      </c>
      <c r="AS885" t="s">
        <v>45</v>
      </c>
      <c r="AT885">
        <v>28</v>
      </c>
      <c r="AU885" t="s">
        <v>45</v>
      </c>
      <c r="AV885">
        <v>1</v>
      </c>
      <c r="AW885">
        <v>2</v>
      </c>
      <c r="AX885">
        <v>22957643</v>
      </c>
      <c r="AY885">
        <v>1</v>
      </c>
      <c r="AZ885">
        <v>0</v>
      </c>
      <c r="BA885">
        <v>869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B885">
        <v>0</v>
      </c>
    </row>
    <row r="886" spans="1:80">
      <c r="A886">
        <f>ROW(Source!A1774)</f>
        <v>1774</v>
      </c>
      <c r="B886">
        <v>22950688</v>
      </c>
      <c r="C886">
        <v>22957636</v>
      </c>
      <c r="D886">
        <v>7159942</v>
      </c>
      <c r="E886">
        <v>7157832</v>
      </c>
      <c r="F886">
        <v>1</v>
      </c>
      <c r="G886">
        <v>7157832</v>
      </c>
      <c r="H886">
        <v>2</v>
      </c>
      <c r="I886" t="s">
        <v>1063</v>
      </c>
      <c r="J886" t="s">
        <v>45</v>
      </c>
      <c r="K886" t="s">
        <v>1064</v>
      </c>
      <c r="L886">
        <v>1344</v>
      </c>
      <c r="N886">
        <v>1008</v>
      </c>
      <c r="O886" t="s">
        <v>1065</v>
      </c>
      <c r="P886" t="s">
        <v>1065</v>
      </c>
      <c r="Q886">
        <v>1</v>
      </c>
      <c r="Y886">
        <v>128.18</v>
      </c>
      <c r="AA886">
        <v>0</v>
      </c>
      <c r="AB886">
        <v>1</v>
      </c>
      <c r="AC886">
        <v>0</v>
      </c>
      <c r="AD886">
        <v>0</v>
      </c>
      <c r="AN886">
        <v>0</v>
      </c>
      <c r="AO886">
        <v>1</v>
      </c>
      <c r="AP886">
        <v>0</v>
      </c>
      <c r="AQ886">
        <v>0</v>
      </c>
      <c r="AR886">
        <v>0</v>
      </c>
      <c r="AS886" t="s">
        <v>45</v>
      </c>
      <c r="AT886">
        <v>128.18</v>
      </c>
      <c r="AU886" t="s">
        <v>45</v>
      </c>
      <c r="AV886">
        <v>0</v>
      </c>
      <c r="AW886">
        <v>2</v>
      </c>
      <c r="AX886">
        <v>22957644</v>
      </c>
      <c r="AY886">
        <v>1</v>
      </c>
      <c r="AZ886">
        <v>0</v>
      </c>
      <c r="BA886">
        <v>870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B886">
        <v>0</v>
      </c>
    </row>
    <row r="887" spans="1:80">
      <c r="A887">
        <f>ROW(Source!A1774)</f>
        <v>1774</v>
      </c>
      <c r="B887">
        <v>22950688</v>
      </c>
      <c r="C887">
        <v>22957636</v>
      </c>
      <c r="D887">
        <v>7232718</v>
      </c>
      <c r="E887">
        <v>1</v>
      </c>
      <c r="F887">
        <v>1</v>
      </c>
      <c r="G887">
        <v>7157832</v>
      </c>
      <c r="H887">
        <v>3</v>
      </c>
      <c r="I887" t="s">
        <v>1358</v>
      </c>
      <c r="J887" t="s">
        <v>1359</v>
      </c>
      <c r="K887" t="s">
        <v>1360</v>
      </c>
      <c r="L887">
        <v>1348</v>
      </c>
      <c r="N887">
        <v>1009</v>
      </c>
      <c r="O887" t="s">
        <v>138</v>
      </c>
      <c r="P887" t="s">
        <v>138</v>
      </c>
      <c r="Q887">
        <v>1000</v>
      </c>
      <c r="Y887">
        <v>4.0000000000000001E-3</v>
      </c>
      <c r="AA887">
        <v>27329.119999999999</v>
      </c>
      <c r="AB887">
        <v>0</v>
      </c>
      <c r="AC887">
        <v>0</v>
      </c>
      <c r="AD887">
        <v>0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45</v>
      </c>
      <c r="AT887">
        <v>4.0000000000000001E-3</v>
      </c>
      <c r="AU887" t="s">
        <v>45</v>
      </c>
      <c r="AV887">
        <v>0</v>
      </c>
      <c r="AW887">
        <v>2</v>
      </c>
      <c r="AX887">
        <v>22957645</v>
      </c>
      <c r="AY887">
        <v>1</v>
      </c>
      <c r="AZ887">
        <v>0</v>
      </c>
      <c r="BA887">
        <v>871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B887">
        <v>0</v>
      </c>
    </row>
    <row r="888" spans="1:80">
      <c r="A888">
        <f>ROW(Source!A1774)</f>
        <v>1774</v>
      </c>
      <c r="B888">
        <v>22950688</v>
      </c>
      <c r="C888">
        <v>22957636</v>
      </c>
      <c r="D888">
        <v>7232016</v>
      </c>
      <c r="E888">
        <v>1</v>
      </c>
      <c r="F888">
        <v>1</v>
      </c>
      <c r="G888">
        <v>7157832</v>
      </c>
      <c r="H888">
        <v>3</v>
      </c>
      <c r="I888" t="s">
        <v>946</v>
      </c>
      <c r="J888" t="s">
        <v>948</v>
      </c>
      <c r="K888" t="s">
        <v>947</v>
      </c>
      <c r="L888">
        <v>1327</v>
      </c>
      <c r="N888">
        <v>1005</v>
      </c>
      <c r="O888" t="s">
        <v>462</v>
      </c>
      <c r="P888" t="s">
        <v>462</v>
      </c>
      <c r="Q888">
        <v>1</v>
      </c>
      <c r="Y888">
        <v>112</v>
      </c>
      <c r="AA888">
        <v>56.6</v>
      </c>
      <c r="AB888">
        <v>0</v>
      </c>
      <c r="AC888">
        <v>0</v>
      </c>
      <c r="AD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 t="s">
        <v>45</v>
      </c>
      <c r="AT888">
        <v>112</v>
      </c>
      <c r="AU888" t="s">
        <v>45</v>
      </c>
      <c r="AV888">
        <v>0</v>
      </c>
      <c r="AW888">
        <v>1</v>
      </c>
      <c r="AX888">
        <v>-1</v>
      </c>
      <c r="AY888">
        <v>0</v>
      </c>
      <c r="AZ888">
        <v>0</v>
      </c>
      <c r="BA888" t="s">
        <v>45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B888">
        <v>0</v>
      </c>
    </row>
    <row r="889" spans="1:80">
      <c r="A889">
        <f>ROW(Source!A1774)</f>
        <v>1774</v>
      </c>
      <c r="B889">
        <v>22950688</v>
      </c>
      <c r="C889">
        <v>22957636</v>
      </c>
      <c r="D889">
        <v>7231752</v>
      </c>
      <c r="E889">
        <v>1</v>
      </c>
      <c r="F889">
        <v>1</v>
      </c>
      <c r="G889">
        <v>7157832</v>
      </c>
      <c r="H889">
        <v>3</v>
      </c>
      <c r="I889" t="s">
        <v>1361</v>
      </c>
      <c r="J889" t="s">
        <v>1362</v>
      </c>
      <c r="K889" t="s">
        <v>1363</v>
      </c>
      <c r="L889">
        <v>1348</v>
      </c>
      <c r="N889">
        <v>1009</v>
      </c>
      <c r="O889" t="s">
        <v>138</v>
      </c>
      <c r="P889" t="s">
        <v>138</v>
      </c>
      <c r="Q889">
        <v>1000</v>
      </c>
      <c r="Y889">
        <v>5.3999999999999999E-2</v>
      </c>
      <c r="AA889">
        <v>6767.09</v>
      </c>
      <c r="AB889">
        <v>0</v>
      </c>
      <c r="AC889">
        <v>0</v>
      </c>
      <c r="AD889">
        <v>0</v>
      </c>
      <c r="AN889">
        <v>0</v>
      </c>
      <c r="AO889">
        <v>1</v>
      </c>
      <c r="AP889">
        <v>0</v>
      </c>
      <c r="AQ889">
        <v>0</v>
      </c>
      <c r="AR889">
        <v>0</v>
      </c>
      <c r="AS889" t="s">
        <v>45</v>
      </c>
      <c r="AT889">
        <v>5.3999999999999999E-2</v>
      </c>
      <c r="AU889" t="s">
        <v>45</v>
      </c>
      <c r="AV889">
        <v>0</v>
      </c>
      <c r="AW889">
        <v>2</v>
      </c>
      <c r="AX889">
        <v>22957646</v>
      </c>
      <c r="AY889">
        <v>1</v>
      </c>
      <c r="AZ889">
        <v>0</v>
      </c>
      <c r="BA889">
        <v>872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B889">
        <v>0</v>
      </c>
    </row>
    <row r="890" spans="1:80">
      <c r="A890">
        <f>ROW(Source!A1774)</f>
        <v>1774</v>
      </c>
      <c r="B890">
        <v>22950688</v>
      </c>
      <c r="C890">
        <v>22957636</v>
      </c>
      <c r="D890">
        <v>7231763</v>
      </c>
      <c r="E890">
        <v>1</v>
      </c>
      <c r="F890">
        <v>1</v>
      </c>
      <c r="G890">
        <v>7157832</v>
      </c>
      <c r="H890">
        <v>3</v>
      </c>
      <c r="I890" t="s">
        <v>1364</v>
      </c>
      <c r="J890" t="s">
        <v>1365</v>
      </c>
      <c r="K890" t="s">
        <v>1366</v>
      </c>
      <c r="L890">
        <v>1348</v>
      </c>
      <c r="N890">
        <v>1009</v>
      </c>
      <c r="O890" t="s">
        <v>138</v>
      </c>
      <c r="P890" t="s">
        <v>138</v>
      </c>
      <c r="Q890">
        <v>1000</v>
      </c>
      <c r="Y890">
        <v>2.3E-2</v>
      </c>
      <c r="AA890">
        <v>3389.74</v>
      </c>
      <c r="AB890">
        <v>0</v>
      </c>
      <c r="AC890">
        <v>0</v>
      </c>
      <c r="AD890">
        <v>0</v>
      </c>
      <c r="AN890">
        <v>0</v>
      </c>
      <c r="AO890">
        <v>1</v>
      </c>
      <c r="AP890">
        <v>0</v>
      </c>
      <c r="AQ890">
        <v>0</v>
      </c>
      <c r="AR890">
        <v>0</v>
      </c>
      <c r="AS890" t="s">
        <v>45</v>
      </c>
      <c r="AT890">
        <v>2.3E-2</v>
      </c>
      <c r="AU890" t="s">
        <v>45</v>
      </c>
      <c r="AV890">
        <v>0</v>
      </c>
      <c r="AW890">
        <v>2</v>
      </c>
      <c r="AX890">
        <v>22957647</v>
      </c>
      <c r="AY890">
        <v>1</v>
      </c>
      <c r="AZ890">
        <v>0</v>
      </c>
      <c r="BA890">
        <v>873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B890">
        <v>0</v>
      </c>
    </row>
    <row r="891" spans="1:80">
      <c r="A891">
        <f>ROW(Source!A1774)</f>
        <v>1774</v>
      </c>
      <c r="B891">
        <v>22950688</v>
      </c>
      <c r="C891">
        <v>22957636</v>
      </c>
      <c r="D891">
        <v>7232317</v>
      </c>
      <c r="E891">
        <v>1</v>
      </c>
      <c r="F891">
        <v>1</v>
      </c>
      <c r="G891">
        <v>7157832</v>
      </c>
      <c r="H891">
        <v>3</v>
      </c>
      <c r="I891" t="s">
        <v>1367</v>
      </c>
      <c r="J891" t="s">
        <v>1368</v>
      </c>
      <c r="K891" t="s">
        <v>1369</v>
      </c>
      <c r="L891">
        <v>1348</v>
      </c>
      <c r="N891">
        <v>1009</v>
      </c>
      <c r="O891" t="s">
        <v>138</v>
      </c>
      <c r="P891" t="s">
        <v>138</v>
      </c>
      <c r="Q891">
        <v>1000</v>
      </c>
      <c r="Y891">
        <v>0.25</v>
      </c>
      <c r="AA891">
        <v>20171.52</v>
      </c>
      <c r="AB891">
        <v>0</v>
      </c>
      <c r="AC891">
        <v>0</v>
      </c>
      <c r="AD891">
        <v>0</v>
      </c>
      <c r="AN891">
        <v>0</v>
      </c>
      <c r="AO891">
        <v>1</v>
      </c>
      <c r="AP891">
        <v>0</v>
      </c>
      <c r="AQ891">
        <v>0</v>
      </c>
      <c r="AR891">
        <v>0</v>
      </c>
      <c r="AS891" t="s">
        <v>45</v>
      </c>
      <c r="AT891">
        <v>0.25</v>
      </c>
      <c r="AU891" t="s">
        <v>45</v>
      </c>
      <c r="AV891">
        <v>0</v>
      </c>
      <c r="AW891">
        <v>2</v>
      </c>
      <c r="AX891">
        <v>22957648</v>
      </c>
      <c r="AY891">
        <v>1</v>
      </c>
      <c r="AZ891">
        <v>0</v>
      </c>
      <c r="BA891">
        <v>874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B891">
        <v>0</v>
      </c>
    </row>
    <row r="892" spans="1:80">
      <c r="A892">
        <f>ROW(Source!A1776)</f>
        <v>1776</v>
      </c>
      <c r="B892">
        <v>22950688</v>
      </c>
      <c r="C892">
        <v>22957652</v>
      </c>
      <c r="D892">
        <v>7157835</v>
      </c>
      <c r="E892">
        <v>7157832</v>
      </c>
      <c r="F892">
        <v>1</v>
      </c>
      <c r="G892">
        <v>7157832</v>
      </c>
      <c r="H892">
        <v>1</v>
      </c>
      <c r="I892" t="s">
        <v>1053</v>
      </c>
      <c r="J892" t="s">
        <v>45</v>
      </c>
      <c r="K892" t="s">
        <v>1054</v>
      </c>
      <c r="L892">
        <v>1191</v>
      </c>
      <c r="N892">
        <v>1013</v>
      </c>
      <c r="O892" t="s">
        <v>1055</v>
      </c>
      <c r="P892" t="s">
        <v>1055</v>
      </c>
      <c r="Q892">
        <v>1</v>
      </c>
      <c r="Y892">
        <v>22</v>
      </c>
      <c r="AA892">
        <v>0</v>
      </c>
      <c r="AB892">
        <v>0</v>
      </c>
      <c r="AC892">
        <v>0</v>
      </c>
      <c r="AD892">
        <v>0</v>
      </c>
      <c r="AN892">
        <v>0</v>
      </c>
      <c r="AO892">
        <v>1</v>
      </c>
      <c r="AP892">
        <v>0</v>
      </c>
      <c r="AQ892">
        <v>0</v>
      </c>
      <c r="AR892">
        <v>0</v>
      </c>
      <c r="AS892" t="s">
        <v>45</v>
      </c>
      <c r="AT892">
        <v>22</v>
      </c>
      <c r="AU892" t="s">
        <v>45</v>
      </c>
      <c r="AV892">
        <v>1</v>
      </c>
      <c r="AW892">
        <v>2</v>
      </c>
      <c r="AX892">
        <v>22957659</v>
      </c>
      <c r="AY892">
        <v>1</v>
      </c>
      <c r="AZ892">
        <v>0</v>
      </c>
      <c r="BA892">
        <v>876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B892">
        <v>0</v>
      </c>
    </row>
    <row r="893" spans="1:80">
      <c r="A893">
        <f>ROW(Source!A1776)</f>
        <v>1776</v>
      </c>
      <c r="B893">
        <v>22950688</v>
      </c>
      <c r="C893">
        <v>22957652</v>
      </c>
      <c r="D893">
        <v>7159942</v>
      </c>
      <c r="E893">
        <v>7157832</v>
      </c>
      <c r="F893">
        <v>1</v>
      </c>
      <c r="G893">
        <v>7157832</v>
      </c>
      <c r="H893">
        <v>2</v>
      </c>
      <c r="I893" t="s">
        <v>1063</v>
      </c>
      <c r="J893" t="s">
        <v>45</v>
      </c>
      <c r="K893" t="s">
        <v>1064</v>
      </c>
      <c r="L893">
        <v>1344</v>
      </c>
      <c r="N893">
        <v>1008</v>
      </c>
      <c r="O893" t="s">
        <v>1065</v>
      </c>
      <c r="P893" t="s">
        <v>1065</v>
      </c>
      <c r="Q893">
        <v>1</v>
      </c>
      <c r="Y893">
        <v>84.4</v>
      </c>
      <c r="AA893">
        <v>0</v>
      </c>
      <c r="AB893">
        <v>1</v>
      </c>
      <c r="AC893">
        <v>0</v>
      </c>
      <c r="AD893">
        <v>0</v>
      </c>
      <c r="AN893">
        <v>0</v>
      </c>
      <c r="AO893">
        <v>1</v>
      </c>
      <c r="AP893">
        <v>0</v>
      </c>
      <c r="AQ893">
        <v>0</v>
      </c>
      <c r="AR893">
        <v>0</v>
      </c>
      <c r="AS893" t="s">
        <v>45</v>
      </c>
      <c r="AT893">
        <v>84.4</v>
      </c>
      <c r="AU893" t="s">
        <v>45</v>
      </c>
      <c r="AV893">
        <v>0</v>
      </c>
      <c r="AW893">
        <v>2</v>
      </c>
      <c r="AX893">
        <v>22957660</v>
      </c>
      <c r="AY893">
        <v>1</v>
      </c>
      <c r="AZ893">
        <v>0</v>
      </c>
      <c r="BA893">
        <v>877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B893">
        <v>0</v>
      </c>
    </row>
    <row r="894" spans="1:80">
      <c r="A894">
        <f>ROW(Source!A1776)</f>
        <v>1776</v>
      </c>
      <c r="B894">
        <v>22950688</v>
      </c>
      <c r="C894">
        <v>22957652</v>
      </c>
      <c r="D894">
        <v>7232718</v>
      </c>
      <c r="E894">
        <v>1</v>
      </c>
      <c r="F894">
        <v>1</v>
      </c>
      <c r="G894">
        <v>7157832</v>
      </c>
      <c r="H894">
        <v>3</v>
      </c>
      <c r="I894" t="s">
        <v>1358</v>
      </c>
      <c r="J894" t="s">
        <v>1359</v>
      </c>
      <c r="K894" t="s">
        <v>1360</v>
      </c>
      <c r="L894">
        <v>1348</v>
      </c>
      <c r="N894">
        <v>1009</v>
      </c>
      <c r="O894" t="s">
        <v>138</v>
      </c>
      <c r="P894" t="s">
        <v>138</v>
      </c>
      <c r="Q894">
        <v>1000</v>
      </c>
      <c r="Y894">
        <v>4.0000000000000001E-3</v>
      </c>
      <c r="AA894">
        <v>27329.119999999999</v>
      </c>
      <c r="AB894">
        <v>0</v>
      </c>
      <c r="AC894">
        <v>0</v>
      </c>
      <c r="AD894">
        <v>0</v>
      </c>
      <c r="AN894">
        <v>0</v>
      </c>
      <c r="AO894">
        <v>1</v>
      </c>
      <c r="AP894">
        <v>0</v>
      </c>
      <c r="AQ894">
        <v>0</v>
      </c>
      <c r="AR894">
        <v>0</v>
      </c>
      <c r="AS894" t="s">
        <v>45</v>
      </c>
      <c r="AT894">
        <v>4.0000000000000001E-3</v>
      </c>
      <c r="AU894" t="s">
        <v>45</v>
      </c>
      <c r="AV894">
        <v>0</v>
      </c>
      <c r="AW894">
        <v>2</v>
      </c>
      <c r="AX894">
        <v>22957661</v>
      </c>
      <c r="AY894">
        <v>1</v>
      </c>
      <c r="AZ894">
        <v>0</v>
      </c>
      <c r="BA894">
        <v>878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B894">
        <v>0</v>
      </c>
    </row>
    <row r="895" spans="1:80">
      <c r="A895">
        <f>ROW(Source!A1776)</f>
        <v>1776</v>
      </c>
      <c r="B895">
        <v>22950688</v>
      </c>
      <c r="C895">
        <v>22957652</v>
      </c>
      <c r="D895">
        <v>7232016</v>
      </c>
      <c r="E895">
        <v>1</v>
      </c>
      <c r="F895">
        <v>1</v>
      </c>
      <c r="G895">
        <v>7157832</v>
      </c>
      <c r="H895">
        <v>3</v>
      </c>
      <c r="I895" t="s">
        <v>946</v>
      </c>
      <c r="J895" t="s">
        <v>948</v>
      </c>
      <c r="K895" t="s">
        <v>947</v>
      </c>
      <c r="L895">
        <v>1327</v>
      </c>
      <c r="N895">
        <v>1005</v>
      </c>
      <c r="O895" t="s">
        <v>462</v>
      </c>
      <c r="P895" t="s">
        <v>462</v>
      </c>
      <c r="Q895">
        <v>1</v>
      </c>
      <c r="Y895">
        <v>112</v>
      </c>
      <c r="AA895">
        <v>56.6</v>
      </c>
      <c r="AB895">
        <v>0</v>
      </c>
      <c r="AC895">
        <v>0</v>
      </c>
      <c r="AD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 t="s">
        <v>45</v>
      </c>
      <c r="AT895">
        <v>112</v>
      </c>
      <c r="AU895" t="s">
        <v>45</v>
      </c>
      <c r="AV895">
        <v>0</v>
      </c>
      <c r="AW895">
        <v>1</v>
      </c>
      <c r="AX895">
        <v>-1</v>
      </c>
      <c r="AY895">
        <v>0</v>
      </c>
      <c r="AZ895">
        <v>0</v>
      </c>
      <c r="BA895" t="s">
        <v>45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B895">
        <v>0</v>
      </c>
    </row>
    <row r="896" spans="1:80">
      <c r="A896">
        <f>ROW(Source!A1776)</f>
        <v>1776</v>
      </c>
      <c r="B896">
        <v>22950688</v>
      </c>
      <c r="C896">
        <v>22957652</v>
      </c>
      <c r="D896">
        <v>7231752</v>
      </c>
      <c r="E896">
        <v>1</v>
      </c>
      <c r="F896">
        <v>1</v>
      </c>
      <c r="G896">
        <v>7157832</v>
      </c>
      <c r="H896">
        <v>3</v>
      </c>
      <c r="I896" t="s">
        <v>1361</v>
      </c>
      <c r="J896" t="s">
        <v>1362</v>
      </c>
      <c r="K896" t="s">
        <v>1363</v>
      </c>
      <c r="L896">
        <v>1348</v>
      </c>
      <c r="N896">
        <v>1009</v>
      </c>
      <c r="O896" t="s">
        <v>138</v>
      </c>
      <c r="P896" t="s">
        <v>138</v>
      </c>
      <c r="Q896">
        <v>1000</v>
      </c>
      <c r="Y896">
        <v>5.3999999999999999E-2</v>
      </c>
      <c r="AA896">
        <v>6767.09</v>
      </c>
      <c r="AB896">
        <v>0</v>
      </c>
      <c r="AC896">
        <v>0</v>
      </c>
      <c r="AD896">
        <v>0</v>
      </c>
      <c r="AN896">
        <v>0</v>
      </c>
      <c r="AO896">
        <v>1</v>
      </c>
      <c r="AP896">
        <v>0</v>
      </c>
      <c r="AQ896">
        <v>0</v>
      </c>
      <c r="AR896">
        <v>0</v>
      </c>
      <c r="AS896" t="s">
        <v>45</v>
      </c>
      <c r="AT896">
        <v>5.3999999999999999E-2</v>
      </c>
      <c r="AU896" t="s">
        <v>45</v>
      </c>
      <c r="AV896">
        <v>0</v>
      </c>
      <c r="AW896">
        <v>2</v>
      </c>
      <c r="AX896">
        <v>22957662</v>
      </c>
      <c r="AY896">
        <v>1</v>
      </c>
      <c r="AZ896">
        <v>0</v>
      </c>
      <c r="BA896">
        <v>879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B896">
        <v>0</v>
      </c>
    </row>
    <row r="897" spans="1:80">
      <c r="A897">
        <f>ROW(Source!A1776)</f>
        <v>1776</v>
      </c>
      <c r="B897">
        <v>22950688</v>
      </c>
      <c r="C897">
        <v>22957652</v>
      </c>
      <c r="D897">
        <v>7231763</v>
      </c>
      <c r="E897">
        <v>1</v>
      </c>
      <c r="F897">
        <v>1</v>
      </c>
      <c r="G897">
        <v>7157832</v>
      </c>
      <c r="H897">
        <v>3</v>
      </c>
      <c r="I897" t="s">
        <v>1364</v>
      </c>
      <c r="J897" t="s">
        <v>1365</v>
      </c>
      <c r="K897" t="s">
        <v>1366</v>
      </c>
      <c r="L897">
        <v>1348</v>
      </c>
      <c r="N897">
        <v>1009</v>
      </c>
      <c r="O897" t="s">
        <v>138</v>
      </c>
      <c r="P897" t="s">
        <v>138</v>
      </c>
      <c r="Q897">
        <v>1000</v>
      </c>
      <c r="Y897">
        <v>2.3E-2</v>
      </c>
      <c r="AA897">
        <v>3389.74</v>
      </c>
      <c r="AB897">
        <v>0</v>
      </c>
      <c r="AC897">
        <v>0</v>
      </c>
      <c r="AD897">
        <v>0</v>
      </c>
      <c r="AN897">
        <v>0</v>
      </c>
      <c r="AO897">
        <v>1</v>
      </c>
      <c r="AP897">
        <v>0</v>
      </c>
      <c r="AQ897">
        <v>0</v>
      </c>
      <c r="AR897">
        <v>0</v>
      </c>
      <c r="AS897" t="s">
        <v>45</v>
      </c>
      <c r="AT897">
        <v>2.3E-2</v>
      </c>
      <c r="AU897" t="s">
        <v>45</v>
      </c>
      <c r="AV897">
        <v>0</v>
      </c>
      <c r="AW897">
        <v>2</v>
      </c>
      <c r="AX897">
        <v>22957663</v>
      </c>
      <c r="AY897">
        <v>1</v>
      </c>
      <c r="AZ897">
        <v>0</v>
      </c>
      <c r="BA897">
        <v>880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B897">
        <v>0</v>
      </c>
    </row>
    <row r="898" spans="1:80">
      <c r="A898">
        <f>ROW(Source!A1776)</f>
        <v>1776</v>
      </c>
      <c r="B898">
        <v>22950688</v>
      </c>
      <c r="C898">
        <v>22957652</v>
      </c>
      <c r="D898">
        <v>7232317</v>
      </c>
      <c r="E898">
        <v>1</v>
      </c>
      <c r="F898">
        <v>1</v>
      </c>
      <c r="G898">
        <v>7157832</v>
      </c>
      <c r="H898">
        <v>3</v>
      </c>
      <c r="I898" t="s">
        <v>1367</v>
      </c>
      <c r="J898" t="s">
        <v>1368</v>
      </c>
      <c r="K898" t="s">
        <v>1369</v>
      </c>
      <c r="L898">
        <v>1348</v>
      </c>
      <c r="N898">
        <v>1009</v>
      </c>
      <c r="O898" t="s">
        <v>138</v>
      </c>
      <c r="P898" t="s">
        <v>138</v>
      </c>
      <c r="Q898">
        <v>1000</v>
      </c>
      <c r="Y898">
        <v>0.13</v>
      </c>
      <c r="AA898">
        <v>20171.52</v>
      </c>
      <c r="AB898">
        <v>0</v>
      </c>
      <c r="AC898">
        <v>0</v>
      </c>
      <c r="AD898">
        <v>0</v>
      </c>
      <c r="AN898">
        <v>0</v>
      </c>
      <c r="AO898">
        <v>1</v>
      </c>
      <c r="AP898">
        <v>0</v>
      </c>
      <c r="AQ898">
        <v>0</v>
      </c>
      <c r="AR898">
        <v>0</v>
      </c>
      <c r="AS898" t="s">
        <v>45</v>
      </c>
      <c r="AT898">
        <v>0.13</v>
      </c>
      <c r="AU898" t="s">
        <v>45</v>
      </c>
      <c r="AV898">
        <v>0</v>
      </c>
      <c r="AW898">
        <v>2</v>
      </c>
      <c r="AX898">
        <v>22957664</v>
      </c>
      <c r="AY898">
        <v>1</v>
      </c>
      <c r="AZ898">
        <v>0</v>
      </c>
      <c r="BA898">
        <v>881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B898">
        <v>0</v>
      </c>
    </row>
    <row r="899" spans="1:80">
      <c r="A899">
        <f>ROW(Source!A1778)</f>
        <v>1778</v>
      </c>
      <c r="B899">
        <v>22950688</v>
      </c>
      <c r="C899">
        <v>22957668</v>
      </c>
      <c r="D899">
        <v>7157835</v>
      </c>
      <c r="E899">
        <v>7157832</v>
      </c>
      <c r="F899">
        <v>1</v>
      </c>
      <c r="G899">
        <v>7157832</v>
      </c>
      <c r="H899">
        <v>1</v>
      </c>
      <c r="I899" t="s">
        <v>1053</v>
      </c>
      <c r="J899" t="s">
        <v>45</v>
      </c>
      <c r="K899" t="s">
        <v>1054</v>
      </c>
      <c r="L899">
        <v>1191</v>
      </c>
      <c r="N899">
        <v>1013</v>
      </c>
      <c r="O899" t="s">
        <v>1055</v>
      </c>
      <c r="P899" t="s">
        <v>1055</v>
      </c>
      <c r="Q899">
        <v>1</v>
      </c>
      <c r="Y899">
        <v>106</v>
      </c>
      <c r="AA899">
        <v>0</v>
      </c>
      <c r="AB899">
        <v>0</v>
      </c>
      <c r="AC899">
        <v>0</v>
      </c>
      <c r="AD899">
        <v>0</v>
      </c>
      <c r="AN899">
        <v>0</v>
      </c>
      <c r="AO899">
        <v>1</v>
      </c>
      <c r="AP899">
        <v>0</v>
      </c>
      <c r="AQ899">
        <v>0</v>
      </c>
      <c r="AR899">
        <v>0</v>
      </c>
      <c r="AS899" t="s">
        <v>45</v>
      </c>
      <c r="AT899">
        <v>106</v>
      </c>
      <c r="AU899" t="s">
        <v>45</v>
      </c>
      <c r="AV899">
        <v>1</v>
      </c>
      <c r="AW899">
        <v>2</v>
      </c>
      <c r="AX899">
        <v>22957671</v>
      </c>
      <c r="AY899">
        <v>1</v>
      </c>
      <c r="AZ899">
        <v>0</v>
      </c>
      <c r="BA899">
        <v>883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B899">
        <v>0</v>
      </c>
    </row>
    <row r="900" spans="1:80">
      <c r="A900">
        <f>ROW(Source!A1778)</f>
        <v>1778</v>
      </c>
      <c r="B900">
        <v>22950688</v>
      </c>
      <c r="C900">
        <v>22957668</v>
      </c>
      <c r="D900">
        <v>7159942</v>
      </c>
      <c r="E900">
        <v>7157832</v>
      </c>
      <c r="F900">
        <v>1</v>
      </c>
      <c r="G900">
        <v>7157832</v>
      </c>
      <c r="H900">
        <v>2</v>
      </c>
      <c r="I900" t="s">
        <v>1063</v>
      </c>
      <c r="J900" t="s">
        <v>45</v>
      </c>
      <c r="K900" t="s">
        <v>1064</v>
      </c>
      <c r="L900">
        <v>1344</v>
      </c>
      <c r="N900">
        <v>1008</v>
      </c>
      <c r="O900" t="s">
        <v>1065</v>
      </c>
      <c r="P900" t="s">
        <v>1065</v>
      </c>
      <c r="Q900">
        <v>1</v>
      </c>
      <c r="Y900">
        <v>162.37</v>
      </c>
      <c r="AA900">
        <v>0</v>
      </c>
      <c r="AB900">
        <v>1</v>
      </c>
      <c r="AC900">
        <v>0</v>
      </c>
      <c r="AD900">
        <v>0</v>
      </c>
      <c r="AN900">
        <v>0</v>
      </c>
      <c r="AO900">
        <v>1</v>
      </c>
      <c r="AP900">
        <v>0</v>
      </c>
      <c r="AQ900">
        <v>0</v>
      </c>
      <c r="AR900">
        <v>0</v>
      </c>
      <c r="AS900" t="s">
        <v>45</v>
      </c>
      <c r="AT900">
        <v>162.37</v>
      </c>
      <c r="AU900" t="s">
        <v>45</v>
      </c>
      <c r="AV900">
        <v>0</v>
      </c>
      <c r="AW900">
        <v>2</v>
      </c>
      <c r="AX900">
        <v>22957672</v>
      </c>
      <c r="AY900">
        <v>1</v>
      </c>
      <c r="AZ900">
        <v>0</v>
      </c>
      <c r="BA900">
        <v>884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B900">
        <v>0</v>
      </c>
    </row>
    <row r="901" spans="1:80">
      <c r="A901">
        <f>ROW(Source!A1778)</f>
        <v>1778</v>
      </c>
      <c r="B901">
        <v>22950688</v>
      </c>
      <c r="C901">
        <v>22957668</v>
      </c>
      <c r="D901">
        <v>7232529</v>
      </c>
      <c r="E901">
        <v>1</v>
      </c>
      <c r="F901">
        <v>1</v>
      </c>
      <c r="G901">
        <v>7157832</v>
      </c>
      <c r="H901">
        <v>3</v>
      </c>
      <c r="I901" t="s">
        <v>955</v>
      </c>
      <c r="J901" t="s">
        <v>957</v>
      </c>
      <c r="K901" t="s">
        <v>956</v>
      </c>
      <c r="L901">
        <v>1327</v>
      </c>
      <c r="N901">
        <v>1005</v>
      </c>
      <c r="O901" t="s">
        <v>462</v>
      </c>
      <c r="P901" t="s">
        <v>462</v>
      </c>
      <c r="Q901">
        <v>1</v>
      </c>
      <c r="Y901">
        <v>102</v>
      </c>
      <c r="AA901">
        <v>39.44</v>
      </c>
      <c r="AB901">
        <v>0</v>
      </c>
      <c r="AC901">
        <v>0</v>
      </c>
      <c r="AD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 t="s">
        <v>45</v>
      </c>
      <c r="AT901">
        <v>102</v>
      </c>
      <c r="AU901" t="s">
        <v>45</v>
      </c>
      <c r="AV901">
        <v>0</v>
      </c>
      <c r="AW901">
        <v>1</v>
      </c>
      <c r="AX901">
        <v>-1</v>
      </c>
      <c r="AY901">
        <v>0</v>
      </c>
      <c r="AZ901">
        <v>0</v>
      </c>
      <c r="BA901" t="s">
        <v>45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B901">
        <v>0</v>
      </c>
    </row>
    <row r="902" spans="1:80">
      <c r="A902">
        <f>ROW(Source!A1832)</f>
        <v>1832</v>
      </c>
      <c r="B902">
        <v>22950688</v>
      </c>
      <c r="C902">
        <v>22958205</v>
      </c>
      <c r="D902">
        <v>7157835</v>
      </c>
      <c r="E902">
        <v>7157832</v>
      </c>
      <c r="F902">
        <v>1</v>
      </c>
      <c r="G902">
        <v>7157832</v>
      </c>
      <c r="H902">
        <v>1</v>
      </c>
      <c r="I902" t="s">
        <v>1053</v>
      </c>
      <c r="J902" t="s">
        <v>45</v>
      </c>
      <c r="K902" t="s">
        <v>1054</v>
      </c>
      <c r="L902">
        <v>1191</v>
      </c>
      <c r="N902">
        <v>1013</v>
      </c>
      <c r="O902" t="s">
        <v>1055</v>
      </c>
      <c r="P902" t="s">
        <v>1055</v>
      </c>
      <c r="Q902">
        <v>1</v>
      </c>
      <c r="Y902">
        <v>5.84</v>
      </c>
      <c r="AA902">
        <v>0</v>
      </c>
      <c r="AB902">
        <v>0</v>
      </c>
      <c r="AC902">
        <v>0</v>
      </c>
      <c r="AD902">
        <v>0</v>
      </c>
      <c r="AN902">
        <v>0</v>
      </c>
      <c r="AO902">
        <v>1</v>
      </c>
      <c r="AP902">
        <v>0</v>
      </c>
      <c r="AQ902">
        <v>0</v>
      </c>
      <c r="AR902">
        <v>0</v>
      </c>
      <c r="AS902" t="s">
        <v>45</v>
      </c>
      <c r="AT902">
        <v>5.84</v>
      </c>
      <c r="AU902" t="s">
        <v>45</v>
      </c>
      <c r="AV902">
        <v>1</v>
      </c>
      <c r="AW902">
        <v>2</v>
      </c>
      <c r="AX902">
        <v>22958206</v>
      </c>
      <c r="AY902">
        <v>1</v>
      </c>
      <c r="AZ902">
        <v>0</v>
      </c>
      <c r="BA902">
        <v>888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B902">
        <v>0</v>
      </c>
    </row>
    <row r="903" spans="1:80">
      <c r="A903">
        <f>ROW(Source!A1833)</f>
        <v>1833</v>
      </c>
      <c r="B903">
        <v>22950688</v>
      </c>
      <c r="C903">
        <v>22958207</v>
      </c>
      <c r="D903">
        <v>7157835</v>
      </c>
      <c r="E903">
        <v>7157832</v>
      </c>
      <c r="F903">
        <v>1</v>
      </c>
      <c r="G903">
        <v>7157832</v>
      </c>
      <c r="H903">
        <v>1</v>
      </c>
      <c r="I903" t="s">
        <v>1053</v>
      </c>
      <c r="J903" t="s">
        <v>45</v>
      </c>
      <c r="K903" t="s">
        <v>1054</v>
      </c>
      <c r="L903">
        <v>1191</v>
      </c>
      <c r="N903">
        <v>1013</v>
      </c>
      <c r="O903" t="s">
        <v>1055</v>
      </c>
      <c r="P903" t="s">
        <v>1055</v>
      </c>
      <c r="Q903">
        <v>1</v>
      </c>
      <c r="Y903">
        <v>17.89</v>
      </c>
      <c r="AA903">
        <v>0</v>
      </c>
      <c r="AB903">
        <v>0</v>
      </c>
      <c r="AC903">
        <v>0</v>
      </c>
      <c r="AD903">
        <v>0</v>
      </c>
      <c r="AN903">
        <v>0</v>
      </c>
      <c r="AO903">
        <v>1</v>
      </c>
      <c r="AP903">
        <v>0</v>
      </c>
      <c r="AQ903">
        <v>0</v>
      </c>
      <c r="AR903">
        <v>0</v>
      </c>
      <c r="AS903" t="s">
        <v>45</v>
      </c>
      <c r="AT903">
        <v>17.89</v>
      </c>
      <c r="AU903" t="s">
        <v>45</v>
      </c>
      <c r="AV903">
        <v>1</v>
      </c>
      <c r="AW903">
        <v>2</v>
      </c>
      <c r="AX903">
        <v>22958208</v>
      </c>
      <c r="AY903">
        <v>1</v>
      </c>
      <c r="AZ903">
        <v>0</v>
      </c>
      <c r="BA903">
        <v>889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B903">
        <v>0</v>
      </c>
    </row>
    <row r="904" spans="1:80">
      <c r="A904">
        <f>ROW(Source!A1834)</f>
        <v>1834</v>
      </c>
      <c r="B904">
        <v>22950688</v>
      </c>
      <c r="C904">
        <v>22958209</v>
      </c>
      <c r="D904">
        <v>7157835</v>
      </c>
      <c r="E904">
        <v>7157832</v>
      </c>
      <c r="F904">
        <v>1</v>
      </c>
      <c r="G904">
        <v>7157832</v>
      </c>
      <c r="H904">
        <v>1</v>
      </c>
      <c r="I904" t="s">
        <v>1053</v>
      </c>
      <c r="J904" t="s">
        <v>45</v>
      </c>
      <c r="K904" t="s">
        <v>1054</v>
      </c>
      <c r="L904">
        <v>1191</v>
      </c>
      <c r="N904">
        <v>1013</v>
      </c>
      <c r="O904" t="s">
        <v>1055</v>
      </c>
      <c r="P904" t="s">
        <v>1055</v>
      </c>
      <c r="Q904">
        <v>1</v>
      </c>
      <c r="Y904">
        <v>6.32</v>
      </c>
      <c r="AA904">
        <v>0</v>
      </c>
      <c r="AB904">
        <v>0</v>
      </c>
      <c r="AC904">
        <v>0</v>
      </c>
      <c r="AD904">
        <v>0</v>
      </c>
      <c r="AN904">
        <v>0</v>
      </c>
      <c r="AO904">
        <v>1</v>
      </c>
      <c r="AP904">
        <v>0</v>
      </c>
      <c r="AQ904">
        <v>0</v>
      </c>
      <c r="AR904">
        <v>0</v>
      </c>
      <c r="AS904" t="s">
        <v>45</v>
      </c>
      <c r="AT904">
        <v>6.32</v>
      </c>
      <c r="AU904" t="s">
        <v>45</v>
      </c>
      <c r="AV904">
        <v>1</v>
      </c>
      <c r="AW904">
        <v>2</v>
      </c>
      <c r="AX904">
        <v>22958210</v>
      </c>
      <c r="AY904">
        <v>1</v>
      </c>
      <c r="AZ904">
        <v>0</v>
      </c>
      <c r="BA904">
        <v>890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B904">
        <v>0</v>
      </c>
    </row>
    <row r="905" spans="1:80">
      <c r="A905">
        <f>ROW(Source!A1837)</f>
        <v>1837</v>
      </c>
      <c r="B905">
        <v>22950688</v>
      </c>
      <c r="C905">
        <v>22958212</v>
      </c>
      <c r="D905">
        <v>7179406</v>
      </c>
      <c r="E905">
        <v>7157832</v>
      </c>
      <c r="F905">
        <v>1</v>
      </c>
      <c r="G905">
        <v>7157832</v>
      </c>
      <c r="H905">
        <v>3</v>
      </c>
      <c r="I905" t="s">
        <v>979</v>
      </c>
      <c r="J905" t="s">
        <v>45</v>
      </c>
      <c r="K905" t="s">
        <v>980</v>
      </c>
      <c r="L905">
        <v>1301</v>
      </c>
      <c r="N905">
        <v>1003</v>
      </c>
      <c r="O905" t="s">
        <v>270</v>
      </c>
      <c r="P905" t="s">
        <v>270</v>
      </c>
      <c r="Q905">
        <v>1</v>
      </c>
      <c r="Y905">
        <v>0</v>
      </c>
      <c r="AA905">
        <v>0</v>
      </c>
      <c r="AB905">
        <v>0</v>
      </c>
      <c r="AC905">
        <v>0</v>
      </c>
      <c r="AD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 t="s">
        <v>45</v>
      </c>
      <c r="AT905">
        <v>0</v>
      </c>
      <c r="AU905" t="s">
        <v>45</v>
      </c>
      <c r="AV905">
        <v>0</v>
      </c>
      <c r="AW905">
        <v>2</v>
      </c>
      <c r="AX905">
        <v>22958229</v>
      </c>
      <c r="AY905">
        <v>1</v>
      </c>
      <c r="AZ905">
        <v>0</v>
      </c>
      <c r="BA905">
        <v>891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B905">
        <v>0</v>
      </c>
    </row>
    <row r="906" spans="1:80">
      <c r="A906">
        <f>ROW(Source!A1837)</f>
        <v>1837</v>
      </c>
      <c r="B906">
        <v>22950688</v>
      </c>
      <c r="C906">
        <v>22958212</v>
      </c>
      <c r="D906">
        <v>7179411</v>
      </c>
      <c r="E906">
        <v>7157832</v>
      </c>
      <c r="F906">
        <v>1</v>
      </c>
      <c r="G906">
        <v>7157832</v>
      </c>
      <c r="H906">
        <v>3</v>
      </c>
      <c r="I906" t="s">
        <v>979</v>
      </c>
      <c r="J906" t="s">
        <v>45</v>
      </c>
      <c r="K906" t="s">
        <v>981</v>
      </c>
      <c r="L906">
        <v>1301</v>
      </c>
      <c r="N906">
        <v>1003</v>
      </c>
      <c r="O906" t="s">
        <v>270</v>
      </c>
      <c r="P906" t="s">
        <v>270</v>
      </c>
      <c r="Q906">
        <v>1</v>
      </c>
      <c r="Y906">
        <v>0</v>
      </c>
      <c r="AA906">
        <v>0</v>
      </c>
      <c r="AB906">
        <v>0</v>
      </c>
      <c r="AC906">
        <v>0</v>
      </c>
      <c r="AD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 t="s">
        <v>45</v>
      </c>
      <c r="AT906">
        <v>0</v>
      </c>
      <c r="AU906" t="s">
        <v>45</v>
      </c>
      <c r="AV906">
        <v>0</v>
      </c>
      <c r="AW906">
        <v>2</v>
      </c>
      <c r="AX906">
        <v>22958230</v>
      </c>
      <c r="AY906">
        <v>1</v>
      </c>
      <c r="AZ906">
        <v>0</v>
      </c>
      <c r="BA906">
        <v>892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B906">
        <v>0</v>
      </c>
    </row>
    <row r="907" spans="1:80">
      <c r="A907">
        <f>ROW(Source!A1837)</f>
        <v>1837</v>
      </c>
      <c r="B907">
        <v>22950688</v>
      </c>
      <c r="C907">
        <v>22958212</v>
      </c>
      <c r="D907">
        <v>7179403</v>
      </c>
      <c r="E907">
        <v>7157832</v>
      </c>
      <c r="F907">
        <v>1</v>
      </c>
      <c r="G907">
        <v>7157832</v>
      </c>
      <c r="H907">
        <v>3</v>
      </c>
      <c r="I907" t="s">
        <v>979</v>
      </c>
      <c r="J907" t="s">
        <v>45</v>
      </c>
      <c r="K907" t="s">
        <v>982</v>
      </c>
      <c r="L907">
        <v>1354</v>
      </c>
      <c r="N907">
        <v>1010</v>
      </c>
      <c r="O907" t="s">
        <v>227</v>
      </c>
      <c r="P907" t="s">
        <v>227</v>
      </c>
      <c r="Q907">
        <v>1</v>
      </c>
      <c r="Y907">
        <v>0</v>
      </c>
      <c r="AA907">
        <v>0</v>
      </c>
      <c r="AB907">
        <v>0</v>
      </c>
      <c r="AC907">
        <v>0</v>
      </c>
      <c r="AD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 t="s">
        <v>45</v>
      </c>
      <c r="AT907">
        <v>0</v>
      </c>
      <c r="AU907" t="s">
        <v>45</v>
      </c>
      <c r="AV907">
        <v>0</v>
      </c>
      <c r="AW907">
        <v>2</v>
      </c>
      <c r="AX907">
        <v>22958231</v>
      </c>
      <c r="AY907">
        <v>1</v>
      </c>
      <c r="AZ907">
        <v>0</v>
      </c>
      <c r="BA907">
        <v>893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B907">
        <v>0</v>
      </c>
    </row>
    <row r="908" spans="1:80">
      <c r="A908">
        <f>ROW(Source!A1837)</f>
        <v>1837</v>
      </c>
      <c r="B908">
        <v>22950688</v>
      </c>
      <c r="C908">
        <v>22958212</v>
      </c>
      <c r="D908">
        <v>7179398</v>
      </c>
      <c r="E908">
        <v>7157832</v>
      </c>
      <c r="F908">
        <v>1</v>
      </c>
      <c r="G908">
        <v>7157832</v>
      </c>
      <c r="H908">
        <v>3</v>
      </c>
      <c r="I908" t="s">
        <v>979</v>
      </c>
      <c r="J908" t="s">
        <v>45</v>
      </c>
      <c r="K908" t="s">
        <v>983</v>
      </c>
      <c r="L908">
        <v>1354</v>
      </c>
      <c r="N908">
        <v>1010</v>
      </c>
      <c r="O908" t="s">
        <v>227</v>
      </c>
      <c r="P908" t="s">
        <v>227</v>
      </c>
      <c r="Q908">
        <v>1</v>
      </c>
      <c r="Y908">
        <v>0</v>
      </c>
      <c r="AA908">
        <v>0</v>
      </c>
      <c r="AB908">
        <v>0</v>
      </c>
      <c r="AC908">
        <v>0</v>
      </c>
      <c r="AD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 t="s">
        <v>45</v>
      </c>
      <c r="AT908">
        <v>0</v>
      </c>
      <c r="AU908" t="s">
        <v>45</v>
      </c>
      <c r="AV908">
        <v>0</v>
      </c>
      <c r="AW908">
        <v>2</v>
      </c>
      <c r="AX908">
        <v>22958232</v>
      </c>
      <c r="AY908">
        <v>1</v>
      </c>
      <c r="AZ908">
        <v>0</v>
      </c>
      <c r="BA908">
        <v>894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B908">
        <v>0</v>
      </c>
    </row>
    <row r="909" spans="1:80">
      <c r="A909">
        <f>ROW(Source!A1837)</f>
        <v>1837</v>
      </c>
      <c r="B909">
        <v>22950688</v>
      </c>
      <c r="C909">
        <v>22958212</v>
      </c>
      <c r="D909">
        <v>7179402</v>
      </c>
      <c r="E909">
        <v>7157832</v>
      </c>
      <c r="F909">
        <v>1</v>
      </c>
      <c r="G909">
        <v>7157832</v>
      </c>
      <c r="H909">
        <v>3</v>
      </c>
      <c r="I909" t="s">
        <v>979</v>
      </c>
      <c r="J909" t="s">
        <v>45</v>
      </c>
      <c r="K909" t="s">
        <v>985</v>
      </c>
      <c r="L909">
        <v>1354</v>
      </c>
      <c r="N909">
        <v>1010</v>
      </c>
      <c r="O909" t="s">
        <v>227</v>
      </c>
      <c r="P909" t="s">
        <v>227</v>
      </c>
      <c r="Q909">
        <v>1</v>
      </c>
      <c r="Y909">
        <v>0</v>
      </c>
      <c r="AA909">
        <v>0</v>
      </c>
      <c r="AB909">
        <v>0</v>
      </c>
      <c r="AC909">
        <v>0</v>
      </c>
      <c r="AD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 t="s">
        <v>45</v>
      </c>
      <c r="AT909">
        <v>0</v>
      </c>
      <c r="AU909" t="s">
        <v>45</v>
      </c>
      <c r="AV909">
        <v>0</v>
      </c>
      <c r="AW909">
        <v>2</v>
      </c>
      <c r="AX909">
        <v>22958233</v>
      </c>
      <c r="AY909">
        <v>1</v>
      </c>
      <c r="AZ909">
        <v>0</v>
      </c>
      <c r="BA909">
        <v>895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B909">
        <v>0</v>
      </c>
    </row>
    <row r="910" spans="1:80">
      <c r="A910">
        <f>ROW(Source!A1837)</f>
        <v>1837</v>
      </c>
      <c r="B910">
        <v>22950688</v>
      </c>
      <c r="C910">
        <v>22958212</v>
      </c>
      <c r="D910">
        <v>7179408</v>
      </c>
      <c r="E910">
        <v>7157832</v>
      </c>
      <c r="F910">
        <v>1</v>
      </c>
      <c r="G910">
        <v>7157832</v>
      </c>
      <c r="H910">
        <v>3</v>
      </c>
      <c r="I910" t="s">
        <v>979</v>
      </c>
      <c r="J910" t="s">
        <v>45</v>
      </c>
      <c r="K910" t="s">
        <v>987</v>
      </c>
      <c r="L910">
        <v>1354</v>
      </c>
      <c r="N910">
        <v>1010</v>
      </c>
      <c r="O910" t="s">
        <v>227</v>
      </c>
      <c r="P910" t="s">
        <v>227</v>
      </c>
      <c r="Q910">
        <v>1</v>
      </c>
      <c r="Y910">
        <v>0</v>
      </c>
      <c r="AA910">
        <v>0</v>
      </c>
      <c r="AB910">
        <v>0</v>
      </c>
      <c r="AC910">
        <v>0</v>
      </c>
      <c r="AD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 t="s">
        <v>45</v>
      </c>
      <c r="AT910">
        <v>0</v>
      </c>
      <c r="AU910" t="s">
        <v>45</v>
      </c>
      <c r="AV910">
        <v>0</v>
      </c>
      <c r="AW910">
        <v>2</v>
      </c>
      <c r="AX910">
        <v>22958234</v>
      </c>
      <c r="AY910">
        <v>1</v>
      </c>
      <c r="AZ910">
        <v>0</v>
      </c>
      <c r="BA910">
        <v>896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B910">
        <v>0</v>
      </c>
    </row>
    <row r="911" spans="1:80">
      <c r="A911">
        <f>ROW(Source!A1837)</f>
        <v>1837</v>
      </c>
      <c r="B911">
        <v>22950688</v>
      </c>
      <c r="C911">
        <v>22958212</v>
      </c>
      <c r="D911">
        <v>7179413</v>
      </c>
      <c r="E911">
        <v>7157832</v>
      </c>
      <c r="F911">
        <v>1</v>
      </c>
      <c r="G911">
        <v>7157832</v>
      </c>
      <c r="H911">
        <v>3</v>
      </c>
      <c r="I911" t="s">
        <v>979</v>
      </c>
      <c r="J911" t="s">
        <v>45</v>
      </c>
      <c r="K911" t="s">
        <v>989</v>
      </c>
      <c r="L911">
        <v>1354</v>
      </c>
      <c r="N911">
        <v>1010</v>
      </c>
      <c r="O911" t="s">
        <v>227</v>
      </c>
      <c r="P911" t="s">
        <v>227</v>
      </c>
      <c r="Q911">
        <v>1</v>
      </c>
      <c r="Y911">
        <v>0</v>
      </c>
      <c r="AA911">
        <v>0</v>
      </c>
      <c r="AB911">
        <v>0</v>
      </c>
      <c r="AC911">
        <v>0</v>
      </c>
      <c r="AD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 t="s">
        <v>45</v>
      </c>
      <c r="AT911">
        <v>0</v>
      </c>
      <c r="AU911" t="s">
        <v>45</v>
      </c>
      <c r="AV911">
        <v>0</v>
      </c>
      <c r="AW911">
        <v>2</v>
      </c>
      <c r="AX911">
        <v>22958235</v>
      </c>
      <c r="AY911">
        <v>1</v>
      </c>
      <c r="AZ911">
        <v>0</v>
      </c>
      <c r="BA911">
        <v>897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B911">
        <v>0</v>
      </c>
    </row>
    <row r="912" spans="1:80">
      <c r="A912">
        <f>ROW(Source!A2046)</f>
        <v>2046</v>
      </c>
      <c r="B912">
        <v>22950688</v>
      </c>
      <c r="C912">
        <v>22956935</v>
      </c>
      <c r="D912">
        <v>7157835</v>
      </c>
      <c r="E912">
        <v>7157832</v>
      </c>
      <c r="F912">
        <v>1</v>
      </c>
      <c r="G912">
        <v>7157832</v>
      </c>
      <c r="H912">
        <v>1</v>
      </c>
      <c r="I912" t="s">
        <v>1053</v>
      </c>
      <c r="J912" t="s">
        <v>45</v>
      </c>
      <c r="K912" t="s">
        <v>1054</v>
      </c>
      <c r="L912">
        <v>1191</v>
      </c>
      <c r="N912">
        <v>1013</v>
      </c>
      <c r="O912" t="s">
        <v>1055</v>
      </c>
      <c r="P912" t="s">
        <v>1055</v>
      </c>
      <c r="Q912">
        <v>1</v>
      </c>
      <c r="Y912">
        <v>196.03</v>
      </c>
      <c r="AA912">
        <v>0</v>
      </c>
      <c r="AB912">
        <v>0</v>
      </c>
      <c r="AC912">
        <v>0</v>
      </c>
      <c r="AD912">
        <v>0</v>
      </c>
      <c r="AN912">
        <v>0</v>
      </c>
      <c r="AO912">
        <v>1</v>
      </c>
      <c r="AP912">
        <v>0</v>
      </c>
      <c r="AQ912">
        <v>0</v>
      </c>
      <c r="AR912">
        <v>0</v>
      </c>
      <c r="AS912" t="s">
        <v>45</v>
      </c>
      <c r="AT912">
        <v>196.03</v>
      </c>
      <c r="AU912" t="s">
        <v>45</v>
      </c>
      <c r="AV912">
        <v>1</v>
      </c>
      <c r="AW912">
        <v>2</v>
      </c>
      <c r="AX912">
        <v>22956936</v>
      </c>
      <c r="AY912">
        <v>1</v>
      </c>
      <c r="AZ912">
        <v>0</v>
      </c>
      <c r="BA912">
        <v>898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B912">
        <v>0</v>
      </c>
    </row>
    <row r="913" spans="1:80">
      <c r="A913">
        <f>ROW(Source!A2046)</f>
        <v>2046</v>
      </c>
      <c r="B913">
        <v>22950688</v>
      </c>
      <c r="C913">
        <v>22956935</v>
      </c>
      <c r="D913">
        <v>7182702</v>
      </c>
      <c r="E913">
        <v>7157832</v>
      </c>
      <c r="F913">
        <v>1</v>
      </c>
      <c r="G913">
        <v>7157832</v>
      </c>
      <c r="H913">
        <v>3</v>
      </c>
      <c r="I913" t="s">
        <v>1066</v>
      </c>
      <c r="J913" t="s">
        <v>45</v>
      </c>
      <c r="K913" t="s">
        <v>1134</v>
      </c>
      <c r="L913">
        <v>1348</v>
      </c>
      <c r="N913">
        <v>1009</v>
      </c>
      <c r="O913" t="s">
        <v>138</v>
      </c>
      <c r="P913" t="s">
        <v>138</v>
      </c>
      <c r="Q913">
        <v>1000</v>
      </c>
      <c r="Y913">
        <v>10.5</v>
      </c>
      <c r="AA913">
        <v>0</v>
      </c>
      <c r="AB913">
        <v>0</v>
      </c>
      <c r="AC913">
        <v>0</v>
      </c>
      <c r="AD913">
        <v>0</v>
      </c>
      <c r="AN913">
        <v>0</v>
      </c>
      <c r="AO913">
        <v>1</v>
      </c>
      <c r="AP913">
        <v>0</v>
      </c>
      <c r="AQ913">
        <v>0</v>
      </c>
      <c r="AR913">
        <v>0</v>
      </c>
      <c r="AS913" t="s">
        <v>45</v>
      </c>
      <c r="AT913">
        <v>10.5</v>
      </c>
      <c r="AU913" t="s">
        <v>45</v>
      </c>
      <c r="AV913">
        <v>0</v>
      </c>
      <c r="AW913">
        <v>2</v>
      </c>
      <c r="AX913">
        <v>22956937</v>
      </c>
      <c r="AY913">
        <v>1</v>
      </c>
      <c r="AZ913">
        <v>0</v>
      </c>
      <c r="BA913">
        <v>899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B913">
        <v>0</v>
      </c>
    </row>
    <row r="914" spans="1:80">
      <c r="A914">
        <f>ROW(Source!A2047)</f>
        <v>2047</v>
      </c>
      <c r="B914">
        <v>22950688</v>
      </c>
      <c r="C914">
        <v>22956938</v>
      </c>
      <c r="D914">
        <v>7157835</v>
      </c>
      <c r="E914">
        <v>7157832</v>
      </c>
      <c r="F914">
        <v>1</v>
      </c>
      <c r="G914">
        <v>7157832</v>
      </c>
      <c r="H914">
        <v>1</v>
      </c>
      <c r="I914" t="s">
        <v>1053</v>
      </c>
      <c r="J914" t="s">
        <v>45</v>
      </c>
      <c r="K914" t="s">
        <v>1054</v>
      </c>
      <c r="L914">
        <v>1191</v>
      </c>
      <c r="N914">
        <v>1013</v>
      </c>
      <c r="O914" t="s">
        <v>1055</v>
      </c>
      <c r="P914" t="s">
        <v>1055</v>
      </c>
      <c r="Q914">
        <v>1</v>
      </c>
      <c r="Y914">
        <v>36.28</v>
      </c>
      <c r="AA914">
        <v>0</v>
      </c>
      <c r="AB914">
        <v>0</v>
      </c>
      <c r="AC914">
        <v>0</v>
      </c>
      <c r="AD914">
        <v>0</v>
      </c>
      <c r="AN914">
        <v>0</v>
      </c>
      <c r="AO914">
        <v>1</v>
      </c>
      <c r="AP914">
        <v>0</v>
      </c>
      <c r="AQ914">
        <v>0</v>
      </c>
      <c r="AR914">
        <v>0</v>
      </c>
      <c r="AS914" t="s">
        <v>45</v>
      </c>
      <c r="AT914">
        <v>36.28</v>
      </c>
      <c r="AU914" t="s">
        <v>45</v>
      </c>
      <c r="AV914">
        <v>1</v>
      </c>
      <c r="AW914">
        <v>2</v>
      </c>
      <c r="AX914">
        <v>22956939</v>
      </c>
      <c r="AY914">
        <v>1</v>
      </c>
      <c r="AZ914">
        <v>0</v>
      </c>
      <c r="BA914">
        <v>900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B914">
        <v>0</v>
      </c>
    </row>
    <row r="915" spans="1:80">
      <c r="A915">
        <f>ROW(Source!A2047)</f>
        <v>2047</v>
      </c>
      <c r="B915">
        <v>22950688</v>
      </c>
      <c r="C915">
        <v>22956938</v>
      </c>
      <c r="D915">
        <v>7182702</v>
      </c>
      <c r="E915">
        <v>7157832</v>
      </c>
      <c r="F915">
        <v>1</v>
      </c>
      <c r="G915">
        <v>7157832</v>
      </c>
      <c r="H915">
        <v>3</v>
      </c>
      <c r="I915" t="s">
        <v>1066</v>
      </c>
      <c r="J915" t="s">
        <v>45</v>
      </c>
      <c r="K915" t="s">
        <v>1134</v>
      </c>
      <c r="L915">
        <v>1348</v>
      </c>
      <c r="N915">
        <v>1009</v>
      </c>
      <c r="O915" t="s">
        <v>138</v>
      </c>
      <c r="P915" t="s">
        <v>138</v>
      </c>
      <c r="Q915">
        <v>1000</v>
      </c>
      <c r="Y915">
        <v>1.18</v>
      </c>
      <c r="AA915">
        <v>0</v>
      </c>
      <c r="AB915">
        <v>0</v>
      </c>
      <c r="AC915">
        <v>0</v>
      </c>
      <c r="AD915">
        <v>0</v>
      </c>
      <c r="AN915">
        <v>0</v>
      </c>
      <c r="AO915">
        <v>1</v>
      </c>
      <c r="AP915">
        <v>0</v>
      </c>
      <c r="AQ915">
        <v>0</v>
      </c>
      <c r="AR915">
        <v>0</v>
      </c>
      <c r="AS915" t="s">
        <v>45</v>
      </c>
      <c r="AT915">
        <v>1.18</v>
      </c>
      <c r="AU915" t="s">
        <v>45</v>
      </c>
      <c r="AV915">
        <v>0</v>
      </c>
      <c r="AW915">
        <v>2</v>
      </c>
      <c r="AX915">
        <v>22956940</v>
      </c>
      <c r="AY915">
        <v>1</v>
      </c>
      <c r="AZ915">
        <v>0</v>
      </c>
      <c r="BA915">
        <v>901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B915">
        <v>0</v>
      </c>
    </row>
    <row r="916" spans="1:80">
      <c r="A916">
        <f>ROW(Source!A2048)</f>
        <v>2048</v>
      </c>
      <c r="B916">
        <v>22950688</v>
      </c>
      <c r="C916">
        <v>22956941</v>
      </c>
      <c r="D916">
        <v>7157835</v>
      </c>
      <c r="E916">
        <v>7157832</v>
      </c>
      <c r="F916">
        <v>1</v>
      </c>
      <c r="G916">
        <v>7157832</v>
      </c>
      <c r="H916">
        <v>1</v>
      </c>
      <c r="I916" t="s">
        <v>1053</v>
      </c>
      <c r="J916" t="s">
        <v>45</v>
      </c>
      <c r="K916" t="s">
        <v>1054</v>
      </c>
      <c r="L916">
        <v>1191</v>
      </c>
      <c r="N916">
        <v>1013</v>
      </c>
      <c r="O916" t="s">
        <v>1055</v>
      </c>
      <c r="P916" t="s">
        <v>1055</v>
      </c>
      <c r="Q916">
        <v>1</v>
      </c>
      <c r="Y916">
        <v>4.21</v>
      </c>
      <c r="AA916">
        <v>0</v>
      </c>
      <c r="AB916">
        <v>0</v>
      </c>
      <c r="AC916">
        <v>0</v>
      </c>
      <c r="AD916">
        <v>0</v>
      </c>
      <c r="AN916">
        <v>0</v>
      </c>
      <c r="AO916">
        <v>1</v>
      </c>
      <c r="AP916">
        <v>0</v>
      </c>
      <c r="AQ916">
        <v>0</v>
      </c>
      <c r="AR916">
        <v>0</v>
      </c>
      <c r="AS916" t="s">
        <v>45</v>
      </c>
      <c r="AT916">
        <v>4.21</v>
      </c>
      <c r="AU916" t="s">
        <v>45</v>
      </c>
      <c r="AV916">
        <v>1</v>
      </c>
      <c r="AW916">
        <v>2</v>
      </c>
      <c r="AX916">
        <v>22956942</v>
      </c>
      <c r="AY916">
        <v>1</v>
      </c>
      <c r="AZ916">
        <v>0</v>
      </c>
      <c r="BA916">
        <v>902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B916">
        <v>0</v>
      </c>
    </row>
    <row r="917" spans="1:80">
      <c r="A917">
        <f>ROW(Source!A2048)</f>
        <v>2048</v>
      </c>
      <c r="B917">
        <v>22950688</v>
      </c>
      <c r="C917">
        <v>22956941</v>
      </c>
      <c r="D917">
        <v>7182702</v>
      </c>
      <c r="E917">
        <v>7157832</v>
      </c>
      <c r="F917">
        <v>1</v>
      </c>
      <c r="G917">
        <v>7157832</v>
      </c>
      <c r="H917">
        <v>3</v>
      </c>
      <c r="I917" t="s">
        <v>1066</v>
      </c>
      <c r="J917" t="s">
        <v>45</v>
      </c>
      <c r="K917" t="s">
        <v>1134</v>
      </c>
      <c r="L917">
        <v>1348</v>
      </c>
      <c r="N917">
        <v>1009</v>
      </c>
      <c r="O917" t="s">
        <v>138</v>
      </c>
      <c r="P917" t="s">
        <v>138</v>
      </c>
      <c r="Q917">
        <v>1000</v>
      </c>
      <c r="Y917">
        <v>0.4</v>
      </c>
      <c r="AA917">
        <v>0</v>
      </c>
      <c r="AB917">
        <v>0</v>
      </c>
      <c r="AC917">
        <v>0</v>
      </c>
      <c r="AD917">
        <v>0</v>
      </c>
      <c r="AN917">
        <v>0</v>
      </c>
      <c r="AO917">
        <v>1</v>
      </c>
      <c r="AP917">
        <v>0</v>
      </c>
      <c r="AQ917">
        <v>0</v>
      </c>
      <c r="AR917">
        <v>0</v>
      </c>
      <c r="AS917" t="s">
        <v>45</v>
      </c>
      <c r="AT917">
        <v>0.4</v>
      </c>
      <c r="AU917" t="s">
        <v>45</v>
      </c>
      <c r="AV917">
        <v>0</v>
      </c>
      <c r="AW917">
        <v>2</v>
      </c>
      <c r="AX917">
        <v>22956943</v>
      </c>
      <c r="AY917">
        <v>1</v>
      </c>
      <c r="AZ917">
        <v>0</v>
      </c>
      <c r="BA917">
        <v>903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B917">
        <v>0</v>
      </c>
    </row>
    <row r="918" spans="1:80">
      <c r="A918">
        <f>ROW(Source!A2049)</f>
        <v>2049</v>
      </c>
      <c r="B918">
        <v>22950688</v>
      </c>
      <c r="C918">
        <v>22956944</v>
      </c>
      <c r="D918">
        <v>7157835</v>
      </c>
      <c r="E918">
        <v>7157832</v>
      </c>
      <c r="F918">
        <v>1</v>
      </c>
      <c r="G918">
        <v>7157832</v>
      </c>
      <c r="H918">
        <v>1</v>
      </c>
      <c r="I918" t="s">
        <v>1053</v>
      </c>
      <c r="J918" t="s">
        <v>45</v>
      </c>
      <c r="K918" t="s">
        <v>1054</v>
      </c>
      <c r="L918">
        <v>1191</v>
      </c>
      <c r="N918">
        <v>1013</v>
      </c>
      <c r="O918" t="s">
        <v>1055</v>
      </c>
      <c r="P918" t="s">
        <v>1055</v>
      </c>
      <c r="Q918">
        <v>1</v>
      </c>
      <c r="Y918">
        <v>67.415999999999997</v>
      </c>
      <c r="AA918">
        <v>0</v>
      </c>
      <c r="AB918">
        <v>0</v>
      </c>
      <c r="AC918">
        <v>0</v>
      </c>
      <c r="AD918">
        <v>0</v>
      </c>
      <c r="AN918">
        <v>0</v>
      </c>
      <c r="AO918">
        <v>1</v>
      </c>
      <c r="AP918">
        <v>1</v>
      </c>
      <c r="AQ918">
        <v>0</v>
      </c>
      <c r="AR918">
        <v>0</v>
      </c>
      <c r="AS918" t="s">
        <v>45</v>
      </c>
      <c r="AT918">
        <v>56.18</v>
      </c>
      <c r="AU918" t="s">
        <v>1007</v>
      </c>
      <c r="AV918">
        <v>1</v>
      </c>
      <c r="AW918">
        <v>2</v>
      </c>
      <c r="AX918">
        <v>22956945</v>
      </c>
      <c r="AY918">
        <v>1</v>
      </c>
      <c r="AZ918">
        <v>0</v>
      </c>
      <c r="BA918">
        <v>904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B918">
        <v>0</v>
      </c>
    </row>
    <row r="919" spans="1:80">
      <c r="A919">
        <f>ROW(Source!A2049)</f>
        <v>2049</v>
      </c>
      <c r="B919">
        <v>22950688</v>
      </c>
      <c r="C919">
        <v>22956944</v>
      </c>
      <c r="D919">
        <v>7231421</v>
      </c>
      <c r="E919">
        <v>1</v>
      </c>
      <c r="F919">
        <v>1</v>
      </c>
      <c r="G919">
        <v>7157832</v>
      </c>
      <c r="H919">
        <v>2</v>
      </c>
      <c r="I919" t="s">
        <v>1157</v>
      </c>
      <c r="J919" t="s">
        <v>1158</v>
      </c>
      <c r="K919" t="s">
        <v>1159</v>
      </c>
      <c r="L919">
        <v>1368</v>
      </c>
      <c r="N919">
        <v>1011</v>
      </c>
      <c r="O919" t="s">
        <v>1059</v>
      </c>
      <c r="P919" t="s">
        <v>1059</v>
      </c>
      <c r="Q919">
        <v>1</v>
      </c>
      <c r="Y919">
        <v>0.22799999999999998</v>
      </c>
      <c r="AA919">
        <v>0</v>
      </c>
      <c r="AB919">
        <v>74.44</v>
      </c>
      <c r="AC919">
        <v>17.59</v>
      </c>
      <c r="AD919">
        <v>0</v>
      </c>
      <c r="AN919">
        <v>0</v>
      </c>
      <c r="AO919">
        <v>1</v>
      </c>
      <c r="AP919">
        <v>1</v>
      </c>
      <c r="AQ919">
        <v>0</v>
      </c>
      <c r="AR919">
        <v>0</v>
      </c>
      <c r="AS919" t="s">
        <v>45</v>
      </c>
      <c r="AT919">
        <v>0.19</v>
      </c>
      <c r="AU919" t="s">
        <v>1007</v>
      </c>
      <c r="AV919">
        <v>0</v>
      </c>
      <c r="AW919">
        <v>2</v>
      </c>
      <c r="AX919">
        <v>22956946</v>
      </c>
      <c r="AY919">
        <v>1</v>
      </c>
      <c r="AZ919">
        <v>0</v>
      </c>
      <c r="BA919">
        <v>905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B919">
        <v>0</v>
      </c>
    </row>
    <row r="920" spans="1:80">
      <c r="A920">
        <f>ROW(Source!A2049)</f>
        <v>2049</v>
      </c>
      <c r="B920">
        <v>22950688</v>
      </c>
      <c r="C920">
        <v>22956944</v>
      </c>
      <c r="D920">
        <v>17247353</v>
      </c>
      <c r="E920">
        <v>1</v>
      </c>
      <c r="F920">
        <v>1</v>
      </c>
      <c r="G920">
        <v>7157832</v>
      </c>
      <c r="H920">
        <v>2</v>
      </c>
      <c r="I920" t="s">
        <v>1370</v>
      </c>
      <c r="J920" t="s">
        <v>1371</v>
      </c>
      <c r="K920" t="s">
        <v>1372</v>
      </c>
      <c r="L920">
        <v>1368</v>
      </c>
      <c r="N920">
        <v>1011</v>
      </c>
      <c r="O920" t="s">
        <v>1059</v>
      </c>
      <c r="P920" t="s">
        <v>1059</v>
      </c>
      <c r="Q920">
        <v>1</v>
      </c>
      <c r="Y920">
        <v>4.32</v>
      </c>
      <c r="AA920">
        <v>0</v>
      </c>
      <c r="AB920">
        <v>2.36</v>
      </c>
      <c r="AC920">
        <v>0.04</v>
      </c>
      <c r="AD920">
        <v>0</v>
      </c>
      <c r="AN920">
        <v>0</v>
      </c>
      <c r="AO920">
        <v>1</v>
      </c>
      <c r="AP920">
        <v>1</v>
      </c>
      <c r="AQ920">
        <v>0</v>
      </c>
      <c r="AR920">
        <v>0</v>
      </c>
      <c r="AS920" t="s">
        <v>45</v>
      </c>
      <c r="AT920">
        <v>3.6</v>
      </c>
      <c r="AU920" t="s">
        <v>1007</v>
      </c>
      <c r="AV920">
        <v>0</v>
      </c>
      <c r="AW920">
        <v>2</v>
      </c>
      <c r="AX920">
        <v>22956947</v>
      </c>
      <c r="AY920">
        <v>1</v>
      </c>
      <c r="AZ920">
        <v>0</v>
      </c>
      <c r="BA920">
        <v>906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B920">
        <v>0</v>
      </c>
    </row>
    <row r="921" spans="1:80">
      <c r="A921">
        <f>ROW(Source!A2049)</f>
        <v>2049</v>
      </c>
      <c r="B921">
        <v>22950688</v>
      </c>
      <c r="C921">
        <v>22956944</v>
      </c>
      <c r="D921">
        <v>7231465</v>
      </c>
      <c r="E921">
        <v>1</v>
      </c>
      <c r="F921">
        <v>1</v>
      </c>
      <c r="G921">
        <v>7157832</v>
      </c>
      <c r="H921">
        <v>2</v>
      </c>
      <c r="I921" t="s">
        <v>1352</v>
      </c>
      <c r="J921" t="s">
        <v>1353</v>
      </c>
      <c r="K921" t="s">
        <v>1354</v>
      </c>
      <c r="L921">
        <v>1368</v>
      </c>
      <c r="N921">
        <v>1011</v>
      </c>
      <c r="O921" t="s">
        <v>1059</v>
      </c>
      <c r="P921" t="s">
        <v>1059</v>
      </c>
      <c r="Q921">
        <v>1</v>
      </c>
      <c r="Y921">
        <v>0.36</v>
      </c>
      <c r="AA921">
        <v>0</v>
      </c>
      <c r="AB921">
        <v>0.81</v>
      </c>
      <c r="AC921">
        <v>0.03</v>
      </c>
      <c r="AD921">
        <v>0</v>
      </c>
      <c r="AN921">
        <v>0</v>
      </c>
      <c r="AO921">
        <v>1</v>
      </c>
      <c r="AP921">
        <v>1</v>
      </c>
      <c r="AQ921">
        <v>0</v>
      </c>
      <c r="AR921">
        <v>0</v>
      </c>
      <c r="AS921" t="s">
        <v>45</v>
      </c>
      <c r="AT921">
        <v>0.3</v>
      </c>
      <c r="AU921" t="s">
        <v>1007</v>
      </c>
      <c r="AV921">
        <v>0</v>
      </c>
      <c r="AW921">
        <v>2</v>
      </c>
      <c r="AX921">
        <v>22956948</v>
      </c>
      <c r="AY921">
        <v>1</v>
      </c>
      <c r="AZ921">
        <v>0</v>
      </c>
      <c r="BA921">
        <v>907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B921">
        <v>0</v>
      </c>
    </row>
    <row r="922" spans="1:80">
      <c r="A922">
        <f>ROW(Source!A2049)</f>
        <v>2049</v>
      </c>
      <c r="B922">
        <v>22950688</v>
      </c>
      <c r="C922">
        <v>22956944</v>
      </c>
      <c r="D922">
        <v>7234074</v>
      </c>
      <c r="E922">
        <v>1</v>
      </c>
      <c r="F922">
        <v>1</v>
      </c>
      <c r="G922">
        <v>7157832</v>
      </c>
      <c r="H922">
        <v>3</v>
      </c>
      <c r="I922" t="s">
        <v>1373</v>
      </c>
      <c r="J922" t="s">
        <v>1374</v>
      </c>
      <c r="K922" t="s">
        <v>1375</v>
      </c>
      <c r="L922">
        <v>1296</v>
      </c>
      <c r="N922">
        <v>1002</v>
      </c>
      <c r="O922" t="s">
        <v>1156</v>
      </c>
      <c r="P922" t="s">
        <v>1156</v>
      </c>
      <c r="Q922">
        <v>1</v>
      </c>
      <c r="Y922">
        <v>2.6</v>
      </c>
      <c r="AA922">
        <v>177.8</v>
      </c>
      <c r="AB922">
        <v>0</v>
      </c>
      <c r="AC922">
        <v>0</v>
      </c>
      <c r="AD922">
        <v>0</v>
      </c>
      <c r="AN922">
        <v>0</v>
      </c>
      <c r="AO922">
        <v>1</v>
      </c>
      <c r="AP922">
        <v>1</v>
      </c>
      <c r="AQ922">
        <v>0</v>
      </c>
      <c r="AR922">
        <v>0</v>
      </c>
      <c r="AS922" t="s">
        <v>45</v>
      </c>
      <c r="AT922">
        <v>2.6</v>
      </c>
      <c r="AU922" t="s">
        <v>45</v>
      </c>
      <c r="AV922">
        <v>0</v>
      </c>
      <c r="AW922">
        <v>2</v>
      </c>
      <c r="AX922">
        <v>22956949</v>
      </c>
      <c r="AY922">
        <v>1</v>
      </c>
      <c r="AZ922">
        <v>0</v>
      </c>
      <c r="BA922">
        <v>908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B922">
        <v>0</v>
      </c>
    </row>
    <row r="923" spans="1:80">
      <c r="A923">
        <f>ROW(Source!A2049)</f>
        <v>2049</v>
      </c>
      <c r="B923">
        <v>22950688</v>
      </c>
      <c r="C923">
        <v>22956944</v>
      </c>
      <c r="D923">
        <v>18712333</v>
      </c>
      <c r="E923">
        <v>1</v>
      </c>
      <c r="F923">
        <v>1</v>
      </c>
      <c r="G923">
        <v>7157832</v>
      </c>
      <c r="H923">
        <v>3</v>
      </c>
      <c r="I923" t="s">
        <v>1376</v>
      </c>
      <c r="J923" t="s">
        <v>1377</v>
      </c>
      <c r="K923" t="s">
        <v>1378</v>
      </c>
      <c r="L923">
        <v>1296</v>
      </c>
      <c r="N923">
        <v>1002</v>
      </c>
      <c r="O923" t="s">
        <v>1156</v>
      </c>
      <c r="P923" t="s">
        <v>1156</v>
      </c>
      <c r="Q923">
        <v>1</v>
      </c>
      <c r="Y923">
        <v>6.1</v>
      </c>
      <c r="AA923">
        <v>125.73</v>
      </c>
      <c r="AB923">
        <v>0</v>
      </c>
      <c r="AC923">
        <v>0</v>
      </c>
      <c r="AD923">
        <v>0</v>
      </c>
      <c r="AN923">
        <v>0</v>
      </c>
      <c r="AO923">
        <v>1</v>
      </c>
      <c r="AP923">
        <v>1</v>
      </c>
      <c r="AQ923">
        <v>0</v>
      </c>
      <c r="AR923">
        <v>0</v>
      </c>
      <c r="AS923" t="s">
        <v>45</v>
      </c>
      <c r="AT923">
        <v>6.1</v>
      </c>
      <c r="AU923" t="s">
        <v>45</v>
      </c>
      <c r="AV923">
        <v>0</v>
      </c>
      <c r="AW923">
        <v>2</v>
      </c>
      <c r="AX923">
        <v>22956950</v>
      </c>
      <c r="AY923">
        <v>1</v>
      </c>
      <c r="AZ923">
        <v>0</v>
      </c>
      <c r="BA923">
        <v>909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B923">
        <v>0</v>
      </c>
    </row>
    <row r="924" spans="1:80">
      <c r="A924">
        <f>ROW(Source!A2049)</f>
        <v>2049</v>
      </c>
      <c r="B924">
        <v>22950688</v>
      </c>
      <c r="C924">
        <v>22956944</v>
      </c>
      <c r="D924">
        <v>7231792</v>
      </c>
      <c r="E924">
        <v>1</v>
      </c>
      <c r="F924">
        <v>1</v>
      </c>
      <c r="G924">
        <v>7157832</v>
      </c>
      <c r="H924">
        <v>3</v>
      </c>
      <c r="I924" t="s">
        <v>1175</v>
      </c>
      <c r="J924" t="s">
        <v>1176</v>
      </c>
      <c r="K924" t="s">
        <v>1177</v>
      </c>
      <c r="L924">
        <v>1339</v>
      </c>
      <c r="N924">
        <v>1007</v>
      </c>
      <c r="O924" t="s">
        <v>102</v>
      </c>
      <c r="P924" t="s">
        <v>102</v>
      </c>
      <c r="Q924">
        <v>1</v>
      </c>
      <c r="Y924">
        <v>1.6000000000000001E-3</v>
      </c>
      <c r="AA924">
        <v>2472.13</v>
      </c>
      <c r="AB924">
        <v>0</v>
      </c>
      <c r="AC924">
        <v>0</v>
      </c>
      <c r="AD924">
        <v>0</v>
      </c>
      <c r="AN924">
        <v>0</v>
      </c>
      <c r="AO924">
        <v>1</v>
      </c>
      <c r="AP924">
        <v>1</v>
      </c>
      <c r="AQ924">
        <v>0</v>
      </c>
      <c r="AR924">
        <v>0</v>
      </c>
      <c r="AS924" t="s">
        <v>45</v>
      </c>
      <c r="AT924">
        <v>1.6000000000000001E-3</v>
      </c>
      <c r="AU924" t="s">
        <v>45</v>
      </c>
      <c r="AV924">
        <v>0</v>
      </c>
      <c r="AW924">
        <v>2</v>
      </c>
      <c r="AX924">
        <v>22956951</v>
      </c>
      <c r="AY924">
        <v>1</v>
      </c>
      <c r="AZ924">
        <v>0</v>
      </c>
      <c r="BA924">
        <v>910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B924">
        <v>0</v>
      </c>
    </row>
    <row r="925" spans="1:80">
      <c r="A925">
        <f>ROW(Source!A2049)</f>
        <v>2049</v>
      </c>
      <c r="B925">
        <v>22950688</v>
      </c>
      <c r="C925">
        <v>22956944</v>
      </c>
      <c r="D925">
        <v>7234965</v>
      </c>
      <c r="E925">
        <v>1</v>
      </c>
      <c r="F925">
        <v>1</v>
      </c>
      <c r="G925">
        <v>7157832</v>
      </c>
      <c r="H925">
        <v>3</v>
      </c>
      <c r="I925" t="s">
        <v>476</v>
      </c>
      <c r="J925" t="s">
        <v>478</v>
      </c>
      <c r="K925" t="s">
        <v>477</v>
      </c>
      <c r="L925">
        <v>1339</v>
      </c>
      <c r="N925">
        <v>1007</v>
      </c>
      <c r="O925" t="s">
        <v>102</v>
      </c>
      <c r="P925" t="s">
        <v>102</v>
      </c>
      <c r="Q925">
        <v>1</v>
      </c>
      <c r="Y925">
        <v>0.01</v>
      </c>
      <c r="AA925">
        <v>478.96</v>
      </c>
      <c r="AB925">
        <v>0</v>
      </c>
      <c r="AC925">
        <v>0</v>
      </c>
      <c r="AD925">
        <v>0</v>
      </c>
      <c r="AN925">
        <v>0</v>
      </c>
      <c r="AO925">
        <v>1</v>
      </c>
      <c r="AP925">
        <v>1</v>
      </c>
      <c r="AQ925">
        <v>0</v>
      </c>
      <c r="AR925">
        <v>0</v>
      </c>
      <c r="AS925" t="s">
        <v>45</v>
      </c>
      <c r="AT925">
        <v>0.01</v>
      </c>
      <c r="AU925" t="s">
        <v>45</v>
      </c>
      <c r="AV925">
        <v>0</v>
      </c>
      <c r="AW925">
        <v>2</v>
      </c>
      <c r="AX925">
        <v>22956952</v>
      </c>
      <c r="AY925">
        <v>1</v>
      </c>
      <c r="AZ925">
        <v>0</v>
      </c>
      <c r="BA925">
        <v>911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B925">
        <v>0</v>
      </c>
    </row>
    <row r="926" spans="1:80">
      <c r="A926">
        <f>ROW(Source!A2049)</f>
        <v>2049</v>
      </c>
      <c r="B926">
        <v>22950688</v>
      </c>
      <c r="C926">
        <v>22956944</v>
      </c>
      <c r="D926">
        <v>7238134</v>
      </c>
      <c r="E926">
        <v>1</v>
      </c>
      <c r="F926">
        <v>1</v>
      </c>
      <c r="G926">
        <v>7157832</v>
      </c>
      <c r="H926">
        <v>3</v>
      </c>
      <c r="I926" t="s">
        <v>1011</v>
      </c>
      <c r="J926" t="s">
        <v>1013</v>
      </c>
      <c r="K926" t="s">
        <v>1012</v>
      </c>
      <c r="L926">
        <v>1348</v>
      </c>
      <c r="N926">
        <v>1009</v>
      </c>
      <c r="O926" t="s">
        <v>138</v>
      </c>
      <c r="P926" t="s">
        <v>138</v>
      </c>
      <c r="Q926">
        <v>1000</v>
      </c>
      <c r="Y926">
        <v>10</v>
      </c>
      <c r="AA926">
        <v>45491.47</v>
      </c>
      <c r="AB926">
        <v>0</v>
      </c>
      <c r="AC926">
        <v>0</v>
      </c>
      <c r="AD926">
        <v>0</v>
      </c>
      <c r="AN926">
        <v>0</v>
      </c>
      <c r="AO926">
        <v>0</v>
      </c>
      <c r="AP926">
        <v>1</v>
      </c>
      <c r="AQ926">
        <v>0</v>
      </c>
      <c r="AR926">
        <v>0</v>
      </c>
      <c r="AS926" t="s">
        <v>45</v>
      </c>
      <c r="AT926">
        <v>10</v>
      </c>
      <c r="AU926" t="s">
        <v>45</v>
      </c>
      <c r="AV926">
        <v>0</v>
      </c>
      <c r="AW926">
        <v>1</v>
      </c>
      <c r="AX926">
        <v>-1</v>
      </c>
      <c r="AY926">
        <v>0</v>
      </c>
      <c r="AZ926">
        <v>0</v>
      </c>
      <c r="BA926" t="s">
        <v>45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B926">
        <v>0</v>
      </c>
    </row>
    <row r="927" spans="1:80">
      <c r="A927">
        <f>ROW(Source!A2049)</f>
        <v>2049</v>
      </c>
      <c r="B927">
        <v>22950688</v>
      </c>
      <c r="C927">
        <v>22956944</v>
      </c>
      <c r="D927">
        <v>7238336</v>
      </c>
      <c r="E927">
        <v>1</v>
      </c>
      <c r="F927">
        <v>1</v>
      </c>
      <c r="G927">
        <v>7157832</v>
      </c>
      <c r="H927">
        <v>3</v>
      </c>
      <c r="I927" t="s">
        <v>1379</v>
      </c>
      <c r="J927" t="s">
        <v>1380</v>
      </c>
      <c r="K927" t="s">
        <v>1381</v>
      </c>
      <c r="L927">
        <v>1354</v>
      </c>
      <c r="N927">
        <v>1010</v>
      </c>
      <c r="O927" t="s">
        <v>227</v>
      </c>
      <c r="P927" t="s">
        <v>227</v>
      </c>
      <c r="Q927">
        <v>1</v>
      </c>
      <c r="Y927">
        <v>0.6</v>
      </c>
      <c r="AA927">
        <v>123.04</v>
      </c>
      <c r="AB927">
        <v>0</v>
      </c>
      <c r="AC927">
        <v>0</v>
      </c>
      <c r="AD927">
        <v>0</v>
      </c>
      <c r="AN927">
        <v>0</v>
      </c>
      <c r="AO927">
        <v>1</v>
      </c>
      <c r="AP927">
        <v>1</v>
      </c>
      <c r="AQ927">
        <v>0</v>
      </c>
      <c r="AR927">
        <v>0</v>
      </c>
      <c r="AS927" t="s">
        <v>45</v>
      </c>
      <c r="AT927">
        <v>0.6</v>
      </c>
      <c r="AU927" t="s">
        <v>45</v>
      </c>
      <c r="AV927">
        <v>0</v>
      </c>
      <c r="AW927">
        <v>2</v>
      </c>
      <c r="AX927">
        <v>22956953</v>
      </c>
      <c r="AY927">
        <v>1</v>
      </c>
      <c r="AZ927">
        <v>0</v>
      </c>
      <c r="BA927">
        <v>912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B927">
        <v>0</v>
      </c>
    </row>
    <row r="928" spans="1:80">
      <c r="A928">
        <f>ROW(Source!A2049)</f>
        <v>2049</v>
      </c>
      <c r="B928">
        <v>22950688</v>
      </c>
      <c r="C928">
        <v>22956944</v>
      </c>
      <c r="D928">
        <v>7238419</v>
      </c>
      <c r="E928">
        <v>1</v>
      </c>
      <c r="F928">
        <v>1</v>
      </c>
      <c r="G928">
        <v>7157832</v>
      </c>
      <c r="H928">
        <v>3</v>
      </c>
      <c r="I928" t="s">
        <v>1382</v>
      </c>
      <c r="J928" t="s">
        <v>1383</v>
      </c>
      <c r="K928" t="s">
        <v>1384</v>
      </c>
      <c r="L928">
        <v>1354</v>
      </c>
      <c r="N928">
        <v>1010</v>
      </c>
      <c r="O928" t="s">
        <v>227</v>
      </c>
      <c r="P928" t="s">
        <v>227</v>
      </c>
      <c r="Q928">
        <v>1</v>
      </c>
      <c r="Y928">
        <v>60</v>
      </c>
      <c r="AA928">
        <v>25.33</v>
      </c>
      <c r="AB928">
        <v>0</v>
      </c>
      <c r="AC928">
        <v>0</v>
      </c>
      <c r="AD928">
        <v>0</v>
      </c>
      <c r="AN928">
        <v>0</v>
      </c>
      <c r="AO928">
        <v>1</v>
      </c>
      <c r="AP928">
        <v>1</v>
      </c>
      <c r="AQ928">
        <v>0</v>
      </c>
      <c r="AR928">
        <v>0</v>
      </c>
      <c r="AS928" t="s">
        <v>45</v>
      </c>
      <c r="AT928">
        <v>60</v>
      </c>
      <c r="AU928" t="s">
        <v>45</v>
      </c>
      <c r="AV928">
        <v>0</v>
      </c>
      <c r="AW928">
        <v>2</v>
      </c>
      <c r="AX928">
        <v>22956954</v>
      </c>
      <c r="AY928">
        <v>1</v>
      </c>
      <c r="AZ928">
        <v>0</v>
      </c>
      <c r="BA928">
        <v>913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B928">
        <v>0</v>
      </c>
    </row>
    <row r="929" spans="1:80">
      <c r="A929">
        <f>ROW(Source!A2051)</f>
        <v>2051</v>
      </c>
      <c r="B929">
        <v>22950688</v>
      </c>
      <c r="C929">
        <v>22956958</v>
      </c>
      <c r="D929">
        <v>7157835</v>
      </c>
      <c r="E929">
        <v>7157832</v>
      </c>
      <c r="F929">
        <v>1</v>
      </c>
      <c r="G929">
        <v>7157832</v>
      </c>
      <c r="H929">
        <v>1</v>
      </c>
      <c r="I929" t="s">
        <v>1053</v>
      </c>
      <c r="J929" t="s">
        <v>45</v>
      </c>
      <c r="K929" t="s">
        <v>1054</v>
      </c>
      <c r="L929">
        <v>1191</v>
      </c>
      <c r="N929">
        <v>1013</v>
      </c>
      <c r="O929" t="s">
        <v>1055</v>
      </c>
      <c r="P929" t="s">
        <v>1055</v>
      </c>
      <c r="Q929">
        <v>1</v>
      </c>
      <c r="Y929">
        <v>1.1100000000000001</v>
      </c>
      <c r="AA929">
        <v>0</v>
      </c>
      <c r="AB929">
        <v>0</v>
      </c>
      <c r="AC929">
        <v>0</v>
      </c>
      <c r="AD929">
        <v>0</v>
      </c>
      <c r="AN929">
        <v>0</v>
      </c>
      <c r="AO929">
        <v>1</v>
      </c>
      <c r="AP929">
        <v>0</v>
      </c>
      <c r="AQ929">
        <v>0</v>
      </c>
      <c r="AR929">
        <v>0</v>
      </c>
      <c r="AS929" t="s">
        <v>45</v>
      </c>
      <c r="AT929">
        <v>1.1100000000000001</v>
      </c>
      <c r="AU929" t="s">
        <v>45</v>
      </c>
      <c r="AV929">
        <v>1</v>
      </c>
      <c r="AW929">
        <v>2</v>
      </c>
      <c r="AX929">
        <v>22956959</v>
      </c>
      <c r="AY929">
        <v>1</v>
      </c>
      <c r="AZ929">
        <v>0</v>
      </c>
      <c r="BA929">
        <v>915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B929">
        <v>0</v>
      </c>
    </row>
    <row r="930" spans="1:80">
      <c r="A930">
        <f>ROW(Source!A2051)</f>
        <v>2051</v>
      </c>
      <c r="B930">
        <v>22950688</v>
      </c>
      <c r="C930">
        <v>22956958</v>
      </c>
      <c r="D930">
        <v>7231214</v>
      </c>
      <c r="E930">
        <v>1</v>
      </c>
      <c r="F930">
        <v>1</v>
      </c>
      <c r="G930">
        <v>7157832</v>
      </c>
      <c r="H930">
        <v>2</v>
      </c>
      <c r="I930" t="s">
        <v>1241</v>
      </c>
      <c r="J930" t="s">
        <v>1242</v>
      </c>
      <c r="K930" t="s">
        <v>1243</v>
      </c>
      <c r="L930">
        <v>1368</v>
      </c>
      <c r="N930">
        <v>1011</v>
      </c>
      <c r="O930" t="s">
        <v>1059</v>
      </c>
      <c r="P930" t="s">
        <v>1059</v>
      </c>
      <c r="Q930">
        <v>1</v>
      </c>
      <c r="Y930">
        <v>0.26</v>
      </c>
      <c r="AA930">
        <v>0</v>
      </c>
      <c r="AB930">
        <v>6.22</v>
      </c>
      <c r="AC930">
        <v>0.28999999999999998</v>
      </c>
      <c r="AD930">
        <v>0</v>
      </c>
      <c r="AN930">
        <v>0</v>
      </c>
      <c r="AO930">
        <v>1</v>
      </c>
      <c r="AP930">
        <v>0</v>
      </c>
      <c r="AQ930">
        <v>0</v>
      </c>
      <c r="AR930">
        <v>0</v>
      </c>
      <c r="AS930" t="s">
        <v>45</v>
      </c>
      <c r="AT930">
        <v>0.26</v>
      </c>
      <c r="AU930" t="s">
        <v>45</v>
      </c>
      <c r="AV930">
        <v>0</v>
      </c>
      <c r="AW930">
        <v>2</v>
      </c>
      <c r="AX930">
        <v>22956960</v>
      </c>
      <c r="AY930">
        <v>1</v>
      </c>
      <c r="AZ930">
        <v>0</v>
      </c>
      <c r="BA930">
        <v>916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B930">
        <v>0</v>
      </c>
    </row>
    <row r="931" spans="1:80">
      <c r="A931">
        <f>ROW(Source!A2051)</f>
        <v>2051</v>
      </c>
      <c r="B931">
        <v>22950688</v>
      </c>
      <c r="C931">
        <v>22956958</v>
      </c>
      <c r="D931">
        <v>7231457</v>
      </c>
      <c r="E931">
        <v>1</v>
      </c>
      <c r="F931">
        <v>1</v>
      </c>
      <c r="G931">
        <v>7157832</v>
      </c>
      <c r="H931">
        <v>2</v>
      </c>
      <c r="I931" t="s">
        <v>1385</v>
      </c>
      <c r="J931" t="s">
        <v>1386</v>
      </c>
      <c r="K931" t="s">
        <v>1387</v>
      </c>
      <c r="L931">
        <v>1368</v>
      </c>
      <c r="N931">
        <v>1011</v>
      </c>
      <c r="O931" t="s">
        <v>1059</v>
      </c>
      <c r="P931" t="s">
        <v>1059</v>
      </c>
      <c r="Q931">
        <v>1</v>
      </c>
      <c r="Y931">
        <v>0.02</v>
      </c>
      <c r="AA931">
        <v>0</v>
      </c>
      <c r="AB931">
        <v>0.68</v>
      </c>
      <c r="AC931">
        <v>0.04</v>
      </c>
      <c r="AD931">
        <v>0</v>
      </c>
      <c r="AN931">
        <v>0</v>
      </c>
      <c r="AO931">
        <v>1</v>
      </c>
      <c r="AP931">
        <v>0</v>
      </c>
      <c r="AQ931">
        <v>0</v>
      </c>
      <c r="AR931">
        <v>0</v>
      </c>
      <c r="AS931" t="s">
        <v>45</v>
      </c>
      <c r="AT931">
        <v>0.02</v>
      </c>
      <c r="AU931" t="s">
        <v>45</v>
      </c>
      <c r="AV931">
        <v>0</v>
      </c>
      <c r="AW931">
        <v>2</v>
      </c>
      <c r="AX931">
        <v>22956961</v>
      </c>
      <c r="AY931">
        <v>1</v>
      </c>
      <c r="AZ931">
        <v>0</v>
      </c>
      <c r="BA931">
        <v>917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B931">
        <v>0</v>
      </c>
    </row>
    <row r="932" spans="1:80">
      <c r="A932">
        <f>ROW(Source!A2051)</f>
        <v>2051</v>
      </c>
      <c r="B932">
        <v>22950688</v>
      </c>
      <c r="C932">
        <v>22956958</v>
      </c>
      <c r="D932">
        <v>7231491</v>
      </c>
      <c r="E932">
        <v>1</v>
      </c>
      <c r="F932">
        <v>1</v>
      </c>
      <c r="G932">
        <v>7157832</v>
      </c>
      <c r="H932">
        <v>2</v>
      </c>
      <c r="I932" t="s">
        <v>1388</v>
      </c>
      <c r="J932" t="s">
        <v>1389</v>
      </c>
      <c r="K932" t="s">
        <v>1390</v>
      </c>
      <c r="L932">
        <v>1368</v>
      </c>
      <c r="N932">
        <v>1011</v>
      </c>
      <c r="O932" t="s">
        <v>1059</v>
      </c>
      <c r="P932" t="s">
        <v>1059</v>
      </c>
      <c r="Q932">
        <v>1</v>
      </c>
      <c r="Y932">
        <v>0.15</v>
      </c>
      <c r="AA932">
        <v>0</v>
      </c>
      <c r="AB932">
        <v>0.64</v>
      </c>
      <c r="AC932">
        <v>0.04</v>
      </c>
      <c r="AD932">
        <v>0</v>
      </c>
      <c r="AN932">
        <v>0</v>
      </c>
      <c r="AO932">
        <v>1</v>
      </c>
      <c r="AP932">
        <v>0</v>
      </c>
      <c r="AQ932">
        <v>0</v>
      </c>
      <c r="AR932">
        <v>0</v>
      </c>
      <c r="AS932" t="s">
        <v>45</v>
      </c>
      <c r="AT932">
        <v>0.15</v>
      </c>
      <c r="AU932" t="s">
        <v>45</v>
      </c>
      <c r="AV932">
        <v>0</v>
      </c>
      <c r="AW932">
        <v>2</v>
      </c>
      <c r="AX932">
        <v>22956962</v>
      </c>
      <c r="AY932">
        <v>1</v>
      </c>
      <c r="AZ932">
        <v>0</v>
      </c>
      <c r="BA932">
        <v>918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B932">
        <v>0</v>
      </c>
    </row>
    <row r="933" spans="1:80">
      <c r="A933">
        <f>ROW(Source!A2051)</f>
        <v>2051</v>
      </c>
      <c r="B933">
        <v>22950688</v>
      </c>
      <c r="C933">
        <v>22956958</v>
      </c>
      <c r="D933">
        <v>7231445</v>
      </c>
      <c r="E933">
        <v>1</v>
      </c>
      <c r="F933">
        <v>1</v>
      </c>
      <c r="G933">
        <v>7157832</v>
      </c>
      <c r="H933">
        <v>2</v>
      </c>
      <c r="I933" t="s">
        <v>1319</v>
      </c>
      <c r="J933" t="s">
        <v>1320</v>
      </c>
      <c r="K933" t="s">
        <v>1321</v>
      </c>
      <c r="L933">
        <v>1368</v>
      </c>
      <c r="N933">
        <v>1011</v>
      </c>
      <c r="O933" t="s">
        <v>1059</v>
      </c>
      <c r="P933" t="s">
        <v>1059</v>
      </c>
      <c r="Q933">
        <v>1</v>
      </c>
      <c r="Y933">
        <v>0.11</v>
      </c>
      <c r="AA933">
        <v>0</v>
      </c>
      <c r="AB933">
        <v>2.36</v>
      </c>
      <c r="AC933">
        <v>0.1</v>
      </c>
      <c r="AD933">
        <v>0</v>
      </c>
      <c r="AN933">
        <v>0</v>
      </c>
      <c r="AO933">
        <v>1</v>
      </c>
      <c r="AP933">
        <v>0</v>
      </c>
      <c r="AQ933">
        <v>0</v>
      </c>
      <c r="AR933">
        <v>0</v>
      </c>
      <c r="AS933" t="s">
        <v>45</v>
      </c>
      <c r="AT933">
        <v>0.11</v>
      </c>
      <c r="AU933" t="s">
        <v>45</v>
      </c>
      <c r="AV933">
        <v>0</v>
      </c>
      <c r="AW933">
        <v>2</v>
      </c>
      <c r="AX933">
        <v>22956963</v>
      </c>
      <c r="AY933">
        <v>1</v>
      </c>
      <c r="AZ933">
        <v>0</v>
      </c>
      <c r="BA933">
        <v>919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B933">
        <v>0</v>
      </c>
    </row>
    <row r="934" spans="1:80">
      <c r="A934">
        <f>ROW(Source!A2051)</f>
        <v>2051</v>
      </c>
      <c r="B934">
        <v>22950688</v>
      </c>
      <c r="C934">
        <v>22956958</v>
      </c>
      <c r="D934">
        <v>7234227</v>
      </c>
      <c r="E934">
        <v>1</v>
      </c>
      <c r="F934">
        <v>1</v>
      </c>
      <c r="G934">
        <v>7157832</v>
      </c>
      <c r="H934">
        <v>3</v>
      </c>
      <c r="I934" t="s">
        <v>1391</v>
      </c>
      <c r="J934" t="s">
        <v>1392</v>
      </c>
      <c r="K934" t="s">
        <v>1393</v>
      </c>
      <c r="L934">
        <v>1346</v>
      </c>
      <c r="N934">
        <v>1009</v>
      </c>
      <c r="O934" t="s">
        <v>163</v>
      </c>
      <c r="P934" t="s">
        <v>163</v>
      </c>
      <c r="Q934">
        <v>1</v>
      </c>
      <c r="Y934">
        <v>0.02</v>
      </c>
      <c r="AA934">
        <v>20.63</v>
      </c>
      <c r="AB934">
        <v>0</v>
      </c>
      <c r="AC934">
        <v>0</v>
      </c>
      <c r="AD934">
        <v>0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45</v>
      </c>
      <c r="AT934">
        <v>0.02</v>
      </c>
      <c r="AU934" t="s">
        <v>45</v>
      </c>
      <c r="AV934">
        <v>0</v>
      </c>
      <c r="AW934">
        <v>2</v>
      </c>
      <c r="AX934">
        <v>22956964</v>
      </c>
      <c r="AY934">
        <v>1</v>
      </c>
      <c r="AZ934">
        <v>0</v>
      </c>
      <c r="BA934">
        <v>920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B934">
        <v>0</v>
      </c>
    </row>
    <row r="935" spans="1:80">
      <c r="A935">
        <f>ROW(Source!A2051)</f>
        <v>2051</v>
      </c>
      <c r="B935">
        <v>22950688</v>
      </c>
      <c r="C935">
        <v>22956958</v>
      </c>
      <c r="D935">
        <v>7239011</v>
      </c>
      <c r="E935">
        <v>1</v>
      </c>
      <c r="F935">
        <v>1</v>
      </c>
      <c r="G935">
        <v>7157832</v>
      </c>
      <c r="H935">
        <v>3</v>
      </c>
      <c r="I935" t="s">
        <v>1019</v>
      </c>
      <c r="J935" t="s">
        <v>1021</v>
      </c>
      <c r="K935" t="s">
        <v>1020</v>
      </c>
      <c r="L935">
        <v>1354</v>
      </c>
      <c r="N935">
        <v>1010</v>
      </c>
      <c r="O935" t="s">
        <v>227</v>
      </c>
      <c r="P935" t="s">
        <v>227</v>
      </c>
      <c r="Q935">
        <v>1</v>
      </c>
      <c r="Y935">
        <v>1</v>
      </c>
      <c r="AA935">
        <v>272.64999999999998</v>
      </c>
      <c r="AB935">
        <v>0</v>
      </c>
      <c r="AC935">
        <v>0</v>
      </c>
      <c r="AD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 t="s">
        <v>45</v>
      </c>
      <c r="AT935">
        <v>1</v>
      </c>
      <c r="AU935" t="s">
        <v>45</v>
      </c>
      <c r="AV935">
        <v>0</v>
      </c>
      <c r="AW935">
        <v>1</v>
      </c>
      <c r="AX935">
        <v>-1</v>
      </c>
      <c r="AY935">
        <v>0</v>
      </c>
      <c r="AZ935">
        <v>0</v>
      </c>
      <c r="BA935" t="s">
        <v>45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B935">
        <v>0</v>
      </c>
    </row>
    <row r="936" spans="1:80">
      <c r="A936">
        <f>ROW(Source!A2053)</f>
        <v>2053</v>
      </c>
      <c r="B936">
        <v>22950688</v>
      </c>
      <c r="C936">
        <v>22956967</v>
      </c>
      <c r="D936">
        <v>7157835</v>
      </c>
      <c r="E936">
        <v>7157832</v>
      </c>
      <c r="F936">
        <v>1</v>
      </c>
      <c r="G936">
        <v>7157832</v>
      </c>
      <c r="H936">
        <v>1</v>
      </c>
      <c r="I936" t="s">
        <v>1053</v>
      </c>
      <c r="J936" t="s">
        <v>45</v>
      </c>
      <c r="K936" t="s">
        <v>1054</v>
      </c>
      <c r="L936">
        <v>1191</v>
      </c>
      <c r="N936">
        <v>1013</v>
      </c>
      <c r="O936" t="s">
        <v>1055</v>
      </c>
      <c r="P936" t="s">
        <v>1055</v>
      </c>
      <c r="Q936">
        <v>1</v>
      </c>
      <c r="Y936">
        <v>89.9</v>
      </c>
      <c r="AA936">
        <v>0</v>
      </c>
      <c r="AB936">
        <v>0</v>
      </c>
      <c r="AC936">
        <v>0</v>
      </c>
      <c r="AD936">
        <v>0</v>
      </c>
      <c r="AN936">
        <v>0</v>
      </c>
      <c r="AO936">
        <v>1</v>
      </c>
      <c r="AP936">
        <v>0</v>
      </c>
      <c r="AQ936">
        <v>0</v>
      </c>
      <c r="AR936">
        <v>0</v>
      </c>
      <c r="AS936" t="s">
        <v>45</v>
      </c>
      <c r="AT936">
        <v>89.9</v>
      </c>
      <c r="AU936" t="s">
        <v>45</v>
      </c>
      <c r="AV936">
        <v>1</v>
      </c>
      <c r="AW936">
        <v>2</v>
      </c>
      <c r="AX936">
        <v>22956968</v>
      </c>
      <c r="AY936">
        <v>1</v>
      </c>
      <c r="AZ936">
        <v>0</v>
      </c>
      <c r="BA936">
        <v>922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B936">
        <v>0</v>
      </c>
    </row>
    <row r="937" spans="1:80">
      <c r="A937">
        <f>ROW(Source!A2053)</f>
        <v>2053</v>
      </c>
      <c r="B937">
        <v>22950688</v>
      </c>
      <c r="C937">
        <v>22956967</v>
      </c>
      <c r="D937">
        <v>7231421</v>
      </c>
      <c r="E937">
        <v>1</v>
      </c>
      <c r="F937">
        <v>1</v>
      </c>
      <c r="G937">
        <v>7157832</v>
      </c>
      <c r="H937">
        <v>2</v>
      </c>
      <c r="I937" t="s">
        <v>1157</v>
      </c>
      <c r="J937" t="s">
        <v>1158</v>
      </c>
      <c r="K937" t="s">
        <v>1159</v>
      </c>
      <c r="L937">
        <v>1368</v>
      </c>
      <c r="N937">
        <v>1011</v>
      </c>
      <c r="O937" t="s">
        <v>1059</v>
      </c>
      <c r="P937" t="s">
        <v>1059</v>
      </c>
      <c r="Q937">
        <v>1</v>
      </c>
      <c r="Y937">
        <v>1.83</v>
      </c>
      <c r="AA937">
        <v>0</v>
      </c>
      <c r="AB937">
        <v>74.44</v>
      </c>
      <c r="AC937">
        <v>17.59</v>
      </c>
      <c r="AD937">
        <v>0</v>
      </c>
      <c r="AN937">
        <v>0</v>
      </c>
      <c r="AO937">
        <v>1</v>
      </c>
      <c r="AP937">
        <v>0</v>
      </c>
      <c r="AQ937">
        <v>0</v>
      </c>
      <c r="AR937">
        <v>0</v>
      </c>
      <c r="AS937" t="s">
        <v>45</v>
      </c>
      <c r="AT937">
        <v>1.83</v>
      </c>
      <c r="AU937" t="s">
        <v>45</v>
      </c>
      <c r="AV937">
        <v>0</v>
      </c>
      <c r="AW937">
        <v>2</v>
      </c>
      <c r="AX937">
        <v>22956969</v>
      </c>
      <c r="AY937">
        <v>1</v>
      </c>
      <c r="AZ937">
        <v>0</v>
      </c>
      <c r="BA937">
        <v>923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B937">
        <v>0</v>
      </c>
    </row>
    <row r="938" spans="1:80">
      <c r="A938">
        <f>ROW(Source!A2053)</f>
        <v>2053</v>
      </c>
      <c r="B938">
        <v>22950688</v>
      </c>
      <c r="C938">
        <v>22956967</v>
      </c>
      <c r="D938">
        <v>7230811</v>
      </c>
      <c r="E938">
        <v>1</v>
      </c>
      <c r="F938">
        <v>1</v>
      </c>
      <c r="G938">
        <v>7157832</v>
      </c>
      <c r="H938">
        <v>2</v>
      </c>
      <c r="I938" t="s">
        <v>1144</v>
      </c>
      <c r="J938" t="s">
        <v>1145</v>
      </c>
      <c r="K938" t="s">
        <v>1146</v>
      </c>
      <c r="L938">
        <v>1368</v>
      </c>
      <c r="N938">
        <v>1011</v>
      </c>
      <c r="O938" t="s">
        <v>1059</v>
      </c>
      <c r="P938" t="s">
        <v>1059</v>
      </c>
      <c r="Q938">
        <v>1</v>
      </c>
      <c r="Y938">
        <v>1.52</v>
      </c>
      <c r="AA938">
        <v>0</v>
      </c>
      <c r="AB938">
        <v>102.11</v>
      </c>
      <c r="AC938">
        <v>30.03</v>
      </c>
      <c r="AD938">
        <v>0</v>
      </c>
      <c r="AN938">
        <v>0</v>
      </c>
      <c r="AO938">
        <v>1</v>
      </c>
      <c r="AP938">
        <v>0</v>
      </c>
      <c r="AQ938">
        <v>0</v>
      </c>
      <c r="AR938">
        <v>0</v>
      </c>
      <c r="AS938" t="s">
        <v>45</v>
      </c>
      <c r="AT938">
        <v>1.52</v>
      </c>
      <c r="AU938" t="s">
        <v>45</v>
      </c>
      <c r="AV938">
        <v>0</v>
      </c>
      <c r="AW938">
        <v>2</v>
      </c>
      <c r="AX938">
        <v>22956970</v>
      </c>
      <c r="AY938">
        <v>1</v>
      </c>
      <c r="AZ938">
        <v>0</v>
      </c>
      <c r="BA938">
        <v>924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B938">
        <v>0</v>
      </c>
    </row>
    <row r="939" spans="1:80">
      <c r="A939">
        <f>ROW(Source!A2053)</f>
        <v>2053</v>
      </c>
      <c r="B939">
        <v>22950688</v>
      </c>
      <c r="C939">
        <v>22956967</v>
      </c>
      <c r="D939">
        <v>7231015</v>
      </c>
      <c r="E939">
        <v>1</v>
      </c>
      <c r="F939">
        <v>1</v>
      </c>
      <c r="G939">
        <v>7157832</v>
      </c>
      <c r="H939">
        <v>2</v>
      </c>
      <c r="I939" t="s">
        <v>1394</v>
      </c>
      <c r="J939" t="s">
        <v>1395</v>
      </c>
      <c r="K939" t="s">
        <v>1396</v>
      </c>
      <c r="L939">
        <v>1368</v>
      </c>
      <c r="N939">
        <v>1011</v>
      </c>
      <c r="O939" t="s">
        <v>1059</v>
      </c>
      <c r="P939" t="s">
        <v>1059</v>
      </c>
      <c r="Q939">
        <v>1</v>
      </c>
      <c r="Y939">
        <v>1.79</v>
      </c>
      <c r="AA939">
        <v>0</v>
      </c>
      <c r="AB939">
        <v>13.3</v>
      </c>
      <c r="AC939">
        <v>0.97</v>
      </c>
      <c r="AD939">
        <v>0</v>
      </c>
      <c r="AN939">
        <v>0</v>
      </c>
      <c r="AO939">
        <v>1</v>
      </c>
      <c r="AP939">
        <v>0</v>
      </c>
      <c r="AQ939">
        <v>0</v>
      </c>
      <c r="AR939">
        <v>0</v>
      </c>
      <c r="AS939" t="s">
        <v>45</v>
      </c>
      <c r="AT939">
        <v>1.79</v>
      </c>
      <c r="AU939" t="s">
        <v>45</v>
      </c>
      <c r="AV939">
        <v>0</v>
      </c>
      <c r="AW939">
        <v>2</v>
      </c>
      <c r="AX939">
        <v>22956971</v>
      </c>
      <c r="AY939">
        <v>1</v>
      </c>
      <c r="AZ939">
        <v>0</v>
      </c>
      <c r="BA939">
        <v>925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B939">
        <v>0</v>
      </c>
    </row>
    <row r="940" spans="1:80">
      <c r="A940">
        <f>ROW(Source!A2053)</f>
        <v>2053</v>
      </c>
      <c r="B940">
        <v>22950688</v>
      </c>
      <c r="C940">
        <v>22956967</v>
      </c>
      <c r="D940">
        <v>7232717</v>
      </c>
      <c r="E940">
        <v>1</v>
      </c>
      <c r="F940">
        <v>1</v>
      </c>
      <c r="G940">
        <v>7157832</v>
      </c>
      <c r="H940">
        <v>3</v>
      </c>
      <c r="I940" t="s">
        <v>1397</v>
      </c>
      <c r="J940" t="s">
        <v>1398</v>
      </c>
      <c r="K940" t="s">
        <v>1399</v>
      </c>
      <c r="L940">
        <v>1348</v>
      </c>
      <c r="N940">
        <v>1009</v>
      </c>
      <c r="O940" t="s">
        <v>138</v>
      </c>
      <c r="P940" t="s">
        <v>138</v>
      </c>
      <c r="Q940">
        <v>1000</v>
      </c>
      <c r="Y940">
        <v>2.3599999999999999E-2</v>
      </c>
      <c r="AA940">
        <v>1463.45</v>
      </c>
      <c r="AB940">
        <v>0</v>
      </c>
      <c r="AC940">
        <v>0</v>
      </c>
      <c r="AD940">
        <v>0</v>
      </c>
      <c r="AN940">
        <v>0</v>
      </c>
      <c r="AO940">
        <v>1</v>
      </c>
      <c r="AP940">
        <v>0</v>
      </c>
      <c r="AQ940">
        <v>0</v>
      </c>
      <c r="AR940">
        <v>0</v>
      </c>
      <c r="AS940" t="s">
        <v>45</v>
      </c>
      <c r="AT940">
        <v>2.3599999999999999E-2</v>
      </c>
      <c r="AU940" t="s">
        <v>45</v>
      </c>
      <c r="AV940">
        <v>0</v>
      </c>
      <c r="AW940">
        <v>2</v>
      </c>
      <c r="AX940">
        <v>22956972</v>
      </c>
      <c r="AY940">
        <v>1</v>
      </c>
      <c r="AZ940">
        <v>0</v>
      </c>
      <c r="BA940">
        <v>926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B940">
        <v>0</v>
      </c>
    </row>
    <row r="941" spans="1:80">
      <c r="A941">
        <f>ROW(Source!A2053)</f>
        <v>2053</v>
      </c>
      <c r="B941">
        <v>22950688</v>
      </c>
      <c r="C941">
        <v>22956967</v>
      </c>
      <c r="D941">
        <v>7232930</v>
      </c>
      <c r="E941">
        <v>1</v>
      </c>
      <c r="F941">
        <v>1</v>
      </c>
      <c r="G941">
        <v>7157832</v>
      </c>
      <c r="H941">
        <v>3</v>
      </c>
      <c r="I941" t="s">
        <v>1400</v>
      </c>
      <c r="J941" t="s">
        <v>1401</v>
      </c>
      <c r="K941" t="s">
        <v>1402</v>
      </c>
      <c r="L941">
        <v>1327</v>
      </c>
      <c r="N941">
        <v>1005</v>
      </c>
      <c r="O941" t="s">
        <v>462</v>
      </c>
      <c r="P941" t="s">
        <v>462</v>
      </c>
      <c r="Q941">
        <v>1</v>
      </c>
      <c r="Y941">
        <v>89</v>
      </c>
      <c r="AA941">
        <v>5.76</v>
      </c>
      <c r="AB941">
        <v>0</v>
      </c>
      <c r="AC941">
        <v>0</v>
      </c>
      <c r="AD941">
        <v>0</v>
      </c>
      <c r="AN941">
        <v>0</v>
      </c>
      <c r="AO941">
        <v>1</v>
      </c>
      <c r="AP941">
        <v>0</v>
      </c>
      <c r="AQ941">
        <v>0</v>
      </c>
      <c r="AR941">
        <v>0</v>
      </c>
      <c r="AS941" t="s">
        <v>45</v>
      </c>
      <c r="AT941">
        <v>89</v>
      </c>
      <c r="AU941" t="s">
        <v>45</v>
      </c>
      <c r="AV941">
        <v>0</v>
      </c>
      <c r="AW941">
        <v>2</v>
      </c>
      <c r="AX941">
        <v>22956973</v>
      </c>
      <c r="AY941">
        <v>1</v>
      </c>
      <c r="AZ941">
        <v>0</v>
      </c>
      <c r="BA941">
        <v>927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B941">
        <v>0</v>
      </c>
    </row>
    <row r="942" spans="1:80">
      <c r="A942">
        <f>ROW(Source!A2053)</f>
        <v>2053</v>
      </c>
      <c r="B942">
        <v>22950688</v>
      </c>
      <c r="C942">
        <v>22956967</v>
      </c>
      <c r="D942">
        <v>7231843</v>
      </c>
      <c r="E942">
        <v>1</v>
      </c>
      <c r="F942">
        <v>1</v>
      </c>
      <c r="G942">
        <v>7157832</v>
      </c>
      <c r="H942">
        <v>3</v>
      </c>
      <c r="I942" t="s">
        <v>1169</v>
      </c>
      <c r="J942" t="s">
        <v>1170</v>
      </c>
      <c r="K942" t="s">
        <v>1171</v>
      </c>
      <c r="L942">
        <v>1348</v>
      </c>
      <c r="N942">
        <v>1009</v>
      </c>
      <c r="O942" t="s">
        <v>138</v>
      </c>
      <c r="P942" t="s">
        <v>138</v>
      </c>
      <c r="Q942">
        <v>1000</v>
      </c>
      <c r="Y942">
        <v>4.13E-3</v>
      </c>
      <c r="AA942">
        <v>6521.42</v>
      </c>
      <c r="AB942">
        <v>0</v>
      </c>
      <c r="AC942">
        <v>0</v>
      </c>
      <c r="AD942">
        <v>0</v>
      </c>
      <c r="AN942">
        <v>0</v>
      </c>
      <c r="AO942">
        <v>1</v>
      </c>
      <c r="AP942">
        <v>0</v>
      </c>
      <c r="AQ942">
        <v>0</v>
      </c>
      <c r="AR942">
        <v>0</v>
      </c>
      <c r="AS942" t="s">
        <v>45</v>
      </c>
      <c r="AT942">
        <v>4.13E-3</v>
      </c>
      <c r="AU942" t="s">
        <v>45</v>
      </c>
      <c r="AV942">
        <v>0</v>
      </c>
      <c r="AW942">
        <v>2</v>
      </c>
      <c r="AX942">
        <v>22956974</v>
      </c>
      <c r="AY942">
        <v>1</v>
      </c>
      <c r="AZ942">
        <v>0</v>
      </c>
      <c r="BA942">
        <v>928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B942">
        <v>0</v>
      </c>
    </row>
    <row r="943" spans="1:80">
      <c r="A943">
        <f>ROW(Source!A2053)</f>
        <v>2053</v>
      </c>
      <c r="B943">
        <v>22950688</v>
      </c>
      <c r="C943">
        <v>22956967</v>
      </c>
      <c r="D943">
        <v>7231844</v>
      </c>
      <c r="E943">
        <v>1</v>
      </c>
      <c r="F943">
        <v>1</v>
      </c>
      <c r="G943">
        <v>7157832</v>
      </c>
      <c r="H943">
        <v>3</v>
      </c>
      <c r="I943" t="s">
        <v>1403</v>
      </c>
      <c r="J943" t="s">
        <v>1404</v>
      </c>
      <c r="K943" t="s">
        <v>1405</v>
      </c>
      <c r="L943">
        <v>1348</v>
      </c>
      <c r="N943">
        <v>1009</v>
      </c>
      <c r="O943" t="s">
        <v>138</v>
      </c>
      <c r="P943" t="s">
        <v>138</v>
      </c>
      <c r="Q943">
        <v>1000</v>
      </c>
      <c r="Y943">
        <v>2.0999999999999999E-3</v>
      </c>
      <c r="AA943">
        <v>7875.24</v>
      </c>
      <c r="AB943">
        <v>0</v>
      </c>
      <c r="AC943">
        <v>0</v>
      </c>
      <c r="AD943">
        <v>0</v>
      </c>
      <c r="AN943">
        <v>0</v>
      </c>
      <c r="AO943">
        <v>1</v>
      </c>
      <c r="AP943">
        <v>0</v>
      </c>
      <c r="AQ943">
        <v>0</v>
      </c>
      <c r="AR943">
        <v>0</v>
      </c>
      <c r="AS943" t="s">
        <v>45</v>
      </c>
      <c r="AT943">
        <v>2.0999999999999999E-3</v>
      </c>
      <c r="AU943" t="s">
        <v>45</v>
      </c>
      <c r="AV943">
        <v>0</v>
      </c>
      <c r="AW943">
        <v>2</v>
      </c>
      <c r="AX943">
        <v>22956975</v>
      </c>
      <c r="AY943">
        <v>1</v>
      </c>
      <c r="AZ943">
        <v>0</v>
      </c>
      <c r="BA943">
        <v>929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B943">
        <v>0</v>
      </c>
    </row>
    <row r="944" spans="1:80">
      <c r="A944">
        <f>ROW(Source!A2053)</f>
        <v>2053</v>
      </c>
      <c r="B944">
        <v>22950688</v>
      </c>
      <c r="C944">
        <v>22956967</v>
      </c>
      <c r="D944">
        <v>7231857</v>
      </c>
      <c r="E944">
        <v>1</v>
      </c>
      <c r="F944">
        <v>1</v>
      </c>
      <c r="G944">
        <v>7157832</v>
      </c>
      <c r="H944">
        <v>3</v>
      </c>
      <c r="I944" t="s">
        <v>1406</v>
      </c>
      <c r="J944" t="s">
        <v>1407</v>
      </c>
      <c r="K944" t="s">
        <v>1408</v>
      </c>
      <c r="L944">
        <v>1348</v>
      </c>
      <c r="N944">
        <v>1009</v>
      </c>
      <c r="O944" t="s">
        <v>138</v>
      </c>
      <c r="P944" t="s">
        <v>138</v>
      </c>
      <c r="Q944">
        <v>1000</v>
      </c>
      <c r="Y944">
        <v>1.6E-2</v>
      </c>
      <c r="AA944">
        <v>1227.3800000000001</v>
      </c>
      <c r="AB944">
        <v>0</v>
      </c>
      <c r="AC944">
        <v>0</v>
      </c>
      <c r="AD944">
        <v>0</v>
      </c>
      <c r="AN944">
        <v>0</v>
      </c>
      <c r="AO944">
        <v>1</v>
      </c>
      <c r="AP944">
        <v>0</v>
      </c>
      <c r="AQ944">
        <v>0</v>
      </c>
      <c r="AR944">
        <v>0</v>
      </c>
      <c r="AS944" t="s">
        <v>45</v>
      </c>
      <c r="AT944">
        <v>1.6E-2</v>
      </c>
      <c r="AU944" t="s">
        <v>45</v>
      </c>
      <c r="AV944">
        <v>0</v>
      </c>
      <c r="AW944">
        <v>2</v>
      </c>
      <c r="AX944">
        <v>22956976</v>
      </c>
      <c r="AY944">
        <v>1</v>
      </c>
      <c r="AZ944">
        <v>0</v>
      </c>
      <c r="BA944">
        <v>930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B944">
        <v>0</v>
      </c>
    </row>
    <row r="945" spans="1:80">
      <c r="A945">
        <f>ROW(Source!A2053)</f>
        <v>2053</v>
      </c>
      <c r="B945">
        <v>22950688</v>
      </c>
      <c r="C945">
        <v>22956967</v>
      </c>
      <c r="D945">
        <v>7231936</v>
      </c>
      <c r="E945">
        <v>1</v>
      </c>
      <c r="F945">
        <v>1</v>
      </c>
      <c r="G945">
        <v>7157832</v>
      </c>
      <c r="H945">
        <v>3</v>
      </c>
      <c r="I945" t="s">
        <v>1172</v>
      </c>
      <c r="J945" t="s">
        <v>1173</v>
      </c>
      <c r="K945" t="s">
        <v>1174</v>
      </c>
      <c r="L945">
        <v>1339</v>
      </c>
      <c r="N945">
        <v>1007</v>
      </c>
      <c r="O945" t="s">
        <v>102</v>
      </c>
      <c r="P945" t="s">
        <v>102</v>
      </c>
      <c r="Q945">
        <v>1</v>
      </c>
      <c r="Y945">
        <v>0.08</v>
      </c>
      <c r="AA945">
        <v>1828.56</v>
      </c>
      <c r="AB945">
        <v>0</v>
      </c>
      <c r="AC945">
        <v>0</v>
      </c>
      <c r="AD945">
        <v>0</v>
      </c>
      <c r="AN945">
        <v>0</v>
      </c>
      <c r="AO945">
        <v>1</v>
      </c>
      <c r="AP945">
        <v>0</v>
      </c>
      <c r="AQ945">
        <v>0</v>
      </c>
      <c r="AR945">
        <v>0</v>
      </c>
      <c r="AS945" t="s">
        <v>45</v>
      </c>
      <c r="AT945">
        <v>0.08</v>
      </c>
      <c r="AU945" t="s">
        <v>45</v>
      </c>
      <c r="AV945">
        <v>0</v>
      </c>
      <c r="AW945">
        <v>2</v>
      </c>
      <c r="AX945">
        <v>22956977</v>
      </c>
      <c r="AY945">
        <v>1</v>
      </c>
      <c r="AZ945">
        <v>0</v>
      </c>
      <c r="BA945">
        <v>931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B945">
        <v>0</v>
      </c>
    </row>
    <row r="946" spans="1:80">
      <c r="A946">
        <f>ROW(Source!A2053)</f>
        <v>2053</v>
      </c>
      <c r="B946">
        <v>22950688</v>
      </c>
      <c r="C946">
        <v>22956967</v>
      </c>
      <c r="D946">
        <v>7232436</v>
      </c>
      <c r="E946">
        <v>1</v>
      </c>
      <c r="F946">
        <v>1</v>
      </c>
      <c r="G946">
        <v>7157832</v>
      </c>
      <c r="H946">
        <v>3</v>
      </c>
      <c r="I946" t="s">
        <v>1268</v>
      </c>
      <c r="J946" t="s">
        <v>1269</v>
      </c>
      <c r="K946" t="s">
        <v>1270</v>
      </c>
      <c r="L946">
        <v>1346</v>
      </c>
      <c r="N946">
        <v>1009</v>
      </c>
      <c r="O946" t="s">
        <v>163</v>
      </c>
      <c r="P946" t="s">
        <v>163</v>
      </c>
      <c r="Q946">
        <v>1</v>
      </c>
      <c r="Y946">
        <v>108</v>
      </c>
      <c r="AA946">
        <v>9.86</v>
      </c>
      <c r="AB946">
        <v>0</v>
      </c>
      <c r="AC946">
        <v>0</v>
      </c>
      <c r="AD946">
        <v>0</v>
      </c>
      <c r="AN946">
        <v>0</v>
      </c>
      <c r="AO946">
        <v>1</v>
      </c>
      <c r="AP946">
        <v>0</v>
      </c>
      <c r="AQ946">
        <v>0</v>
      </c>
      <c r="AR946">
        <v>0</v>
      </c>
      <c r="AS946" t="s">
        <v>45</v>
      </c>
      <c r="AT946">
        <v>108</v>
      </c>
      <c r="AU946" t="s">
        <v>45</v>
      </c>
      <c r="AV946">
        <v>0</v>
      </c>
      <c r="AW946">
        <v>2</v>
      </c>
      <c r="AX946">
        <v>22956978</v>
      </c>
      <c r="AY946">
        <v>1</v>
      </c>
      <c r="AZ946">
        <v>0</v>
      </c>
      <c r="BA946">
        <v>932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B946">
        <v>0</v>
      </c>
    </row>
    <row r="947" spans="1:80">
      <c r="A947">
        <f>ROW(Source!A2053)</f>
        <v>2053</v>
      </c>
      <c r="B947">
        <v>22950688</v>
      </c>
      <c r="C947">
        <v>22956967</v>
      </c>
      <c r="D947">
        <v>7234974</v>
      </c>
      <c r="E947">
        <v>1</v>
      </c>
      <c r="F947">
        <v>1</v>
      </c>
      <c r="G947">
        <v>7157832</v>
      </c>
      <c r="H947">
        <v>3</v>
      </c>
      <c r="I947" t="s">
        <v>1409</v>
      </c>
      <c r="J947" t="s">
        <v>1410</v>
      </c>
      <c r="K947" t="s">
        <v>1411</v>
      </c>
      <c r="L947">
        <v>1339</v>
      </c>
      <c r="N947">
        <v>1007</v>
      </c>
      <c r="O947" t="s">
        <v>102</v>
      </c>
      <c r="P947" t="s">
        <v>102</v>
      </c>
      <c r="Q947">
        <v>1</v>
      </c>
      <c r="Y947">
        <v>0.105</v>
      </c>
      <c r="AA947">
        <v>540.41999999999996</v>
      </c>
      <c r="AB947">
        <v>0</v>
      </c>
      <c r="AC947">
        <v>0</v>
      </c>
      <c r="AD947">
        <v>0</v>
      </c>
      <c r="AN947">
        <v>0</v>
      </c>
      <c r="AO947">
        <v>1</v>
      </c>
      <c r="AP947">
        <v>0</v>
      </c>
      <c r="AQ947">
        <v>0</v>
      </c>
      <c r="AR947">
        <v>0</v>
      </c>
      <c r="AS947" t="s">
        <v>45</v>
      </c>
      <c r="AT947">
        <v>0.105</v>
      </c>
      <c r="AU947" t="s">
        <v>45</v>
      </c>
      <c r="AV947">
        <v>0</v>
      </c>
      <c r="AW947">
        <v>2</v>
      </c>
      <c r="AX947">
        <v>22956979</v>
      </c>
      <c r="AY947">
        <v>1</v>
      </c>
      <c r="AZ947">
        <v>0</v>
      </c>
      <c r="BA947">
        <v>933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B947">
        <v>0</v>
      </c>
    </row>
    <row r="948" spans="1:80">
      <c r="A948">
        <f>ROW(Source!A2053)</f>
        <v>2053</v>
      </c>
      <c r="B948">
        <v>22950688</v>
      </c>
      <c r="C948">
        <v>22956967</v>
      </c>
      <c r="D948">
        <v>7238382</v>
      </c>
      <c r="E948">
        <v>1</v>
      </c>
      <c r="F948">
        <v>1</v>
      </c>
      <c r="G948">
        <v>7157832</v>
      </c>
      <c r="H948">
        <v>3</v>
      </c>
      <c r="I948" t="s">
        <v>1412</v>
      </c>
      <c r="J948" t="s">
        <v>1413</v>
      </c>
      <c r="K948" t="s">
        <v>1414</v>
      </c>
      <c r="L948">
        <v>1346</v>
      </c>
      <c r="N948">
        <v>1009</v>
      </c>
      <c r="O948" t="s">
        <v>163</v>
      </c>
      <c r="P948" t="s">
        <v>163</v>
      </c>
      <c r="Q948">
        <v>1</v>
      </c>
      <c r="Y948">
        <v>37.5</v>
      </c>
      <c r="AA948">
        <v>4.37</v>
      </c>
      <c r="AB948">
        <v>0</v>
      </c>
      <c r="AC948">
        <v>0</v>
      </c>
      <c r="AD948">
        <v>0</v>
      </c>
      <c r="AN948">
        <v>0</v>
      </c>
      <c r="AO948">
        <v>1</v>
      </c>
      <c r="AP948">
        <v>0</v>
      </c>
      <c r="AQ948">
        <v>0</v>
      </c>
      <c r="AR948">
        <v>0</v>
      </c>
      <c r="AS948" t="s">
        <v>45</v>
      </c>
      <c r="AT948">
        <v>37.5</v>
      </c>
      <c r="AU948" t="s">
        <v>45</v>
      </c>
      <c r="AV948">
        <v>0</v>
      </c>
      <c r="AW948">
        <v>2</v>
      </c>
      <c r="AX948">
        <v>22956980</v>
      </c>
      <c r="AY948">
        <v>1</v>
      </c>
      <c r="AZ948">
        <v>0</v>
      </c>
      <c r="BA948">
        <v>934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B948">
        <v>0</v>
      </c>
    </row>
    <row r="949" spans="1:80">
      <c r="A949">
        <f>ROW(Source!A2053)</f>
        <v>2053</v>
      </c>
      <c r="B949">
        <v>22950688</v>
      </c>
      <c r="C949">
        <v>22956967</v>
      </c>
      <c r="D949">
        <v>7239013</v>
      </c>
      <c r="E949">
        <v>1</v>
      </c>
      <c r="F949">
        <v>1</v>
      </c>
      <c r="G949">
        <v>7157832</v>
      </c>
      <c r="H949">
        <v>3</v>
      </c>
      <c r="I949" t="s">
        <v>1028</v>
      </c>
      <c r="J949" t="s">
        <v>1030</v>
      </c>
      <c r="K949" t="s">
        <v>1029</v>
      </c>
      <c r="L949">
        <v>1354</v>
      </c>
      <c r="N949">
        <v>1010</v>
      </c>
      <c r="O949" t="s">
        <v>227</v>
      </c>
      <c r="P949" t="s">
        <v>227</v>
      </c>
      <c r="Q949">
        <v>1</v>
      </c>
      <c r="Y949">
        <v>100</v>
      </c>
      <c r="AA949">
        <v>99.57</v>
      </c>
      <c r="AB949">
        <v>0</v>
      </c>
      <c r="AC949">
        <v>0</v>
      </c>
      <c r="AD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 t="s">
        <v>45</v>
      </c>
      <c r="AT949">
        <v>100</v>
      </c>
      <c r="AU949" t="s">
        <v>45</v>
      </c>
      <c r="AV949">
        <v>0</v>
      </c>
      <c r="AW949">
        <v>1</v>
      </c>
      <c r="AX949">
        <v>-1</v>
      </c>
      <c r="AY949">
        <v>0</v>
      </c>
      <c r="AZ949">
        <v>0</v>
      </c>
      <c r="BA949" t="s">
        <v>45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B949">
        <v>0</v>
      </c>
    </row>
    <row r="950" spans="1:80">
      <c r="A950">
        <f>ROW(Source!A2053)</f>
        <v>2053</v>
      </c>
      <c r="B950">
        <v>22950688</v>
      </c>
      <c r="C950">
        <v>22956967</v>
      </c>
      <c r="D950">
        <v>7239542</v>
      </c>
      <c r="E950">
        <v>1</v>
      </c>
      <c r="F950">
        <v>1</v>
      </c>
      <c r="G950">
        <v>7157832</v>
      </c>
      <c r="H950">
        <v>3</v>
      </c>
      <c r="I950" t="s">
        <v>1025</v>
      </c>
      <c r="J950" t="s">
        <v>1027</v>
      </c>
      <c r="K950" t="s">
        <v>1026</v>
      </c>
      <c r="L950">
        <v>1327</v>
      </c>
      <c r="N950">
        <v>1005</v>
      </c>
      <c r="O950" t="s">
        <v>462</v>
      </c>
      <c r="P950" t="s">
        <v>462</v>
      </c>
      <c r="Q950">
        <v>1</v>
      </c>
      <c r="Y950">
        <v>0</v>
      </c>
      <c r="AA950">
        <v>503.55</v>
      </c>
      <c r="AB950">
        <v>0</v>
      </c>
      <c r="AC950">
        <v>0</v>
      </c>
      <c r="AD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 t="s">
        <v>45</v>
      </c>
      <c r="AT950">
        <v>0</v>
      </c>
      <c r="AU950" t="s">
        <v>45</v>
      </c>
      <c r="AV950">
        <v>0</v>
      </c>
      <c r="AW950">
        <v>1</v>
      </c>
      <c r="AX950">
        <v>-1</v>
      </c>
      <c r="AY950">
        <v>0</v>
      </c>
      <c r="AZ950">
        <v>0</v>
      </c>
      <c r="BA950" t="s">
        <v>45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B950">
        <v>0</v>
      </c>
    </row>
    <row r="951" spans="1:80">
      <c r="A951">
        <f>ROW(Source!A2056)</f>
        <v>2056</v>
      </c>
      <c r="B951">
        <v>22950688</v>
      </c>
      <c r="C951">
        <v>22956985</v>
      </c>
      <c r="D951">
        <v>7157835</v>
      </c>
      <c r="E951">
        <v>7157832</v>
      </c>
      <c r="F951">
        <v>1</v>
      </c>
      <c r="G951">
        <v>7157832</v>
      </c>
      <c r="H951">
        <v>1</v>
      </c>
      <c r="I951" t="s">
        <v>1053</v>
      </c>
      <c r="J951" t="s">
        <v>45</v>
      </c>
      <c r="K951" t="s">
        <v>1054</v>
      </c>
      <c r="L951">
        <v>1191</v>
      </c>
      <c r="N951">
        <v>1013</v>
      </c>
      <c r="O951" t="s">
        <v>1055</v>
      </c>
      <c r="P951" t="s">
        <v>1055</v>
      </c>
      <c r="Q951">
        <v>1</v>
      </c>
      <c r="Y951">
        <v>0.27</v>
      </c>
      <c r="AA951">
        <v>0</v>
      </c>
      <c r="AB951">
        <v>0</v>
      </c>
      <c r="AC951">
        <v>0</v>
      </c>
      <c r="AD951">
        <v>0</v>
      </c>
      <c r="AN951">
        <v>0</v>
      </c>
      <c r="AO951">
        <v>1</v>
      </c>
      <c r="AP951">
        <v>0</v>
      </c>
      <c r="AQ951">
        <v>0</v>
      </c>
      <c r="AR951">
        <v>0</v>
      </c>
      <c r="AS951" t="s">
        <v>45</v>
      </c>
      <c r="AT951">
        <v>0.27</v>
      </c>
      <c r="AU951" t="s">
        <v>45</v>
      </c>
      <c r="AV951">
        <v>1</v>
      </c>
      <c r="AW951">
        <v>2</v>
      </c>
      <c r="AX951">
        <v>22956986</v>
      </c>
      <c r="AY951">
        <v>1</v>
      </c>
      <c r="AZ951">
        <v>0</v>
      </c>
      <c r="BA951">
        <v>937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B951">
        <v>0</v>
      </c>
    </row>
    <row r="952" spans="1:80">
      <c r="A952">
        <f>ROW(Source!A2056)</f>
        <v>2056</v>
      </c>
      <c r="B952">
        <v>22950688</v>
      </c>
      <c r="C952">
        <v>22956985</v>
      </c>
      <c r="D952">
        <v>7159942</v>
      </c>
      <c r="E952">
        <v>7157832</v>
      </c>
      <c r="F952">
        <v>1</v>
      </c>
      <c r="G952">
        <v>7157832</v>
      </c>
      <c r="H952">
        <v>2</v>
      </c>
      <c r="I952" t="s">
        <v>1063</v>
      </c>
      <c r="J952" t="s">
        <v>45</v>
      </c>
      <c r="K952" t="s">
        <v>1064</v>
      </c>
      <c r="L952">
        <v>1344</v>
      </c>
      <c r="N952">
        <v>1008</v>
      </c>
      <c r="O952" t="s">
        <v>1065</v>
      </c>
      <c r="P952" t="s">
        <v>1065</v>
      </c>
      <c r="Q952">
        <v>1</v>
      </c>
      <c r="Y952">
        <v>0.05</v>
      </c>
      <c r="AA952">
        <v>0</v>
      </c>
      <c r="AB952">
        <v>1</v>
      </c>
      <c r="AC952">
        <v>0</v>
      </c>
      <c r="AD952">
        <v>0</v>
      </c>
      <c r="AN952">
        <v>0</v>
      </c>
      <c r="AO952">
        <v>1</v>
      </c>
      <c r="AP952">
        <v>0</v>
      </c>
      <c r="AQ952">
        <v>0</v>
      </c>
      <c r="AR952">
        <v>0</v>
      </c>
      <c r="AS952" t="s">
        <v>45</v>
      </c>
      <c r="AT952">
        <v>0.05</v>
      </c>
      <c r="AU952" t="s">
        <v>45</v>
      </c>
      <c r="AV952">
        <v>0</v>
      </c>
      <c r="AW952">
        <v>2</v>
      </c>
      <c r="AX952">
        <v>22956988</v>
      </c>
      <c r="AY952">
        <v>1</v>
      </c>
      <c r="AZ952">
        <v>0</v>
      </c>
      <c r="BA952">
        <v>938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B952">
        <v>0</v>
      </c>
    </row>
    <row r="953" spans="1:80">
      <c r="A953">
        <f>ROW(Source!A2056)</f>
        <v>2056</v>
      </c>
      <c r="B953">
        <v>22950688</v>
      </c>
      <c r="C953">
        <v>22956985</v>
      </c>
      <c r="D953">
        <v>7231491</v>
      </c>
      <c r="E953">
        <v>1</v>
      </c>
      <c r="F953">
        <v>1</v>
      </c>
      <c r="G953">
        <v>7157832</v>
      </c>
      <c r="H953">
        <v>2</v>
      </c>
      <c r="I953" t="s">
        <v>1388</v>
      </c>
      <c r="J953" t="s">
        <v>1389</v>
      </c>
      <c r="K953" t="s">
        <v>1390</v>
      </c>
      <c r="L953">
        <v>1368</v>
      </c>
      <c r="N953">
        <v>1011</v>
      </c>
      <c r="O953" t="s">
        <v>1059</v>
      </c>
      <c r="P953" t="s">
        <v>1059</v>
      </c>
      <c r="Q953">
        <v>1</v>
      </c>
      <c r="Y953">
        <v>0.2</v>
      </c>
      <c r="AA953">
        <v>0</v>
      </c>
      <c r="AB953">
        <v>0.64</v>
      </c>
      <c r="AC953">
        <v>0.04</v>
      </c>
      <c r="AD953">
        <v>0</v>
      </c>
      <c r="AN953">
        <v>0</v>
      </c>
      <c r="AO953">
        <v>1</v>
      </c>
      <c r="AP953">
        <v>0</v>
      </c>
      <c r="AQ953">
        <v>0</v>
      </c>
      <c r="AR953">
        <v>0</v>
      </c>
      <c r="AS953" t="s">
        <v>45</v>
      </c>
      <c r="AT953">
        <v>0.2</v>
      </c>
      <c r="AU953" t="s">
        <v>45</v>
      </c>
      <c r="AV953">
        <v>0</v>
      </c>
      <c r="AW953">
        <v>2</v>
      </c>
      <c r="AX953">
        <v>22956987</v>
      </c>
      <c r="AY953">
        <v>1</v>
      </c>
      <c r="AZ953">
        <v>0</v>
      </c>
      <c r="BA953">
        <v>939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B953">
        <v>0</v>
      </c>
    </row>
    <row r="954" spans="1:80">
      <c r="A954">
        <f>ROW(Source!A2056)</f>
        <v>2056</v>
      </c>
      <c r="B954">
        <v>22950688</v>
      </c>
      <c r="C954">
        <v>22956985</v>
      </c>
      <c r="D954">
        <v>7239008</v>
      </c>
      <c r="E954">
        <v>1</v>
      </c>
      <c r="F954">
        <v>1</v>
      </c>
      <c r="G954">
        <v>7157832</v>
      </c>
      <c r="H954">
        <v>3</v>
      </c>
      <c r="I954" t="s">
        <v>1037</v>
      </c>
      <c r="J954" t="s">
        <v>1039</v>
      </c>
      <c r="K954" t="s">
        <v>1038</v>
      </c>
      <c r="L954">
        <v>1354</v>
      </c>
      <c r="N954">
        <v>1010</v>
      </c>
      <c r="O954" t="s">
        <v>227</v>
      </c>
      <c r="P954" t="s">
        <v>227</v>
      </c>
      <c r="Q954">
        <v>1</v>
      </c>
      <c r="Y954">
        <v>1</v>
      </c>
      <c r="AA954">
        <v>264.27999999999997</v>
      </c>
      <c r="AB954">
        <v>0</v>
      </c>
      <c r="AC954">
        <v>0</v>
      </c>
      <c r="AD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 t="s">
        <v>45</v>
      </c>
      <c r="AT954">
        <v>1</v>
      </c>
      <c r="AU954" t="s">
        <v>45</v>
      </c>
      <c r="AV954">
        <v>0</v>
      </c>
      <c r="AW954">
        <v>1</v>
      </c>
      <c r="AX954">
        <v>-1</v>
      </c>
      <c r="AY954">
        <v>0</v>
      </c>
      <c r="AZ954">
        <v>0</v>
      </c>
      <c r="BA954" t="s">
        <v>45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B954">
        <v>0</v>
      </c>
    </row>
    <row r="955" spans="1:80">
      <c r="A955">
        <f>ROW(Source!A2084)</f>
        <v>2084</v>
      </c>
      <c r="B955">
        <v>22950688</v>
      </c>
      <c r="C955">
        <v>22956991</v>
      </c>
      <c r="D955">
        <v>7157835</v>
      </c>
      <c r="E955">
        <v>7157832</v>
      </c>
      <c r="F955">
        <v>1</v>
      </c>
      <c r="G955">
        <v>7157832</v>
      </c>
      <c r="H955">
        <v>1</v>
      </c>
      <c r="I955" t="s">
        <v>1053</v>
      </c>
      <c r="J955" t="s">
        <v>45</v>
      </c>
      <c r="K955" t="s">
        <v>1054</v>
      </c>
      <c r="L955">
        <v>1191</v>
      </c>
      <c r="N955">
        <v>1013</v>
      </c>
      <c r="O955" t="s">
        <v>1055</v>
      </c>
      <c r="P955" t="s">
        <v>1055</v>
      </c>
      <c r="Q955">
        <v>1</v>
      </c>
      <c r="Y955">
        <v>89.9</v>
      </c>
      <c r="AA955">
        <v>0</v>
      </c>
      <c r="AB955">
        <v>0</v>
      </c>
      <c r="AC955">
        <v>0</v>
      </c>
      <c r="AD955">
        <v>0</v>
      </c>
      <c r="AN955">
        <v>0</v>
      </c>
      <c r="AO955">
        <v>1</v>
      </c>
      <c r="AP955">
        <v>0</v>
      </c>
      <c r="AQ955">
        <v>0</v>
      </c>
      <c r="AR955">
        <v>0</v>
      </c>
      <c r="AS955" t="s">
        <v>45</v>
      </c>
      <c r="AT955">
        <v>89.9</v>
      </c>
      <c r="AU955" t="s">
        <v>45</v>
      </c>
      <c r="AV955">
        <v>1</v>
      </c>
      <c r="AW955">
        <v>2</v>
      </c>
      <c r="AX955">
        <v>22957005</v>
      </c>
      <c r="AY955">
        <v>1</v>
      </c>
      <c r="AZ955">
        <v>0</v>
      </c>
      <c r="BA955">
        <v>941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B955">
        <v>0</v>
      </c>
    </row>
    <row r="956" spans="1:80">
      <c r="A956">
        <f>ROW(Source!A2084)</f>
        <v>2084</v>
      </c>
      <c r="B956">
        <v>22950688</v>
      </c>
      <c r="C956">
        <v>22956991</v>
      </c>
      <c r="D956">
        <v>7231421</v>
      </c>
      <c r="E956">
        <v>1</v>
      </c>
      <c r="F956">
        <v>1</v>
      </c>
      <c r="G956">
        <v>7157832</v>
      </c>
      <c r="H956">
        <v>2</v>
      </c>
      <c r="I956" t="s">
        <v>1157</v>
      </c>
      <c r="J956" t="s">
        <v>1158</v>
      </c>
      <c r="K956" t="s">
        <v>1159</v>
      </c>
      <c r="L956">
        <v>1368</v>
      </c>
      <c r="N956">
        <v>1011</v>
      </c>
      <c r="O956" t="s">
        <v>1059</v>
      </c>
      <c r="P956" t="s">
        <v>1059</v>
      </c>
      <c r="Q956">
        <v>1</v>
      </c>
      <c r="Y956">
        <v>1.83</v>
      </c>
      <c r="AA956">
        <v>0</v>
      </c>
      <c r="AB956">
        <v>74.44</v>
      </c>
      <c r="AC956">
        <v>17.59</v>
      </c>
      <c r="AD956">
        <v>0</v>
      </c>
      <c r="AN956">
        <v>0</v>
      </c>
      <c r="AO956">
        <v>1</v>
      </c>
      <c r="AP956">
        <v>0</v>
      </c>
      <c r="AQ956">
        <v>0</v>
      </c>
      <c r="AR956">
        <v>0</v>
      </c>
      <c r="AS956" t="s">
        <v>45</v>
      </c>
      <c r="AT956">
        <v>1.83</v>
      </c>
      <c r="AU956" t="s">
        <v>45</v>
      </c>
      <c r="AV956">
        <v>0</v>
      </c>
      <c r="AW956">
        <v>2</v>
      </c>
      <c r="AX956">
        <v>22957006</v>
      </c>
      <c r="AY956">
        <v>1</v>
      </c>
      <c r="AZ956">
        <v>0</v>
      </c>
      <c r="BA956">
        <v>942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B956">
        <v>0</v>
      </c>
    </row>
    <row r="957" spans="1:80">
      <c r="A957">
        <f>ROW(Source!A2084)</f>
        <v>2084</v>
      </c>
      <c r="B957">
        <v>22950688</v>
      </c>
      <c r="C957">
        <v>22956991</v>
      </c>
      <c r="D957">
        <v>7230811</v>
      </c>
      <c r="E957">
        <v>1</v>
      </c>
      <c r="F957">
        <v>1</v>
      </c>
      <c r="G957">
        <v>7157832</v>
      </c>
      <c r="H957">
        <v>2</v>
      </c>
      <c r="I957" t="s">
        <v>1144</v>
      </c>
      <c r="J957" t="s">
        <v>1145</v>
      </c>
      <c r="K957" t="s">
        <v>1146</v>
      </c>
      <c r="L957">
        <v>1368</v>
      </c>
      <c r="N957">
        <v>1011</v>
      </c>
      <c r="O957" t="s">
        <v>1059</v>
      </c>
      <c r="P957" t="s">
        <v>1059</v>
      </c>
      <c r="Q957">
        <v>1</v>
      </c>
      <c r="Y957">
        <v>1.52</v>
      </c>
      <c r="AA957">
        <v>0</v>
      </c>
      <c r="AB957">
        <v>102.11</v>
      </c>
      <c r="AC957">
        <v>30.03</v>
      </c>
      <c r="AD957">
        <v>0</v>
      </c>
      <c r="AN957">
        <v>0</v>
      </c>
      <c r="AO957">
        <v>1</v>
      </c>
      <c r="AP957">
        <v>0</v>
      </c>
      <c r="AQ957">
        <v>0</v>
      </c>
      <c r="AR957">
        <v>0</v>
      </c>
      <c r="AS957" t="s">
        <v>45</v>
      </c>
      <c r="AT957">
        <v>1.52</v>
      </c>
      <c r="AU957" t="s">
        <v>45</v>
      </c>
      <c r="AV957">
        <v>0</v>
      </c>
      <c r="AW957">
        <v>2</v>
      </c>
      <c r="AX957">
        <v>22957007</v>
      </c>
      <c r="AY957">
        <v>1</v>
      </c>
      <c r="AZ957">
        <v>0</v>
      </c>
      <c r="BA957">
        <v>943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B957">
        <v>0</v>
      </c>
    </row>
    <row r="958" spans="1:80">
      <c r="A958">
        <f>ROW(Source!A2084)</f>
        <v>2084</v>
      </c>
      <c r="B958">
        <v>22950688</v>
      </c>
      <c r="C958">
        <v>22956991</v>
      </c>
      <c r="D958">
        <v>7231015</v>
      </c>
      <c r="E958">
        <v>1</v>
      </c>
      <c r="F958">
        <v>1</v>
      </c>
      <c r="G958">
        <v>7157832</v>
      </c>
      <c r="H958">
        <v>2</v>
      </c>
      <c r="I958" t="s">
        <v>1394</v>
      </c>
      <c r="J958" t="s">
        <v>1395</v>
      </c>
      <c r="K958" t="s">
        <v>1396</v>
      </c>
      <c r="L958">
        <v>1368</v>
      </c>
      <c r="N958">
        <v>1011</v>
      </c>
      <c r="O958" t="s">
        <v>1059</v>
      </c>
      <c r="P958" t="s">
        <v>1059</v>
      </c>
      <c r="Q958">
        <v>1</v>
      </c>
      <c r="Y958">
        <v>1.79</v>
      </c>
      <c r="AA958">
        <v>0</v>
      </c>
      <c r="AB958">
        <v>13.3</v>
      </c>
      <c r="AC958">
        <v>0.97</v>
      </c>
      <c r="AD958">
        <v>0</v>
      </c>
      <c r="AN958">
        <v>0</v>
      </c>
      <c r="AO958">
        <v>1</v>
      </c>
      <c r="AP958">
        <v>0</v>
      </c>
      <c r="AQ958">
        <v>0</v>
      </c>
      <c r="AR958">
        <v>0</v>
      </c>
      <c r="AS958" t="s">
        <v>45</v>
      </c>
      <c r="AT958">
        <v>1.79</v>
      </c>
      <c r="AU958" t="s">
        <v>45</v>
      </c>
      <c r="AV958">
        <v>0</v>
      </c>
      <c r="AW958">
        <v>2</v>
      </c>
      <c r="AX958">
        <v>22957008</v>
      </c>
      <c r="AY958">
        <v>1</v>
      </c>
      <c r="AZ958">
        <v>0</v>
      </c>
      <c r="BA958">
        <v>944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B958">
        <v>0</v>
      </c>
    </row>
    <row r="959" spans="1:80">
      <c r="A959">
        <f>ROW(Source!A2084)</f>
        <v>2084</v>
      </c>
      <c r="B959">
        <v>22950688</v>
      </c>
      <c r="C959">
        <v>22956991</v>
      </c>
      <c r="D959">
        <v>7232717</v>
      </c>
      <c r="E959">
        <v>1</v>
      </c>
      <c r="F959">
        <v>1</v>
      </c>
      <c r="G959">
        <v>7157832</v>
      </c>
      <c r="H959">
        <v>3</v>
      </c>
      <c r="I959" t="s">
        <v>1397</v>
      </c>
      <c r="J959" t="s">
        <v>1398</v>
      </c>
      <c r="K959" t="s">
        <v>1399</v>
      </c>
      <c r="L959">
        <v>1348</v>
      </c>
      <c r="N959">
        <v>1009</v>
      </c>
      <c r="O959" t="s">
        <v>138</v>
      </c>
      <c r="P959" t="s">
        <v>138</v>
      </c>
      <c r="Q959">
        <v>1000</v>
      </c>
      <c r="Y959">
        <v>2.3599999999999999E-2</v>
      </c>
      <c r="AA959">
        <v>1463.45</v>
      </c>
      <c r="AB959">
        <v>0</v>
      </c>
      <c r="AC959">
        <v>0</v>
      </c>
      <c r="AD959">
        <v>0</v>
      </c>
      <c r="AN959">
        <v>0</v>
      </c>
      <c r="AO959">
        <v>1</v>
      </c>
      <c r="AP959">
        <v>0</v>
      </c>
      <c r="AQ959">
        <v>0</v>
      </c>
      <c r="AR959">
        <v>0</v>
      </c>
      <c r="AS959" t="s">
        <v>45</v>
      </c>
      <c r="AT959">
        <v>2.3599999999999999E-2</v>
      </c>
      <c r="AU959" t="s">
        <v>45</v>
      </c>
      <c r="AV959">
        <v>0</v>
      </c>
      <c r="AW959">
        <v>2</v>
      </c>
      <c r="AX959">
        <v>22957009</v>
      </c>
      <c r="AY959">
        <v>1</v>
      </c>
      <c r="AZ959">
        <v>0</v>
      </c>
      <c r="BA959">
        <v>945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B959">
        <v>0</v>
      </c>
    </row>
    <row r="960" spans="1:80">
      <c r="A960">
        <f>ROW(Source!A2084)</f>
        <v>2084</v>
      </c>
      <c r="B960">
        <v>22950688</v>
      </c>
      <c r="C960">
        <v>22956991</v>
      </c>
      <c r="D960">
        <v>7232930</v>
      </c>
      <c r="E960">
        <v>1</v>
      </c>
      <c r="F960">
        <v>1</v>
      </c>
      <c r="G960">
        <v>7157832</v>
      </c>
      <c r="H960">
        <v>3</v>
      </c>
      <c r="I960" t="s">
        <v>1400</v>
      </c>
      <c r="J960" t="s">
        <v>1401</v>
      </c>
      <c r="K960" t="s">
        <v>1402</v>
      </c>
      <c r="L960">
        <v>1327</v>
      </c>
      <c r="N960">
        <v>1005</v>
      </c>
      <c r="O960" t="s">
        <v>462</v>
      </c>
      <c r="P960" t="s">
        <v>462</v>
      </c>
      <c r="Q960">
        <v>1</v>
      </c>
      <c r="Y960">
        <v>89</v>
      </c>
      <c r="AA960">
        <v>5.76</v>
      </c>
      <c r="AB960">
        <v>0</v>
      </c>
      <c r="AC960">
        <v>0</v>
      </c>
      <c r="AD960">
        <v>0</v>
      </c>
      <c r="AN960">
        <v>0</v>
      </c>
      <c r="AO960">
        <v>1</v>
      </c>
      <c r="AP960">
        <v>0</v>
      </c>
      <c r="AQ960">
        <v>0</v>
      </c>
      <c r="AR960">
        <v>0</v>
      </c>
      <c r="AS960" t="s">
        <v>45</v>
      </c>
      <c r="AT960">
        <v>89</v>
      </c>
      <c r="AU960" t="s">
        <v>45</v>
      </c>
      <c r="AV960">
        <v>0</v>
      </c>
      <c r="AW960">
        <v>2</v>
      </c>
      <c r="AX960">
        <v>22957010</v>
      </c>
      <c r="AY960">
        <v>1</v>
      </c>
      <c r="AZ960">
        <v>0</v>
      </c>
      <c r="BA960">
        <v>946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B960">
        <v>0</v>
      </c>
    </row>
    <row r="961" spans="1:80">
      <c r="A961">
        <f>ROW(Source!A2084)</f>
        <v>2084</v>
      </c>
      <c r="B961">
        <v>22950688</v>
      </c>
      <c r="C961">
        <v>22956991</v>
      </c>
      <c r="D961">
        <v>7231843</v>
      </c>
      <c r="E961">
        <v>1</v>
      </c>
      <c r="F961">
        <v>1</v>
      </c>
      <c r="G961">
        <v>7157832</v>
      </c>
      <c r="H961">
        <v>3</v>
      </c>
      <c r="I961" t="s">
        <v>1169</v>
      </c>
      <c r="J961" t="s">
        <v>1170</v>
      </c>
      <c r="K961" t="s">
        <v>1171</v>
      </c>
      <c r="L961">
        <v>1348</v>
      </c>
      <c r="N961">
        <v>1009</v>
      </c>
      <c r="O961" t="s">
        <v>138</v>
      </c>
      <c r="P961" t="s">
        <v>138</v>
      </c>
      <c r="Q961">
        <v>1000</v>
      </c>
      <c r="Y961">
        <v>4.13E-3</v>
      </c>
      <c r="AA961">
        <v>6521.42</v>
      </c>
      <c r="AB961">
        <v>0</v>
      </c>
      <c r="AC961">
        <v>0</v>
      </c>
      <c r="AD961">
        <v>0</v>
      </c>
      <c r="AN961">
        <v>0</v>
      </c>
      <c r="AO961">
        <v>1</v>
      </c>
      <c r="AP961">
        <v>0</v>
      </c>
      <c r="AQ961">
        <v>0</v>
      </c>
      <c r="AR961">
        <v>0</v>
      </c>
      <c r="AS961" t="s">
        <v>45</v>
      </c>
      <c r="AT961">
        <v>4.13E-3</v>
      </c>
      <c r="AU961" t="s">
        <v>45</v>
      </c>
      <c r="AV961">
        <v>0</v>
      </c>
      <c r="AW961">
        <v>2</v>
      </c>
      <c r="AX961">
        <v>22957011</v>
      </c>
      <c r="AY961">
        <v>1</v>
      </c>
      <c r="AZ961">
        <v>0</v>
      </c>
      <c r="BA961">
        <v>947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B961">
        <v>0</v>
      </c>
    </row>
    <row r="962" spans="1:80">
      <c r="A962">
        <f>ROW(Source!A2084)</f>
        <v>2084</v>
      </c>
      <c r="B962">
        <v>22950688</v>
      </c>
      <c r="C962">
        <v>22956991</v>
      </c>
      <c r="D962">
        <v>7231844</v>
      </c>
      <c r="E962">
        <v>1</v>
      </c>
      <c r="F962">
        <v>1</v>
      </c>
      <c r="G962">
        <v>7157832</v>
      </c>
      <c r="H962">
        <v>3</v>
      </c>
      <c r="I962" t="s">
        <v>1403</v>
      </c>
      <c r="J962" t="s">
        <v>1404</v>
      </c>
      <c r="K962" t="s">
        <v>1405</v>
      </c>
      <c r="L962">
        <v>1348</v>
      </c>
      <c r="N962">
        <v>1009</v>
      </c>
      <c r="O962" t="s">
        <v>138</v>
      </c>
      <c r="P962" t="s">
        <v>138</v>
      </c>
      <c r="Q962">
        <v>1000</v>
      </c>
      <c r="Y962">
        <v>2.0999999999999999E-3</v>
      </c>
      <c r="AA962">
        <v>7875.24</v>
      </c>
      <c r="AB962">
        <v>0</v>
      </c>
      <c r="AC962">
        <v>0</v>
      </c>
      <c r="AD962">
        <v>0</v>
      </c>
      <c r="AN962">
        <v>0</v>
      </c>
      <c r="AO962">
        <v>1</v>
      </c>
      <c r="AP962">
        <v>0</v>
      </c>
      <c r="AQ962">
        <v>0</v>
      </c>
      <c r="AR962">
        <v>0</v>
      </c>
      <c r="AS962" t="s">
        <v>45</v>
      </c>
      <c r="AT962">
        <v>2.0999999999999999E-3</v>
      </c>
      <c r="AU962" t="s">
        <v>45</v>
      </c>
      <c r="AV962">
        <v>0</v>
      </c>
      <c r="AW962">
        <v>2</v>
      </c>
      <c r="AX962">
        <v>22957012</v>
      </c>
      <c r="AY962">
        <v>1</v>
      </c>
      <c r="AZ962">
        <v>0</v>
      </c>
      <c r="BA962">
        <v>948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B962">
        <v>0</v>
      </c>
    </row>
    <row r="963" spans="1:80">
      <c r="A963">
        <f>ROW(Source!A2084)</f>
        <v>2084</v>
      </c>
      <c r="B963">
        <v>22950688</v>
      </c>
      <c r="C963">
        <v>22956991</v>
      </c>
      <c r="D963">
        <v>7231857</v>
      </c>
      <c r="E963">
        <v>1</v>
      </c>
      <c r="F963">
        <v>1</v>
      </c>
      <c r="G963">
        <v>7157832</v>
      </c>
      <c r="H963">
        <v>3</v>
      </c>
      <c r="I963" t="s">
        <v>1406</v>
      </c>
      <c r="J963" t="s">
        <v>1407</v>
      </c>
      <c r="K963" t="s">
        <v>1408</v>
      </c>
      <c r="L963">
        <v>1348</v>
      </c>
      <c r="N963">
        <v>1009</v>
      </c>
      <c r="O963" t="s">
        <v>138</v>
      </c>
      <c r="P963" t="s">
        <v>138</v>
      </c>
      <c r="Q963">
        <v>1000</v>
      </c>
      <c r="Y963">
        <v>1.6E-2</v>
      </c>
      <c r="AA963">
        <v>1227.3800000000001</v>
      </c>
      <c r="AB963">
        <v>0</v>
      </c>
      <c r="AC963">
        <v>0</v>
      </c>
      <c r="AD963">
        <v>0</v>
      </c>
      <c r="AN963">
        <v>0</v>
      </c>
      <c r="AO963">
        <v>1</v>
      </c>
      <c r="AP963">
        <v>0</v>
      </c>
      <c r="AQ963">
        <v>0</v>
      </c>
      <c r="AR963">
        <v>0</v>
      </c>
      <c r="AS963" t="s">
        <v>45</v>
      </c>
      <c r="AT963">
        <v>1.6E-2</v>
      </c>
      <c r="AU963" t="s">
        <v>45</v>
      </c>
      <c r="AV963">
        <v>0</v>
      </c>
      <c r="AW963">
        <v>2</v>
      </c>
      <c r="AX963">
        <v>22957013</v>
      </c>
      <c r="AY963">
        <v>1</v>
      </c>
      <c r="AZ963">
        <v>0</v>
      </c>
      <c r="BA963">
        <v>949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B963">
        <v>0</v>
      </c>
    </row>
    <row r="964" spans="1:80">
      <c r="A964">
        <f>ROW(Source!A2084)</f>
        <v>2084</v>
      </c>
      <c r="B964">
        <v>22950688</v>
      </c>
      <c r="C964">
        <v>22956991</v>
      </c>
      <c r="D964">
        <v>7231936</v>
      </c>
      <c r="E964">
        <v>1</v>
      </c>
      <c r="F964">
        <v>1</v>
      </c>
      <c r="G964">
        <v>7157832</v>
      </c>
      <c r="H964">
        <v>3</v>
      </c>
      <c r="I964" t="s">
        <v>1172</v>
      </c>
      <c r="J964" t="s">
        <v>1173</v>
      </c>
      <c r="K964" t="s">
        <v>1174</v>
      </c>
      <c r="L964">
        <v>1339</v>
      </c>
      <c r="N964">
        <v>1007</v>
      </c>
      <c r="O964" t="s">
        <v>102</v>
      </c>
      <c r="P964" t="s">
        <v>102</v>
      </c>
      <c r="Q964">
        <v>1</v>
      </c>
      <c r="Y964">
        <v>0.08</v>
      </c>
      <c r="AA964">
        <v>1828.56</v>
      </c>
      <c r="AB964">
        <v>0</v>
      </c>
      <c r="AC964">
        <v>0</v>
      </c>
      <c r="AD964">
        <v>0</v>
      </c>
      <c r="AN964">
        <v>0</v>
      </c>
      <c r="AO964">
        <v>1</v>
      </c>
      <c r="AP964">
        <v>0</v>
      </c>
      <c r="AQ964">
        <v>0</v>
      </c>
      <c r="AR964">
        <v>0</v>
      </c>
      <c r="AS964" t="s">
        <v>45</v>
      </c>
      <c r="AT964">
        <v>0.08</v>
      </c>
      <c r="AU964" t="s">
        <v>45</v>
      </c>
      <c r="AV964">
        <v>0</v>
      </c>
      <c r="AW964">
        <v>2</v>
      </c>
      <c r="AX964">
        <v>22957014</v>
      </c>
      <c r="AY964">
        <v>1</v>
      </c>
      <c r="AZ964">
        <v>0</v>
      </c>
      <c r="BA964">
        <v>950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B964">
        <v>0</v>
      </c>
    </row>
    <row r="965" spans="1:80">
      <c r="A965">
        <f>ROW(Source!A2084)</f>
        <v>2084</v>
      </c>
      <c r="B965">
        <v>22950688</v>
      </c>
      <c r="C965">
        <v>22956991</v>
      </c>
      <c r="D965">
        <v>7232436</v>
      </c>
      <c r="E965">
        <v>1</v>
      </c>
      <c r="F965">
        <v>1</v>
      </c>
      <c r="G965">
        <v>7157832</v>
      </c>
      <c r="H965">
        <v>3</v>
      </c>
      <c r="I965" t="s">
        <v>1268</v>
      </c>
      <c r="J965" t="s">
        <v>1269</v>
      </c>
      <c r="K965" t="s">
        <v>1270</v>
      </c>
      <c r="L965">
        <v>1346</v>
      </c>
      <c r="N965">
        <v>1009</v>
      </c>
      <c r="O965" t="s">
        <v>163</v>
      </c>
      <c r="P965" t="s">
        <v>163</v>
      </c>
      <c r="Q965">
        <v>1</v>
      </c>
      <c r="Y965">
        <v>108</v>
      </c>
      <c r="AA965">
        <v>9.86</v>
      </c>
      <c r="AB965">
        <v>0</v>
      </c>
      <c r="AC965">
        <v>0</v>
      </c>
      <c r="AD965">
        <v>0</v>
      </c>
      <c r="AN965">
        <v>0</v>
      </c>
      <c r="AO965">
        <v>1</v>
      </c>
      <c r="AP965">
        <v>0</v>
      </c>
      <c r="AQ965">
        <v>0</v>
      </c>
      <c r="AR965">
        <v>0</v>
      </c>
      <c r="AS965" t="s">
        <v>45</v>
      </c>
      <c r="AT965">
        <v>108</v>
      </c>
      <c r="AU965" t="s">
        <v>45</v>
      </c>
      <c r="AV965">
        <v>0</v>
      </c>
      <c r="AW965">
        <v>2</v>
      </c>
      <c r="AX965">
        <v>22957015</v>
      </c>
      <c r="AY965">
        <v>1</v>
      </c>
      <c r="AZ965">
        <v>0</v>
      </c>
      <c r="BA965">
        <v>951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B965">
        <v>0</v>
      </c>
    </row>
    <row r="966" spans="1:80">
      <c r="A966">
        <f>ROW(Source!A2084)</f>
        <v>2084</v>
      </c>
      <c r="B966">
        <v>22950688</v>
      </c>
      <c r="C966">
        <v>22956991</v>
      </c>
      <c r="D966">
        <v>7234974</v>
      </c>
      <c r="E966">
        <v>1</v>
      </c>
      <c r="F966">
        <v>1</v>
      </c>
      <c r="G966">
        <v>7157832</v>
      </c>
      <c r="H966">
        <v>3</v>
      </c>
      <c r="I966" t="s">
        <v>1409</v>
      </c>
      <c r="J966" t="s">
        <v>1410</v>
      </c>
      <c r="K966" t="s">
        <v>1411</v>
      </c>
      <c r="L966">
        <v>1339</v>
      </c>
      <c r="N966">
        <v>1007</v>
      </c>
      <c r="O966" t="s">
        <v>102</v>
      </c>
      <c r="P966" t="s">
        <v>102</v>
      </c>
      <c r="Q966">
        <v>1</v>
      </c>
      <c r="Y966">
        <v>0.105</v>
      </c>
      <c r="AA966">
        <v>540.41999999999996</v>
      </c>
      <c r="AB966">
        <v>0</v>
      </c>
      <c r="AC966">
        <v>0</v>
      </c>
      <c r="AD966">
        <v>0</v>
      </c>
      <c r="AN966">
        <v>0</v>
      </c>
      <c r="AO966">
        <v>1</v>
      </c>
      <c r="AP966">
        <v>0</v>
      </c>
      <c r="AQ966">
        <v>0</v>
      </c>
      <c r="AR966">
        <v>0</v>
      </c>
      <c r="AS966" t="s">
        <v>45</v>
      </c>
      <c r="AT966">
        <v>0.105</v>
      </c>
      <c r="AU966" t="s">
        <v>45</v>
      </c>
      <c r="AV966">
        <v>0</v>
      </c>
      <c r="AW966">
        <v>2</v>
      </c>
      <c r="AX966">
        <v>22957016</v>
      </c>
      <c r="AY966">
        <v>1</v>
      </c>
      <c r="AZ966">
        <v>0</v>
      </c>
      <c r="BA966">
        <v>952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B966">
        <v>0</v>
      </c>
    </row>
    <row r="967" spans="1:80">
      <c r="A967">
        <f>ROW(Source!A2084)</f>
        <v>2084</v>
      </c>
      <c r="B967">
        <v>22950688</v>
      </c>
      <c r="C967">
        <v>22956991</v>
      </c>
      <c r="D967">
        <v>7238382</v>
      </c>
      <c r="E967">
        <v>1</v>
      </c>
      <c r="F967">
        <v>1</v>
      </c>
      <c r="G967">
        <v>7157832</v>
      </c>
      <c r="H967">
        <v>3</v>
      </c>
      <c r="I967" t="s">
        <v>1412</v>
      </c>
      <c r="J967" t="s">
        <v>1413</v>
      </c>
      <c r="K967" t="s">
        <v>1414</v>
      </c>
      <c r="L967">
        <v>1346</v>
      </c>
      <c r="N967">
        <v>1009</v>
      </c>
      <c r="O967" t="s">
        <v>163</v>
      </c>
      <c r="P967" t="s">
        <v>163</v>
      </c>
      <c r="Q967">
        <v>1</v>
      </c>
      <c r="Y967">
        <v>37.5</v>
      </c>
      <c r="AA967">
        <v>4.37</v>
      </c>
      <c r="AB967">
        <v>0</v>
      </c>
      <c r="AC967">
        <v>0</v>
      </c>
      <c r="AD967">
        <v>0</v>
      </c>
      <c r="AN967">
        <v>0</v>
      </c>
      <c r="AO967">
        <v>1</v>
      </c>
      <c r="AP967">
        <v>0</v>
      </c>
      <c r="AQ967">
        <v>0</v>
      </c>
      <c r="AR967">
        <v>0</v>
      </c>
      <c r="AS967" t="s">
        <v>45</v>
      </c>
      <c r="AT967">
        <v>37.5</v>
      </c>
      <c r="AU967" t="s">
        <v>45</v>
      </c>
      <c r="AV967">
        <v>0</v>
      </c>
      <c r="AW967">
        <v>2</v>
      </c>
      <c r="AX967">
        <v>22957017</v>
      </c>
      <c r="AY967">
        <v>1</v>
      </c>
      <c r="AZ967">
        <v>0</v>
      </c>
      <c r="BA967">
        <v>953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B967">
        <v>0</v>
      </c>
    </row>
    <row r="968" spans="1:80">
      <c r="A968">
        <f>ROW(Source!A2084)</f>
        <v>2084</v>
      </c>
      <c r="B968">
        <v>22950688</v>
      </c>
      <c r="C968">
        <v>22956991</v>
      </c>
      <c r="D968">
        <v>7239013</v>
      </c>
      <c r="E968">
        <v>1</v>
      </c>
      <c r="F968">
        <v>1</v>
      </c>
      <c r="G968">
        <v>7157832</v>
      </c>
      <c r="H968">
        <v>3</v>
      </c>
      <c r="I968" t="s">
        <v>1028</v>
      </c>
      <c r="J968" t="s">
        <v>1030</v>
      </c>
      <c r="K968" t="s">
        <v>1029</v>
      </c>
      <c r="L968">
        <v>1354</v>
      </c>
      <c r="N968">
        <v>1010</v>
      </c>
      <c r="O968" t="s">
        <v>227</v>
      </c>
      <c r="P968" t="s">
        <v>227</v>
      </c>
      <c r="Q968">
        <v>1</v>
      </c>
      <c r="Y968">
        <v>100</v>
      </c>
      <c r="AA968">
        <v>99.57</v>
      </c>
      <c r="AB968">
        <v>0</v>
      </c>
      <c r="AC968">
        <v>0</v>
      </c>
      <c r="AD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 t="s">
        <v>45</v>
      </c>
      <c r="AT968">
        <v>100</v>
      </c>
      <c r="AU968" t="s">
        <v>45</v>
      </c>
      <c r="AV968">
        <v>0</v>
      </c>
      <c r="AW968">
        <v>1</v>
      </c>
      <c r="AX968">
        <v>-1</v>
      </c>
      <c r="AY968">
        <v>0</v>
      </c>
      <c r="AZ968">
        <v>0</v>
      </c>
      <c r="BA968" t="s">
        <v>45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B968">
        <v>0</v>
      </c>
    </row>
    <row r="969" spans="1:80">
      <c r="A969">
        <f>ROW(Source!A2084)</f>
        <v>2084</v>
      </c>
      <c r="B969">
        <v>22950688</v>
      </c>
      <c r="C969">
        <v>22956991</v>
      </c>
      <c r="D969">
        <v>7239542</v>
      </c>
      <c r="E969">
        <v>1</v>
      </c>
      <c r="F969">
        <v>1</v>
      </c>
      <c r="G969">
        <v>7157832</v>
      </c>
      <c r="H969">
        <v>3</v>
      </c>
      <c r="I969" t="s">
        <v>1025</v>
      </c>
      <c r="J969" t="s">
        <v>1027</v>
      </c>
      <c r="K969" t="s">
        <v>1026</v>
      </c>
      <c r="L969">
        <v>1327</v>
      </c>
      <c r="N969">
        <v>1005</v>
      </c>
      <c r="O969" t="s">
        <v>462</v>
      </c>
      <c r="P969" t="s">
        <v>462</v>
      </c>
      <c r="Q969">
        <v>1</v>
      </c>
      <c r="Y969">
        <v>0</v>
      </c>
      <c r="AA969">
        <v>503.55</v>
      </c>
      <c r="AB969">
        <v>0</v>
      </c>
      <c r="AC969">
        <v>0</v>
      </c>
      <c r="AD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 t="s">
        <v>45</v>
      </c>
      <c r="AT969">
        <v>0</v>
      </c>
      <c r="AU969" t="s">
        <v>45</v>
      </c>
      <c r="AV969">
        <v>0</v>
      </c>
      <c r="AW969">
        <v>1</v>
      </c>
      <c r="AX969">
        <v>-1</v>
      </c>
      <c r="AY969">
        <v>0</v>
      </c>
      <c r="AZ969">
        <v>0</v>
      </c>
      <c r="BA969" t="s">
        <v>45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B969">
        <v>0</v>
      </c>
    </row>
    <row r="970" spans="1:80">
      <c r="A970">
        <f>ROW(Source!A2113)</f>
        <v>2113</v>
      </c>
      <c r="B970">
        <v>22950688</v>
      </c>
      <c r="C970">
        <v>22957041</v>
      </c>
      <c r="D970">
        <v>7157835</v>
      </c>
      <c r="E970">
        <v>7157832</v>
      </c>
      <c r="F970">
        <v>1</v>
      </c>
      <c r="G970">
        <v>7157832</v>
      </c>
      <c r="H970">
        <v>1</v>
      </c>
      <c r="I970" t="s">
        <v>1053</v>
      </c>
      <c r="J970" t="s">
        <v>45</v>
      </c>
      <c r="K970" t="s">
        <v>1054</v>
      </c>
      <c r="L970">
        <v>1191</v>
      </c>
      <c r="N970">
        <v>1013</v>
      </c>
      <c r="O970" t="s">
        <v>1055</v>
      </c>
      <c r="P970" t="s">
        <v>1055</v>
      </c>
      <c r="Q970">
        <v>1</v>
      </c>
      <c r="Y970">
        <v>89.9</v>
      </c>
      <c r="AA970">
        <v>0</v>
      </c>
      <c r="AB970">
        <v>0</v>
      </c>
      <c r="AC970">
        <v>0</v>
      </c>
      <c r="AD970">
        <v>0</v>
      </c>
      <c r="AN970">
        <v>0</v>
      </c>
      <c r="AO970">
        <v>1</v>
      </c>
      <c r="AP970">
        <v>0</v>
      </c>
      <c r="AQ970">
        <v>0</v>
      </c>
      <c r="AR970">
        <v>0</v>
      </c>
      <c r="AS970" t="s">
        <v>45</v>
      </c>
      <c r="AT970">
        <v>89.9</v>
      </c>
      <c r="AU970" t="s">
        <v>45</v>
      </c>
      <c r="AV970">
        <v>1</v>
      </c>
      <c r="AW970">
        <v>2</v>
      </c>
      <c r="AX970">
        <v>22957055</v>
      </c>
      <c r="AY970">
        <v>1</v>
      </c>
      <c r="AZ970">
        <v>0</v>
      </c>
      <c r="BA970">
        <v>956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B970">
        <v>0</v>
      </c>
    </row>
    <row r="971" spans="1:80">
      <c r="A971">
        <f>ROW(Source!A2113)</f>
        <v>2113</v>
      </c>
      <c r="B971">
        <v>22950688</v>
      </c>
      <c r="C971">
        <v>22957041</v>
      </c>
      <c r="D971">
        <v>7231421</v>
      </c>
      <c r="E971">
        <v>1</v>
      </c>
      <c r="F971">
        <v>1</v>
      </c>
      <c r="G971">
        <v>7157832</v>
      </c>
      <c r="H971">
        <v>2</v>
      </c>
      <c r="I971" t="s">
        <v>1157</v>
      </c>
      <c r="J971" t="s">
        <v>1158</v>
      </c>
      <c r="K971" t="s">
        <v>1159</v>
      </c>
      <c r="L971">
        <v>1368</v>
      </c>
      <c r="N971">
        <v>1011</v>
      </c>
      <c r="O971" t="s">
        <v>1059</v>
      </c>
      <c r="P971" t="s">
        <v>1059</v>
      </c>
      <c r="Q971">
        <v>1</v>
      </c>
      <c r="Y971">
        <v>1.83</v>
      </c>
      <c r="AA971">
        <v>0</v>
      </c>
      <c r="AB971">
        <v>74.44</v>
      </c>
      <c r="AC971">
        <v>17.59</v>
      </c>
      <c r="AD971">
        <v>0</v>
      </c>
      <c r="AN971">
        <v>0</v>
      </c>
      <c r="AO971">
        <v>1</v>
      </c>
      <c r="AP971">
        <v>0</v>
      </c>
      <c r="AQ971">
        <v>0</v>
      </c>
      <c r="AR971">
        <v>0</v>
      </c>
      <c r="AS971" t="s">
        <v>45</v>
      </c>
      <c r="AT971">
        <v>1.83</v>
      </c>
      <c r="AU971" t="s">
        <v>45</v>
      </c>
      <c r="AV971">
        <v>0</v>
      </c>
      <c r="AW971">
        <v>2</v>
      </c>
      <c r="AX971">
        <v>22957056</v>
      </c>
      <c r="AY971">
        <v>1</v>
      </c>
      <c r="AZ971">
        <v>0</v>
      </c>
      <c r="BA971">
        <v>957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B971">
        <v>0</v>
      </c>
    </row>
    <row r="972" spans="1:80">
      <c r="A972">
        <f>ROW(Source!A2113)</f>
        <v>2113</v>
      </c>
      <c r="B972">
        <v>22950688</v>
      </c>
      <c r="C972">
        <v>22957041</v>
      </c>
      <c r="D972">
        <v>7230811</v>
      </c>
      <c r="E972">
        <v>1</v>
      </c>
      <c r="F972">
        <v>1</v>
      </c>
      <c r="G972">
        <v>7157832</v>
      </c>
      <c r="H972">
        <v>2</v>
      </c>
      <c r="I972" t="s">
        <v>1144</v>
      </c>
      <c r="J972" t="s">
        <v>1145</v>
      </c>
      <c r="K972" t="s">
        <v>1146</v>
      </c>
      <c r="L972">
        <v>1368</v>
      </c>
      <c r="N972">
        <v>1011</v>
      </c>
      <c r="O972" t="s">
        <v>1059</v>
      </c>
      <c r="P972" t="s">
        <v>1059</v>
      </c>
      <c r="Q972">
        <v>1</v>
      </c>
      <c r="Y972">
        <v>1.52</v>
      </c>
      <c r="AA972">
        <v>0</v>
      </c>
      <c r="AB972">
        <v>102.11</v>
      </c>
      <c r="AC972">
        <v>30.03</v>
      </c>
      <c r="AD972">
        <v>0</v>
      </c>
      <c r="AN972">
        <v>0</v>
      </c>
      <c r="AO972">
        <v>1</v>
      </c>
      <c r="AP972">
        <v>0</v>
      </c>
      <c r="AQ972">
        <v>0</v>
      </c>
      <c r="AR972">
        <v>0</v>
      </c>
      <c r="AS972" t="s">
        <v>45</v>
      </c>
      <c r="AT972">
        <v>1.52</v>
      </c>
      <c r="AU972" t="s">
        <v>45</v>
      </c>
      <c r="AV972">
        <v>0</v>
      </c>
      <c r="AW972">
        <v>2</v>
      </c>
      <c r="AX972">
        <v>22957057</v>
      </c>
      <c r="AY972">
        <v>1</v>
      </c>
      <c r="AZ972">
        <v>0</v>
      </c>
      <c r="BA972">
        <v>958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B972">
        <v>0</v>
      </c>
    </row>
    <row r="973" spans="1:80">
      <c r="A973">
        <f>ROW(Source!A2113)</f>
        <v>2113</v>
      </c>
      <c r="B973">
        <v>22950688</v>
      </c>
      <c r="C973">
        <v>22957041</v>
      </c>
      <c r="D973">
        <v>7231015</v>
      </c>
      <c r="E973">
        <v>1</v>
      </c>
      <c r="F973">
        <v>1</v>
      </c>
      <c r="G973">
        <v>7157832</v>
      </c>
      <c r="H973">
        <v>2</v>
      </c>
      <c r="I973" t="s">
        <v>1394</v>
      </c>
      <c r="J973" t="s">
        <v>1395</v>
      </c>
      <c r="K973" t="s">
        <v>1396</v>
      </c>
      <c r="L973">
        <v>1368</v>
      </c>
      <c r="N973">
        <v>1011</v>
      </c>
      <c r="O973" t="s">
        <v>1059</v>
      </c>
      <c r="P973" t="s">
        <v>1059</v>
      </c>
      <c r="Q973">
        <v>1</v>
      </c>
      <c r="Y973">
        <v>1.79</v>
      </c>
      <c r="AA973">
        <v>0</v>
      </c>
      <c r="AB973">
        <v>13.3</v>
      </c>
      <c r="AC973">
        <v>0.97</v>
      </c>
      <c r="AD973">
        <v>0</v>
      </c>
      <c r="AN973">
        <v>0</v>
      </c>
      <c r="AO973">
        <v>1</v>
      </c>
      <c r="AP973">
        <v>0</v>
      </c>
      <c r="AQ973">
        <v>0</v>
      </c>
      <c r="AR973">
        <v>0</v>
      </c>
      <c r="AS973" t="s">
        <v>45</v>
      </c>
      <c r="AT973">
        <v>1.79</v>
      </c>
      <c r="AU973" t="s">
        <v>45</v>
      </c>
      <c r="AV973">
        <v>0</v>
      </c>
      <c r="AW973">
        <v>2</v>
      </c>
      <c r="AX973">
        <v>22957058</v>
      </c>
      <c r="AY973">
        <v>1</v>
      </c>
      <c r="AZ973">
        <v>0</v>
      </c>
      <c r="BA973">
        <v>959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B973">
        <v>0</v>
      </c>
    </row>
    <row r="974" spans="1:80">
      <c r="A974">
        <f>ROW(Source!A2113)</f>
        <v>2113</v>
      </c>
      <c r="B974">
        <v>22950688</v>
      </c>
      <c r="C974">
        <v>22957041</v>
      </c>
      <c r="D974">
        <v>7232717</v>
      </c>
      <c r="E974">
        <v>1</v>
      </c>
      <c r="F974">
        <v>1</v>
      </c>
      <c r="G974">
        <v>7157832</v>
      </c>
      <c r="H974">
        <v>3</v>
      </c>
      <c r="I974" t="s">
        <v>1397</v>
      </c>
      <c r="J974" t="s">
        <v>1398</v>
      </c>
      <c r="K974" t="s">
        <v>1399</v>
      </c>
      <c r="L974">
        <v>1348</v>
      </c>
      <c r="N974">
        <v>1009</v>
      </c>
      <c r="O974" t="s">
        <v>138</v>
      </c>
      <c r="P974" t="s">
        <v>138</v>
      </c>
      <c r="Q974">
        <v>1000</v>
      </c>
      <c r="Y974">
        <v>2.3599999999999999E-2</v>
      </c>
      <c r="AA974">
        <v>1463.45</v>
      </c>
      <c r="AB974">
        <v>0</v>
      </c>
      <c r="AC974">
        <v>0</v>
      </c>
      <c r="AD974">
        <v>0</v>
      </c>
      <c r="AN974">
        <v>0</v>
      </c>
      <c r="AO974">
        <v>1</v>
      </c>
      <c r="AP974">
        <v>0</v>
      </c>
      <c r="AQ974">
        <v>0</v>
      </c>
      <c r="AR974">
        <v>0</v>
      </c>
      <c r="AS974" t="s">
        <v>45</v>
      </c>
      <c r="AT974">
        <v>2.3599999999999999E-2</v>
      </c>
      <c r="AU974" t="s">
        <v>45</v>
      </c>
      <c r="AV974">
        <v>0</v>
      </c>
      <c r="AW974">
        <v>2</v>
      </c>
      <c r="AX974">
        <v>22957059</v>
      </c>
      <c r="AY974">
        <v>1</v>
      </c>
      <c r="AZ974">
        <v>0</v>
      </c>
      <c r="BA974">
        <v>960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B974">
        <v>0</v>
      </c>
    </row>
    <row r="975" spans="1:80">
      <c r="A975">
        <f>ROW(Source!A2113)</f>
        <v>2113</v>
      </c>
      <c r="B975">
        <v>22950688</v>
      </c>
      <c r="C975">
        <v>22957041</v>
      </c>
      <c r="D975">
        <v>7232930</v>
      </c>
      <c r="E975">
        <v>1</v>
      </c>
      <c r="F975">
        <v>1</v>
      </c>
      <c r="G975">
        <v>7157832</v>
      </c>
      <c r="H975">
        <v>3</v>
      </c>
      <c r="I975" t="s">
        <v>1400</v>
      </c>
      <c r="J975" t="s">
        <v>1401</v>
      </c>
      <c r="K975" t="s">
        <v>1402</v>
      </c>
      <c r="L975">
        <v>1327</v>
      </c>
      <c r="N975">
        <v>1005</v>
      </c>
      <c r="O975" t="s">
        <v>462</v>
      </c>
      <c r="P975" t="s">
        <v>462</v>
      </c>
      <c r="Q975">
        <v>1</v>
      </c>
      <c r="Y975">
        <v>89</v>
      </c>
      <c r="AA975">
        <v>5.76</v>
      </c>
      <c r="AB975">
        <v>0</v>
      </c>
      <c r="AC975">
        <v>0</v>
      </c>
      <c r="AD975">
        <v>0</v>
      </c>
      <c r="AN975">
        <v>0</v>
      </c>
      <c r="AO975">
        <v>1</v>
      </c>
      <c r="AP975">
        <v>0</v>
      </c>
      <c r="AQ975">
        <v>0</v>
      </c>
      <c r="AR975">
        <v>0</v>
      </c>
      <c r="AS975" t="s">
        <v>45</v>
      </c>
      <c r="AT975">
        <v>89</v>
      </c>
      <c r="AU975" t="s">
        <v>45</v>
      </c>
      <c r="AV975">
        <v>0</v>
      </c>
      <c r="AW975">
        <v>2</v>
      </c>
      <c r="AX975">
        <v>22957060</v>
      </c>
      <c r="AY975">
        <v>1</v>
      </c>
      <c r="AZ975">
        <v>0</v>
      </c>
      <c r="BA975">
        <v>961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B975">
        <v>0</v>
      </c>
    </row>
    <row r="976" spans="1:80">
      <c r="A976">
        <f>ROW(Source!A2113)</f>
        <v>2113</v>
      </c>
      <c r="B976">
        <v>22950688</v>
      </c>
      <c r="C976">
        <v>22957041</v>
      </c>
      <c r="D976">
        <v>7231843</v>
      </c>
      <c r="E976">
        <v>1</v>
      </c>
      <c r="F976">
        <v>1</v>
      </c>
      <c r="G976">
        <v>7157832</v>
      </c>
      <c r="H976">
        <v>3</v>
      </c>
      <c r="I976" t="s">
        <v>1169</v>
      </c>
      <c r="J976" t="s">
        <v>1170</v>
      </c>
      <c r="K976" t="s">
        <v>1171</v>
      </c>
      <c r="L976">
        <v>1348</v>
      </c>
      <c r="N976">
        <v>1009</v>
      </c>
      <c r="O976" t="s">
        <v>138</v>
      </c>
      <c r="P976" t="s">
        <v>138</v>
      </c>
      <c r="Q976">
        <v>1000</v>
      </c>
      <c r="Y976">
        <v>4.13E-3</v>
      </c>
      <c r="AA976">
        <v>6521.42</v>
      </c>
      <c r="AB976">
        <v>0</v>
      </c>
      <c r="AC976">
        <v>0</v>
      </c>
      <c r="AD976">
        <v>0</v>
      </c>
      <c r="AN976">
        <v>0</v>
      </c>
      <c r="AO976">
        <v>1</v>
      </c>
      <c r="AP976">
        <v>0</v>
      </c>
      <c r="AQ976">
        <v>0</v>
      </c>
      <c r="AR976">
        <v>0</v>
      </c>
      <c r="AS976" t="s">
        <v>45</v>
      </c>
      <c r="AT976">
        <v>4.13E-3</v>
      </c>
      <c r="AU976" t="s">
        <v>45</v>
      </c>
      <c r="AV976">
        <v>0</v>
      </c>
      <c r="AW976">
        <v>2</v>
      </c>
      <c r="AX976">
        <v>22957061</v>
      </c>
      <c r="AY976">
        <v>1</v>
      </c>
      <c r="AZ976">
        <v>0</v>
      </c>
      <c r="BA976">
        <v>962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B976">
        <v>0</v>
      </c>
    </row>
    <row r="977" spans="1:80">
      <c r="A977">
        <f>ROW(Source!A2113)</f>
        <v>2113</v>
      </c>
      <c r="B977">
        <v>22950688</v>
      </c>
      <c r="C977">
        <v>22957041</v>
      </c>
      <c r="D977">
        <v>7231844</v>
      </c>
      <c r="E977">
        <v>1</v>
      </c>
      <c r="F977">
        <v>1</v>
      </c>
      <c r="G977">
        <v>7157832</v>
      </c>
      <c r="H977">
        <v>3</v>
      </c>
      <c r="I977" t="s">
        <v>1403</v>
      </c>
      <c r="J977" t="s">
        <v>1404</v>
      </c>
      <c r="K977" t="s">
        <v>1405</v>
      </c>
      <c r="L977">
        <v>1348</v>
      </c>
      <c r="N977">
        <v>1009</v>
      </c>
      <c r="O977" t="s">
        <v>138</v>
      </c>
      <c r="P977" t="s">
        <v>138</v>
      </c>
      <c r="Q977">
        <v>1000</v>
      </c>
      <c r="Y977">
        <v>2.0999999999999999E-3</v>
      </c>
      <c r="AA977">
        <v>7875.24</v>
      </c>
      <c r="AB977">
        <v>0</v>
      </c>
      <c r="AC977">
        <v>0</v>
      </c>
      <c r="AD977">
        <v>0</v>
      </c>
      <c r="AN977">
        <v>0</v>
      </c>
      <c r="AO977">
        <v>1</v>
      </c>
      <c r="AP977">
        <v>0</v>
      </c>
      <c r="AQ977">
        <v>0</v>
      </c>
      <c r="AR977">
        <v>0</v>
      </c>
      <c r="AS977" t="s">
        <v>45</v>
      </c>
      <c r="AT977">
        <v>2.0999999999999999E-3</v>
      </c>
      <c r="AU977" t="s">
        <v>45</v>
      </c>
      <c r="AV977">
        <v>0</v>
      </c>
      <c r="AW977">
        <v>2</v>
      </c>
      <c r="AX977">
        <v>22957062</v>
      </c>
      <c r="AY977">
        <v>1</v>
      </c>
      <c r="AZ977">
        <v>0</v>
      </c>
      <c r="BA977">
        <v>963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B977">
        <v>0</v>
      </c>
    </row>
    <row r="978" spans="1:80">
      <c r="A978">
        <f>ROW(Source!A2113)</f>
        <v>2113</v>
      </c>
      <c r="B978">
        <v>22950688</v>
      </c>
      <c r="C978">
        <v>22957041</v>
      </c>
      <c r="D978">
        <v>7231857</v>
      </c>
      <c r="E978">
        <v>1</v>
      </c>
      <c r="F978">
        <v>1</v>
      </c>
      <c r="G978">
        <v>7157832</v>
      </c>
      <c r="H978">
        <v>3</v>
      </c>
      <c r="I978" t="s">
        <v>1406</v>
      </c>
      <c r="J978" t="s">
        <v>1407</v>
      </c>
      <c r="K978" t="s">
        <v>1408</v>
      </c>
      <c r="L978">
        <v>1348</v>
      </c>
      <c r="N978">
        <v>1009</v>
      </c>
      <c r="O978" t="s">
        <v>138</v>
      </c>
      <c r="P978" t="s">
        <v>138</v>
      </c>
      <c r="Q978">
        <v>1000</v>
      </c>
      <c r="Y978">
        <v>1.6E-2</v>
      </c>
      <c r="AA978">
        <v>1227.3800000000001</v>
      </c>
      <c r="AB978">
        <v>0</v>
      </c>
      <c r="AC978">
        <v>0</v>
      </c>
      <c r="AD978">
        <v>0</v>
      </c>
      <c r="AN978">
        <v>0</v>
      </c>
      <c r="AO978">
        <v>1</v>
      </c>
      <c r="AP978">
        <v>0</v>
      </c>
      <c r="AQ978">
        <v>0</v>
      </c>
      <c r="AR978">
        <v>0</v>
      </c>
      <c r="AS978" t="s">
        <v>45</v>
      </c>
      <c r="AT978">
        <v>1.6E-2</v>
      </c>
      <c r="AU978" t="s">
        <v>45</v>
      </c>
      <c r="AV978">
        <v>0</v>
      </c>
      <c r="AW978">
        <v>2</v>
      </c>
      <c r="AX978">
        <v>22957063</v>
      </c>
      <c r="AY978">
        <v>1</v>
      </c>
      <c r="AZ978">
        <v>0</v>
      </c>
      <c r="BA978">
        <v>964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B978">
        <v>0</v>
      </c>
    </row>
    <row r="979" spans="1:80">
      <c r="A979">
        <f>ROW(Source!A2113)</f>
        <v>2113</v>
      </c>
      <c r="B979">
        <v>22950688</v>
      </c>
      <c r="C979">
        <v>22957041</v>
      </c>
      <c r="D979">
        <v>7231936</v>
      </c>
      <c r="E979">
        <v>1</v>
      </c>
      <c r="F979">
        <v>1</v>
      </c>
      <c r="G979">
        <v>7157832</v>
      </c>
      <c r="H979">
        <v>3</v>
      </c>
      <c r="I979" t="s">
        <v>1172</v>
      </c>
      <c r="J979" t="s">
        <v>1173</v>
      </c>
      <c r="K979" t="s">
        <v>1174</v>
      </c>
      <c r="L979">
        <v>1339</v>
      </c>
      <c r="N979">
        <v>1007</v>
      </c>
      <c r="O979" t="s">
        <v>102</v>
      </c>
      <c r="P979" t="s">
        <v>102</v>
      </c>
      <c r="Q979">
        <v>1</v>
      </c>
      <c r="Y979">
        <v>0.08</v>
      </c>
      <c r="AA979">
        <v>1828.56</v>
      </c>
      <c r="AB979">
        <v>0</v>
      </c>
      <c r="AC979">
        <v>0</v>
      </c>
      <c r="AD979">
        <v>0</v>
      </c>
      <c r="AN979">
        <v>0</v>
      </c>
      <c r="AO979">
        <v>1</v>
      </c>
      <c r="AP979">
        <v>0</v>
      </c>
      <c r="AQ979">
        <v>0</v>
      </c>
      <c r="AR979">
        <v>0</v>
      </c>
      <c r="AS979" t="s">
        <v>45</v>
      </c>
      <c r="AT979">
        <v>0.08</v>
      </c>
      <c r="AU979" t="s">
        <v>45</v>
      </c>
      <c r="AV979">
        <v>0</v>
      </c>
      <c r="AW979">
        <v>2</v>
      </c>
      <c r="AX979">
        <v>22957064</v>
      </c>
      <c r="AY979">
        <v>1</v>
      </c>
      <c r="AZ979">
        <v>0</v>
      </c>
      <c r="BA979">
        <v>965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B979">
        <v>0</v>
      </c>
    </row>
    <row r="980" spans="1:80">
      <c r="A980">
        <f>ROW(Source!A2113)</f>
        <v>2113</v>
      </c>
      <c r="B980">
        <v>22950688</v>
      </c>
      <c r="C980">
        <v>22957041</v>
      </c>
      <c r="D980">
        <v>7232436</v>
      </c>
      <c r="E980">
        <v>1</v>
      </c>
      <c r="F980">
        <v>1</v>
      </c>
      <c r="G980">
        <v>7157832</v>
      </c>
      <c r="H980">
        <v>3</v>
      </c>
      <c r="I980" t="s">
        <v>1268</v>
      </c>
      <c r="J980" t="s">
        <v>1269</v>
      </c>
      <c r="K980" t="s">
        <v>1270</v>
      </c>
      <c r="L980">
        <v>1346</v>
      </c>
      <c r="N980">
        <v>1009</v>
      </c>
      <c r="O980" t="s">
        <v>163</v>
      </c>
      <c r="P980" t="s">
        <v>163</v>
      </c>
      <c r="Q980">
        <v>1</v>
      </c>
      <c r="Y980">
        <v>108</v>
      </c>
      <c r="AA980">
        <v>9.86</v>
      </c>
      <c r="AB980">
        <v>0</v>
      </c>
      <c r="AC980">
        <v>0</v>
      </c>
      <c r="AD980">
        <v>0</v>
      </c>
      <c r="AN980">
        <v>0</v>
      </c>
      <c r="AO980">
        <v>1</v>
      </c>
      <c r="AP980">
        <v>0</v>
      </c>
      <c r="AQ980">
        <v>0</v>
      </c>
      <c r="AR980">
        <v>0</v>
      </c>
      <c r="AS980" t="s">
        <v>45</v>
      </c>
      <c r="AT980">
        <v>108</v>
      </c>
      <c r="AU980" t="s">
        <v>45</v>
      </c>
      <c r="AV980">
        <v>0</v>
      </c>
      <c r="AW980">
        <v>2</v>
      </c>
      <c r="AX980">
        <v>22957065</v>
      </c>
      <c r="AY980">
        <v>1</v>
      </c>
      <c r="AZ980">
        <v>0</v>
      </c>
      <c r="BA980">
        <v>966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B980">
        <v>0</v>
      </c>
    </row>
    <row r="981" spans="1:80">
      <c r="A981">
        <f>ROW(Source!A2113)</f>
        <v>2113</v>
      </c>
      <c r="B981">
        <v>22950688</v>
      </c>
      <c r="C981">
        <v>22957041</v>
      </c>
      <c r="D981">
        <v>7234974</v>
      </c>
      <c r="E981">
        <v>1</v>
      </c>
      <c r="F981">
        <v>1</v>
      </c>
      <c r="G981">
        <v>7157832</v>
      </c>
      <c r="H981">
        <v>3</v>
      </c>
      <c r="I981" t="s">
        <v>1409</v>
      </c>
      <c r="J981" t="s">
        <v>1410</v>
      </c>
      <c r="K981" t="s">
        <v>1411</v>
      </c>
      <c r="L981">
        <v>1339</v>
      </c>
      <c r="N981">
        <v>1007</v>
      </c>
      <c r="O981" t="s">
        <v>102</v>
      </c>
      <c r="P981" t="s">
        <v>102</v>
      </c>
      <c r="Q981">
        <v>1</v>
      </c>
      <c r="Y981">
        <v>0.105</v>
      </c>
      <c r="AA981">
        <v>540.41999999999996</v>
      </c>
      <c r="AB981">
        <v>0</v>
      </c>
      <c r="AC981">
        <v>0</v>
      </c>
      <c r="AD981">
        <v>0</v>
      </c>
      <c r="AN981">
        <v>0</v>
      </c>
      <c r="AO981">
        <v>1</v>
      </c>
      <c r="AP981">
        <v>0</v>
      </c>
      <c r="AQ981">
        <v>0</v>
      </c>
      <c r="AR981">
        <v>0</v>
      </c>
      <c r="AS981" t="s">
        <v>45</v>
      </c>
      <c r="AT981">
        <v>0.105</v>
      </c>
      <c r="AU981" t="s">
        <v>45</v>
      </c>
      <c r="AV981">
        <v>0</v>
      </c>
      <c r="AW981">
        <v>2</v>
      </c>
      <c r="AX981">
        <v>22957066</v>
      </c>
      <c r="AY981">
        <v>1</v>
      </c>
      <c r="AZ981">
        <v>0</v>
      </c>
      <c r="BA981">
        <v>967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B981">
        <v>0</v>
      </c>
    </row>
    <row r="982" spans="1:80">
      <c r="A982">
        <f>ROW(Source!A2113)</f>
        <v>2113</v>
      </c>
      <c r="B982">
        <v>22950688</v>
      </c>
      <c r="C982">
        <v>22957041</v>
      </c>
      <c r="D982">
        <v>7238382</v>
      </c>
      <c r="E982">
        <v>1</v>
      </c>
      <c r="F982">
        <v>1</v>
      </c>
      <c r="G982">
        <v>7157832</v>
      </c>
      <c r="H982">
        <v>3</v>
      </c>
      <c r="I982" t="s">
        <v>1412</v>
      </c>
      <c r="J982" t="s">
        <v>1413</v>
      </c>
      <c r="K982" t="s">
        <v>1414</v>
      </c>
      <c r="L982">
        <v>1346</v>
      </c>
      <c r="N982">
        <v>1009</v>
      </c>
      <c r="O982" t="s">
        <v>163</v>
      </c>
      <c r="P982" t="s">
        <v>163</v>
      </c>
      <c r="Q982">
        <v>1</v>
      </c>
      <c r="Y982">
        <v>37.5</v>
      </c>
      <c r="AA982">
        <v>4.37</v>
      </c>
      <c r="AB982">
        <v>0</v>
      </c>
      <c r="AC982">
        <v>0</v>
      </c>
      <c r="AD982">
        <v>0</v>
      </c>
      <c r="AN982">
        <v>0</v>
      </c>
      <c r="AO982">
        <v>1</v>
      </c>
      <c r="AP982">
        <v>0</v>
      </c>
      <c r="AQ982">
        <v>0</v>
      </c>
      <c r="AR982">
        <v>0</v>
      </c>
      <c r="AS982" t="s">
        <v>45</v>
      </c>
      <c r="AT982">
        <v>37.5</v>
      </c>
      <c r="AU982" t="s">
        <v>45</v>
      </c>
      <c r="AV982">
        <v>0</v>
      </c>
      <c r="AW982">
        <v>2</v>
      </c>
      <c r="AX982">
        <v>22957067</v>
      </c>
      <c r="AY982">
        <v>1</v>
      </c>
      <c r="AZ982">
        <v>0</v>
      </c>
      <c r="BA982">
        <v>968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B982">
        <v>0</v>
      </c>
    </row>
    <row r="983" spans="1:80">
      <c r="A983">
        <f>ROW(Source!A2113)</f>
        <v>2113</v>
      </c>
      <c r="B983">
        <v>22950688</v>
      </c>
      <c r="C983">
        <v>22957041</v>
      </c>
      <c r="D983">
        <v>7239013</v>
      </c>
      <c r="E983">
        <v>1</v>
      </c>
      <c r="F983">
        <v>1</v>
      </c>
      <c r="G983">
        <v>7157832</v>
      </c>
      <c r="H983">
        <v>3</v>
      </c>
      <c r="I983" t="s">
        <v>1028</v>
      </c>
      <c r="J983" t="s">
        <v>1030</v>
      </c>
      <c r="K983" t="s">
        <v>1029</v>
      </c>
      <c r="L983">
        <v>1354</v>
      </c>
      <c r="N983">
        <v>1010</v>
      </c>
      <c r="O983" t="s">
        <v>227</v>
      </c>
      <c r="P983" t="s">
        <v>227</v>
      </c>
      <c r="Q983">
        <v>1</v>
      </c>
      <c r="Y983">
        <v>100</v>
      </c>
      <c r="AA983">
        <v>99.57</v>
      </c>
      <c r="AB983">
        <v>0</v>
      </c>
      <c r="AC983">
        <v>0</v>
      </c>
      <c r="AD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 t="s">
        <v>45</v>
      </c>
      <c r="AT983">
        <v>100</v>
      </c>
      <c r="AU983" t="s">
        <v>45</v>
      </c>
      <c r="AV983">
        <v>0</v>
      </c>
      <c r="AW983">
        <v>1</v>
      </c>
      <c r="AX983">
        <v>-1</v>
      </c>
      <c r="AY983">
        <v>0</v>
      </c>
      <c r="AZ983">
        <v>0</v>
      </c>
      <c r="BA983" t="s">
        <v>45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B983">
        <v>0</v>
      </c>
    </row>
    <row r="984" spans="1:80">
      <c r="A984">
        <f>ROW(Source!A2113)</f>
        <v>2113</v>
      </c>
      <c r="B984">
        <v>22950688</v>
      </c>
      <c r="C984">
        <v>22957041</v>
      </c>
      <c r="D984">
        <v>7239542</v>
      </c>
      <c r="E984">
        <v>1</v>
      </c>
      <c r="F984">
        <v>1</v>
      </c>
      <c r="G984">
        <v>7157832</v>
      </c>
      <c r="H984">
        <v>3</v>
      </c>
      <c r="I984" t="s">
        <v>1025</v>
      </c>
      <c r="J984" t="s">
        <v>1027</v>
      </c>
      <c r="K984" t="s">
        <v>1026</v>
      </c>
      <c r="L984">
        <v>1327</v>
      </c>
      <c r="N984">
        <v>1005</v>
      </c>
      <c r="O984" t="s">
        <v>462</v>
      </c>
      <c r="P984" t="s">
        <v>462</v>
      </c>
      <c r="Q984">
        <v>1</v>
      </c>
      <c r="Y984">
        <v>0</v>
      </c>
      <c r="AA984">
        <v>503.55</v>
      </c>
      <c r="AB984">
        <v>0</v>
      </c>
      <c r="AC984">
        <v>0</v>
      </c>
      <c r="AD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 t="s">
        <v>45</v>
      </c>
      <c r="AT984">
        <v>0</v>
      </c>
      <c r="AU984" t="s">
        <v>45</v>
      </c>
      <c r="AV984">
        <v>0</v>
      </c>
      <c r="AW984">
        <v>1</v>
      </c>
      <c r="AX984">
        <v>-1</v>
      </c>
      <c r="AY984">
        <v>0</v>
      </c>
      <c r="AZ984">
        <v>0</v>
      </c>
      <c r="BA984" t="s">
        <v>45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B984">
        <v>0</v>
      </c>
    </row>
    <row r="985" spans="1:80">
      <c r="A985">
        <f>ROW(Source!A2142)</f>
        <v>2142</v>
      </c>
      <c r="B985">
        <v>22950688</v>
      </c>
      <c r="C985">
        <v>22957074</v>
      </c>
      <c r="D985">
        <v>7157835</v>
      </c>
      <c r="E985">
        <v>7157832</v>
      </c>
      <c r="F985">
        <v>1</v>
      </c>
      <c r="G985">
        <v>7157832</v>
      </c>
      <c r="H985">
        <v>1</v>
      </c>
      <c r="I985" t="s">
        <v>1053</v>
      </c>
      <c r="J985" t="s">
        <v>45</v>
      </c>
      <c r="K985" t="s">
        <v>1054</v>
      </c>
      <c r="L985">
        <v>1191</v>
      </c>
      <c r="N985">
        <v>1013</v>
      </c>
      <c r="O985" t="s">
        <v>1055</v>
      </c>
      <c r="P985" t="s">
        <v>1055</v>
      </c>
      <c r="Q985">
        <v>1</v>
      </c>
      <c r="Y985">
        <v>89.9</v>
      </c>
      <c r="AA985">
        <v>0</v>
      </c>
      <c r="AB985">
        <v>0</v>
      </c>
      <c r="AC985">
        <v>0</v>
      </c>
      <c r="AD985">
        <v>0</v>
      </c>
      <c r="AN985">
        <v>0</v>
      </c>
      <c r="AO985">
        <v>1</v>
      </c>
      <c r="AP985">
        <v>0</v>
      </c>
      <c r="AQ985">
        <v>0</v>
      </c>
      <c r="AR985">
        <v>0</v>
      </c>
      <c r="AS985" t="s">
        <v>45</v>
      </c>
      <c r="AT985">
        <v>89.9</v>
      </c>
      <c r="AU985" t="s">
        <v>45</v>
      </c>
      <c r="AV985">
        <v>1</v>
      </c>
      <c r="AW985">
        <v>2</v>
      </c>
      <c r="AX985">
        <v>22957088</v>
      </c>
      <c r="AY985">
        <v>1</v>
      </c>
      <c r="AZ985">
        <v>0</v>
      </c>
      <c r="BA985">
        <v>971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B985">
        <v>0</v>
      </c>
    </row>
    <row r="986" spans="1:80">
      <c r="A986">
        <f>ROW(Source!A2142)</f>
        <v>2142</v>
      </c>
      <c r="B986">
        <v>22950688</v>
      </c>
      <c r="C986">
        <v>22957074</v>
      </c>
      <c r="D986">
        <v>7231421</v>
      </c>
      <c r="E986">
        <v>1</v>
      </c>
      <c r="F986">
        <v>1</v>
      </c>
      <c r="G986">
        <v>7157832</v>
      </c>
      <c r="H986">
        <v>2</v>
      </c>
      <c r="I986" t="s">
        <v>1157</v>
      </c>
      <c r="J986" t="s">
        <v>1158</v>
      </c>
      <c r="K986" t="s">
        <v>1159</v>
      </c>
      <c r="L986">
        <v>1368</v>
      </c>
      <c r="N986">
        <v>1011</v>
      </c>
      <c r="O986" t="s">
        <v>1059</v>
      </c>
      <c r="P986" t="s">
        <v>1059</v>
      </c>
      <c r="Q986">
        <v>1</v>
      </c>
      <c r="Y986">
        <v>1.83</v>
      </c>
      <c r="AA986">
        <v>0</v>
      </c>
      <c r="AB986">
        <v>74.44</v>
      </c>
      <c r="AC986">
        <v>17.59</v>
      </c>
      <c r="AD986">
        <v>0</v>
      </c>
      <c r="AN986">
        <v>0</v>
      </c>
      <c r="AO986">
        <v>1</v>
      </c>
      <c r="AP986">
        <v>0</v>
      </c>
      <c r="AQ986">
        <v>0</v>
      </c>
      <c r="AR986">
        <v>0</v>
      </c>
      <c r="AS986" t="s">
        <v>45</v>
      </c>
      <c r="AT986">
        <v>1.83</v>
      </c>
      <c r="AU986" t="s">
        <v>45</v>
      </c>
      <c r="AV986">
        <v>0</v>
      </c>
      <c r="AW986">
        <v>2</v>
      </c>
      <c r="AX986">
        <v>22957089</v>
      </c>
      <c r="AY986">
        <v>1</v>
      </c>
      <c r="AZ986">
        <v>0</v>
      </c>
      <c r="BA986">
        <v>972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B986">
        <v>0</v>
      </c>
    </row>
    <row r="987" spans="1:80">
      <c r="A987">
        <f>ROW(Source!A2142)</f>
        <v>2142</v>
      </c>
      <c r="B987">
        <v>22950688</v>
      </c>
      <c r="C987">
        <v>22957074</v>
      </c>
      <c r="D987">
        <v>7230811</v>
      </c>
      <c r="E987">
        <v>1</v>
      </c>
      <c r="F987">
        <v>1</v>
      </c>
      <c r="G987">
        <v>7157832</v>
      </c>
      <c r="H987">
        <v>2</v>
      </c>
      <c r="I987" t="s">
        <v>1144</v>
      </c>
      <c r="J987" t="s">
        <v>1145</v>
      </c>
      <c r="K987" t="s">
        <v>1146</v>
      </c>
      <c r="L987">
        <v>1368</v>
      </c>
      <c r="N987">
        <v>1011</v>
      </c>
      <c r="O987" t="s">
        <v>1059</v>
      </c>
      <c r="P987" t="s">
        <v>1059</v>
      </c>
      <c r="Q987">
        <v>1</v>
      </c>
      <c r="Y987">
        <v>1.52</v>
      </c>
      <c r="AA987">
        <v>0</v>
      </c>
      <c r="AB987">
        <v>102.11</v>
      </c>
      <c r="AC987">
        <v>30.03</v>
      </c>
      <c r="AD987">
        <v>0</v>
      </c>
      <c r="AN987">
        <v>0</v>
      </c>
      <c r="AO987">
        <v>1</v>
      </c>
      <c r="AP987">
        <v>0</v>
      </c>
      <c r="AQ987">
        <v>0</v>
      </c>
      <c r="AR987">
        <v>0</v>
      </c>
      <c r="AS987" t="s">
        <v>45</v>
      </c>
      <c r="AT987">
        <v>1.52</v>
      </c>
      <c r="AU987" t="s">
        <v>45</v>
      </c>
      <c r="AV987">
        <v>0</v>
      </c>
      <c r="AW987">
        <v>2</v>
      </c>
      <c r="AX987">
        <v>22957090</v>
      </c>
      <c r="AY987">
        <v>1</v>
      </c>
      <c r="AZ987">
        <v>0</v>
      </c>
      <c r="BA987">
        <v>973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B987">
        <v>0</v>
      </c>
    </row>
    <row r="988" spans="1:80">
      <c r="A988">
        <f>ROW(Source!A2142)</f>
        <v>2142</v>
      </c>
      <c r="B988">
        <v>22950688</v>
      </c>
      <c r="C988">
        <v>22957074</v>
      </c>
      <c r="D988">
        <v>7231015</v>
      </c>
      <c r="E988">
        <v>1</v>
      </c>
      <c r="F988">
        <v>1</v>
      </c>
      <c r="G988">
        <v>7157832</v>
      </c>
      <c r="H988">
        <v>2</v>
      </c>
      <c r="I988" t="s">
        <v>1394</v>
      </c>
      <c r="J988" t="s">
        <v>1395</v>
      </c>
      <c r="K988" t="s">
        <v>1396</v>
      </c>
      <c r="L988">
        <v>1368</v>
      </c>
      <c r="N988">
        <v>1011</v>
      </c>
      <c r="O988" t="s">
        <v>1059</v>
      </c>
      <c r="P988" t="s">
        <v>1059</v>
      </c>
      <c r="Q988">
        <v>1</v>
      </c>
      <c r="Y988">
        <v>1.79</v>
      </c>
      <c r="AA988">
        <v>0</v>
      </c>
      <c r="AB988">
        <v>13.3</v>
      </c>
      <c r="AC988">
        <v>0.97</v>
      </c>
      <c r="AD988">
        <v>0</v>
      </c>
      <c r="AN988">
        <v>0</v>
      </c>
      <c r="AO988">
        <v>1</v>
      </c>
      <c r="AP988">
        <v>0</v>
      </c>
      <c r="AQ988">
        <v>0</v>
      </c>
      <c r="AR988">
        <v>0</v>
      </c>
      <c r="AS988" t="s">
        <v>45</v>
      </c>
      <c r="AT988">
        <v>1.79</v>
      </c>
      <c r="AU988" t="s">
        <v>45</v>
      </c>
      <c r="AV988">
        <v>0</v>
      </c>
      <c r="AW988">
        <v>2</v>
      </c>
      <c r="AX988">
        <v>22957091</v>
      </c>
      <c r="AY988">
        <v>1</v>
      </c>
      <c r="AZ988">
        <v>0</v>
      </c>
      <c r="BA988">
        <v>974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B988">
        <v>0</v>
      </c>
    </row>
    <row r="989" spans="1:80">
      <c r="A989">
        <f>ROW(Source!A2142)</f>
        <v>2142</v>
      </c>
      <c r="B989">
        <v>22950688</v>
      </c>
      <c r="C989">
        <v>22957074</v>
      </c>
      <c r="D989">
        <v>7232717</v>
      </c>
      <c r="E989">
        <v>1</v>
      </c>
      <c r="F989">
        <v>1</v>
      </c>
      <c r="G989">
        <v>7157832</v>
      </c>
      <c r="H989">
        <v>3</v>
      </c>
      <c r="I989" t="s">
        <v>1397</v>
      </c>
      <c r="J989" t="s">
        <v>1398</v>
      </c>
      <c r="K989" t="s">
        <v>1399</v>
      </c>
      <c r="L989">
        <v>1348</v>
      </c>
      <c r="N989">
        <v>1009</v>
      </c>
      <c r="O989" t="s">
        <v>138</v>
      </c>
      <c r="P989" t="s">
        <v>138</v>
      </c>
      <c r="Q989">
        <v>1000</v>
      </c>
      <c r="Y989">
        <v>2.3599999999999999E-2</v>
      </c>
      <c r="AA989">
        <v>1463.45</v>
      </c>
      <c r="AB989">
        <v>0</v>
      </c>
      <c r="AC989">
        <v>0</v>
      </c>
      <c r="AD989">
        <v>0</v>
      </c>
      <c r="AN989">
        <v>0</v>
      </c>
      <c r="AO989">
        <v>1</v>
      </c>
      <c r="AP989">
        <v>0</v>
      </c>
      <c r="AQ989">
        <v>0</v>
      </c>
      <c r="AR989">
        <v>0</v>
      </c>
      <c r="AS989" t="s">
        <v>45</v>
      </c>
      <c r="AT989">
        <v>2.3599999999999999E-2</v>
      </c>
      <c r="AU989" t="s">
        <v>45</v>
      </c>
      <c r="AV989">
        <v>0</v>
      </c>
      <c r="AW989">
        <v>2</v>
      </c>
      <c r="AX989">
        <v>22957092</v>
      </c>
      <c r="AY989">
        <v>1</v>
      </c>
      <c r="AZ989">
        <v>0</v>
      </c>
      <c r="BA989">
        <v>975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B989">
        <v>0</v>
      </c>
    </row>
    <row r="990" spans="1:80">
      <c r="A990">
        <f>ROW(Source!A2142)</f>
        <v>2142</v>
      </c>
      <c r="B990">
        <v>22950688</v>
      </c>
      <c r="C990">
        <v>22957074</v>
      </c>
      <c r="D990">
        <v>7232930</v>
      </c>
      <c r="E990">
        <v>1</v>
      </c>
      <c r="F990">
        <v>1</v>
      </c>
      <c r="G990">
        <v>7157832</v>
      </c>
      <c r="H990">
        <v>3</v>
      </c>
      <c r="I990" t="s">
        <v>1400</v>
      </c>
      <c r="J990" t="s">
        <v>1401</v>
      </c>
      <c r="K990" t="s">
        <v>1402</v>
      </c>
      <c r="L990">
        <v>1327</v>
      </c>
      <c r="N990">
        <v>1005</v>
      </c>
      <c r="O990" t="s">
        <v>462</v>
      </c>
      <c r="P990" t="s">
        <v>462</v>
      </c>
      <c r="Q990">
        <v>1</v>
      </c>
      <c r="Y990">
        <v>89</v>
      </c>
      <c r="AA990">
        <v>5.76</v>
      </c>
      <c r="AB990">
        <v>0</v>
      </c>
      <c r="AC990">
        <v>0</v>
      </c>
      <c r="AD990">
        <v>0</v>
      </c>
      <c r="AN990">
        <v>0</v>
      </c>
      <c r="AO990">
        <v>1</v>
      </c>
      <c r="AP990">
        <v>0</v>
      </c>
      <c r="AQ990">
        <v>0</v>
      </c>
      <c r="AR990">
        <v>0</v>
      </c>
      <c r="AS990" t="s">
        <v>45</v>
      </c>
      <c r="AT990">
        <v>89</v>
      </c>
      <c r="AU990" t="s">
        <v>45</v>
      </c>
      <c r="AV990">
        <v>0</v>
      </c>
      <c r="AW990">
        <v>2</v>
      </c>
      <c r="AX990">
        <v>22957093</v>
      </c>
      <c r="AY990">
        <v>1</v>
      </c>
      <c r="AZ990">
        <v>0</v>
      </c>
      <c r="BA990">
        <v>976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B990">
        <v>0</v>
      </c>
    </row>
    <row r="991" spans="1:80">
      <c r="A991">
        <f>ROW(Source!A2142)</f>
        <v>2142</v>
      </c>
      <c r="B991">
        <v>22950688</v>
      </c>
      <c r="C991">
        <v>22957074</v>
      </c>
      <c r="D991">
        <v>7231843</v>
      </c>
      <c r="E991">
        <v>1</v>
      </c>
      <c r="F991">
        <v>1</v>
      </c>
      <c r="G991">
        <v>7157832</v>
      </c>
      <c r="H991">
        <v>3</v>
      </c>
      <c r="I991" t="s">
        <v>1169</v>
      </c>
      <c r="J991" t="s">
        <v>1170</v>
      </c>
      <c r="K991" t="s">
        <v>1171</v>
      </c>
      <c r="L991">
        <v>1348</v>
      </c>
      <c r="N991">
        <v>1009</v>
      </c>
      <c r="O991" t="s">
        <v>138</v>
      </c>
      <c r="P991" t="s">
        <v>138</v>
      </c>
      <c r="Q991">
        <v>1000</v>
      </c>
      <c r="Y991">
        <v>4.13E-3</v>
      </c>
      <c r="AA991">
        <v>6521.42</v>
      </c>
      <c r="AB991">
        <v>0</v>
      </c>
      <c r="AC991">
        <v>0</v>
      </c>
      <c r="AD991">
        <v>0</v>
      </c>
      <c r="AN991">
        <v>0</v>
      </c>
      <c r="AO991">
        <v>1</v>
      </c>
      <c r="AP991">
        <v>0</v>
      </c>
      <c r="AQ991">
        <v>0</v>
      </c>
      <c r="AR991">
        <v>0</v>
      </c>
      <c r="AS991" t="s">
        <v>45</v>
      </c>
      <c r="AT991">
        <v>4.13E-3</v>
      </c>
      <c r="AU991" t="s">
        <v>45</v>
      </c>
      <c r="AV991">
        <v>0</v>
      </c>
      <c r="AW991">
        <v>2</v>
      </c>
      <c r="AX991">
        <v>22957094</v>
      </c>
      <c r="AY991">
        <v>1</v>
      </c>
      <c r="AZ991">
        <v>0</v>
      </c>
      <c r="BA991">
        <v>977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B991">
        <v>0</v>
      </c>
    </row>
    <row r="992" spans="1:80">
      <c r="A992">
        <f>ROW(Source!A2142)</f>
        <v>2142</v>
      </c>
      <c r="B992">
        <v>22950688</v>
      </c>
      <c r="C992">
        <v>22957074</v>
      </c>
      <c r="D992">
        <v>7231844</v>
      </c>
      <c r="E992">
        <v>1</v>
      </c>
      <c r="F992">
        <v>1</v>
      </c>
      <c r="G992">
        <v>7157832</v>
      </c>
      <c r="H992">
        <v>3</v>
      </c>
      <c r="I992" t="s">
        <v>1403</v>
      </c>
      <c r="J992" t="s">
        <v>1404</v>
      </c>
      <c r="K992" t="s">
        <v>1405</v>
      </c>
      <c r="L992">
        <v>1348</v>
      </c>
      <c r="N992">
        <v>1009</v>
      </c>
      <c r="O992" t="s">
        <v>138</v>
      </c>
      <c r="P992" t="s">
        <v>138</v>
      </c>
      <c r="Q992">
        <v>1000</v>
      </c>
      <c r="Y992">
        <v>2.0999999999999999E-3</v>
      </c>
      <c r="AA992">
        <v>7875.24</v>
      </c>
      <c r="AB992">
        <v>0</v>
      </c>
      <c r="AC992">
        <v>0</v>
      </c>
      <c r="AD992">
        <v>0</v>
      </c>
      <c r="AN992">
        <v>0</v>
      </c>
      <c r="AO992">
        <v>1</v>
      </c>
      <c r="AP992">
        <v>0</v>
      </c>
      <c r="AQ992">
        <v>0</v>
      </c>
      <c r="AR992">
        <v>0</v>
      </c>
      <c r="AS992" t="s">
        <v>45</v>
      </c>
      <c r="AT992">
        <v>2.0999999999999999E-3</v>
      </c>
      <c r="AU992" t="s">
        <v>45</v>
      </c>
      <c r="AV992">
        <v>0</v>
      </c>
      <c r="AW992">
        <v>2</v>
      </c>
      <c r="AX992">
        <v>22957095</v>
      </c>
      <c r="AY992">
        <v>1</v>
      </c>
      <c r="AZ992">
        <v>0</v>
      </c>
      <c r="BA992">
        <v>978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B992">
        <v>0</v>
      </c>
    </row>
    <row r="993" spans="1:80">
      <c r="A993">
        <f>ROW(Source!A2142)</f>
        <v>2142</v>
      </c>
      <c r="B993">
        <v>22950688</v>
      </c>
      <c r="C993">
        <v>22957074</v>
      </c>
      <c r="D993">
        <v>7231857</v>
      </c>
      <c r="E993">
        <v>1</v>
      </c>
      <c r="F993">
        <v>1</v>
      </c>
      <c r="G993">
        <v>7157832</v>
      </c>
      <c r="H993">
        <v>3</v>
      </c>
      <c r="I993" t="s">
        <v>1406</v>
      </c>
      <c r="J993" t="s">
        <v>1407</v>
      </c>
      <c r="K993" t="s">
        <v>1408</v>
      </c>
      <c r="L993">
        <v>1348</v>
      </c>
      <c r="N993">
        <v>1009</v>
      </c>
      <c r="O993" t="s">
        <v>138</v>
      </c>
      <c r="P993" t="s">
        <v>138</v>
      </c>
      <c r="Q993">
        <v>1000</v>
      </c>
      <c r="Y993">
        <v>1.6E-2</v>
      </c>
      <c r="AA993">
        <v>1227.3800000000001</v>
      </c>
      <c r="AB993">
        <v>0</v>
      </c>
      <c r="AC993">
        <v>0</v>
      </c>
      <c r="AD993">
        <v>0</v>
      </c>
      <c r="AN993">
        <v>0</v>
      </c>
      <c r="AO993">
        <v>1</v>
      </c>
      <c r="AP993">
        <v>0</v>
      </c>
      <c r="AQ993">
        <v>0</v>
      </c>
      <c r="AR993">
        <v>0</v>
      </c>
      <c r="AS993" t="s">
        <v>45</v>
      </c>
      <c r="AT993">
        <v>1.6E-2</v>
      </c>
      <c r="AU993" t="s">
        <v>45</v>
      </c>
      <c r="AV993">
        <v>0</v>
      </c>
      <c r="AW993">
        <v>2</v>
      </c>
      <c r="AX993">
        <v>22957096</v>
      </c>
      <c r="AY993">
        <v>1</v>
      </c>
      <c r="AZ993">
        <v>0</v>
      </c>
      <c r="BA993">
        <v>979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B993">
        <v>0</v>
      </c>
    </row>
    <row r="994" spans="1:80">
      <c r="A994">
        <f>ROW(Source!A2142)</f>
        <v>2142</v>
      </c>
      <c r="B994">
        <v>22950688</v>
      </c>
      <c r="C994">
        <v>22957074</v>
      </c>
      <c r="D994">
        <v>7231936</v>
      </c>
      <c r="E994">
        <v>1</v>
      </c>
      <c r="F994">
        <v>1</v>
      </c>
      <c r="G994">
        <v>7157832</v>
      </c>
      <c r="H994">
        <v>3</v>
      </c>
      <c r="I994" t="s">
        <v>1172</v>
      </c>
      <c r="J994" t="s">
        <v>1173</v>
      </c>
      <c r="K994" t="s">
        <v>1174</v>
      </c>
      <c r="L994">
        <v>1339</v>
      </c>
      <c r="N994">
        <v>1007</v>
      </c>
      <c r="O994" t="s">
        <v>102</v>
      </c>
      <c r="P994" t="s">
        <v>102</v>
      </c>
      <c r="Q994">
        <v>1</v>
      </c>
      <c r="Y994">
        <v>0.08</v>
      </c>
      <c r="AA994">
        <v>1828.56</v>
      </c>
      <c r="AB994">
        <v>0</v>
      </c>
      <c r="AC994">
        <v>0</v>
      </c>
      <c r="AD994">
        <v>0</v>
      </c>
      <c r="AN994">
        <v>0</v>
      </c>
      <c r="AO994">
        <v>1</v>
      </c>
      <c r="AP994">
        <v>0</v>
      </c>
      <c r="AQ994">
        <v>0</v>
      </c>
      <c r="AR994">
        <v>0</v>
      </c>
      <c r="AS994" t="s">
        <v>45</v>
      </c>
      <c r="AT994">
        <v>0.08</v>
      </c>
      <c r="AU994" t="s">
        <v>45</v>
      </c>
      <c r="AV994">
        <v>0</v>
      </c>
      <c r="AW994">
        <v>2</v>
      </c>
      <c r="AX994">
        <v>22957097</v>
      </c>
      <c r="AY994">
        <v>1</v>
      </c>
      <c r="AZ994">
        <v>0</v>
      </c>
      <c r="BA994">
        <v>980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B994">
        <v>0</v>
      </c>
    </row>
    <row r="995" spans="1:80">
      <c r="A995">
        <f>ROW(Source!A2142)</f>
        <v>2142</v>
      </c>
      <c r="B995">
        <v>22950688</v>
      </c>
      <c r="C995">
        <v>22957074</v>
      </c>
      <c r="D995">
        <v>7232436</v>
      </c>
      <c r="E995">
        <v>1</v>
      </c>
      <c r="F995">
        <v>1</v>
      </c>
      <c r="G995">
        <v>7157832</v>
      </c>
      <c r="H995">
        <v>3</v>
      </c>
      <c r="I995" t="s">
        <v>1268</v>
      </c>
      <c r="J995" t="s">
        <v>1269</v>
      </c>
      <c r="K995" t="s">
        <v>1270</v>
      </c>
      <c r="L995">
        <v>1346</v>
      </c>
      <c r="N995">
        <v>1009</v>
      </c>
      <c r="O995" t="s">
        <v>163</v>
      </c>
      <c r="P995" t="s">
        <v>163</v>
      </c>
      <c r="Q995">
        <v>1</v>
      </c>
      <c r="Y995">
        <v>108</v>
      </c>
      <c r="AA995">
        <v>9.86</v>
      </c>
      <c r="AB995">
        <v>0</v>
      </c>
      <c r="AC995">
        <v>0</v>
      </c>
      <c r="AD995">
        <v>0</v>
      </c>
      <c r="AN995">
        <v>0</v>
      </c>
      <c r="AO995">
        <v>1</v>
      </c>
      <c r="AP995">
        <v>0</v>
      </c>
      <c r="AQ995">
        <v>0</v>
      </c>
      <c r="AR995">
        <v>0</v>
      </c>
      <c r="AS995" t="s">
        <v>45</v>
      </c>
      <c r="AT995">
        <v>108</v>
      </c>
      <c r="AU995" t="s">
        <v>45</v>
      </c>
      <c r="AV995">
        <v>0</v>
      </c>
      <c r="AW995">
        <v>2</v>
      </c>
      <c r="AX995">
        <v>22957098</v>
      </c>
      <c r="AY995">
        <v>1</v>
      </c>
      <c r="AZ995">
        <v>0</v>
      </c>
      <c r="BA995">
        <v>981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B995">
        <v>0</v>
      </c>
    </row>
    <row r="996" spans="1:80">
      <c r="A996">
        <f>ROW(Source!A2142)</f>
        <v>2142</v>
      </c>
      <c r="B996">
        <v>22950688</v>
      </c>
      <c r="C996">
        <v>22957074</v>
      </c>
      <c r="D996">
        <v>7234974</v>
      </c>
      <c r="E996">
        <v>1</v>
      </c>
      <c r="F996">
        <v>1</v>
      </c>
      <c r="G996">
        <v>7157832</v>
      </c>
      <c r="H996">
        <v>3</v>
      </c>
      <c r="I996" t="s">
        <v>1409</v>
      </c>
      <c r="J996" t="s">
        <v>1410</v>
      </c>
      <c r="K996" t="s">
        <v>1411</v>
      </c>
      <c r="L996">
        <v>1339</v>
      </c>
      <c r="N996">
        <v>1007</v>
      </c>
      <c r="O996" t="s">
        <v>102</v>
      </c>
      <c r="P996" t="s">
        <v>102</v>
      </c>
      <c r="Q996">
        <v>1</v>
      </c>
      <c r="Y996">
        <v>0.105</v>
      </c>
      <c r="AA996">
        <v>540.41999999999996</v>
      </c>
      <c r="AB996">
        <v>0</v>
      </c>
      <c r="AC996">
        <v>0</v>
      </c>
      <c r="AD996">
        <v>0</v>
      </c>
      <c r="AN996">
        <v>0</v>
      </c>
      <c r="AO996">
        <v>1</v>
      </c>
      <c r="AP996">
        <v>0</v>
      </c>
      <c r="AQ996">
        <v>0</v>
      </c>
      <c r="AR996">
        <v>0</v>
      </c>
      <c r="AS996" t="s">
        <v>45</v>
      </c>
      <c r="AT996">
        <v>0.105</v>
      </c>
      <c r="AU996" t="s">
        <v>45</v>
      </c>
      <c r="AV996">
        <v>0</v>
      </c>
      <c r="AW996">
        <v>2</v>
      </c>
      <c r="AX996">
        <v>22957099</v>
      </c>
      <c r="AY996">
        <v>1</v>
      </c>
      <c r="AZ996">
        <v>0</v>
      </c>
      <c r="BA996">
        <v>982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B996">
        <v>0</v>
      </c>
    </row>
    <row r="997" spans="1:80">
      <c r="A997">
        <f>ROW(Source!A2142)</f>
        <v>2142</v>
      </c>
      <c r="B997">
        <v>22950688</v>
      </c>
      <c r="C997">
        <v>22957074</v>
      </c>
      <c r="D997">
        <v>7238382</v>
      </c>
      <c r="E997">
        <v>1</v>
      </c>
      <c r="F997">
        <v>1</v>
      </c>
      <c r="G997">
        <v>7157832</v>
      </c>
      <c r="H997">
        <v>3</v>
      </c>
      <c r="I997" t="s">
        <v>1412</v>
      </c>
      <c r="J997" t="s">
        <v>1413</v>
      </c>
      <c r="K997" t="s">
        <v>1414</v>
      </c>
      <c r="L997">
        <v>1346</v>
      </c>
      <c r="N997">
        <v>1009</v>
      </c>
      <c r="O997" t="s">
        <v>163</v>
      </c>
      <c r="P997" t="s">
        <v>163</v>
      </c>
      <c r="Q997">
        <v>1</v>
      </c>
      <c r="Y997">
        <v>37.5</v>
      </c>
      <c r="AA997">
        <v>4.37</v>
      </c>
      <c r="AB997">
        <v>0</v>
      </c>
      <c r="AC997">
        <v>0</v>
      </c>
      <c r="AD997">
        <v>0</v>
      </c>
      <c r="AN997">
        <v>0</v>
      </c>
      <c r="AO997">
        <v>1</v>
      </c>
      <c r="AP997">
        <v>0</v>
      </c>
      <c r="AQ997">
        <v>0</v>
      </c>
      <c r="AR997">
        <v>0</v>
      </c>
      <c r="AS997" t="s">
        <v>45</v>
      </c>
      <c r="AT997">
        <v>37.5</v>
      </c>
      <c r="AU997" t="s">
        <v>45</v>
      </c>
      <c r="AV997">
        <v>0</v>
      </c>
      <c r="AW997">
        <v>2</v>
      </c>
      <c r="AX997">
        <v>22957100</v>
      </c>
      <c r="AY997">
        <v>1</v>
      </c>
      <c r="AZ997">
        <v>0</v>
      </c>
      <c r="BA997">
        <v>983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B997">
        <v>0</v>
      </c>
    </row>
    <row r="998" spans="1:80">
      <c r="A998">
        <f>ROW(Source!A2142)</f>
        <v>2142</v>
      </c>
      <c r="B998">
        <v>22950688</v>
      </c>
      <c r="C998">
        <v>22957074</v>
      </c>
      <c r="D998">
        <v>7239013</v>
      </c>
      <c r="E998">
        <v>1</v>
      </c>
      <c r="F998">
        <v>1</v>
      </c>
      <c r="G998">
        <v>7157832</v>
      </c>
      <c r="H998">
        <v>3</v>
      </c>
      <c r="I998" t="s">
        <v>1028</v>
      </c>
      <c r="J998" t="s">
        <v>1030</v>
      </c>
      <c r="K998" t="s">
        <v>1029</v>
      </c>
      <c r="L998">
        <v>1354</v>
      </c>
      <c r="N998">
        <v>1010</v>
      </c>
      <c r="O998" t="s">
        <v>227</v>
      </c>
      <c r="P998" t="s">
        <v>227</v>
      </c>
      <c r="Q998">
        <v>1</v>
      </c>
      <c r="Y998">
        <v>100</v>
      </c>
      <c r="AA998">
        <v>99.57</v>
      </c>
      <c r="AB998">
        <v>0</v>
      </c>
      <c r="AC998">
        <v>0</v>
      </c>
      <c r="AD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 t="s">
        <v>45</v>
      </c>
      <c r="AT998">
        <v>100</v>
      </c>
      <c r="AU998" t="s">
        <v>45</v>
      </c>
      <c r="AV998">
        <v>0</v>
      </c>
      <c r="AW998">
        <v>1</v>
      </c>
      <c r="AX998">
        <v>-1</v>
      </c>
      <c r="AY998">
        <v>0</v>
      </c>
      <c r="AZ998">
        <v>0</v>
      </c>
      <c r="BA998" t="s">
        <v>45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B998">
        <v>0</v>
      </c>
    </row>
    <row r="999" spans="1:80">
      <c r="A999">
        <f>ROW(Source!A2142)</f>
        <v>2142</v>
      </c>
      <c r="B999">
        <v>22950688</v>
      </c>
      <c r="C999">
        <v>22957074</v>
      </c>
      <c r="D999">
        <v>7239542</v>
      </c>
      <c r="E999">
        <v>1</v>
      </c>
      <c r="F999">
        <v>1</v>
      </c>
      <c r="G999">
        <v>7157832</v>
      </c>
      <c r="H999">
        <v>3</v>
      </c>
      <c r="I999" t="s">
        <v>1025</v>
      </c>
      <c r="J999" t="s">
        <v>1027</v>
      </c>
      <c r="K999" t="s">
        <v>1026</v>
      </c>
      <c r="L999">
        <v>1327</v>
      </c>
      <c r="N999">
        <v>1005</v>
      </c>
      <c r="O999" t="s">
        <v>462</v>
      </c>
      <c r="P999" t="s">
        <v>462</v>
      </c>
      <c r="Q999">
        <v>1</v>
      </c>
      <c r="Y999">
        <v>0</v>
      </c>
      <c r="AA999">
        <v>503.55</v>
      </c>
      <c r="AB999">
        <v>0</v>
      </c>
      <c r="AC999">
        <v>0</v>
      </c>
      <c r="AD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 t="s">
        <v>45</v>
      </c>
      <c r="AT999">
        <v>0</v>
      </c>
      <c r="AU999" t="s">
        <v>45</v>
      </c>
      <c r="AV999">
        <v>0</v>
      </c>
      <c r="AW999">
        <v>1</v>
      </c>
      <c r="AX999">
        <v>-1</v>
      </c>
      <c r="AY999">
        <v>0</v>
      </c>
      <c r="AZ999">
        <v>0</v>
      </c>
      <c r="BA999" t="s">
        <v>45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B999">
        <v>0</v>
      </c>
    </row>
    <row r="1000" spans="1:80">
      <c r="A1000">
        <f>ROW(Source!A2171)</f>
        <v>2171</v>
      </c>
      <c r="B1000">
        <v>22950688</v>
      </c>
      <c r="C1000">
        <v>22957107</v>
      </c>
      <c r="D1000">
        <v>7157835</v>
      </c>
      <c r="E1000">
        <v>7157832</v>
      </c>
      <c r="F1000">
        <v>1</v>
      </c>
      <c r="G1000">
        <v>7157832</v>
      </c>
      <c r="H1000">
        <v>1</v>
      </c>
      <c r="I1000" t="s">
        <v>1053</v>
      </c>
      <c r="J1000" t="s">
        <v>45</v>
      </c>
      <c r="K1000" t="s">
        <v>1054</v>
      </c>
      <c r="L1000">
        <v>1191</v>
      </c>
      <c r="N1000">
        <v>1013</v>
      </c>
      <c r="O1000" t="s">
        <v>1055</v>
      </c>
      <c r="P1000" t="s">
        <v>1055</v>
      </c>
      <c r="Q1000">
        <v>1</v>
      </c>
      <c r="Y1000">
        <v>89.9</v>
      </c>
      <c r="AA1000">
        <v>0</v>
      </c>
      <c r="AB1000">
        <v>0</v>
      </c>
      <c r="AC1000">
        <v>0</v>
      </c>
      <c r="AD1000">
        <v>0</v>
      </c>
      <c r="AN1000">
        <v>0</v>
      </c>
      <c r="AO1000">
        <v>1</v>
      </c>
      <c r="AP1000">
        <v>0</v>
      </c>
      <c r="AQ1000">
        <v>0</v>
      </c>
      <c r="AR1000">
        <v>0</v>
      </c>
      <c r="AS1000" t="s">
        <v>45</v>
      </c>
      <c r="AT1000">
        <v>89.9</v>
      </c>
      <c r="AU1000" t="s">
        <v>45</v>
      </c>
      <c r="AV1000">
        <v>1</v>
      </c>
      <c r="AW1000">
        <v>2</v>
      </c>
      <c r="AX1000">
        <v>22957121</v>
      </c>
      <c r="AY1000">
        <v>1</v>
      </c>
      <c r="AZ1000">
        <v>0</v>
      </c>
      <c r="BA1000">
        <v>986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B1000">
        <v>0</v>
      </c>
    </row>
    <row r="1001" spans="1:80">
      <c r="A1001">
        <f>ROW(Source!A2171)</f>
        <v>2171</v>
      </c>
      <c r="B1001">
        <v>22950688</v>
      </c>
      <c r="C1001">
        <v>22957107</v>
      </c>
      <c r="D1001">
        <v>7231421</v>
      </c>
      <c r="E1001">
        <v>1</v>
      </c>
      <c r="F1001">
        <v>1</v>
      </c>
      <c r="G1001">
        <v>7157832</v>
      </c>
      <c r="H1001">
        <v>2</v>
      </c>
      <c r="I1001" t="s">
        <v>1157</v>
      </c>
      <c r="J1001" t="s">
        <v>1158</v>
      </c>
      <c r="K1001" t="s">
        <v>1159</v>
      </c>
      <c r="L1001">
        <v>1368</v>
      </c>
      <c r="N1001">
        <v>1011</v>
      </c>
      <c r="O1001" t="s">
        <v>1059</v>
      </c>
      <c r="P1001" t="s">
        <v>1059</v>
      </c>
      <c r="Q1001">
        <v>1</v>
      </c>
      <c r="Y1001">
        <v>1.83</v>
      </c>
      <c r="AA1001">
        <v>0</v>
      </c>
      <c r="AB1001">
        <v>74.44</v>
      </c>
      <c r="AC1001">
        <v>17.59</v>
      </c>
      <c r="AD1001">
        <v>0</v>
      </c>
      <c r="AN1001">
        <v>0</v>
      </c>
      <c r="AO1001">
        <v>1</v>
      </c>
      <c r="AP1001">
        <v>0</v>
      </c>
      <c r="AQ1001">
        <v>0</v>
      </c>
      <c r="AR1001">
        <v>0</v>
      </c>
      <c r="AS1001" t="s">
        <v>45</v>
      </c>
      <c r="AT1001">
        <v>1.83</v>
      </c>
      <c r="AU1001" t="s">
        <v>45</v>
      </c>
      <c r="AV1001">
        <v>0</v>
      </c>
      <c r="AW1001">
        <v>2</v>
      </c>
      <c r="AX1001">
        <v>22957122</v>
      </c>
      <c r="AY1001">
        <v>1</v>
      </c>
      <c r="AZ1001">
        <v>0</v>
      </c>
      <c r="BA1001">
        <v>987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B1001">
        <v>0</v>
      </c>
    </row>
    <row r="1002" spans="1:80">
      <c r="A1002">
        <f>ROW(Source!A2171)</f>
        <v>2171</v>
      </c>
      <c r="B1002">
        <v>22950688</v>
      </c>
      <c r="C1002">
        <v>22957107</v>
      </c>
      <c r="D1002">
        <v>7230811</v>
      </c>
      <c r="E1002">
        <v>1</v>
      </c>
      <c r="F1002">
        <v>1</v>
      </c>
      <c r="G1002">
        <v>7157832</v>
      </c>
      <c r="H1002">
        <v>2</v>
      </c>
      <c r="I1002" t="s">
        <v>1144</v>
      </c>
      <c r="J1002" t="s">
        <v>1145</v>
      </c>
      <c r="K1002" t="s">
        <v>1146</v>
      </c>
      <c r="L1002">
        <v>1368</v>
      </c>
      <c r="N1002">
        <v>1011</v>
      </c>
      <c r="O1002" t="s">
        <v>1059</v>
      </c>
      <c r="P1002" t="s">
        <v>1059</v>
      </c>
      <c r="Q1002">
        <v>1</v>
      </c>
      <c r="Y1002">
        <v>1.52</v>
      </c>
      <c r="AA1002">
        <v>0</v>
      </c>
      <c r="AB1002">
        <v>102.11</v>
      </c>
      <c r="AC1002">
        <v>30.03</v>
      </c>
      <c r="AD1002">
        <v>0</v>
      </c>
      <c r="AN1002">
        <v>0</v>
      </c>
      <c r="AO1002">
        <v>1</v>
      </c>
      <c r="AP1002">
        <v>0</v>
      </c>
      <c r="AQ1002">
        <v>0</v>
      </c>
      <c r="AR1002">
        <v>0</v>
      </c>
      <c r="AS1002" t="s">
        <v>45</v>
      </c>
      <c r="AT1002">
        <v>1.52</v>
      </c>
      <c r="AU1002" t="s">
        <v>45</v>
      </c>
      <c r="AV1002">
        <v>0</v>
      </c>
      <c r="AW1002">
        <v>2</v>
      </c>
      <c r="AX1002">
        <v>22957123</v>
      </c>
      <c r="AY1002">
        <v>1</v>
      </c>
      <c r="AZ1002">
        <v>0</v>
      </c>
      <c r="BA1002">
        <v>988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B1002">
        <v>0</v>
      </c>
    </row>
    <row r="1003" spans="1:80">
      <c r="A1003">
        <f>ROW(Source!A2171)</f>
        <v>2171</v>
      </c>
      <c r="B1003">
        <v>22950688</v>
      </c>
      <c r="C1003">
        <v>22957107</v>
      </c>
      <c r="D1003">
        <v>7231015</v>
      </c>
      <c r="E1003">
        <v>1</v>
      </c>
      <c r="F1003">
        <v>1</v>
      </c>
      <c r="G1003">
        <v>7157832</v>
      </c>
      <c r="H1003">
        <v>2</v>
      </c>
      <c r="I1003" t="s">
        <v>1394</v>
      </c>
      <c r="J1003" t="s">
        <v>1395</v>
      </c>
      <c r="K1003" t="s">
        <v>1396</v>
      </c>
      <c r="L1003">
        <v>1368</v>
      </c>
      <c r="N1003">
        <v>1011</v>
      </c>
      <c r="O1003" t="s">
        <v>1059</v>
      </c>
      <c r="P1003" t="s">
        <v>1059</v>
      </c>
      <c r="Q1003">
        <v>1</v>
      </c>
      <c r="Y1003">
        <v>1.79</v>
      </c>
      <c r="AA1003">
        <v>0</v>
      </c>
      <c r="AB1003">
        <v>13.3</v>
      </c>
      <c r="AC1003">
        <v>0.97</v>
      </c>
      <c r="AD1003">
        <v>0</v>
      </c>
      <c r="AN1003">
        <v>0</v>
      </c>
      <c r="AO1003">
        <v>1</v>
      </c>
      <c r="AP1003">
        <v>0</v>
      </c>
      <c r="AQ1003">
        <v>0</v>
      </c>
      <c r="AR1003">
        <v>0</v>
      </c>
      <c r="AS1003" t="s">
        <v>45</v>
      </c>
      <c r="AT1003">
        <v>1.79</v>
      </c>
      <c r="AU1003" t="s">
        <v>45</v>
      </c>
      <c r="AV1003">
        <v>0</v>
      </c>
      <c r="AW1003">
        <v>2</v>
      </c>
      <c r="AX1003">
        <v>22957124</v>
      </c>
      <c r="AY1003">
        <v>1</v>
      </c>
      <c r="AZ1003">
        <v>0</v>
      </c>
      <c r="BA1003">
        <v>989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B1003">
        <v>0</v>
      </c>
    </row>
    <row r="1004" spans="1:80">
      <c r="A1004">
        <f>ROW(Source!A2171)</f>
        <v>2171</v>
      </c>
      <c r="B1004">
        <v>22950688</v>
      </c>
      <c r="C1004">
        <v>22957107</v>
      </c>
      <c r="D1004">
        <v>7232717</v>
      </c>
      <c r="E1004">
        <v>1</v>
      </c>
      <c r="F1004">
        <v>1</v>
      </c>
      <c r="G1004">
        <v>7157832</v>
      </c>
      <c r="H1004">
        <v>3</v>
      </c>
      <c r="I1004" t="s">
        <v>1397</v>
      </c>
      <c r="J1004" t="s">
        <v>1398</v>
      </c>
      <c r="K1004" t="s">
        <v>1399</v>
      </c>
      <c r="L1004">
        <v>1348</v>
      </c>
      <c r="N1004">
        <v>1009</v>
      </c>
      <c r="O1004" t="s">
        <v>138</v>
      </c>
      <c r="P1004" t="s">
        <v>138</v>
      </c>
      <c r="Q1004">
        <v>1000</v>
      </c>
      <c r="Y1004">
        <v>2.3599999999999999E-2</v>
      </c>
      <c r="AA1004">
        <v>1463.45</v>
      </c>
      <c r="AB1004">
        <v>0</v>
      </c>
      <c r="AC1004">
        <v>0</v>
      </c>
      <c r="AD1004">
        <v>0</v>
      </c>
      <c r="AN1004">
        <v>0</v>
      </c>
      <c r="AO1004">
        <v>1</v>
      </c>
      <c r="AP1004">
        <v>0</v>
      </c>
      <c r="AQ1004">
        <v>0</v>
      </c>
      <c r="AR1004">
        <v>0</v>
      </c>
      <c r="AS1004" t="s">
        <v>45</v>
      </c>
      <c r="AT1004">
        <v>2.3599999999999999E-2</v>
      </c>
      <c r="AU1004" t="s">
        <v>45</v>
      </c>
      <c r="AV1004">
        <v>0</v>
      </c>
      <c r="AW1004">
        <v>2</v>
      </c>
      <c r="AX1004">
        <v>22957125</v>
      </c>
      <c r="AY1004">
        <v>1</v>
      </c>
      <c r="AZ1004">
        <v>0</v>
      </c>
      <c r="BA1004">
        <v>990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B1004">
        <v>0</v>
      </c>
    </row>
    <row r="1005" spans="1:80">
      <c r="A1005">
        <f>ROW(Source!A2171)</f>
        <v>2171</v>
      </c>
      <c r="B1005">
        <v>22950688</v>
      </c>
      <c r="C1005">
        <v>22957107</v>
      </c>
      <c r="D1005">
        <v>7232930</v>
      </c>
      <c r="E1005">
        <v>1</v>
      </c>
      <c r="F1005">
        <v>1</v>
      </c>
      <c r="G1005">
        <v>7157832</v>
      </c>
      <c r="H1005">
        <v>3</v>
      </c>
      <c r="I1005" t="s">
        <v>1400</v>
      </c>
      <c r="J1005" t="s">
        <v>1401</v>
      </c>
      <c r="K1005" t="s">
        <v>1402</v>
      </c>
      <c r="L1005">
        <v>1327</v>
      </c>
      <c r="N1005">
        <v>1005</v>
      </c>
      <c r="O1005" t="s">
        <v>462</v>
      </c>
      <c r="P1005" t="s">
        <v>462</v>
      </c>
      <c r="Q1005">
        <v>1</v>
      </c>
      <c r="Y1005">
        <v>89</v>
      </c>
      <c r="AA1005">
        <v>5.76</v>
      </c>
      <c r="AB1005">
        <v>0</v>
      </c>
      <c r="AC1005">
        <v>0</v>
      </c>
      <c r="AD1005">
        <v>0</v>
      </c>
      <c r="AN1005">
        <v>0</v>
      </c>
      <c r="AO1005">
        <v>1</v>
      </c>
      <c r="AP1005">
        <v>0</v>
      </c>
      <c r="AQ1005">
        <v>0</v>
      </c>
      <c r="AR1005">
        <v>0</v>
      </c>
      <c r="AS1005" t="s">
        <v>45</v>
      </c>
      <c r="AT1005">
        <v>89</v>
      </c>
      <c r="AU1005" t="s">
        <v>45</v>
      </c>
      <c r="AV1005">
        <v>0</v>
      </c>
      <c r="AW1005">
        <v>2</v>
      </c>
      <c r="AX1005">
        <v>22957126</v>
      </c>
      <c r="AY1005">
        <v>1</v>
      </c>
      <c r="AZ1005">
        <v>0</v>
      </c>
      <c r="BA1005">
        <v>991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B1005">
        <v>0</v>
      </c>
    </row>
    <row r="1006" spans="1:80">
      <c r="A1006">
        <f>ROW(Source!A2171)</f>
        <v>2171</v>
      </c>
      <c r="B1006">
        <v>22950688</v>
      </c>
      <c r="C1006">
        <v>22957107</v>
      </c>
      <c r="D1006">
        <v>7231843</v>
      </c>
      <c r="E1006">
        <v>1</v>
      </c>
      <c r="F1006">
        <v>1</v>
      </c>
      <c r="G1006">
        <v>7157832</v>
      </c>
      <c r="H1006">
        <v>3</v>
      </c>
      <c r="I1006" t="s">
        <v>1169</v>
      </c>
      <c r="J1006" t="s">
        <v>1170</v>
      </c>
      <c r="K1006" t="s">
        <v>1171</v>
      </c>
      <c r="L1006">
        <v>1348</v>
      </c>
      <c r="N1006">
        <v>1009</v>
      </c>
      <c r="O1006" t="s">
        <v>138</v>
      </c>
      <c r="P1006" t="s">
        <v>138</v>
      </c>
      <c r="Q1006">
        <v>1000</v>
      </c>
      <c r="Y1006">
        <v>4.13E-3</v>
      </c>
      <c r="AA1006">
        <v>6521.42</v>
      </c>
      <c r="AB1006">
        <v>0</v>
      </c>
      <c r="AC1006">
        <v>0</v>
      </c>
      <c r="AD1006">
        <v>0</v>
      </c>
      <c r="AN1006">
        <v>0</v>
      </c>
      <c r="AO1006">
        <v>1</v>
      </c>
      <c r="AP1006">
        <v>0</v>
      </c>
      <c r="AQ1006">
        <v>0</v>
      </c>
      <c r="AR1006">
        <v>0</v>
      </c>
      <c r="AS1006" t="s">
        <v>45</v>
      </c>
      <c r="AT1006">
        <v>4.13E-3</v>
      </c>
      <c r="AU1006" t="s">
        <v>45</v>
      </c>
      <c r="AV1006">
        <v>0</v>
      </c>
      <c r="AW1006">
        <v>2</v>
      </c>
      <c r="AX1006">
        <v>22957127</v>
      </c>
      <c r="AY1006">
        <v>1</v>
      </c>
      <c r="AZ1006">
        <v>0</v>
      </c>
      <c r="BA1006">
        <v>992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B1006">
        <v>0</v>
      </c>
    </row>
    <row r="1007" spans="1:80">
      <c r="A1007">
        <f>ROW(Source!A2171)</f>
        <v>2171</v>
      </c>
      <c r="B1007">
        <v>22950688</v>
      </c>
      <c r="C1007">
        <v>22957107</v>
      </c>
      <c r="D1007">
        <v>7231844</v>
      </c>
      <c r="E1007">
        <v>1</v>
      </c>
      <c r="F1007">
        <v>1</v>
      </c>
      <c r="G1007">
        <v>7157832</v>
      </c>
      <c r="H1007">
        <v>3</v>
      </c>
      <c r="I1007" t="s">
        <v>1403</v>
      </c>
      <c r="J1007" t="s">
        <v>1404</v>
      </c>
      <c r="K1007" t="s">
        <v>1405</v>
      </c>
      <c r="L1007">
        <v>1348</v>
      </c>
      <c r="N1007">
        <v>1009</v>
      </c>
      <c r="O1007" t="s">
        <v>138</v>
      </c>
      <c r="P1007" t="s">
        <v>138</v>
      </c>
      <c r="Q1007">
        <v>1000</v>
      </c>
      <c r="Y1007">
        <v>2.0999999999999999E-3</v>
      </c>
      <c r="AA1007">
        <v>7875.24</v>
      </c>
      <c r="AB1007">
        <v>0</v>
      </c>
      <c r="AC1007">
        <v>0</v>
      </c>
      <c r="AD1007">
        <v>0</v>
      </c>
      <c r="AN1007">
        <v>0</v>
      </c>
      <c r="AO1007">
        <v>1</v>
      </c>
      <c r="AP1007">
        <v>0</v>
      </c>
      <c r="AQ1007">
        <v>0</v>
      </c>
      <c r="AR1007">
        <v>0</v>
      </c>
      <c r="AS1007" t="s">
        <v>45</v>
      </c>
      <c r="AT1007">
        <v>2.0999999999999999E-3</v>
      </c>
      <c r="AU1007" t="s">
        <v>45</v>
      </c>
      <c r="AV1007">
        <v>0</v>
      </c>
      <c r="AW1007">
        <v>2</v>
      </c>
      <c r="AX1007">
        <v>22957128</v>
      </c>
      <c r="AY1007">
        <v>1</v>
      </c>
      <c r="AZ1007">
        <v>0</v>
      </c>
      <c r="BA1007">
        <v>993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B1007">
        <v>0</v>
      </c>
    </row>
    <row r="1008" spans="1:80">
      <c r="A1008">
        <f>ROW(Source!A2171)</f>
        <v>2171</v>
      </c>
      <c r="B1008">
        <v>22950688</v>
      </c>
      <c r="C1008">
        <v>22957107</v>
      </c>
      <c r="D1008">
        <v>7231857</v>
      </c>
      <c r="E1008">
        <v>1</v>
      </c>
      <c r="F1008">
        <v>1</v>
      </c>
      <c r="G1008">
        <v>7157832</v>
      </c>
      <c r="H1008">
        <v>3</v>
      </c>
      <c r="I1008" t="s">
        <v>1406</v>
      </c>
      <c r="J1008" t="s">
        <v>1407</v>
      </c>
      <c r="K1008" t="s">
        <v>1408</v>
      </c>
      <c r="L1008">
        <v>1348</v>
      </c>
      <c r="N1008">
        <v>1009</v>
      </c>
      <c r="O1008" t="s">
        <v>138</v>
      </c>
      <c r="P1008" t="s">
        <v>138</v>
      </c>
      <c r="Q1008">
        <v>1000</v>
      </c>
      <c r="Y1008">
        <v>1.6E-2</v>
      </c>
      <c r="AA1008">
        <v>1227.3800000000001</v>
      </c>
      <c r="AB1008">
        <v>0</v>
      </c>
      <c r="AC1008">
        <v>0</v>
      </c>
      <c r="AD1008">
        <v>0</v>
      </c>
      <c r="AN1008">
        <v>0</v>
      </c>
      <c r="AO1008">
        <v>1</v>
      </c>
      <c r="AP1008">
        <v>0</v>
      </c>
      <c r="AQ1008">
        <v>0</v>
      </c>
      <c r="AR1008">
        <v>0</v>
      </c>
      <c r="AS1008" t="s">
        <v>45</v>
      </c>
      <c r="AT1008">
        <v>1.6E-2</v>
      </c>
      <c r="AU1008" t="s">
        <v>45</v>
      </c>
      <c r="AV1008">
        <v>0</v>
      </c>
      <c r="AW1008">
        <v>2</v>
      </c>
      <c r="AX1008">
        <v>22957129</v>
      </c>
      <c r="AY1008">
        <v>1</v>
      </c>
      <c r="AZ1008">
        <v>0</v>
      </c>
      <c r="BA1008">
        <v>994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B1008">
        <v>0</v>
      </c>
    </row>
    <row r="1009" spans="1:80">
      <c r="A1009">
        <f>ROW(Source!A2171)</f>
        <v>2171</v>
      </c>
      <c r="B1009">
        <v>22950688</v>
      </c>
      <c r="C1009">
        <v>22957107</v>
      </c>
      <c r="D1009">
        <v>7231936</v>
      </c>
      <c r="E1009">
        <v>1</v>
      </c>
      <c r="F1009">
        <v>1</v>
      </c>
      <c r="G1009">
        <v>7157832</v>
      </c>
      <c r="H1009">
        <v>3</v>
      </c>
      <c r="I1009" t="s">
        <v>1172</v>
      </c>
      <c r="J1009" t="s">
        <v>1173</v>
      </c>
      <c r="K1009" t="s">
        <v>1174</v>
      </c>
      <c r="L1009">
        <v>1339</v>
      </c>
      <c r="N1009">
        <v>1007</v>
      </c>
      <c r="O1009" t="s">
        <v>102</v>
      </c>
      <c r="P1009" t="s">
        <v>102</v>
      </c>
      <c r="Q1009">
        <v>1</v>
      </c>
      <c r="Y1009">
        <v>0.08</v>
      </c>
      <c r="AA1009">
        <v>1828.56</v>
      </c>
      <c r="AB1009">
        <v>0</v>
      </c>
      <c r="AC1009">
        <v>0</v>
      </c>
      <c r="AD1009">
        <v>0</v>
      </c>
      <c r="AN1009">
        <v>0</v>
      </c>
      <c r="AO1009">
        <v>1</v>
      </c>
      <c r="AP1009">
        <v>0</v>
      </c>
      <c r="AQ1009">
        <v>0</v>
      </c>
      <c r="AR1009">
        <v>0</v>
      </c>
      <c r="AS1009" t="s">
        <v>45</v>
      </c>
      <c r="AT1009">
        <v>0.08</v>
      </c>
      <c r="AU1009" t="s">
        <v>45</v>
      </c>
      <c r="AV1009">
        <v>0</v>
      </c>
      <c r="AW1009">
        <v>2</v>
      </c>
      <c r="AX1009">
        <v>22957130</v>
      </c>
      <c r="AY1009">
        <v>1</v>
      </c>
      <c r="AZ1009">
        <v>0</v>
      </c>
      <c r="BA1009">
        <v>995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B1009">
        <v>0</v>
      </c>
    </row>
    <row r="1010" spans="1:80">
      <c r="A1010">
        <f>ROW(Source!A2171)</f>
        <v>2171</v>
      </c>
      <c r="B1010">
        <v>22950688</v>
      </c>
      <c r="C1010">
        <v>22957107</v>
      </c>
      <c r="D1010">
        <v>7232436</v>
      </c>
      <c r="E1010">
        <v>1</v>
      </c>
      <c r="F1010">
        <v>1</v>
      </c>
      <c r="G1010">
        <v>7157832</v>
      </c>
      <c r="H1010">
        <v>3</v>
      </c>
      <c r="I1010" t="s">
        <v>1268</v>
      </c>
      <c r="J1010" t="s">
        <v>1269</v>
      </c>
      <c r="K1010" t="s">
        <v>1270</v>
      </c>
      <c r="L1010">
        <v>1346</v>
      </c>
      <c r="N1010">
        <v>1009</v>
      </c>
      <c r="O1010" t="s">
        <v>163</v>
      </c>
      <c r="P1010" t="s">
        <v>163</v>
      </c>
      <c r="Q1010">
        <v>1</v>
      </c>
      <c r="Y1010">
        <v>108</v>
      </c>
      <c r="AA1010">
        <v>9.86</v>
      </c>
      <c r="AB1010">
        <v>0</v>
      </c>
      <c r="AC1010">
        <v>0</v>
      </c>
      <c r="AD1010">
        <v>0</v>
      </c>
      <c r="AN1010">
        <v>0</v>
      </c>
      <c r="AO1010">
        <v>1</v>
      </c>
      <c r="AP1010">
        <v>0</v>
      </c>
      <c r="AQ1010">
        <v>0</v>
      </c>
      <c r="AR1010">
        <v>0</v>
      </c>
      <c r="AS1010" t="s">
        <v>45</v>
      </c>
      <c r="AT1010">
        <v>108</v>
      </c>
      <c r="AU1010" t="s">
        <v>45</v>
      </c>
      <c r="AV1010">
        <v>0</v>
      </c>
      <c r="AW1010">
        <v>2</v>
      </c>
      <c r="AX1010">
        <v>22957131</v>
      </c>
      <c r="AY1010">
        <v>1</v>
      </c>
      <c r="AZ1010">
        <v>0</v>
      </c>
      <c r="BA1010">
        <v>996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B1010">
        <v>0</v>
      </c>
    </row>
    <row r="1011" spans="1:80">
      <c r="A1011">
        <f>ROW(Source!A2171)</f>
        <v>2171</v>
      </c>
      <c r="B1011">
        <v>22950688</v>
      </c>
      <c r="C1011">
        <v>22957107</v>
      </c>
      <c r="D1011">
        <v>7234974</v>
      </c>
      <c r="E1011">
        <v>1</v>
      </c>
      <c r="F1011">
        <v>1</v>
      </c>
      <c r="G1011">
        <v>7157832</v>
      </c>
      <c r="H1011">
        <v>3</v>
      </c>
      <c r="I1011" t="s">
        <v>1409</v>
      </c>
      <c r="J1011" t="s">
        <v>1410</v>
      </c>
      <c r="K1011" t="s">
        <v>1411</v>
      </c>
      <c r="L1011">
        <v>1339</v>
      </c>
      <c r="N1011">
        <v>1007</v>
      </c>
      <c r="O1011" t="s">
        <v>102</v>
      </c>
      <c r="P1011" t="s">
        <v>102</v>
      </c>
      <c r="Q1011">
        <v>1</v>
      </c>
      <c r="Y1011">
        <v>0.105</v>
      </c>
      <c r="AA1011">
        <v>540.41999999999996</v>
      </c>
      <c r="AB1011">
        <v>0</v>
      </c>
      <c r="AC1011">
        <v>0</v>
      </c>
      <c r="AD1011">
        <v>0</v>
      </c>
      <c r="AN1011">
        <v>0</v>
      </c>
      <c r="AO1011">
        <v>1</v>
      </c>
      <c r="AP1011">
        <v>0</v>
      </c>
      <c r="AQ1011">
        <v>0</v>
      </c>
      <c r="AR1011">
        <v>0</v>
      </c>
      <c r="AS1011" t="s">
        <v>45</v>
      </c>
      <c r="AT1011">
        <v>0.105</v>
      </c>
      <c r="AU1011" t="s">
        <v>45</v>
      </c>
      <c r="AV1011">
        <v>0</v>
      </c>
      <c r="AW1011">
        <v>2</v>
      </c>
      <c r="AX1011">
        <v>22957132</v>
      </c>
      <c r="AY1011">
        <v>1</v>
      </c>
      <c r="AZ1011">
        <v>0</v>
      </c>
      <c r="BA1011">
        <v>997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B1011">
        <v>0</v>
      </c>
    </row>
    <row r="1012" spans="1:80">
      <c r="A1012">
        <f>ROW(Source!A2171)</f>
        <v>2171</v>
      </c>
      <c r="B1012">
        <v>22950688</v>
      </c>
      <c r="C1012">
        <v>22957107</v>
      </c>
      <c r="D1012">
        <v>7238382</v>
      </c>
      <c r="E1012">
        <v>1</v>
      </c>
      <c r="F1012">
        <v>1</v>
      </c>
      <c r="G1012">
        <v>7157832</v>
      </c>
      <c r="H1012">
        <v>3</v>
      </c>
      <c r="I1012" t="s">
        <v>1412</v>
      </c>
      <c r="J1012" t="s">
        <v>1413</v>
      </c>
      <c r="K1012" t="s">
        <v>1414</v>
      </c>
      <c r="L1012">
        <v>1346</v>
      </c>
      <c r="N1012">
        <v>1009</v>
      </c>
      <c r="O1012" t="s">
        <v>163</v>
      </c>
      <c r="P1012" t="s">
        <v>163</v>
      </c>
      <c r="Q1012">
        <v>1</v>
      </c>
      <c r="Y1012">
        <v>37.5</v>
      </c>
      <c r="AA1012">
        <v>4.37</v>
      </c>
      <c r="AB1012">
        <v>0</v>
      </c>
      <c r="AC1012">
        <v>0</v>
      </c>
      <c r="AD1012">
        <v>0</v>
      </c>
      <c r="AN1012">
        <v>0</v>
      </c>
      <c r="AO1012">
        <v>1</v>
      </c>
      <c r="AP1012">
        <v>0</v>
      </c>
      <c r="AQ1012">
        <v>0</v>
      </c>
      <c r="AR1012">
        <v>0</v>
      </c>
      <c r="AS1012" t="s">
        <v>45</v>
      </c>
      <c r="AT1012">
        <v>37.5</v>
      </c>
      <c r="AU1012" t="s">
        <v>45</v>
      </c>
      <c r="AV1012">
        <v>0</v>
      </c>
      <c r="AW1012">
        <v>2</v>
      </c>
      <c r="AX1012">
        <v>22957133</v>
      </c>
      <c r="AY1012">
        <v>1</v>
      </c>
      <c r="AZ1012">
        <v>0</v>
      </c>
      <c r="BA1012">
        <v>998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B1012">
        <v>0</v>
      </c>
    </row>
    <row r="1013" spans="1:80">
      <c r="A1013">
        <f>ROW(Source!A2171)</f>
        <v>2171</v>
      </c>
      <c r="B1013">
        <v>22950688</v>
      </c>
      <c r="C1013">
        <v>22957107</v>
      </c>
      <c r="D1013">
        <v>7239013</v>
      </c>
      <c r="E1013">
        <v>1</v>
      </c>
      <c r="F1013">
        <v>1</v>
      </c>
      <c r="G1013">
        <v>7157832</v>
      </c>
      <c r="H1013">
        <v>3</v>
      </c>
      <c r="I1013" t="s">
        <v>1028</v>
      </c>
      <c r="J1013" t="s">
        <v>1030</v>
      </c>
      <c r="K1013" t="s">
        <v>1029</v>
      </c>
      <c r="L1013">
        <v>1354</v>
      </c>
      <c r="N1013">
        <v>1010</v>
      </c>
      <c r="O1013" t="s">
        <v>227</v>
      </c>
      <c r="P1013" t="s">
        <v>227</v>
      </c>
      <c r="Q1013">
        <v>1</v>
      </c>
      <c r="Y1013">
        <v>100</v>
      </c>
      <c r="AA1013">
        <v>99.57</v>
      </c>
      <c r="AB1013">
        <v>0</v>
      </c>
      <c r="AC1013">
        <v>0</v>
      </c>
      <c r="AD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 t="s">
        <v>45</v>
      </c>
      <c r="AT1013">
        <v>100</v>
      </c>
      <c r="AU1013" t="s">
        <v>45</v>
      </c>
      <c r="AV1013">
        <v>0</v>
      </c>
      <c r="AW1013">
        <v>1</v>
      </c>
      <c r="AX1013">
        <v>-1</v>
      </c>
      <c r="AY1013">
        <v>0</v>
      </c>
      <c r="AZ1013">
        <v>0</v>
      </c>
      <c r="BA1013" t="s">
        <v>45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B1013">
        <v>0</v>
      </c>
    </row>
    <row r="1014" spans="1:80">
      <c r="A1014">
        <f>ROW(Source!A2171)</f>
        <v>2171</v>
      </c>
      <c r="B1014">
        <v>22950688</v>
      </c>
      <c r="C1014">
        <v>22957107</v>
      </c>
      <c r="D1014">
        <v>7239542</v>
      </c>
      <c r="E1014">
        <v>1</v>
      </c>
      <c r="F1014">
        <v>1</v>
      </c>
      <c r="G1014">
        <v>7157832</v>
      </c>
      <c r="H1014">
        <v>3</v>
      </c>
      <c r="I1014" t="s">
        <v>1025</v>
      </c>
      <c r="J1014" t="s">
        <v>1027</v>
      </c>
      <c r="K1014" t="s">
        <v>1026</v>
      </c>
      <c r="L1014">
        <v>1327</v>
      </c>
      <c r="N1014">
        <v>1005</v>
      </c>
      <c r="O1014" t="s">
        <v>462</v>
      </c>
      <c r="P1014" t="s">
        <v>462</v>
      </c>
      <c r="Q1014">
        <v>1</v>
      </c>
      <c r="Y1014">
        <v>0</v>
      </c>
      <c r="AA1014">
        <v>503.55</v>
      </c>
      <c r="AB1014">
        <v>0</v>
      </c>
      <c r="AC1014">
        <v>0</v>
      </c>
      <c r="AD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 t="s">
        <v>45</v>
      </c>
      <c r="AT1014">
        <v>0</v>
      </c>
      <c r="AU1014" t="s">
        <v>45</v>
      </c>
      <c r="AV1014">
        <v>0</v>
      </c>
      <c r="AW1014">
        <v>1</v>
      </c>
      <c r="AX1014">
        <v>-1</v>
      </c>
      <c r="AY1014">
        <v>0</v>
      </c>
      <c r="AZ1014">
        <v>0</v>
      </c>
      <c r="BA1014" t="s">
        <v>45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B1014">
        <v>0</v>
      </c>
    </row>
    <row r="1015" spans="1:80">
      <c r="A1015">
        <f>ROW(Source!A2200)</f>
        <v>2200</v>
      </c>
      <c r="B1015">
        <v>22950688</v>
      </c>
      <c r="C1015">
        <v>22957140</v>
      </c>
      <c r="D1015">
        <v>7157835</v>
      </c>
      <c r="E1015">
        <v>7157832</v>
      </c>
      <c r="F1015">
        <v>1</v>
      </c>
      <c r="G1015">
        <v>7157832</v>
      </c>
      <c r="H1015">
        <v>1</v>
      </c>
      <c r="I1015" t="s">
        <v>1053</v>
      </c>
      <c r="J1015" t="s">
        <v>45</v>
      </c>
      <c r="K1015" t="s">
        <v>1054</v>
      </c>
      <c r="L1015">
        <v>1191</v>
      </c>
      <c r="N1015">
        <v>1013</v>
      </c>
      <c r="O1015" t="s">
        <v>1055</v>
      </c>
      <c r="P1015" t="s">
        <v>1055</v>
      </c>
      <c r="Q1015">
        <v>1</v>
      </c>
      <c r="Y1015">
        <v>89.9</v>
      </c>
      <c r="AA1015">
        <v>0</v>
      </c>
      <c r="AB1015">
        <v>0</v>
      </c>
      <c r="AC1015">
        <v>0</v>
      </c>
      <c r="AD1015">
        <v>0</v>
      </c>
      <c r="AN1015">
        <v>0</v>
      </c>
      <c r="AO1015">
        <v>1</v>
      </c>
      <c r="AP1015">
        <v>0</v>
      </c>
      <c r="AQ1015">
        <v>0</v>
      </c>
      <c r="AR1015">
        <v>0</v>
      </c>
      <c r="AS1015" t="s">
        <v>45</v>
      </c>
      <c r="AT1015">
        <v>89.9</v>
      </c>
      <c r="AU1015" t="s">
        <v>45</v>
      </c>
      <c r="AV1015">
        <v>1</v>
      </c>
      <c r="AW1015">
        <v>2</v>
      </c>
      <c r="AX1015">
        <v>22957154</v>
      </c>
      <c r="AY1015">
        <v>1</v>
      </c>
      <c r="AZ1015">
        <v>0</v>
      </c>
      <c r="BA1015">
        <v>1001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B1015">
        <v>0</v>
      </c>
    </row>
    <row r="1016" spans="1:80">
      <c r="A1016">
        <f>ROW(Source!A2200)</f>
        <v>2200</v>
      </c>
      <c r="B1016">
        <v>22950688</v>
      </c>
      <c r="C1016">
        <v>22957140</v>
      </c>
      <c r="D1016">
        <v>7231421</v>
      </c>
      <c r="E1016">
        <v>1</v>
      </c>
      <c r="F1016">
        <v>1</v>
      </c>
      <c r="G1016">
        <v>7157832</v>
      </c>
      <c r="H1016">
        <v>2</v>
      </c>
      <c r="I1016" t="s">
        <v>1157</v>
      </c>
      <c r="J1016" t="s">
        <v>1158</v>
      </c>
      <c r="K1016" t="s">
        <v>1159</v>
      </c>
      <c r="L1016">
        <v>1368</v>
      </c>
      <c r="N1016">
        <v>1011</v>
      </c>
      <c r="O1016" t="s">
        <v>1059</v>
      </c>
      <c r="P1016" t="s">
        <v>1059</v>
      </c>
      <c r="Q1016">
        <v>1</v>
      </c>
      <c r="Y1016">
        <v>1.83</v>
      </c>
      <c r="AA1016">
        <v>0</v>
      </c>
      <c r="AB1016">
        <v>74.44</v>
      </c>
      <c r="AC1016">
        <v>17.59</v>
      </c>
      <c r="AD1016">
        <v>0</v>
      </c>
      <c r="AN1016">
        <v>0</v>
      </c>
      <c r="AO1016">
        <v>1</v>
      </c>
      <c r="AP1016">
        <v>0</v>
      </c>
      <c r="AQ1016">
        <v>0</v>
      </c>
      <c r="AR1016">
        <v>0</v>
      </c>
      <c r="AS1016" t="s">
        <v>45</v>
      </c>
      <c r="AT1016">
        <v>1.83</v>
      </c>
      <c r="AU1016" t="s">
        <v>45</v>
      </c>
      <c r="AV1016">
        <v>0</v>
      </c>
      <c r="AW1016">
        <v>2</v>
      </c>
      <c r="AX1016">
        <v>22957155</v>
      </c>
      <c r="AY1016">
        <v>1</v>
      </c>
      <c r="AZ1016">
        <v>0</v>
      </c>
      <c r="BA1016">
        <v>1002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B1016">
        <v>0</v>
      </c>
    </row>
    <row r="1017" spans="1:80">
      <c r="A1017">
        <f>ROW(Source!A2200)</f>
        <v>2200</v>
      </c>
      <c r="B1017">
        <v>22950688</v>
      </c>
      <c r="C1017">
        <v>22957140</v>
      </c>
      <c r="D1017">
        <v>7230811</v>
      </c>
      <c r="E1017">
        <v>1</v>
      </c>
      <c r="F1017">
        <v>1</v>
      </c>
      <c r="G1017">
        <v>7157832</v>
      </c>
      <c r="H1017">
        <v>2</v>
      </c>
      <c r="I1017" t="s">
        <v>1144</v>
      </c>
      <c r="J1017" t="s">
        <v>1145</v>
      </c>
      <c r="K1017" t="s">
        <v>1146</v>
      </c>
      <c r="L1017">
        <v>1368</v>
      </c>
      <c r="N1017">
        <v>1011</v>
      </c>
      <c r="O1017" t="s">
        <v>1059</v>
      </c>
      <c r="P1017" t="s">
        <v>1059</v>
      </c>
      <c r="Q1017">
        <v>1</v>
      </c>
      <c r="Y1017">
        <v>1.52</v>
      </c>
      <c r="AA1017">
        <v>0</v>
      </c>
      <c r="AB1017">
        <v>102.11</v>
      </c>
      <c r="AC1017">
        <v>30.03</v>
      </c>
      <c r="AD1017">
        <v>0</v>
      </c>
      <c r="AN1017">
        <v>0</v>
      </c>
      <c r="AO1017">
        <v>1</v>
      </c>
      <c r="AP1017">
        <v>0</v>
      </c>
      <c r="AQ1017">
        <v>0</v>
      </c>
      <c r="AR1017">
        <v>0</v>
      </c>
      <c r="AS1017" t="s">
        <v>45</v>
      </c>
      <c r="AT1017">
        <v>1.52</v>
      </c>
      <c r="AU1017" t="s">
        <v>45</v>
      </c>
      <c r="AV1017">
        <v>0</v>
      </c>
      <c r="AW1017">
        <v>2</v>
      </c>
      <c r="AX1017">
        <v>22957156</v>
      </c>
      <c r="AY1017">
        <v>1</v>
      </c>
      <c r="AZ1017">
        <v>0</v>
      </c>
      <c r="BA1017">
        <v>1003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B1017">
        <v>0</v>
      </c>
    </row>
    <row r="1018" spans="1:80">
      <c r="A1018">
        <f>ROW(Source!A2200)</f>
        <v>2200</v>
      </c>
      <c r="B1018">
        <v>22950688</v>
      </c>
      <c r="C1018">
        <v>22957140</v>
      </c>
      <c r="D1018">
        <v>7231015</v>
      </c>
      <c r="E1018">
        <v>1</v>
      </c>
      <c r="F1018">
        <v>1</v>
      </c>
      <c r="G1018">
        <v>7157832</v>
      </c>
      <c r="H1018">
        <v>2</v>
      </c>
      <c r="I1018" t="s">
        <v>1394</v>
      </c>
      <c r="J1018" t="s">
        <v>1395</v>
      </c>
      <c r="K1018" t="s">
        <v>1396</v>
      </c>
      <c r="L1018">
        <v>1368</v>
      </c>
      <c r="N1018">
        <v>1011</v>
      </c>
      <c r="O1018" t="s">
        <v>1059</v>
      </c>
      <c r="P1018" t="s">
        <v>1059</v>
      </c>
      <c r="Q1018">
        <v>1</v>
      </c>
      <c r="Y1018">
        <v>1.79</v>
      </c>
      <c r="AA1018">
        <v>0</v>
      </c>
      <c r="AB1018">
        <v>13.3</v>
      </c>
      <c r="AC1018">
        <v>0.97</v>
      </c>
      <c r="AD1018">
        <v>0</v>
      </c>
      <c r="AN1018">
        <v>0</v>
      </c>
      <c r="AO1018">
        <v>1</v>
      </c>
      <c r="AP1018">
        <v>0</v>
      </c>
      <c r="AQ1018">
        <v>0</v>
      </c>
      <c r="AR1018">
        <v>0</v>
      </c>
      <c r="AS1018" t="s">
        <v>45</v>
      </c>
      <c r="AT1018">
        <v>1.79</v>
      </c>
      <c r="AU1018" t="s">
        <v>45</v>
      </c>
      <c r="AV1018">
        <v>0</v>
      </c>
      <c r="AW1018">
        <v>2</v>
      </c>
      <c r="AX1018">
        <v>22957157</v>
      </c>
      <c r="AY1018">
        <v>1</v>
      </c>
      <c r="AZ1018">
        <v>0</v>
      </c>
      <c r="BA1018">
        <v>1004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B1018">
        <v>0</v>
      </c>
    </row>
    <row r="1019" spans="1:80">
      <c r="A1019">
        <f>ROW(Source!A2200)</f>
        <v>2200</v>
      </c>
      <c r="B1019">
        <v>22950688</v>
      </c>
      <c r="C1019">
        <v>22957140</v>
      </c>
      <c r="D1019">
        <v>7232717</v>
      </c>
      <c r="E1019">
        <v>1</v>
      </c>
      <c r="F1019">
        <v>1</v>
      </c>
      <c r="G1019">
        <v>7157832</v>
      </c>
      <c r="H1019">
        <v>3</v>
      </c>
      <c r="I1019" t="s">
        <v>1397</v>
      </c>
      <c r="J1019" t="s">
        <v>1398</v>
      </c>
      <c r="K1019" t="s">
        <v>1399</v>
      </c>
      <c r="L1019">
        <v>1348</v>
      </c>
      <c r="N1019">
        <v>1009</v>
      </c>
      <c r="O1019" t="s">
        <v>138</v>
      </c>
      <c r="P1019" t="s">
        <v>138</v>
      </c>
      <c r="Q1019">
        <v>1000</v>
      </c>
      <c r="Y1019">
        <v>2.3599999999999999E-2</v>
      </c>
      <c r="AA1019">
        <v>1463.45</v>
      </c>
      <c r="AB1019">
        <v>0</v>
      </c>
      <c r="AC1019">
        <v>0</v>
      </c>
      <c r="AD1019">
        <v>0</v>
      </c>
      <c r="AN1019">
        <v>0</v>
      </c>
      <c r="AO1019">
        <v>1</v>
      </c>
      <c r="AP1019">
        <v>0</v>
      </c>
      <c r="AQ1019">
        <v>0</v>
      </c>
      <c r="AR1019">
        <v>0</v>
      </c>
      <c r="AS1019" t="s">
        <v>45</v>
      </c>
      <c r="AT1019">
        <v>2.3599999999999999E-2</v>
      </c>
      <c r="AU1019" t="s">
        <v>45</v>
      </c>
      <c r="AV1019">
        <v>0</v>
      </c>
      <c r="AW1019">
        <v>2</v>
      </c>
      <c r="AX1019">
        <v>22957158</v>
      </c>
      <c r="AY1019">
        <v>1</v>
      </c>
      <c r="AZ1019">
        <v>0</v>
      </c>
      <c r="BA1019">
        <v>1005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B1019">
        <v>0</v>
      </c>
    </row>
    <row r="1020" spans="1:80">
      <c r="A1020">
        <f>ROW(Source!A2200)</f>
        <v>2200</v>
      </c>
      <c r="B1020">
        <v>22950688</v>
      </c>
      <c r="C1020">
        <v>22957140</v>
      </c>
      <c r="D1020">
        <v>7232930</v>
      </c>
      <c r="E1020">
        <v>1</v>
      </c>
      <c r="F1020">
        <v>1</v>
      </c>
      <c r="G1020">
        <v>7157832</v>
      </c>
      <c r="H1020">
        <v>3</v>
      </c>
      <c r="I1020" t="s">
        <v>1400</v>
      </c>
      <c r="J1020" t="s">
        <v>1401</v>
      </c>
      <c r="K1020" t="s">
        <v>1402</v>
      </c>
      <c r="L1020">
        <v>1327</v>
      </c>
      <c r="N1020">
        <v>1005</v>
      </c>
      <c r="O1020" t="s">
        <v>462</v>
      </c>
      <c r="P1020" t="s">
        <v>462</v>
      </c>
      <c r="Q1020">
        <v>1</v>
      </c>
      <c r="Y1020">
        <v>89</v>
      </c>
      <c r="AA1020">
        <v>5.76</v>
      </c>
      <c r="AB1020">
        <v>0</v>
      </c>
      <c r="AC1020">
        <v>0</v>
      </c>
      <c r="AD1020">
        <v>0</v>
      </c>
      <c r="AN1020">
        <v>0</v>
      </c>
      <c r="AO1020">
        <v>1</v>
      </c>
      <c r="AP1020">
        <v>0</v>
      </c>
      <c r="AQ1020">
        <v>0</v>
      </c>
      <c r="AR1020">
        <v>0</v>
      </c>
      <c r="AS1020" t="s">
        <v>45</v>
      </c>
      <c r="AT1020">
        <v>89</v>
      </c>
      <c r="AU1020" t="s">
        <v>45</v>
      </c>
      <c r="AV1020">
        <v>0</v>
      </c>
      <c r="AW1020">
        <v>2</v>
      </c>
      <c r="AX1020">
        <v>22957159</v>
      </c>
      <c r="AY1020">
        <v>1</v>
      </c>
      <c r="AZ1020">
        <v>0</v>
      </c>
      <c r="BA1020">
        <v>1006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B1020">
        <v>0</v>
      </c>
    </row>
    <row r="1021" spans="1:80">
      <c r="A1021">
        <f>ROW(Source!A2200)</f>
        <v>2200</v>
      </c>
      <c r="B1021">
        <v>22950688</v>
      </c>
      <c r="C1021">
        <v>22957140</v>
      </c>
      <c r="D1021">
        <v>7231843</v>
      </c>
      <c r="E1021">
        <v>1</v>
      </c>
      <c r="F1021">
        <v>1</v>
      </c>
      <c r="G1021">
        <v>7157832</v>
      </c>
      <c r="H1021">
        <v>3</v>
      </c>
      <c r="I1021" t="s">
        <v>1169</v>
      </c>
      <c r="J1021" t="s">
        <v>1170</v>
      </c>
      <c r="K1021" t="s">
        <v>1171</v>
      </c>
      <c r="L1021">
        <v>1348</v>
      </c>
      <c r="N1021">
        <v>1009</v>
      </c>
      <c r="O1021" t="s">
        <v>138</v>
      </c>
      <c r="P1021" t="s">
        <v>138</v>
      </c>
      <c r="Q1021">
        <v>1000</v>
      </c>
      <c r="Y1021">
        <v>4.13E-3</v>
      </c>
      <c r="AA1021">
        <v>6521.42</v>
      </c>
      <c r="AB1021">
        <v>0</v>
      </c>
      <c r="AC1021">
        <v>0</v>
      </c>
      <c r="AD1021">
        <v>0</v>
      </c>
      <c r="AN1021">
        <v>0</v>
      </c>
      <c r="AO1021">
        <v>1</v>
      </c>
      <c r="AP1021">
        <v>0</v>
      </c>
      <c r="AQ1021">
        <v>0</v>
      </c>
      <c r="AR1021">
        <v>0</v>
      </c>
      <c r="AS1021" t="s">
        <v>45</v>
      </c>
      <c r="AT1021">
        <v>4.13E-3</v>
      </c>
      <c r="AU1021" t="s">
        <v>45</v>
      </c>
      <c r="AV1021">
        <v>0</v>
      </c>
      <c r="AW1021">
        <v>2</v>
      </c>
      <c r="AX1021">
        <v>22957160</v>
      </c>
      <c r="AY1021">
        <v>1</v>
      </c>
      <c r="AZ1021">
        <v>0</v>
      </c>
      <c r="BA1021">
        <v>1007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B1021">
        <v>0</v>
      </c>
    </row>
    <row r="1022" spans="1:80">
      <c r="A1022">
        <f>ROW(Source!A2200)</f>
        <v>2200</v>
      </c>
      <c r="B1022">
        <v>22950688</v>
      </c>
      <c r="C1022">
        <v>22957140</v>
      </c>
      <c r="D1022">
        <v>7231844</v>
      </c>
      <c r="E1022">
        <v>1</v>
      </c>
      <c r="F1022">
        <v>1</v>
      </c>
      <c r="G1022">
        <v>7157832</v>
      </c>
      <c r="H1022">
        <v>3</v>
      </c>
      <c r="I1022" t="s">
        <v>1403</v>
      </c>
      <c r="J1022" t="s">
        <v>1404</v>
      </c>
      <c r="K1022" t="s">
        <v>1405</v>
      </c>
      <c r="L1022">
        <v>1348</v>
      </c>
      <c r="N1022">
        <v>1009</v>
      </c>
      <c r="O1022" t="s">
        <v>138</v>
      </c>
      <c r="P1022" t="s">
        <v>138</v>
      </c>
      <c r="Q1022">
        <v>1000</v>
      </c>
      <c r="Y1022">
        <v>2.0999999999999999E-3</v>
      </c>
      <c r="AA1022">
        <v>7875.24</v>
      </c>
      <c r="AB1022">
        <v>0</v>
      </c>
      <c r="AC1022">
        <v>0</v>
      </c>
      <c r="AD1022">
        <v>0</v>
      </c>
      <c r="AN1022">
        <v>0</v>
      </c>
      <c r="AO1022">
        <v>1</v>
      </c>
      <c r="AP1022">
        <v>0</v>
      </c>
      <c r="AQ1022">
        <v>0</v>
      </c>
      <c r="AR1022">
        <v>0</v>
      </c>
      <c r="AS1022" t="s">
        <v>45</v>
      </c>
      <c r="AT1022">
        <v>2.0999999999999999E-3</v>
      </c>
      <c r="AU1022" t="s">
        <v>45</v>
      </c>
      <c r="AV1022">
        <v>0</v>
      </c>
      <c r="AW1022">
        <v>2</v>
      </c>
      <c r="AX1022">
        <v>22957161</v>
      </c>
      <c r="AY1022">
        <v>1</v>
      </c>
      <c r="AZ1022">
        <v>0</v>
      </c>
      <c r="BA1022">
        <v>1008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B1022">
        <v>0</v>
      </c>
    </row>
    <row r="1023" spans="1:80">
      <c r="A1023">
        <f>ROW(Source!A2200)</f>
        <v>2200</v>
      </c>
      <c r="B1023">
        <v>22950688</v>
      </c>
      <c r="C1023">
        <v>22957140</v>
      </c>
      <c r="D1023">
        <v>7231857</v>
      </c>
      <c r="E1023">
        <v>1</v>
      </c>
      <c r="F1023">
        <v>1</v>
      </c>
      <c r="G1023">
        <v>7157832</v>
      </c>
      <c r="H1023">
        <v>3</v>
      </c>
      <c r="I1023" t="s">
        <v>1406</v>
      </c>
      <c r="J1023" t="s">
        <v>1407</v>
      </c>
      <c r="K1023" t="s">
        <v>1408</v>
      </c>
      <c r="L1023">
        <v>1348</v>
      </c>
      <c r="N1023">
        <v>1009</v>
      </c>
      <c r="O1023" t="s">
        <v>138</v>
      </c>
      <c r="P1023" t="s">
        <v>138</v>
      </c>
      <c r="Q1023">
        <v>1000</v>
      </c>
      <c r="Y1023">
        <v>1.6E-2</v>
      </c>
      <c r="AA1023">
        <v>1227.3800000000001</v>
      </c>
      <c r="AB1023">
        <v>0</v>
      </c>
      <c r="AC1023">
        <v>0</v>
      </c>
      <c r="AD1023">
        <v>0</v>
      </c>
      <c r="AN1023">
        <v>0</v>
      </c>
      <c r="AO1023">
        <v>1</v>
      </c>
      <c r="AP1023">
        <v>0</v>
      </c>
      <c r="AQ1023">
        <v>0</v>
      </c>
      <c r="AR1023">
        <v>0</v>
      </c>
      <c r="AS1023" t="s">
        <v>45</v>
      </c>
      <c r="AT1023">
        <v>1.6E-2</v>
      </c>
      <c r="AU1023" t="s">
        <v>45</v>
      </c>
      <c r="AV1023">
        <v>0</v>
      </c>
      <c r="AW1023">
        <v>2</v>
      </c>
      <c r="AX1023">
        <v>22957162</v>
      </c>
      <c r="AY1023">
        <v>1</v>
      </c>
      <c r="AZ1023">
        <v>0</v>
      </c>
      <c r="BA1023">
        <v>1009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B1023">
        <v>0</v>
      </c>
    </row>
    <row r="1024" spans="1:80">
      <c r="A1024">
        <f>ROW(Source!A2200)</f>
        <v>2200</v>
      </c>
      <c r="B1024">
        <v>22950688</v>
      </c>
      <c r="C1024">
        <v>22957140</v>
      </c>
      <c r="D1024">
        <v>7231936</v>
      </c>
      <c r="E1024">
        <v>1</v>
      </c>
      <c r="F1024">
        <v>1</v>
      </c>
      <c r="G1024">
        <v>7157832</v>
      </c>
      <c r="H1024">
        <v>3</v>
      </c>
      <c r="I1024" t="s">
        <v>1172</v>
      </c>
      <c r="J1024" t="s">
        <v>1173</v>
      </c>
      <c r="K1024" t="s">
        <v>1174</v>
      </c>
      <c r="L1024">
        <v>1339</v>
      </c>
      <c r="N1024">
        <v>1007</v>
      </c>
      <c r="O1024" t="s">
        <v>102</v>
      </c>
      <c r="P1024" t="s">
        <v>102</v>
      </c>
      <c r="Q1024">
        <v>1</v>
      </c>
      <c r="Y1024">
        <v>0.08</v>
      </c>
      <c r="AA1024">
        <v>1828.56</v>
      </c>
      <c r="AB1024">
        <v>0</v>
      </c>
      <c r="AC1024">
        <v>0</v>
      </c>
      <c r="AD1024">
        <v>0</v>
      </c>
      <c r="AN1024">
        <v>0</v>
      </c>
      <c r="AO1024">
        <v>1</v>
      </c>
      <c r="AP1024">
        <v>0</v>
      </c>
      <c r="AQ1024">
        <v>0</v>
      </c>
      <c r="AR1024">
        <v>0</v>
      </c>
      <c r="AS1024" t="s">
        <v>45</v>
      </c>
      <c r="AT1024">
        <v>0.08</v>
      </c>
      <c r="AU1024" t="s">
        <v>45</v>
      </c>
      <c r="AV1024">
        <v>0</v>
      </c>
      <c r="AW1024">
        <v>2</v>
      </c>
      <c r="AX1024">
        <v>22957163</v>
      </c>
      <c r="AY1024">
        <v>1</v>
      </c>
      <c r="AZ1024">
        <v>0</v>
      </c>
      <c r="BA1024">
        <v>1010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B1024">
        <v>0</v>
      </c>
    </row>
    <row r="1025" spans="1:80">
      <c r="A1025">
        <f>ROW(Source!A2200)</f>
        <v>2200</v>
      </c>
      <c r="B1025">
        <v>22950688</v>
      </c>
      <c r="C1025">
        <v>22957140</v>
      </c>
      <c r="D1025">
        <v>7232436</v>
      </c>
      <c r="E1025">
        <v>1</v>
      </c>
      <c r="F1025">
        <v>1</v>
      </c>
      <c r="G1025">
        <v>7157832</v>
      </c>
      <c r="H1025">
        <v>3</v>
      </c>
      <c r="I1025" t="s">
        <v>1268</v>
      </c>
      <c r="J1025" t="s">
        <v>1269</v>
      </c>
      <c r="K1025" t="s">
        <v>1270</v>
      </c>
      <c r="L1025">
        <v>1346</v>
      </c>
      <c r="N1025">
        <v>1009</v>
      </c>
      <c r="O1025" t="s">
        <v>163</v>
      </c>
      <c r="P1025" t="s">
        <v>163</v>
      </c>
      <c r="Q1025">
        <v>1</v>
      </c>
      <c r="Y1025">
        <v>108</v>
      </c>
      <c r="AA1025">
        <v>9.86</v>
      </c>
      <c r="AB1025">
        <v>0</v>
      </c>
      <c r="AC1025">
        <v>0</v>
      </c>
      <c r="AD1025">
        <v>0</v>
      </c>
      <c r="AN1025">
        <v>0</v>
      </c>
      <c r="AO1025">
        <v>1</v>
      </c>
      <c r="AP1025">
        <v>0</v>
      </c>
      <c r="AQ1025">
        <v>0</v>
      </c>
      <c r="AR1025">
        <v>0</v>
      </c>
      <c r="AS1025" t="s">
        <v>45</v>
      </c>
      <c r="AT1025">
        <v>108</v>
      </c>
      <c r="AU1025" t="s">
        <v>45</v>
      </c>
      <c r="AV1025">
        <v>0</v>
      </c>
      <c r="AW1025">
        <v>2</v>
      </c>
      <c r="AX1025">
        <v>22957164</v>
      </c>
      <c r="AY1025">
        <v>1</v>
      </c>
      <c r="AZ1025">
        <v>0</v>
      </c>
      <c r="BA1025">
        <v>1011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B1025">
        <v>0</v>
      </c>
    </row>
    <row r="1026" spans="1:80">
      <c r="A1026">
        <f>ROW(Source!A2200)</f>
        <v>2200</v>
      </c>
      <c r="B1026">
        <v>22950688</v>
      </c>
      <c r="C1026">
        <v>22957140</v>
      </c>
      <c r="D1026">
        <v>7234974</v>
      </c>
      <c r="E1026">
        <v>1</v>
      </c>
      <c r="F1026">
        <v>1</v>
      </c>
      <c r="G1026">
        <v>7157832</v>
      </c>
      <c r="H1026">
        <v>3</v>
      </c>
      <c r="I1026" t="s">
        <v>1409</v>
      </c>
      <c r="J1026" t="s">
        <v>1410</v>
      </c>
      <c r="K1026" t="s">
        <v>1411</v>
      </c>
      <c r="L1026">
        <v>1339</v>
      </c>
      <c r="N1026">
        <v>1007</v>
      </c>
      <c r="O1026" t="s">
        <v>102</v>
      </c>
      <c r="P1026" t="s">
        <v>102</v>
      </c>
      <c r="Q1026">
        <v>1</v>
      </c>
      <c r="Y1026">
        <v>0.105</v>
      </c>
      <c r="AA1026">
        <v>540.41999999999996</v>
      </c>
      <c r="AB1026">
        <v>0</v>
      </c>
      <c r="AC1026">
        <v>0</v>
      </c>
      <c r="AD1026">
        <v>0</v>
      </c>
      <c r="AN1026">
        <v>0</v>
      </c>
      <c r="AO1026">
        <v>1</v>
      </c>
      <c r="AP1026">
        <v>0</v>
      </c>
      <c r="AQ1026">
        <v>0</v>
      </c>
      <c r="AR1026">
        <v>0</v>
      </c>
      <c r="AS1026" t="s">
        <v>45</v>
      </c>
      <c r="AT1026">
        <v>0.105</v>
      </c>
      <c r="AU1026" t="s">
        <v>45</v>
      </c>
      <c r="AV1026">
        <v>0</v>
      </c>
      <c r="AW1026">
        <v>2</v>
      </c>
      <c r="AX1026">
        <v>22957165</v>
      </c>
      <c r="AY1026">
        <v>1</v>
      </c>
      <c r="AZ1026">
        <v>0</v>
      </c>
      <c r="BA1026">
        <v>1012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B1026">
        <v>0</v>
      </c>
    </row>
    <row r="1027" spans="1:80">
      <c r="A1027">
        <f>ROW(Source!A2200)</f>
        <v>2200</v>
      </c>
      <c r="B1027">
        <v>22950688</v>
      </c>
      <c r="C1027">
        <v>22957140</v>
      </c>
      <c r="D1027">
        <v>7238382</v>
      </c>
      <c r="E1027">
        <v>1</v>
      </c>
      <c r="F1027">
        <v>1</v>
      </c>
      <c r="G1027">
        <v>7157832</v>
      </c>
      <c r="H1027">
        <v>3</v>
      </c>
      <c r="I1027" t="s">
        <v>1412</v>
      </c>
      <c r="J1027" t="s">
        <v>1413</v>
      </c>
      <c r="K1027" t="s">
        <v>1414</v>
      </c>
      <c r="L1027">
        <v>1346</v>
      </c>
      <c r="N1027">
        <v>1009</v>
      </c>
      <c r="O1027" t="s">
        <v>163</v>
      </c>
      <c r="P1027" t="s">
        <v>163</v>
      </c>
      <c r="Q1027">
        <v>1</v>
      </c>
      <c r="Y1027">
        <v>37.5</v>
      </c>
      <c r="AA1027">
        <v>4.37</v>
      </c>
      <c r="AB1027">
        <v>0</v>
      </c>
      <c r="AC1027">
        <v>0</v>
      </c>
      <c r="AD1027">
        <v>0</v>
      </c>
      <c r="AN1027">
        <v>0</v>
      </c>
      <c r="AO1027">
        <v>1</v>
      </c>
      <c r="AP1027">
        <v>0</v>
      </c>
      <c r="AQ1027">
        <v>0</v>
      </c>
      <c r="AR1027">
        <v>0</v>
      </c>
      <c r="AS1027" t="s">
        <v>45</v>
      </c>
      <c r="AT1027">
        <v>37.5</v>
      </c>
      <c r="AU1027" t="s">
        <v>45</v>
      </c>
      <c r="AV1027">
        <v>0</v>
      </c>
      <c r="AW1027">
        <v>2</v>
      </c>
      <c r="AX1027">
        <v>22957166</v>
      </c>
      <c r="AY1027">
        <v>1</v>
      </c>
      <c r="AZ1027">
        <v>0</v>
      </c>
      <c r="BA1027">
        <v>1013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B1027">
        <v>0</v>
      </c>
    </row>
    <row r="1028" spans="1:80">
      <c r="A1028">
        <f>ROW(Source!A2200)</f>
        <v>2200</v>
      </c>
      <c r="B1028">
        <v>22950688</v>
      </c>
      <c r="C1028">
        <v>22957140</v>
      </c>
      <c r="D1028">
        <v>7239013</v>
      </c>
      <c r="E1028">
        <v>1</v>
      </c>
      <c r="F1028">
        <v>1</v>
      </c>
      <c r="G1028">
        <v>7157832</v>
      </c>
      <c r="H1028">
        <v>3</v>
      </c>
      <c r="I1028" t="s">
        <v>1028</v>
      </c>
      <c r="J1028" t="s">
        <v>1030</v>
      </c>
      <c r="K1028" t="s">
        <v>1029</v>
      </c>
      <c r="L1028">
        <v>1354</v>
      </c>
      <c r="N1028">
        <v>1010</v>
      </c>
      <c r="O1028" t="s">
        <v>227</v>
      </c>
      <c r="P1028" t="s">
        <v>227</v>
      </c>
      <c r="Q1028">
        <v>1</v>
      </c>
      <c r="Y1028">
        <v>100</v>
      </c>
      <c r="AA1028">
        <v>99.57</v>
      </c>
      <c r="AB1028">
        <v>0</v>
      </c>
      <c r="AC1028">
        <v>0</v>
      </c>
      <c r="AD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 t="s">
        <v>45</v>
      </c>
      <c r="AT1028">
        <v>100</v>
      </c>
      <c r="AU1028" t="s">
        <v>45</v>
      </c>
      <c r="AV1028">
        <v>0</v>
      </c>
      <c r="AW1028">
        <v>1</v>
      </c>
      <c r="AX1028">
        <v>-1</v>
      </c>
      <c r="AY1028">
        <v>0</v>
      </c>
      <c r="AZ1028">
        <v>0</v>
      </c>
      <c r="BA1028" t="s">
        <v>45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B1028">
        <v>0</v>
      </c>
    </row>
    <row r="1029" spans="1:80">
      <c r="A1029">
        <f>ROW(Source!A2200)</f>
        <v>2200</v>
      </c>
      <c r="B1029">
        <v>22950688</v>
      </c>
      <c r="C1029">
        <v>22957140</v>
      </c>
      <c r="D1029">
        <v>7239542</v>
      </c>
      <c r="E1029">
        <v>1</v>
      </c>
      <c r="F1029">
        <v>1</v>
      </c>
      <c r="G1029">
        <v>7157832</v>
      </c>
      <c r="H1029">
        <v>3</v>
      </c>
      <c r="I1029" t="s">
        <v>1025</v>
      </c>
      <c r="J1029" t="s">
        <v>1027</v>
      </c>
      <c r="K1029" t="s">
        <v>1026</v>
      </c>
      <c r="L1029">
        <v>1327</v>
      </c>
      <c r="N1029">
        <v>1005</v>
      </c>
      <c r="O1029" t="s">
        <v>462</v>
      </c>
      <c r="P1029" t="s">
        <v>462</v>
      </c>
      <c r="Q1029">
        <v>1</v>
      </c>
      <c r="Y1029">
        <v>0</v>
      </c>
      <c r="AA1029">
        <v>503.55</v>
      </c>
      <c r="AB1029">
        <v>0</v>
      </c>
      <c r="AC1029">
        <v>0</v>
      </c>
      <c r="AD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 t="s">
        <v>45</v>
      </c>
      <c r="AT1029">
        <v>0</v>
      </c>
      <c r="AU1029" t="s">
        <v>45</v>
      </c>
      <c r="AV1029">
        <v>0</v>
      </c>
      <c r="AW1029">
        <v>1</v>
      </c>
      <c r="AX1029">
        <v>-1</v>
      </c>
      <c r="AY1029">
        <v>0</v>
      </c>
      <c r="AZ1029">
        <v>0</v>
      </c>
      <c r="BA1029" t="s">
        <v>45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B1029">
        <v>0</v>
      </c>
    </row>
    <row r="1030" spans="1:80">
      <c r="A1030">
        <f>ROW(Source!A2229)</f>
        <v>2229</v>
      </c>
      <c r="B1030">
        <v>22950688</v>
      </c>
      <c r="C1030">
        <v>22957173</v>
      </c>
      <c r="D1030">
        <v>7157835</v>
      </c>
      <c r="E1030">
        <v>7157832</v>
      </c>
      <c r="F1030">
        <v>1</v>
      </c>
      <c r="G1030">
        <v>7157832</v>
      </c>
      <c r="H1030">
        <v>1</v>
      </c>
      <c r="I1030" t="s">
        <v>1053</v>
      </c>
      <c r="J1030" t="s">
        <v>45</v>
      </c>
      <c r="K1030" t="s">
        <v>1054</v>
      </c>
      <c r="L1030">
        <v>1191</v>
      </c>
      <c r="N1030">
        <v>1013</v>
      </c>
      <c r="O1030" t="s">
        <v>1055</v>
      </c>
      <c r="P1030" t="s">
        <v>1055</v>
      </c>
      <c r="Q1030">
        <v>1</v>
      </c>
      <c r="Y1030">
        <v>89.9</v>
      </c>
      <c r="AA1030">
        <v>0</v>
      </c>
      <c r="AB1030">
        <v>0</v>
      </c>
      <c r="AC1030">
        <v>0</v>
      </c>
      <c r="AD1030">
        <v>0</v>
      </c>
      <c r="AN1030">
        <v>0</v>
      </c>
      <c r="AO1030">
        <v>1</v>
      </c>
      <c r="AP1030">
        <v>0</v>
      </c>
      <c r="AQ1030">
        <v>0</v>
      </c>
      <c r="AR1030">
        <v>0</v>
      </c>
      <c r="AS1030" t="s">
        <v>45</v>
      </c>
      <c r="AT1030">
        <v>89.9</v>
      </c>
      <c r="AU1030" t="s">
        <v>45</v>
      </c>
      <c r="AV1030">
        <v>1</v>
      </c>
      <c r="AW1030">
        <v>2</v>
      </c>
      <c r="AX1030">
        <v>22957187</v>
      </c>
      <c r="AY1030">
        <v>1</v>
      </c>
      <c r="AZ1030">
        <v>0</v>
      </c>
      <c r="BA1030">
        <v>1016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B1030">
        <v>0</v>
      </c>
    </row>
    <row r="1031" spans="1:80">
      <c r="A1031">
        <f>ROW(Source!A2229)</f>
        <v>2229</v>
      </c>
      <c r="B1031">
        <v>22950688</v>
      </c>
      <c r="C1031">
        <v>22957173</v>
      </c>
      <c r="D1031">
        <v>7231421</v>
      </c>
      <c r="E1031">
        <v>1</v>
      </c>
      <c r="F1031">
        <v>1</v>
      </c>
      <c r="G1031">
        <v>7157832</v>
      </c>
      <c r="H1031">
        <v>2</v>
      </c>
      <c r="I1031" t="s">
        <v>1157</v>
      </c>
      <c r="J1031" t="s">
        <v>1158</v>
      </c>
      <c r="K1031" t="s">
        <v>1159</v>
      </c>
      <c r="L1031">
        <v>1368</v>
      </c>
      <c r="N1031">
        <v>1011</v>
      </c>
      <c r="O1031" t="s">
        <v>1059</v>
      </c>
      <c r="P1031" t="s">
        <v>1059</v>
      </c>
      <c r="Q1031">
        <v>1</v>
      </c>
      <c r="Y1031">
        <v>1.83</v>
      </c>
      <c r="AA1031">
        <v>0</v>
      </c>
      <c r="AB1031">
        <v>74.44</v>
      </c>
      <c r="AC1031">
        <v>17.59</v>
      </c>
      <c r="AD1031">
        <v>0</v>
      </c>
      <c r="AN1031">
        <v>0</v>
      </c>
      <c r="AO1031">
        <v>1</v>
      </c>
      <c r="AP1031">
        <v>0</v>
      </c>
      <c r="AQ1031">
        <v>0</v>
      </c>
      <c r="AR1031">
        <v>0</v>
      </c>
      <c r="AS1031" t="s">
        <v>45</v>
      </c>
      <c r="AT1031">
        <v>1.83</v>
      </c>
      <c r="AU1031" t="s">
        <v>45</v>
      </c>
      <c r="AV1031">
        <v>0</v>
      </c>
      <c r="AW1031">
        <v>2</v>
      </c>
      <c r="AX1031">
        <v>22957188</v>
      </c>
      <c r="AY1031">
        <v>1</v>
      </c>
      <c r="AZ1031">
        <v>0</v>
      </c>
      <c r="BA1031">
        <v>1017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B1031">
        <v>0</v>
      </c>
    </row>
    <row r="1032" spans="1:80">
      <c r="A1032">
        <f>ROW(Source!A2229)</f>
        <v>2229</v>
      </c>
      <c r="B1032">
        <v>22950688</v>
      </c>
      <c r="C1032">
        <v>22957173</v>
      </c>
      <c r="D1032">
        <v>7230811</v>
      </c>
      <c r="E1032">
        <v>1</v>
      </c>
      <c r="F1032">
        <v>1</v>
      </c>
      <c r="G1032">
        <v>7157832</v>
      </c>
      <c r="H1032">
        <v>2</v>
      </c>
      <c r="I1032" t="s">
        <v>1144</v>
      </c>
      <c r="J1032" t="s">
        <v>1145</v>
      </c>
      <c r="K1032" t="s">
        <v>1146</v>
      </c>
      <c r="L1032">
        <v>1368</v>
      </c>
      <c r="N1032">
        <v>1011</v>
      </c>
      <c r="O1032" t="s">
        <v>1059</v>
      </c>
      <c r="P1032" t="s">
        <v>1059</v>
      </c>
      <c r="Q1032">
        <v>1</v>
      </c>
      <c r="Y1032">
        <v>1.52</v>
      </c>
      <c r="AA1032">
        <v>0</v>
      </c>
      <c r="AB1032">
        <v>102.11</v>
      </c>
      <c r="AC1032">
        <v>30.03</v>
      </c>
      <c r="AD1032">
        <v>0</v>
      </c>
      <c r="AN1032">
        <v>0</v>
      </c>
      <c r="AO1032">
        <v>1</v>
      </c>
      <c r="AP1032">
        <v>0</v>
      </c>
      <c r="AQ1032">
        <v>0</v>
      </c>
      <c r="AR1032">
        <v>0</v>
      </c>
      <c r="AS1032" t="s">
        <v>45</v>
      </c>
      <c r="AT1032">
        <v>1.52</v>
      </c>
      <c r="AU1032" t="s">
        <v>45</v>
      </c>
      <c r="AV1032">
        <v>0</v>
      </c>
      <c r="AW1032">
        <v>2</v>
      </c>
      <c r="AX1032">
        <v>22957189</v>
      </c>
      <c r="AY1032">
        <v>1</v>
      </c>
      <c r="AZ1032">
        <v>0</v>
      </c>
      <c r="BA1032">
        <v>1018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B1032">
        <v>0</v>
      </c>
    </row>
    <row r="1033" spans="1:80">
      <c r="A1033">
        <f>ROW(Source!A2229)</f>
        <v>2229</v>
      </c>
      <c r="B1033">
        <v>22950688</v>
      </c>
      <c r="C1033">
        <v>22957173</v>
      </c>
      <c r="D1033">
        <v>7231015</v>
      </c>
      <c r="E1033">
        <v>1</v>
      </c>
      <c r="F1033">
        <v>1</v>
      </c>
      <c r="G1033">
        <v>7157832</v>
      </c>
      <c r="H1033">
        <v>2</v>
      </c>
      <c r="I1033" t="s">
        <v>1394</v>
      </c>
      <c r="J1033" t="s">
        <v>1395</v>
      </c>
      <c r="K1033" t="s">
        <v>1396</v>
      </c>
      <c r="L1033">
        <v>1368</v>
      </c>
      <c r="N1033">
        <v>1011</v>
      </c>
      <c r="O1033" t="s">
        <v>1059</v>
      </c>
      <c r="P1033" t="s">
        <v>1059</v>
      </c>
      <c r="Q1033">
        <v>1</v>
      </c>
      <c r="Y1033">
        <v>1.79</v>
      </c>
      <c r="AA1033">
        <v>0</v>
      </c>
      <c r="AB1033">
        <v>13.3</v>
      </c>
      <c r="AC1033">
        <v>0.97</v>
      </c>
      <c r="AD1033">
        <v>0</v>
      </c>
      <c r="AN1033">
        <v>0</v>
      </c>
      <c r="AO1033">
        <v>1</v>
      </c>
      <c r="AP1033">
        <v>0</v>
      </c>
      <c r="AQ1033">
        <v>0</v>
      </c>
      <c r="AR1033">
        <v>0</v>
      </c>
      <c r="AS1033" t="s">
        <v>45</v>
      </c>
      <c r="AT1033">
        <v>1.79</v>
      </c>
      <c r="AU1033" t="s">
        <v>45</v>
      </c>
      <c r="AV1033">
        <v>0</v>
      </c>
      <c r="AW1033">
        <v>2</v>
      </c>
      <c r="AX1033">
        <v>22957190</v>
      </c>
      <c r="AY1033">
        <v>1</v>
      </c>
      <c r="AZ1033">
        <v>0</v>
      </c>
      <c r="BA1033">
        <v>1019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B1033">
        <v>0</v>
      </c>
    </row>
    <row r="1034" spans="1:80">
      <c r="A1034">
        <f>ROW(Source!A2229)</f>
        <v>2229</v>
      </c>
      <c r="B1034">
        <v>22950688</v>
      </c>
      <c r="C1034">
        <v>22957173</v>
      </c>
      <c r="D1034">
        <v>7232717</v>
      </c>
      <c r="E1034">
        <v>1</v>
      </c>
      <c r="F1034">
        <v>1</v>
      </c>
      <c r="G1034">
        <v>7157832</v>
      </c>
      <c r="H1034">
        <v>3</v>
      </c>
      <c r="I1034" t="s">
        <v>1397</v>
      </c>
      <c r="J1034" t="s">
        <v>1398</v>
      </c>
      <c r="K1034" t="s">
        <v>1399</v>
      </c>
      <c r="L1034">
        <v>1348</v>
      </c>
      <c r="N1034">
        <v>1009</v>
      </c>
      <c r="O1034" t="s">
        <v>138</v>
      </c>
      <c r="P1034" t="s">
        <v>138</v>
      </c>
      <c r="Q1034">
        <v>1000</v>
      </c>
      <c r="Y1034">
        <v>2.3599999999999999E-2</v>
      </c>
      <c r="AA1034">
        <v>1463.45</v>
      </c>
      <c r="AB1034">
        <v>0</v>
      </c>
      <c r="AC1034">
        <v>0</v>
      </c>
      <c r="AD1034">
        <v>0</v>
      </c>
      <c r="AN1034">
        <v>0</v>
      </c>
      <c r="AO1034">
        <v>1</v>
      </c>
      <c r="AP1034">
        <v>0</v>
      </c>
      <c r="AQ1034">
        <v>0</v>
      </c>
      <c r="AR1034">
        <v>0</v>
      </c>
      <c r="AS1034" t="s">
        <v>45</v>
      </c>
      <c r="AT1034">
        <v>2.3599999999999999E-2</v>
      </c>
      <c r="AU1034" t="s">
        <v>45</v>
      </c>
      <c r="AV1034">
        <v>0</v>
      </c>
      <c r="AW1034">
        <v>2</v>
      </c>
      <c r="AX1034">
        <v>22957191</v>
      </c>
      <c r="AY1034">
        <v>1</v>
      </c>
      <c r="AZ1034">
        <v>0</v>
      </c>
      <c r="BA1034">
        <v>1020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B1034">
        <v>0</v>
      </c>
    </row>
    <row r="1035" spans="1:80">
      <c r="A1035">
        <f>ROW(Source!A2229)</f>
        <v>2229</v>
      </c>
      <c r="B1035">
        <v>22950688</v>
      </c>
      <c r="C1035">
        <v>22957173</v>
      </c>
      <c r="D1035">
        <v>7232930</v>
      </c>
      <c r="E1035">
        <v>1</v>
      </c>
      <c r="F1035">
        <v>1</v>
      </c>
      <c r="G1035">
        <v>7157832</v>
      </c>
      <c r="H1035">
        <v>3</v>
      </c>
      <c r="I1035" t="s">
        <v>1400</v>
      </c>
      <c r="J1035" t="s">
        <v>1401</v>
      </c>
      <c r="K1035" t="s">
        <v>1402</v>
      </c>
      <c r="L1035">
        <v>1327</v>
      </c>
      <c r="N1035">
        <v>1005</v>
      </c>
      <c r="O1035" t="s">
        <v>462</v>
      </c>
      <c r="P1035" t="s">
        <v>462</v>
      </c>
      <c r="Q1035">
        <v>1</v>
      </c>
      <c r="Y1035">
        <v>89</v>
      </c>
      <c r="AA1035">
        <v>5.76</v>
      </c>
      <c r="AB1035">
        <v>0</v>
      </c>
      <c r="AC1035">
        <v>0</v>
      </c>
      <c r="AD1035">
        <v>0</v>
      </c>
      <c r="AN1035">
        <v>0</v>
      </c>
      <c r="AO1035">
        <v>1</v>
      </c>
      <c r="AP1035">
        <v>0</v>
      </c>
      <c r="AQ1035">
        <v>0</v>
      </c>
      <c r="AR1035">
        <v>0</v>
      </c>
      <c r="AS1035" t="s">
        <v>45</v>
      </c>
      <c r="AT1035">
        <v>89</v>
      </c>
      <c r="AU1035" t="s">
        <v>45</v>
      </c>
      <c r="AV1035">
        <v>0</v>
      </c>
      <c r="AW1035">
        <v>2</v>
      </c>
      <c r="AX1035">
        <v>22957192</v>
      </c>
      <c r="AY1035">
        <v>1</v>
      </c>
      <c r="AZ1035">
        <v>0</v>
      </c>
      <c r="BA1035">
        <v>1021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B1035">
        <v>0</v>
      </c>
    </row>
    <row r="1036" spans="1:80">
      <c r="A1036">
        <f>ROW(Source!A2229)</f>
        <v>2229</v>
      </c>
      <c r="B1036">
        <v>22950688</v>
      </c>
      <c r="C1036">
        <v>22957173</v>
      </c>
      <c r="D1036">
        <v>7231843</v>
      </c>
      <c r="E1036">
        <v>1</v>
      </c>
      <c r="F1036">
        <v>1</v>
      </c>
      <c r="G1036">
        <v>7157832</v>
      </c>
      <c r="H1036">
        <v>3</v>
      </c>
      <c r="I1036" t="s">
        <v>1169</v>
      </c>
      <c r="J1036" t="s">
        <v>1170</v>
      </c>
      <c r="K1036" t="s">
        <v>1171</v>
      </c>
      <c r="L1036">
        <v>1348</v>
      </c>
      <c r="N1036">
        <v>1009</v>
      </c>
      <c r="O1036" t="s">
        <v>138</v>
      </c>
      <c r="P1036" t="s">
        <v>138</v>
      </c>
      <c r="Q1036">
        <v>1000</v>
      </c>
      <c r="Y1036">
        <v>4.13E-3</v>
      </c>
      <c r="AA1036">
        <v>6521.42</v>
      </c>
      <c r="AB1036">
        <v>0</v>
      </c>
      <c r="AC1036">
        <v>0</v>
      </c>
      <c r="AD1036">
        <v>0</v>
      </c>
      <c r="AN1036">
        <v>0</v>
      </c>
      <c r="AO1036">
        <v>1</v>
      </c>
      <c r="AP1036">
        <v>0</v>
      </c>
      <c r="AQ1036">
        <v>0</v>
      </c>
      <c r="AR1036">
        <v>0</v>
      </c>
      <c r="AS1036" t="s">
        <v>45</v>
      </c>
      <c r="AT1036">
        <v>4.13E-3</v>
      </c>
      <c r="AU1036" t="s">
        <v>45</v>
      </c>
      <c r="AV1036">
        <v>0</v>
      </c>
      <c r="AW1036">
        <v>2</v>
      </c>
      <c r="AX1036">
        <v>22957193</v>
      </c>
      <c r="AY1036">
        <v>1</v>
      </c>
      <c r="AZ1036">
        <v>0</v>
      </c>
      <c r="BA1036">
        <v>1022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B1036">
        <v>0</v>
      </c>
    </row>
    <row r="1037" spans="1:80">
      <c r="A1037">
        <f>ROW(Source!A2229)</f>
        <v>2229</v>
      </c>
      <c r="B1037">
        <v>22950688</v>
      </c>
      <c r="C1037">
        <v>22957173</v>
      </c>
      <c r="D1037">
        <v>7231844</v>
      </c>
      <c r="E1037">
        <v>1</v>
      </c>
      <c r="F1037">
        <v>1</v>
      </c>
      <c r="G1037">
        <v>7157832</v>
      </c>
      <c r="H1037">
        <v>3</v>
      </c>
      <c r="I1037" t="s">
        <v>1403</v>
      </c>
      <c r="J1037" t="s">
        <v>1404</v>
      </c>
      <c r="K1037" t="s">
        <v>1405</v>
      </c>
      <c r="L1037">
        <v>1348</v>
      </c>
      <c r="N1037">
        <v>1009</v>
      </c>
      <c r="O1037" t="s">
        <v>138</v>
      </c>
      <c r="P1037" t="s">
        <v>138</v>
      </c>
      <c r="Q1037">
        <v>1000</v>
      </c>
      <c r="Y1037">
        <v>2.0999999999999999E-3</v>
      </c>
      <c r="AA1037">
        <v>7875.24</v>
      </c>
      <c r="AB1037">
        <v>0</v>
      </c>
      <c r="AC1037">
        <v>0</v>
      </c>
      <c r="AD1037">
        <v>0</v>
      </c>
      <c r="AN1037">
        <v>0</v>
      </c>
      <c r="AO1037">
        <v>1</v>
      </c>
      <c r="AP1037">
        <v>0</v>
      </c>
      <c r="AQ1037">
        <v>0</v>
      </c>
      <c r="AR1037">
        <v>0</v>
      </c>
      <c r="AS1037" t="s">
        <v>45</v>
      </c>
      <c r="AT1037">
        <v>2.0999999999999999E-3</v>
      </c>
      <c r="AU1037" t="s">
        <v>45</v>
      </c>
      <c r="AV1037">
        <v>0</v>
      </c>
      <c r="AW1037">
        <v>2</v>
      </c>
      <c r="AX1037">
        <v>22957194</v>
      </c>
      <c r="AY1037">
        <v>1</v>
      </c>
      <c r="AZ1037">
        <v>0</v>
      </c>
      <c r="BA1037">
        <v>1023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B1037">
        <v>0</v>
      </c>
    </row>
    <row r="1038" spans="1:80">
      <c r="A1038">
        <f>ROW(Source!A2229)</f>
        <v>2229</v>
      </c>
      <c r="B1038">
        <v>22950688</v>
      </c>
      <c r="C1038">
        <v>22957173</v>
      </c>
      <c r="D1038">
        <v>7231857</v>
      </c>
      <c r="E1038">
        <v>1</v>
      </c>
      <c r="F1038">
        <v>1</v>
      </c>
      <c r="G1038">
        <v>7157832</v>
      </c>
      <c r="H1038">
        <v>3</v>
      </c>
      <c r="I1038" t="s">
        <v>1406</v>
      </c>
      <c r="J1038" t="s">
        <v>1407</v>
      </c>
      <c r="K1038" t="s">
        <v>1408</v>
      </c>
      <c r="L1038">
        <v>1348</v>
      </c>
      <c r="N1038">
        <v>1009</v>
      </c>
      <c r="O1038" t="s">
        <v>138</v>
      </c>
      <c r="P1038" t="s">
        <v>138</v>
      </c>
      <c r="Q1038">
        <v>1000</v>
      </c>
      <c r="Y1038">
        <v>1.6E-2</v>
      </c>
      <c r="AA1038">
        <v>1227.3800000000001</v>
      </c>
      <c r="AB1038">
        <v>0</v>
      </c>
      <c r="AC1038">
        <v>0</v>
      </c>
      <c r="AD1038">
        <v>0</v>
      </c>
      <c r="AN1038">
        <v>0</v>
      </c>
      <c r="AO1038">
        <v>1</v>
      </c>
      <c r="AP1038">
        <v>0</v>
      </c>
      <c r="AQ1038">
        <v>0</v>
      </c>
      <c r="AR1038">
        <v>0</v>
      </c>
      <c r="AS1038" t="s">
        <v>45</v>
      </c>
      <c r="AT1038">
        <v>1.6E-2</v>
      </c>
      <c r="AU1038" t="s">
        <v>45</v>
      </c>
      <c r="AV1038">
        <v>0</v>
      </c>
      <c r="AW1038">
        <v>2</v>
      </c>
      <c r="AX1038">
        <v>22957195</v>
      </c>
      <c r="AY1038">
        <v>1</v>
      </c>
      <c r="AZ1038">
        <v>0</v>
      </c>
      <c r="BA1038">
        <v>1024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B1038">
        <v>0</v>
      </c>
    </row>
    <row r="1039" spans="1:80">
      <c r="A1039">
        <f>ROW(Source!A2229)</f>
        <v>2229</v>
      </c>
      <c r="B1039">
        <v>22950688</v>
      </c>
      <c r="C1039">
        <v>22957173</v>
      </c>
      <c r="D1039">
        <v>7231936</v>
      </c>
      <c r="E1039">
        <v>1</v>
      </c>
      <c r="F1039">
        <v>1</v>
      </c>
      <c r="G1039">
        <v>7157832</v>
      </c>
      <c r="H1039">
        <v>3</v>
      </c>
      <c r="I1039" t="s">
        <v>1172</v>
      </c>
      <c r="J1039" t="s">
        <v>1173</v>
      </c>
      <c r="K1039" t="s">
        <v>1174</v>
      </c>
      <c r="L1039">
        <v>1339</v>
      </c>
      <c r="N1039">
        <v>1007</v>
      </c>
      <c r="O1039" t="s">
        <v>102</v>
      </c>
      <c r="P1039" t="s">
        <v>102</v>
      </c>
      <c r="Q1039">
        <v>1</v>
      </c>
      <c r="Y1039">
        <v>0.08</v>
      </c>
      <c r="AA1039">
        <v>1828.56</v>
      </c>
      <c r="AB1039">
        <v>0</v>
      </c>
      <c r="AC1039">
        <v>0</v>
      </c>
      <c r="AD1039">
        <v>0</v>
      </c>
      <c r="AN1039">
        <v>0</v>
      </c>
      <c r="AO1039">
        <v>1</v>
      </c>
      <c r="AP1039">
        <v>0</v>
      </c>
      <c r="AQ1039">
        <v>0</v>
      </c>
      <c r="AR1039">
        <v>0</v>
      </c>
      <c r="AS1039" t="s">
        <v>45</v>
      </c>
      <c r="AT1039">
        <v>0.08</v>
      </c>
      <c r="AU1039" t="s">
        <v>45</v>
      </c>
      <c r="AV1039">
        <v>0</v>
      </c>
      <c r="AW1039">
        <v>2</v>
      </c>
      <c r="AX1039">
        <v>22957196</v>
      </c>
      <c r="AY1039">
        <v>1</v>
      </c>
      <c r="AZ1039">
        <v>0</v>
      </c>
      <c r="BA1039">
        <v>1025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B1039">
        <v>0</v>
      </c>
    </row>
    <row r="1040" spans="1:80">
      <c r="A1040">
        <f>ROW(Source!A2229)</f>
        <v>2229</v>
      </c>
      <c r="B1040">
        <v>22950688</v>
      </c>
      <c r="C1040">
        <v>22957173</v>
      </c>
      <c r="D1040">
        <v>7232436</v>
      </c>
      <c r="E1040">
        <v>1</v>
      </c>
      <c r="F1040">
        <v>1</v>
      </c>
      <c r="G1040">
        <v>7157832</v>
      </c>
      <c r="H1040">
        <v>3</v>
      </c>
      <c r="I1040" t="s">
        <v>1268</v>
      </c>
      <c r="J1040" t="s">
        <v>1269</v>
      </c>
      <c r="K1040" t="s">
        <v>1270</v>
      </c>
      <c r="L1040">
        <v>1346</v>
      </c>
      <c r="N1040">
        <v>1009</v>
      </c>
      <c r="O1040" t="s">
        <v>163</v>
      </c>
      <c r="P1040" t="s">
        <v>163</v>
      </c>
      <c r="Q1040">
        <v>1</v>
      </c>
      <c r="Y1040">
        <v>108</v>
      </c>
      <c r="AA1040">
        <v>9.86</v>
      </c>
      <c r="AB1040">
        <v>0</v>
      </c>
      <c r="AC1040">
        <v>0</v>
      </c>
      <c r="AD1040">
        <v>0</v>
      </c>
      <c r="AN1040">
        <v>0</v>
      </c>
      <c r="AO1040">
        <v>1</v>
      </c>
      <c r="AP1040">
        <v>0</v>
      </c>
      <c r="AQ1040">
        <v>0</v>
      </c>
      <c r="AR1040">
        <v>0</v>
      </c>
      <c r="AS1040" t="s">
        <v>45</v>
      </c>
      <c r="AT1040">
        <v>108</v>
      </c>
      <c r="AU1040" t="s">
        <v>45</v>
      </c>
      <c r="AV1040">
        <v>0</v>
      </c>
      <c r="AW1040">
        <v>2</v>
      </c>
      <c r="AX1040">
        <v>22957197</v>
      </c>
      <c r="AY1040">
        <v>1</v>
      </c>
      <c r="AZ1040">
        <v>0</v>
      </c>
      <c r="BA1040">
        <v>1026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B1040">
        <v>0</v>
      </c>
    </row>
    <row r="1041" spans="1:80">
      <c r="A1041">
        <f>ROW(Source!A2229)</f>
        <v>2229</v>
      </c>
      <c r="B1041">
        <v>22950688</v>
      </c>
      <c r="C1041">
        <v>22957173</v>
      </c>
      <c r="D1041">
        <v>7234974</v>
      </c>
      <c r="E1041">
        <v>1</v>
      </c>
      <c r="F1041">
        <v>1</v>
      </c>
      <c r="G1041">
        <v>7157832</v>
      </c>
      <c r="H1041">
        <v>3</v>
      </c>
      <c r="I1041" t="s">
        <v>1409</v>
      </c>
      <c r="J1041" t="s">
        <v>1410</v>
      </c>
      <c r="K1041" t="s">
        <v>1411</v>
      </c>
      <c r="L1041">
        <v>1339</v>
      </c>
      <c r="N1041">
        <v>1007</v>
      </c>
      <c r="O1041" t="s">
        <v>102</v>
      </c>
      <c r="P1041" t="s">
        <v>102</v>
      </c>
      <c r="Q1041">
        <v>1</v>
      </c>
      <c r="Y1041">
        <v>0.105</v>
      </c>
      <c r="AA1041">
        <v>540.41999999999996</v>
      </c>
      <c r="AB1041">
        <v>0</v>
      </c>
      <c r="AC1041">
        <v>0</v>
      </c>
      <c r="AD1041">
        <v>0</v>
      </c>
      <c r="AN1041">
        <v>0</v>
      </c>
      <c r="AO1041">
        <v>1</v>
      </c>
      <c r="AP1041">
        <v>0</v>
      </c>
      <c r="AQ1041">
        <v>0</v>
      </c>
      <c r="AR1041">
        <v>0</v>
      </c>
      <c r="AS1041" t="s">
        <v>45</v>
      </c>
      <c r="AT1041">
        <v>0.105</v>
      </c>
      <c r="AU1041" t="s">
        <v>45</v>
      </c>
      <c r="AV1041">
        <v>0</v>
      </c>
      <c r="AW1041">
        <v>2</v>
      </c>
      <c r="AX1041">
        <v>22957198</v>
      </c>
      <c r="AY1041">
        <v>1</v>
      </c>
      <c r="AZ1041">
        <v>0</v>
      </c>
      <c r="BA1041">
        <v>1027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B1041">
        <v>0</v>
      </c>
    </row>
    <row r="1042" spans="1:80">
      <c r="A1042">
        <f>ROW(Source!A2229)</f>
        <v>2229</v>
      </c>
      <c r="B1042">
        <v>22950688</v>
      </c>
      <c r="C1042">
        <v>22957173</v>
      </c>
      <c r="D1042">
        <v>7238382</v>
      </c>
      <c r="E1042">
        <v>1</v>
      </c>
      <c r="F1042">
        <v>1</v>
      </c>
      <c r="G1042">
        <v>7157832</v>
      </c>
      <c r="H1042">
        <v>3</v>
      </c>
      <c r="I1042" t="s">
        <v>1412</v>
      </c>
      <c r="J1042" t="s">
        <v>1413</v>
      </c>
      <c r="K1042" t="s">
        <v>1414</v>
      </c>
      <c r="L1042">
        <v>1346</v>
      </c>
      <c r="N1042">
        <v>1009</v>
      </c>
      <c r="O1042" t="s">
        <v>163</v>
      </c>
      <c r="P1042" t="s">
        <v>163</v>
      </c>
      <c r="Q1042">
        <v>1</v>
      </c>
      <c r="Y1042">
        <v>37.5</v>
      </c>
      <c r="AA1042">
        <v>4.37</v>
      </c>
      <c r="AB1042">
        <v>0</v>
      </c>
      <c r="AC1042">
        <v>0</v>
      </c>
      <c r="AD1042">
        <v>0</v>
      </c>
      <c r="AN1042">
        <v>0</v>
      </c>
      <c r="AO1042">
        <v>1</v>
      </c>
      <c r="AP1042">
        <v>0</v>
      </c>
      <c r="AQ1042">
        <v>0</v>
      </c>
      <c r="AR1042">
        <v>0</v>
      </c>
      <c r="AS1042" t="s">
        <v>45</v>
      </c>
      <c r="AT1042">
        <v>37.5</v>
      </c>
      <c r="AU1042" t="s">
        <v>45</v>
      </c>
      <c r="AV1042">
        <v>0</v>
      </c>
      <c r="AW1042">
        <v>2</v>
      </c>
      <c r="AX1042">
        <v>22957199</v>
      </c>
      <c r="AY1042">
        <v>1</v>
      </c>
      <c r="AZ1042">
        <v>0</v>
      </c>
      <c r="BA1042">
        <v>1028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B1042">
        <v>0</v>
      </c>
    </row>
    <row r="1043" spans="1:80">
      <c r="A1043">
        <f>ROW(Source!A2229)</f>
        <v>2229</v>
      </c>
      <c r="B1043">
        <v>22950688</v>
      </c>
      <c r="C1043">
        <v>22957173</v>
      </c>
      <c r="D1043">
        <v>7239013</v>
      </c>
      <c r="E1043">
        <v>1</v>
      </c>
      <c r="F1043">
        <v>1</v>
      </c>
      <c r="G1043">
        <v>7157832</v>
      </c>
      <c r="H1043">
        <v>3</v>
      </c>
      <c r="I1043" t="s">
        <v>1028</v>
      </c>
      <c r="J1043" t="s">
        <v>1030</v>
      </c>
      <c r="K1043" t="s">
        <v>1029</v>
      </c>
      <c r="L1043">
        <v>1354</v>
      </c>
      <c r="N1043">
        <v>1010</v>
      </c>
      <c r="O1043" t="s">
        <v>227</v>
      </c>
      <c r="P1043" t="s">
        <v>227</v>
      </c>
      <c r="Q1043">
        <v>1</v>
      </c>
      <c r="Y1043">
        <v>100</v>
      </c>
      <c r="AA1043">
        <v>99.57</v>
      </c>
      <c r="AB1043">
        <v>0</v>
      </c>
      <c r="AC1043">
        <v>0</v>
      </c>
      <c r="AD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 t="s">
        <v>45</v>
      </c>
      <c r="AT1043">
        <v>100</v>
      </c>
      <c r="AU1043" t="s">
        <v>45</v>
      </c>
      <c r="AV1043">
        <v>0</v>
      </c>
      <c r="AW1043">
        <v>1</v>
      </c>
      <c r="AX1043">
        <v>-1</v>
      </c>
      <c r="AY1043">
        <v>0</v>
      </c>
      <c r="AZ1043">
        <v>0</v>
      </c>
      <c r="BA1043" t="s">
        <v>45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B1043">
        <v>0</v>
      </c>
    </row>
    <row r="1044" spans="1:80">
      <c r="A1044">
        <f>ROW(Source!A2229)</f>
        <v>2229</v>
      </c>
      <c r="B1044">
        <v>22950688</v>
      </c>
      <c r="C1044">
        <v>22957173</v>
      </c>
      <c r="D1044">
        <v>7239542</v>
      </c>
      <c r="E1044">
        <v>1</v>
      </c>
      <c r="F1044">
        <v>1</v>
      </c>
      <c r="G1044">
        <v>7157832</v>
      </c>
      <c r="H1044">
        <v>3</v>
      </c>
      <c r="I1044" t="s">
        <v>1025</v>
      </c>
      <c r="J1044" t="s">
        <v>1027</v>
      </c>
      <c r="K1044" t="s">
        <v>1026</v>
      </c>
      <c r="L1044">
        <v>1327</v>
      </c>
      <c r="N1044">
        <v>1005</v>
      </c>
      <c r="O1044" t="s">
        <v>462</v>
      </c>
      <c r="P1044" t="s">
        <v>462</v>
      </c>
      <c r="Q1044">
        <v>1</v>
      </c>
      <c r="Y1044">
        <v>0</v>
      </c>
      <c r="AA1044">
        <v>503.55</v>
      </c>
      <c r="AB1044">
        <v>0</v>
      </c>
      <c r="AC1044">
        <v>0</v>
      </c>
      <c r="AD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 t="s">
        <v>45</v>
      </c>
      <c r="AT1044">
        <v>0</v>
      </c>
      <c r="AU1044" t="s">
        <v>45</v>
      </c>
      <c r="AV1044">
        <v>0</v>
      </c>
      <c r="AW1044">
        <v>1</v>
      </c>
      <c r="AX1044">
        <v>-1</v>
      </c>
      <c r="AY1044">
        <v>0</v>
      </c>
      <c r="AZ1044">
        <v>0</v>
      </c>
      <c r="BA1044" t="s">
        <v>45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B1044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R1030"/>
  <sheetViews>
    <sheetView workbookViewId="0"/>
  </sheetViews>
  <sheetFormatPr defaultRowHeight="12.75"/>
  <sheetData>
    <row r="1" spans="1:44">
      <c r="A1">
        <f>ROW(Source!A28)</f>
        <v>28</v>
      </c>
      <c r="B1">
        <v>22950896</v>
      </c>
      <c r="C1">
        <v>22950892</v>
      </c>
      <c r="D1">
        <v>7157835</v>
      </c>
      <c r="E1">
        <v>7157832</v>
      </c>
      <c r="F1">
        <v>1</v>
      </c>
      <c r="G1">
        <v>7157832</v>
      </c>
      <c r="H1">
        <v>1</v>
      </c>
      <c r="I1" t="s">
        <v>1053</v>
      </c>
      <c r="J1" t="s">
        <v>45</v>
      </c>
      <c r="K1" t="s">
        <v>1054</v>
      </c>
      <c r="L1">
        <v>1191</v>
      </c>
      <c r="N1">
        <v>1013</v>
      </c>
      <c r="O1" t="s">
        <v>1055</v>
      </c>
      <c r="P1" t="s">
        <v>1055</v>
      </c>
      <c r="Q1">
        <v>1</v>
      </c>
      <c r="X1">
        <v>1.38</v>
      </c>
      <c r="Y1">
        <v>0</v>
      </c>
      <c r="Z1">
        <v>0</v>
      </c>
      <c r="AA1">
        <v>0</v>
      </c>
      <c r="AB1">
        <v>0</v>
      </c>
      <c r="AC1">
        <v>0</v>
      </c>
      <c r="AD1">
        <v>1</v>
      </c>
      <c r="AE1">
        <v>1</v>
      </c>
      <c r="AF1" t="s">
        <v>45</v>
      </c>
      <c r="AG1">
        <v>1.38</v>
      </c>
      <c r="AH1">
        <v>2</v>
      </c>
      <c r="AI1">
        <v>22950893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>
      <c r="A2">
        <f>ROW(Source!A28)</f>
        <v>28</v>
      </c>
      <c r="B2">
        <v>22950897</v>
      </c>
      <c r="C2">
        <v>22950892</v>
      </c>
      <c r="D2">
        <v>7230725</v>
      </c>
      <c r="E2">
        <v>1</v>
      </c>
      <c r="F2">
        <v>1</v>
      </c>
      <c r="G2">
        <v>7157832</v>
      </c>
      <c r="H2">
        <v>2</v>
      </c>
      <c r="I2" t="s">
        <v>1056</v>
      </c>
      <c r="J2" t="s">
        <v>1057</v>
      </c>
      <c r="K2" t="s">
        <v>1058</v>
      </c>
      <c r="L2">
        <v>1368</v>
      </c>
      <c r="N2">
        <v>1011</v>
      </c>
      <c r="O2" t="s">
        <v>1059</v>
      </c>
      <c r="P2" t="s">
        <v>1059</v>
      </c>
      <c r="Q2">
        <v>1</v>
      </c>
      <c r="X2">
        <v>3.9874999999999998</v>
      </c>
      <c r="Y2">
        <v>0</v>
      </c>
      <c r="Z2">
        <v>162.4</v>
      </c>
      <c r="AA2">
        <v>28.6</v>
      </c>
      <c r="AB2">
        <v>0</v>
      </c>
      <c r="AC2">
        <v>0</v>
      </c>
      <c r="AD2">
        <v>1</v>
      </c>
      <c r="AE2">
        <v>0</v>
      </c>
      <c r="AF2" t="s">
        <v>45</v>
      </c>
      <c r="AG2">
        <v>3.9874999999999998</v>
      </c>
      <c r="AH2">
        <v>2</v>
      </c>
      <c r="AI2">
        <v>22950894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>
      <c r="A3">
        <f>ROW(Source!A28)</f>
        <v>28</v>
      </c>
      <c r="B3">
        <v>22950898</v>
      </c>
      <c r="C3">
        <v>22950892</v>
      </c>
      <c r="D3">
        <v>7230750</v>
      </c>
      <c r="E3">
        <v>1</v>
      </c>
      <c r="F3">
        <v>1</v>
      </c>
      <c r="G3">
        <v>7157832</v>
      </c>
      <c r="H3">
        <v>2</v>
      </c>
      <c r="I3" t="s">
        <v>1060</v>
      </c>
      <c r="J3" t="s">
        <v>1061</v>
      </c>
      <c r="K3" t="s">
        <v>1062</v>
      </c>
      <c r="L3">
        <v>1368</v>
      </c>
      <c r="N3">
        <v>1011</v>
      </c>
      <c r="O3" t="s">
        <v>1059</v>
      </c>
      <c r="P3" t="s">
        <v>1059</v>
      </c>
      <c r="Q3">
        <v>1</v>
      </c>
      <c r="X3">
        <v>0.997</v>
      </c>
      <c r="Y3">
        <v>0</v>
      </c>
      <c r="Z3">
        <v>110.31</v>
      </c>
      <c r="AA3">
        <v>26.52</v>
      </c>
      <c r="AB3">
        <v>0</v>
      </c>
      <c r="AC3">
        <v>0</v>
      </c>
      <c r="AD3">
        <v>1</v>
      </c>
      <c r="AE3">
        <v>0</v>
      </c>
      <c r="AF3" t="s">
        <v>45</v>
      </c>
      <c r="AG3">
        <v>0.997</v>
      </c>
      <c r="AH3">
        <v>2</v>
      </c>
      <c r="AI3">
        <v>22950895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>
      <c r="A4">
        <f>ROW(Source!A29)</f>
        <v>29</v>
      </c>
      <c r="B4">
        <v>22952086</v>
      </c>
      <c r="C4">
        <v>22952085</v>
      </c>
      <c r="D4">
        <v>7157835</v>
      </c>
      <c r="E4">
        <v>7157832</v>
      </c>
      <c r="F4">
        <v>1</v>
      </c>
      <c r="G4">
        <v>7157832</v>
      </c>
      <c r="H4">
        <v>1</v>
      </c>
      <c r="I4" t="s">
        <v>1053</v>
      </c>
      <c r="J4" t="s">
        <v>45</v>
      </c>
      <c r="K4" t="s">
        <v>1054</v>
      </c>
      <c r="L4">
        <v>1191</v>
      </c>
      <c r="N4">
        <v>1013</v>
      </c>
      <c r="O4" t="s">
        <v>1055</v>
      </c>
      <c r="P4" t="s">
        <v>1055</v>
      </c>
      <c r="Q4">
        <v>1</v>
      </c>
      <c r="X4">
        <v>24.9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1</v>
      </c>
      <c r="AF4" t="s">
        <v>45</v>
      </c>
      <c r="AG4">
        <v>24.9</v>
      </c>
      <c r="AH4">
        <v>2</v>
      </c>
      <c r="AI4">
        <v>22952086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>
      <c r="A5">
        <f>ROW(Source!A29)</f>
        <v>29</v>
      </c>
      <c r="B5">
        <v>22952087</v>
      </c>
      <c r="C5">
        <v>22952085</v>
      </c>
      <c r="D5">
        <v>7159942</v>
      </c>
      <c r="E5">
        <v>7157832</v>
      </c>
      <c r="F5">
        <v>1</v>
      </c>
      <c r="G5">
        <v>7157832</v>
      </c>
      <c r="H5">
        <v>2</v>
      </c>
      <c r="I5" t="s">
        <v>1063</v>
      </c>
      <c r="J5" t="s">
        <v>45</v>
      </c>
      <c r="K5" t="s">
        <v>1064</v>
      </c>
      <c r="L5">
        <v>1344</v>
      </c>
      <c r="N5">
        <v>1008</v>
      </c>
      <c r="O5" t="s">
        <v>1065</v>
      </c>
      <c r="P5" t="s">
        <v>1065</v>
      </c>
      <c r="Q5">
        <v>1</v>
      </c>
      <c r="X5">
        <v>65.510000000000005</v>
      </c>
      <c r="Y5">
        <v>0</v>
      </c>
      <c r="Z5">
        <v>1</v>
      </c>
      <c r="AA5">
        <v>0</v>
      </c>
      <c r="AB5">
        <v>0</v>
      </c>
      <c r="AC5">
        <v>0</v>
      </c>
      <c r="AD5">
        <v>1</v>
      </c>
      <c r="AE5">
        <v>0</v>
      </c>
      <c r="AF5" t="s">
        <v>45</v>
      </c>
      <c r="AG5">
        <v>65.510000000000005</v>
      </c>
      <c r="AH5">
        <v>2</v>
      </c>
      <c r="AI5">
        <v>22952087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>
      <c r="A6">
        <f>ROW(Source!A29)</f>
        <v>29</v>
      </c>
      <c r="B6">
        <v>22952090</v>
      </c>
      <c r="C6">
        <v>22952085</v>
      </c>
      <c r="D6">
        <v>7182707</v>
      </c>
      <c r="E6">
        <v>7157832</v>
      </c>
      <c r="F6">
        <v>1</v>
      </c>
      <c r="G6">
        <v>7157832</v>
      </c>
      <c r="H6">
        <v>3</v>
      </c>
      <c r="I6" t="s">
        <v>1066</v>
      </c>
      <c r="J6" t="s">
        <v>45</v>
      </c>
      <c r="K6" t="s">
        <v>1067</v>
      </c>
      <c r="L6">
        <v>1344</v>
      </c>
      <c r="N6">
        <v>1008</v>
      </c>
      <c r="O6" t="s">
        <v>1065</v>
      </c>
      <c r="P6" t="s">
        <v>1065</v>
      </c>
      <c r="Q6">
        <v>1</v>
      </c>
      <c r="X6">
        <v>6.02</v>
      </c>
      <c r="Y6">
        <v>1</v>
      </c>
      <c r="Z6">
        <v>0</v>
      </c>
      <c r="AA6">
        <v>0</v>
      </c>
      <c r="AB6">
        <v>0</v>
      </c>
      <c r="AC6">
        <v>0</v>
      </c>
      <c r="AD6">
        <v>1</v>
      </c>
      <c r="AE6">
        <v>0</v>
      </c>
      <c r="AF6" t="s">
        <v>45</v>
      </c>
      <c r="AG6">
        <v>6.02</v>
      </c>
      <c r="AH6">
        <v>2</v>
      </c>
      <c r="AI6">
        <v>22952090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>
      <c r="A7">
        <f>ROW(Source!A29)</f>
        <v>29</v>
      </c>
      <c r="B7">
        <v>22952088</v>
      </c>
      <c r="C7">
        <v>22952085</v>
      </c>
      <c r="D7">
        <v>7231922</v>
      </c>
      <c r="E7">
        <v>1</v>
      </c>
      <c r="F7">
        <v>1</v>
      </c>
      <c r="G7">
        <v>7157832</v>
      </c>
      <c r="H7">
        <v>3</v>
      </c>
      <c r="I7" t="s">
        <v>1068</v>
      </c>
      <c r="J7" t="s">
        <v>1069</v>
      </c>
      <c r="K7" t="s">
        <v>1070</v>
      </c>
      <c r="L7">
        <v>1339</v>
      </c>
      <c r="N7">
        <v>1007</v>
      </c>
      <c r="O7" t="s">
        <v>102</v>
      </c>
      <c r="P7" t="s">
        <v>102</v>
      </c>
      <c r="Q7">
        <v>1</v>
      </c>
      <c r="X7">
        <v>0.21</v>
      </c>
      <c r="Y7">
        <v>1183.5</v>
      </c>
      <c r="Z7">
        <v>0</v>
      </c>
      <c r="AA7">
        <v>0</v>
      </c>
      <c r="AB7">
        <v>0</v>
      </c>
      <c r="AC7">
        <v>0</v>
      </c>
      <c r="AD7">
        <v>1</v>
      </c>
      <c r="AE7">
        <v>0</v>
      </c>
      <c r="AF7" t="s">
        <v>45</v>
      </c>
      <c r="AG7">
        <v>0.21</v>
      </c>
      <c r="AH7">
        <v>2</v>
      </c>
      <c r="AI7">
        <v>22952088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>
      <c r="A8">
        <f>ROW(Source!A29)</f>
        <v>29</v>
      </c>
      <c r="B8">
        <v>22952089</v>
      </c>
      <c r="C8">
        <v>22952085</v>
      </c>
      <c r="D8">
        <v>7231779</v>
      </c>
      <c r="E8">
        <v>1</v>
      </c>
      <c r="F8">
        <v>1</v>
      </c>
      <c r="G8">
        <v>7157832</v>
      </c>
      <c r="H8">
        <v>3</v>
      </c>
      <c r="I8" t="s">
        <v>1071</v>
      </c>
      <c r="J8" t="s">
        <v>1072</v>
      </c>
      <c r="K8" t="s">
        <v>1073</v>
      </c>
      <c r="L8">
        <v>1339</v>
      </c>
      <c r="N8">
        <v>1007</v>
      </c>
      <c r="O8" t="s">
        <v>102</v>
      </c>
      <c r="P8" t="s">
        <v>102</v>
      </c>
      <c r="Q8">
        <v>1</v>
      </c>
      <c r="X8">
        <v>0.61</v>
      </c>
      <c r="Y8">
        <v>815.07</v>
      </c>
      <c r="Z8">
        <v>0</v>
      </c>
      <c r="AA8">
        <v>0</v>
      </c>
      <c r="AB8">
        <v>0</v>
      </c>
      <c r="AC8">
        <v>0</v>
      </c>
      <c r="AD8">
        <v>1</v>
      </c>
      <c r="AE8">
        <v>0</v>
      </c>
      <c r="AF8" t="s">
        <v>45</v>
      </c>
      <c r="AG8">
        <v>0.61</v>
      </c>
      <c r="AH8">
        <v>2</v>
      </c>
      <c r="AI8">
        <v>22952089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>
      <c r="A9">
        <f>ROW(Source!A30)</f>
        <v>30</v>
      </c>
      <c r="B9">
        <v>22950901</v>
      </c>
      <c r="C9">
        <v>22950899</v>
      </c>
      <c r="D9">
        <v>7157835</v>
      </c>
      <c r="E9">
        <v>7157832</v>
      </c>
      <c r="F9">
        <v>1</v>
      </c>
      <c r="G9">
        <v>7157832</v>
      </c>
      <c r="H9">
        <v>1</v>
      </c>
      <c r="I9" t="s">
        <v>1053</v>
      </c>
      <c r="J9" t="s">
        <v>45</v>
      </c>
      <c r="K9" t="s">
        <v>1054</v>
      </c>
      <c r="L9">
        <v>1191</v>
      </c>
      <c r="N9">
        <v>1013</v>
      </c>
      <c r="O9" t="s">
        <v>1055</v>
      </c>
      <c r="P9" t="s">
        <v>1055</v>
      </c>
      <c r="Q9">
        <v>1</v>
      </c>
      <c r="X9">
        <v>192.7</v>
      </c>
      <c r="Y9">
        <v>0</v>
      </c>
      <c r="Z9">
        <v>0</v>
      </c>
      <c r="AA9">
        <v>0</v>
      </c>
      <c r="AB9">
        <v>0</v>
      </c>
      <c r="AC9">
        <v>0</v>
      </c>
      <c r="AD9">
        <v>1</v>
      </c>
      <c r="AE9">
        <v>1</v>
      </c>
      <c r="AF9" t="s">
        <v>45</v>
      </c>
      <c r="AG9">
        <v>192.7</v>
      </c>
      <c r="AH9">
        <v>2</v>
      </c>
      <c r="AI9">
        <v>22950900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>
      <c r="A10">
        <f>ROW(Source!A31)</f>
        <v>31</v>
      </c>
      <c r="B10">
        <v>22950908</v>
      </c>
      <c r="C10">
        <v>22950902</v>
      </c>
      <c r="D10">
        <v>7157835</v>
      </c>
      <c r="E10">
        <v>7157832</v>
      </c>
      <c r="F10">
        <v>1</v>
      </c>
      <c r="G10">
        <v>7157832</v>
      </c>
      <c r="H10">
        <v>1</v>
      </c>
      <c r="I10" t="s">
        <v>1053</v>
      </c>
      <c r="J10" t="s">
        <v>45</v>
      </c>
      <c r="K10" t="s">
        <v>1054</v>
      </c>
      <c r="L10">
        <v>1191</v>
      </c>
      <c r="N10">
        <v>1013</v>
      </c>
      <c r="O10" t="s">
        <v>1055</v>
      </c>
      <c r="P10" t="s">
        <v>1055</v>
      </c>
      <c r="Q10">
        <v>1</v>
      </c>
      <c r="X10">
        <v>155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1</v>
      </c>
      <c r="AF10" t="s">
        <v>45</v>
      </c>
      <c r="AG10">
        <v>155</v>
      </c>
      <c r="AH10">
        <v>2</v>
      </c>
      <c r="AI10">
        <v>22950903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>
      <c r="A11">
        <f>ROW(Source!A31)</f>
        <v>31</v>
      </c>
      <c r="B11">
        <v>22950912</v>
      </c>
      <c r="C11">
        <v>22950902</v>
      </c>
      <c r="D11">
        <v>7159942</v>
      </c>
      <c r="E11">
        <v>7157832</v>
      </c>
      <c r="F11">
        <v>1</v>
      </c>
      <c r="G11">
        <v>7157832</v>
      </c>
      <c r="H11">
        <v>2</v>
      </c>
      <c r="I11" t="s">
        <v>1063</v>
      </c>
      <c r="J11" t="s">
        <v>45</v>
      </c>
      <c r="K11" t="s">
        <v>1064</v>
      </c>
      <c r="L11">
        <v>1344</v>
      </c>
      <c r="N11">
        <v>1008</v>
      </c>
      <c r="O11" t="s">
        <v>1065</v>
      </c>
      <c r="P11" t="s">
        <v>1065</v>
      </c>
      <c r="Q11">
        <v>1</v>
      </c>
      <c r="X11">
        <v>3.72</v>
      </c>
      <c r="Y11">
        <v>0</v>
      </c>
      <c r="Z11">
        <v>1</v>
      </c>
      <c r="AA11">
        <v>0</v>
      </c>
      <c r="AB11">
        <v>0</v>
      </c>
      <c r="AC11">
        <v>0</v>
      </c>
      <c r="AD11">
        <v>1</v>
      </c>
      <c r="AE11">
        <v>0</v>
      </c>
      <c r="AF11" t="s">
        <v>45</v>
      </c>
      <c r="AG11">
        <v>3.72</v>
      </c>
      <c r="AH11">
        <v>2</v>
      </c>
      <c r="AI11">
        <v>22950907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>
      <c r="A12">
        <f>ROW(Source!A31)</f>
        <v>31</v>
      </c>
      <c r="B12">
        <v>22950909</v>
      </c>
      <c r="C12">
        <v>22950902</v>
      </c>
      <c r="D12">
        <v>7231127</v>
      </c>
      <c r="E12">
        <v>1</v>
      </c>
      <c r="F12">
        <v>1</v>
      </c>
      <c r="G12">
        <v>7157832</v>
      </c>
      <c r="H12">
        <v>2</v>
      </c>
      <c r="I12" t="s">
        <v>1074</v>
      </c>
      <c r="J12" t="s">
        <v>1075</v>
      </c>
      <c r="K12" t="s">
        <v>1076</v>
      </c>
      <c r="L12">
        <v>1368</v>
      </c>
      <c r="N12">
        <v>1011</v>
      </c>
      <c r="O12" t="s">
        <v>1059</v>
      </c>
      <c r="P12" t="s">
        <v>1059</v>
      </c>
      <c r="Q12">
        <v>1</v>
      </c>
      <c r="X12">
        <v>37.5</v>
      </c>
      <c r="Y12">
        <v>0</v>
      </c>
      <c r="Z12">
        <v>60.77</v>
      </c>
      <c r="AA12">
        <v>18.48</v>
      </c>
      <c r="AB12">
        <v>0</v>
      </c>
      <c r="AC12">
        <v>0</v>
      </c>
      <c r="AD12">
        <v>1</v>
      </c>
      <c r="AE12">
        <v>0</v>
      </c>
      <c r="AF12" t="s">
        <v>45</v>
      </c>
      <c r="AG12">
        <v>37.5</v>
      </c>
      <c r="AH12">
        <v>2</v>
      </c>
      <c r="AI12">
        <v>22950904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>
      <c r="A13">
        <f>ROW(Source!A31)</f>
        <v>31</v>
      </c>
      <c r="B13">
        <v>22950910</v>
      </c>
      <c r="C13">
        <v>22950902</v>
      </c>
      <c r="D13">
        <v>7231489</v>
      </c>
      <c r="E13">
        <v>1</v>
      </c>
      <c r="F13">
        <v>1</v>
      </c>
      <c r="G13">
        <v>7157832</v>
      </c>
      <c r="H13">
        <v>2</v>
      </c>
      <c r="I13" t="s">
        <v>1077</v>
      </c>
      <c r="J13" t="s">
        <v>1078</v>
      </c>
      <c r="K13" t="s">
        <v>1079</v>
      </c>
      <c r="L13">
        <v>1368</v>
      </c>
      <c r="N13">
        <v>1011</v>
      </c>
      <c r="O13" t="s">
        <v>1059</v>
      </c>
      <c r="P13" t="s">
        <v>1059</v>
      </c>
      <c r="Q13">
        <v>1</v>
      </c>
      <c r="X13">
        <v>75</v>
      </c>
      <c r="Y13">
        <v>0</v>
      </c>
      <c r="Z13">
        <v>3.16</v>
      </c>
      <c r="AA13">
        <v>0.04</v>
      </c>
      <c r="AB13">
        <v>0</v>
      </c>
      <c r="AC13">
        <v>0</v>
      </c>
      <c r="AD13">
        <v>1</v>
      </c>
      <c r="AE13">
        <v>0</v>
      </c>
      <c r="AF13" t="s">
        <v>45</v>
      </c>
      <c r="AG13">
        <v>75</v>
      </c>
      <c r="AH13">
        <v>2</v>
      </c>
      <c r="AI13">
        <v>22950905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>
      <c r="A14">
        <f>ROW(Source!A31)</f>
        <v>31</v>
      </c>
      <c r="B14">
        <v>22950911</v>
      </c>
      <c r="C14">
        <v>22950902</v>
      </c>
      <c r="D14">
        <v>7231005</v>
      </c>
      <c r="E14">
        <v>1</v>
      </c>
      <c r="F14">
        <v>1</v>
      </c>
      <c r="G14">
        <v>7157832</v>
      </c>
      <c r="H14">
        <v>2</v>
      </c>
      <c r="I14" t="s">
        <v>1080</v>
      </c>
      <c r="J14" t="s">
        <v>1081</v>
      </c>
      <c r="K14" t="s">
        <v>1082</v>
      </c>
      <c r="L14">
        <v>1368</v>
      </c>
      <c r="N14">
        <v>1011</v>
      </c>
      <c r="O14" t="s">
        <v>1059</v>
      </c>
      <c r="P14" t="s">
        <v>1059</v>
      </c>
      <c r="Q14">
        <v>1</v>
      </c>
      <c r="X14">
        <v>1.55</v>
      </c>
      <c r="Y14">
        <v>0</v>
      </c>
      <c r="Z14">
        <v>125.13</v>
      </c>
      <c r="AA14">
        <v>24.74</v>
      </c>
      <c r="AB14">
        <v>0</v>
      </c>
      <c r="AC14">
        <v>0</v>
      </c>
      <c r="AD14">
        <v>1</v>
      </c>
      <c r="AE14">
        <v>0</v>
      </c>
      <c r="AF14" t="s">
        <v>45</v>
      </c>
      <c r="AG14">
        <v>1.55</v>
      </c>
      <c r="AH14">
        <v>2</v>
      </c>
      <c r="AI14">
        <v>22950906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>
      <c r="A15">
        <f>ROW(Source!A32)</f>
        <v>32</v>
      </c>
      <c r="B15">
        <v>22950915</v>
      </c>
      <c r="C15">
        <v>22950913</v>
      </c>
      <c r="D15">
        <v>7157835</v>
      </c>
      <c r="E15">
        <v>7157832</v>
      </c>
      <c r="F15">
        <v>1</v>
      </c>
      <c r="G15">
        <v>7157832</v>
      </c>
      <c r="H15">
        <v>1</v>
      </c>
      <c r="I15" t="s">
        <v>1053</v>
      </c>
      <c r="J15" t="s">
        <v>45</v>
      </c>
      <c r="K15" t="s">
        <v>1054</v>
      </c>
      <c r="L15">
        <v>1191</v>
      </c>
      <c r="N15">
        <v>1013</v>
      </c>
      <c r="O15" t="s">
        <v>1055</v>
      </c>
      <c r="P15" t="s">
        <v>1055</v>
      </c>
      <c r="Q15">
        <v>1</v>
      </c>
      <c r="X15">
        <v>76.7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1</v>
      </c>
      <c r="AF15" t="s">
        <v>45</v>
      </c>
      <c r="AG15">
        <v>76.7</v>
      </c>
      <c r="AH15">
        <v>2</v>
      </c>
      <c r="AI15">
        <v>22950914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>
      <c r="A16">
        <f>ROW(Source!A33)</f>
        <v>33</v>
      </c>
      <c r="B16">
        <v>22950919</v>
      </c>
      <c r="C16">
        <v>22950916</v>
      </c>
      <c r="D16">
        <v>7157835</v>
      </c>
      <c r="E16">
        <v>7157832</v>
      </c>
      <c r="F16">
        <v>1</v>
      </c>
      <c r="G16">
        <v>7157832</v>
      </c>
      <c r="H16">
        <v>1</v>
      </c>
      <c r="I16" t="s">
        <v>1053</v>
      </c>
      <c r="J16" t="s">
        <v>45</v>
      </c>
      <c r="K16" t="s">
        <v>1054</v>
      </c>
      <c r="L16">
        <v>1191</v>
      </c>
      <c r="N16">
        <v>1013</v>
      </c>
      <c r="O16" t="s">
        <v>1055</v>
      </c>
      <c r="P16" t="s">
        <v>1055</v>
      </c>
      <c r="Q16">
        <v>1</v>
      </c>
      <c r="X16">
        <v>107.04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1</v>
      </c>
      <c r="AF16" t="s">
        <v>45</v>
      </c>
      <c r="AG16">
        <v>107.04</v>
      </c>
      <c r="AH16">
        <v>2</v>
      </c>
      <c r="AI16">
        <v>22950918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>
      <c r="A17">
        <f>ROW(Source!A35)</f>
        <v>35</v>
      </c>
      <c r="B17">
        <v>22950925</v>
      </c>
      <c r="C17">
        <v>22950921</v>
      </c>
      <c r="D17">
        <v>7157835</v>
      </c>
      <c r="E17">
        <v>7157832</v>
      </c>
      <c r="F17">
        <v>1</v>
      </c>
      <c r="G17">
        <v>7157832</v>
      </c>
      <c r="H17">
        <v>1</v>
      </c>
      <c r="I17" t="s">
        <v>1053</v>
      </c>
      <c r="J17" t="s">
        <v>45</v>
      </c>
      <c r="K17" t="s">
        <v>1054</v>
      </c>
      <c r="L17">
        <v>1191</v>
      </c>
      <c r="N17">
        <v>1013</v>
      </c>
      <c r="O17" t="s">
        <v>1055</v>
      </c>
      <c r="P17" t="s">
        <v>1055</v>
      </c>
      <c r="Q17">
        <v>1</v>
      </c>
      <c r="X17">
        <v>12.9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1</v>
      </c>
      <c r="AF17" t="s">
        <v>45</v>
      </c>
      <c r="AG17">
        <v>12.9</v>
      </c>
      <c r="AH17">
        <v>2</v>
      </c>
      <c r="AI17">
        <v>22950922</v>
      </c>
      <c r="AJ17">
        <v>18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>
      <c r="A18">
        <f>ROW(Source!A35)</f>
        <v>35</v>
      </c>
      <c r="B18">
        <v>22950926</v>
      </c>
      <c r="C18">
        <v>22950921</v>
      </c>
      <c r="D18">
        <v>7231127</v>
      </c>
      <c r="E18">
        <v>1</v>
      </c>
      <c r="F18">
        <v>1</v>
      </c>
      <c r="G18">
        <v>7157832</v>
      </c>
      <c r="H18">
        <v>2</v>
      </c>
      <c r="I18" t="s">
        <v>1074</v>
      </c>
      <c r="J18" t="s">
        <v>1075</v>
      </c>
      <c r="K18" t="s">
        <v>1076</v>
      </c>
      <c r="L18">
        <v>1368</v>
      </c>
      <c r="N18">
        <v>1011</v>
      </c>
      <c r="O18" t="s">
        <v>1059</v>
      </c>
      <c r="P18" t="s">
        <v>1059</v>
      </c>
      <c r="Q18">
        <v>1</v>
      </c>
      <c r="X18">
        <v>12.5</v>
      </c>
      <c r="Y18">
        <v>0</v>
      </c>
      <c r="Z18">
        <v>60.77</v>
      </c>
      <c r="AA18">
        <v>18.48</v>
      </c>
      <c r="AB18">
        <v>0</v>
      </c>
      <c r="AC18">
        <v>0</v>
      </c>
      <c r="AD18">
        <v>1</v>
      </c>
      <c r="AE18">
        <v>0</v>
      </c>
      <c r="AF18" t="s">
        <v>45</v>
      </c>
      <c r="AG18">
        <v>12.5</v>
      </c>
      <c r="AH18">
        <v>2</v>
      </c>
      <c r="AI18">
        <v>22950923</v>
      </c>
      <c r="AJ18">
        <v>19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>
      <c r="A19">
        <f>ROW(Source!A35)</f>
        <v>35</v>
      </c>
      <c r="B19">
        <v>22950927</v>
      </c>
      <c r="C19">
        <v>22950921</v>
      </c>
      <c r="D19">
        <v>7231440</v>
      </c>
      <c r="E19">
        <v>1</v>
      </c>
      <c r="F19">
        <v>1</v>
      </c>
      <c r="G19">
        <v>7157832</v>
      </c>
      <c r="H19">
        <v>2</v>
      </c>
      <c r="I19" t="s">
        <v>1083</v>
      </c>
      <c r="J19" t="s">
        <v>1084</v>
      </c>
      <c r="K19" t="s">
        <v>1085</v>
      </c>
      <c r="L19">
        <v>1368</v>
      </c>
      <c r="N19">
        <v>1011</v>
      </c>
      <c r="O19" t="s">
        <v>1059</v>
      </c>
      <c r="P19" t="s">
        <v>1059</v>
      </c>
      <c r="Q19">
        <v>1</v>
      </c>
      <c r="X19">
        <v>12.5</v>
      </c>
      <c r="Y19">
        <v>0</v>
      </c>
      <c r="Z19">
        <v>0.56000000000000005</v>
      </c>
      <c r="AA19">
        <v>0.09</v>
      </c>
      <c r="AB19">
        <v>0</v>
      </c>
      <c r="AC19">
        <v>0</v>
      </c>
      <c r="AD19">
        <v>1</v>
      </c>
      <c r="AE19">
        <v>0</v>
      </c>
      <c r="AF19" t="s">
        <v>45</v>
      </c>
      <c r="AG19">
        <v>12.5</v>
      </c>
      <c r="AH19">
        <v>2</v>
      </c>
      <c r="AI19">
        <v>22950924</v>
      </c>
      <c r="AJ19">
        <v>20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>
      <c r="A20">
        <f>ROW(Source!A36)</f>
        <v>36</v>
      </c>
      <c r="B20">
        <v>22950934</v>
      </c>
      <c r="C20">
        <v>22950928</v>
      </c>
      <c r="D20">
        <v>7157835</v>
      </c>
      <c r="E20">
        <v>7157832</v>
      </c>
      <c r="F20">
        <v>1</v>
      </c>
      <c r="G20">
        <v>7157832</v>
      </c>
      <c r="H20">
        <v>1</v>
      </c>
      <c r="I20" t="s">
        <v>1053</v>
      </c>
      <c r="J20" t="s">
        <v>45</v>
      </c>
      <c r="K20" t="s">
        <v>1054</v>
      </c>
      <c r="L20">
        <v>1191</v>
      </c>
      <c r="N20">
        <v>1013</v>
      </c>
      <c r="O20" t="s">
        <v>1055</v>
      </c>
      <c r="P20" t="s">
        <v>1055</v>
      </c>
      <c r="Q20">
        <v>1</v>
      </c>
      <c r="X20">
        <v>24.3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1</v>
      </c>
      <c r="AF20" t="s">
        <v>45</v>
      </c>
      <c r="AG20">
        <v>24.3</v>
      </c>
      <c r="AH20">
        <v>2</v>
      </c>
      <c r="AI20">
        <v>22950930</v>
      </c>
      <c r="AJ20">
        <v>21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>
      <c r="A21">
        <f>ROW(Source!A36)</f>
        <v>36</v>
      </c>
      <c r="B21">
        <v>22950935</v>
      </c>
      <c r="C21">
        <v>22950928</v>
      </c>
      <c r="D21">
        <v>7230977</v>
      </c>
      <c r="E21">
        <v>1</v>
      </c>
      <c r="F21">
        <v>1</v>
      </c>
      <c r="G21">
        <v>7157832</v>
      </c>
      <c r="H21">
        <v>2</v>
      </c>
      <c r="I21" t="s">
        <v>1086</v>
      </c>
      <c r="J21" t="s">
        <v>1087</v>
      </c>
      <c r="K21" t="s">
        <v>1088</v>
      </c>
      <c r="L21">
        <v>1368</v>
      </c>
      <c r="N21">
        <v>1011</v>
      </c>
      <c r="O21" t="s">
        <v>1059</v>
      </c>
      <c r="P21" t="s">
        <v>1059</v>
      </c>
      <c r="Q21">
        <v>1</v>
      </c>
      <c r="X21">
        <v>0.47</v>
      </c>
      <c r="Y21">
        <v>0</v>
      </c>
      <c r="Z21">
        <v>140.58000000000001</v>
      </c>
      <c r="AA21">
        <v>28.61</v>
      </c>
      <c r="AB21">
        <v>0</v>
      </c>
      <c r="AC21">
        <v>0</v>
      </c>
      <c r="AD21">
        <v>1</v>
      </c>
      <c r="AE21">
        <v>0</v>
      </c>
      <c r="AF21" t="s">
        <v>45</v>
      </c>
      <c r="AG21">
        <v>0.47</v>
      </c>
      <c r="AH21">
        <v>2</v>
      </c>
      <c r="AI21">
        <v>22950931</v>
      </c>
      <c r="AJ21">
        <v>22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>
      <c r="A22">
        <f>ROW(Source!A36)</f>
        <v>36</v>
      </c>
      <c r="B22">
        <v>22950936</v>
      </c>
      <c r="C22">
        <v>22950928</v>
      </c>
      <c r="D22">
        <v>7230962</v>
      </c>
      <c r="E22">
        <v>1</v>
      </c>
      <c r="F22">
        <v>1</v>
      </c>
      <c r="G22">
        <v>7157832</v>
      </c>
      <c r="H22">
        <v>2</v>
      </c>
      <c r="I22" t="s">
        <v>1089</v>
      </c>
      <c r="J22" t="s">
        <v>1090</v>
      </c>
      <c r="K22" t="s">
        <v>1091</v>
      </c>
      <c r="L22">
        <v>1368</v>
      </c>
      <c r="N22">
        <v>1011</v>
      </c>
      <c r="O22" t="s">
        <v>1059</v>
      </c>
      <c r="P22" t="s">
        <v>1059</v>
      </c>
      <c r="Q22">
        <v>1</v>
      </c>
      <c r="X22">
        <v>1.3</v>
      </c>
      <c r="Y22">
        <v>0</v>
      </c>
      <c r="Z22">
        <v>84.82</v>
      </c>
      <c r="AA22">
        <v>22.85</v>
      </c>
      <c r="AB22">
        <v>0</v>
      </c>
      <c r="AC22">
        <v>0</v>
      </c>
      <c r="AD22">
        <v>1</v>
      </c>
      <c r="AE22">
        <v>0</v>
      </c>
      <c r="AF22" t="s">
        <v>45</v>
      </c>
      <c r="AG22">
        <v>1.3</v>
      </c>
      <c r="AH22">
        <v>2</v>
      </c>
      <c r="AI22">
        <v>22950932</v>
      </c>
      <c r="AJ22">
        <v>23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>
      <c r="A23">
        <f>ROW(Source!A36)</f>
        <v>36</v>
      </c>
      <c r="B23">
        <v>22950937</v>
      </c>
      <c r="C23">
        <v>22950928</v>
      </c>
      <c r="D23">
        <v>7231827</v>
      </c>
      <c r="E23">
        <v>1</v>
      </c>
      <c r="F23">
        <v>1</v>
      </c>
      <c r="G23">
        <v>7157832</v>
      </c>
      <c r="H23">
        <v>3</v>
      </c>
      <c r="I23" t="s">
        <v>612</v>
      </c>
      <c r="J23" t="s">
        <v>614</v>
      </c>
      <c r="K23" t="s">
        <v>613</v>
      </c>
      <c r="L23">
        <v>1339</v>
      </c>
      <c r="N23">
        <v>1007</v>
      </c>
      <c r="O23" t="s">
        <v>102</v>
      </c>
      <c r="P23" t="s">
        <v>102</v>
      </c>
      <c r="Q23">
        <v>1</v>
      </c>
      <c r="X23">
        <v>2</v>
      </c>
      <c r="Y23">
        <v>7.07</v>
      </c>
      <c r="Z23">
        <v>0</v>
      </c>
      <c r="AA23">
        <v>0</v>
      </c>
      <c r="AB23">
        <v>0</v>
      </c>
      <c r="AC23">
        <v>0</v>
      </c>
      <c r="AD23">
        <v>1</v>
      </c>
      <c r="AE23">
        <v>0</v>
      </c>
      <c r="AF23" t="s">
        <v>45</v>
      </c>
      <c r="AG23">
        <v>2</v>
      </c>
      <c r="AH23">
        <v>2</v>
      </c>
      <c r="AI23">
        <v>22950933</v>
      </c>
      <c r="AJ23">
        <v>24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>
      <c r="A24">
        <f>ROW(Source!A36)</f>
        <v>36</v>
      </c>
      <c r="B24">
        <v>22950938</v>
      </c>
      <c r="C24">
        <v>22950928</v>
      </c>
      <c r="D24">
        <v>7177543</v>
      </c>
      <c r="E24">
        <v>7157832</v>
      </c>
      <c r="F24">
        <v>1</v>
      </c>
      <c r="G24">
        <v>7157832</v>
      </c>
      <c r="H24">
        <v>3</v>
      </c>
      <c r="I24" t="s">
        <v>1415</v>
      </c>
      <c r="J24" t="s">
        <v>45</v>
      </c>
      <c r="K24" t="s">
        <v>1416</v>
      </c>
      <c r="L24">
        <v>1339</v>
      </c>
      <c r="N24">
        <v>1007</v>
      </c>
      <c r="O24" t="s">
        <v>102</v>
      </c>
      <c r="P24" t="s">
        <v>102</v>
      </c>
      <c r="Q24">
        <v>1</v>
      </c>
      <c r="X24">
        <v>17.399999999999999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s">
        <v>45</v>
      </c>
      <c r="AG24">
        <v>17.399999999999999</v>
      </c>
      <c r="AH24">
        <v>3</v>
      </c>
      <c r="AI24">
        <v>-1</v>
      </c>
      <c r="AJ24" t="s">
        <v>45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>
      <c r="A25">
        <f>ROW(Source!A38)</f>
        <v>38</v>
      </c>
      <c r="B25">
        <v>22950949</v>
      </c>
      <c r="C25">
        <v>22950940</v>
      </c>
      <c r="D25">
        <v>7157835</v>
      </c>
      <c r="E25">
        <v>7157832</v>
      </c>
      <c r="F25">
        <v>1</v>
      </c>
      <c r="G25">
        <v>7157832</v>
      </c>
      <c r="H25">
        <v>1</v>
      </c>
      <c r="I25" t="s">
        <v>1053</v>
      </c>
      <c r="J25" t="s">
        <v>45</v>
      </c>
      <c r="K25" t="s">
        <v>1054</v>
      </c>
      <c r="L25">
        <v>1191</v>
      </c>
      <c r="N25">
        <v>1013</v>
      </c>
      <c r="O25" t="s">
        <v>1055</v>
      </c>
      <c r="P25" t="s">
        <v>1055</v>
      </c>
      <c r="Q25">
        <v>1</v>
      </c>
      <c r="X25">
        <v>14.4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1</v>
      </c>
      <c r="AF25" t="s">
        <v>45</v>
      </c>
      <c r="AG25">
        <v>14.4</v>
      </c>
      <c r="AH25">
        <v>2</v>
      </c>
      <c r="AI25">
        <v>22950941</v>
      </c>
      <c r="AJ25">
        <v>26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>
      <c r="A26">
        <f>ROW(Source!A38)</f>
        <v>38</v>
      </c>
      <c r="B26">
        <v>22950950</v>
      </c>
      <c r="C26">
        <v>22950940</v>
      </c>
      <c r="D26">
        <v>7230769</v>
      </c>
      <c r="E26">
        <v>1</v>
      </c>
      <c r="F26">
        <v>1</v>
      </c>
      <c r="G26">
        <v>7157832</v>
      </c>
      <c r="H26">
        <v>2</v>
      </c>
      <c r="I26" t="s">
        <v>1092</v>
      </c>
      <c r="J26" t="s">
        <v>1093</v>
      </c>
      <c r="K26" t="s">
        <v>1094</v>
      </c>
      <c r="L26">
        <v>1368</v>
      </c>
      <c r="N26">
        <v>1011</v>
      </c>
      <c r="O26" t="s">
        <v>1059</v>
      </c>
      <c r="P26" t="s">
        <v>1059</v>
      </c>
      <c r="Q26">
        <v>1</v>
      </c>
      <c r="X26">
        <v>1.66</v>
      </c>
      <c r="Y26">
        <v>0</v>
      </c>
      <c r="Z26">
        <v>116.89</v>
      </c>
      <c r="AA26">
        <v>23.41</v>
      </c>
      <c r="AB26">
        <v>0</v>
      </c>
      <c r="AC26">
        <v>0</v>
      </c>
      <c r="AD26">
        <v>1</v>
      </c>
      <c r="AE26">
        <v>0</v>
      </c>
      <c r="AF26" t="s">
        <v>45</v>
      </c>
      <c r="AG26">
        <v>1.66</v>
      </c>
      <c r="AH26">
        <v>2</v>
      </c>
      <c r="AI26">
        <v>22950942</v>
      </c>
      <c r="AJ26">
        <v>27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>
      <c r="A27">
        <f>ROW(Source!A38)</f>
        <v>38</v>
      </c>
      <c r="B27">
        <v>22950951</v>
      </c>
      <c r="C27">
        <v>22950940</v>
      </c>
      <c r="D27">
        <v>7230974</v>
      </c>
      <c r="E27">
        <v>1</v>
      </c>
      <c r="F27">
        <v>1</v>
      </c>
      <c r="G27">
        <v>7157832</v>
      </c>
      <c r="H27">
        <v>2</v>
      </c>
      <c r="I27" t="s">
        <v>1095</v>
      </c>
      <c r="J27" t="s">
        <v>1096</v>
      </c>
      <c r="K27" t="s">
        <v>1097</v>
      </c>
      <c r="L27">
        <v>1368</v>
      </c>
      <c r="N27">
        <v>1011</v>
      </c>
      <c r="O27" t="s">
        <v>1059</v>
      </c>
      <c r="P27" t="s">
        <v>1059</v>
      </c>
      <c r="Q27">
        <v>1</v>
      </c>
      <c r="X27">
        <v>1.66</v>
      </c>
      <c r="Y27">
        <v>0</v>
      </c>
      <c r="Z27">
        <v>62.97</v>
      </c>
      <c r="AA27">
        <v>6.64</v>
      </c>
      <c r="AB27">
        <v>0</v>
      </c>
      <c r="AC27">
        <v>0</v>
      </c>
      <c r="AD27">
        <v>1</v>
      </c>
      <c r="AE27">
        <v>0</v>
      </c>
      <c r="AF27" t="s">
        <v>45</v>
      </c>
      <c r="AG27">
        <v>1.66</v>
      </c>
      <c r="AH27">
        <v>2</v>
      </c>
      <c r="AI27">
        <v>22950943</v>
      </c>
      <c r="AJ27">
        <v>28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>
      <c r="A28">
        <f>ROW(Source!A38)</f>
        <v>38</v>
      </c>
      <c r="B28">
        <v>22950952</v>
      </c>
      <c r="C28">
        <v>22950940</v>
      </c>
      <c r="D28">
        <v>7230977</v>
      </c>
      <c r="E28">
        <v>1</v>
      </c>
      <c r="F28">
        <v>1</v>
      </c>
      <c r="G28">
        <v>7157832</v>
      </c>
      <c r="H28">
        <v>2</v>
      </c>
      <c r="I28" t="s">
        <v>1086</v>
      </c>
      <c r="J28" t="s">
        <v>1087</v>
      </c>
      <c r="K28" t="s">
        <v>1088</v>
      </c>
      <c r="L28">
        <v>1368</v>
      </c>
      <c r="N28">
        <v>1011</v>
      </c>
      <c r="O28" t="s">
        <v>1059</v>
      </c>
      <c r="P28" t="s">
        <v>1059</v>
      </c>
      <c r="Q28">
        <v>1</v>
      </c>
      <c r="X28">
        <v>0.65</v>
      </c>
      <c r="Y28">
        <v>0</v>
      </c>
      <c r="Z28">
        <v>140.58000000000001</v>
      </c>
      <c r="AA28">
        <v>28.61</v>
      </c>
      <c r="AB28">
        <v>0</v>
      </c>
      <c r="AC28">
        <v>0</v>
      </c>
      <c r="AD28">
        <v>1</v>
      </c>
      <c r="AE28">
        <v>0</v>
      </c>
      <c r="AF28" t="s">
        <v>45</v>
      </c>
      <c r="AG28">
        <v>0.65</v>
      </c>
      <c r="AH28">
        <v>2</v>
      </c>
      <c r="AI28">
        <v>22950944</v>
      </c>
      <c r="AJ28">
        <v>29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>
      <c r="A29">
        <f>ROW(Source!A38)</f>
        <v>38</v>
      </c>
      <c r="B29">
        <v>22950953</v>
      </c>
      <c r="C29">
        <v>22950940</v>
      </c>
      <c r="D29">
        <v>7231005</v>
      </c>
      <c r="E29">
        <v>1</v>
      </c>
      <c r="F29">
        <v>1</v>
      </c>
      <c r="G29">
        <v>7157832</v>
      </c>
      <c r="H29">
        <v>2</v>
      </c>
      <c r="I29" t="s">
        <v>1080</v>
      </c>
      <c r="J29" t="s">
        <v>1081</v>
      </c>
      <c r="K29" t="s">
        <v>1082</v>
      </c>
      <c r="L29">
        <v>1368</v>
      </c>
      <c r="N29">
        <v>1011</v>
      </c>
      <c r="O29" t="s">
        <v>1059</v>
      </c>
      <c r="P29" t="s">
        <v>1059</v>
      </c>
      <c r="Q29">
        <v>1</v>
      </c>
      <c r="X29">
        <v>1.55</v>
      </c>
      <c r="Y29">
        <v>0</v>
      </c>
      <c r="Z29">
        <v>125.13</v>
      </c>
      <c r="AA29">
        <v>24.74</v>
      </c>
      <c r="AB29">
        <v>0</v>
      </c>
      <c r="AC29">
        <v>0</v>
      </c>
      <c r="AD29">
        <v>1</v>
      </c>
      <c r="AE29">
        <v>0</v>
      </c>
      <c r="AF29" t="s">
        <v>45</v>
      </c>
      <c r="AG29">
        <v>1.55</v>
      </c>
      <c r="AH29">
        <v>2</v>
      </c>
      <c r="AI29">
        <v>22950945</v>
      </c>
      <c r="AJ29">
        <v>30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>
      <c r="A30">
        <f>ROW(Source!A38)</f>
        <v>38</v>
      </c>
      <c r="B30">
        <v>22950954</v>
      </c>
      <c r="C30">
        <v>22950940</v>
      </c>
      <c r="D30">
        <v>7230967</v>
      </c>
      <c r="E30">
        <v>1</v>
      </c>
      <c r="F30">
        <v>1</v>
      </c>
      <c r="G30">
        <v>7157832</v>
      </c>
      <c r="H30">
        <v>2</v>
      </c>
      <c r="I30" t="s">
        <v>1098</v>
      </c>
      <c r="J30" t="s">
        <v>1099</v>
      </c>
      <c r="K30" t="s">
        <v>1100</v>
      </c>
      <c r="L30">
        <v>1368</v>
      </c>
      <c r="N30">
        <v>1011</v>
      </c>
      <c r="O30" t="s">
        <v>1059</v>
      </c>
      <c r="P30" t="s">
        <v>1059</v>
      </c>
      <c r="Q30">
        <v>1</v>
      </c>
      <c r="X30">
        <v>0.52</v>
      </c>
      <c r="Y30">
        <v>0</v>
      </c>
      <c r="Z30">
        <v>178.02</v>
      </c>
      <c r="AA30">
        <v>23.5</v>
      </c>
      <c r="AB30">
        <v>0</v>
      </c>
      <c r="AC30">
        <v>0</v>
      </c>
      <c r="AD30">
        <v>1</v>
      </c>
      <c r="AE30">
        <v>0</v>
      </c>
      <c r="AF30" t="s">
        <v>45</v>
      </c>
      <c r="AG30">
        <v>0.52</v>
      </c>
      <c r="AH30">
        <v>2</v>
      </c>
      <c r="AI30">
        <v>22950946</v>
      </c>
      <c r="AJ30">
        <v>31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>
      <c r="A31">
        <f>ROW(Source!A38)</f>
        <v>38</v>
      </c>
      <c r="B31">
        <v>22950955</v>
      </c>
      <c r="C31">
        <v>22950940</v>
      </c>
      <c r="D31">
        <v>7231827</v>
      </c>
      <c r="E31">
        <v>1</v>
      </c>
      <c r="F31">
        <v>1</v>
      </c>
      <c r="G31">
        <v>7157832</v>
      </c>
      <c r="H31">
        <v>3</v>
      </c>
      <c r="I31" t="s">
        <v>612</v>
      </c>
      <c r="J31" t="s">
        <v>614</v>
      </c>
      <c r="K31" t="s">
        <v>613</v>
      </c>
      <c r="L31">
        <v>1339</v>
      </c>
      <c r="N31">
        <v>1007</v>
      </c>
      <c r="O31" t="s">
        <v>102</v>
      </c>
      <c r="P31" t="s">
        <v>102</v>
      </c>
      <c r="Q31">
        <v>1</v>
      </c>
      <c r="X31">
        <v>5</v>
      </c>
      <c r="Y31">
        <v>7.07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45</v>
      </c>
      <c r="AG31">
        <v>5</v>
      </c>
      <c r="AH31">
        <v>2</v>
      </c>
      <c r="AI31">
        <v>22950947</v>
      </c>
      <c r="AJ31">
        <v>32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>
      <c r="A32">
        <f>ROW(Source!A38)</f>
        <v>38</v>
      </c>
      <c r="B32">
        <v>22950956</v>
      </c>
      <c r="C32">
        <v>22950940</v>
      </c>
      <c r="D32">
        <v>7177504</v>
      </c>
      <c r="E32">
        <v>7157832</v>
      </c>
      <c r="F32">
        <v>1</v>
      </c>
      <c r="G32">
        <v>7157832</v>
      </c>
      <c r="H32">
        <v>3</v>
      </c>
      <c r="I32" t="s">
        <v>1417</v>
      </c>
      <c r="J32" t="s">
        <v>45</v>
      </c>
      <c r="K32" t="s">
        <v>1418</v>
      </c>
      <c r="L32">
        <v>1339</v>
      </c>
      <c r="N32">
        <v>1007</v>
      </c>
      <c r="O32" t="s">
        <v>102</v>
      </c>
      <c r="P32" t="s">
        <v>102</v>
      </c>
      <c r="Q32">
        <v>1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 t="s">
        <v>45</v>
      </c>
      <c r="AG32">
        <v>0</v>
      </c>
      <c r="AH32">
        <v>3</v>
      </c>
      <c r="AI32">
        <v>-1</v>
      </c>
      <c r="AJ32" t="s">
        <v>45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>
      <c r="A33">
        <f>ROW(Source!A40)</f>
        <v>40</v>
      </c>
      <c r="B33">
        <v>22950965</v>
      </c>
      <c r="C33">
        <v>22950958</v>
      </c>
      <c r="D33">
        <v>7157835</v>
      </c>
      <c r="E33">
        <v>7157832</v>
      </c>
      <c r="F33">
        <v>1</v>
      </c>
      <c r="G33">
        <v>7157832</v>
      </c>
      <c r="H33">
        <v>1</v>
      </c>
      <c r="I33" t="s">
        <v>1053</v>
      </c>
      <c r="J33" t="s">
        <v>45</v>
      </c>
      <c r="K33" t="s">
        <v>1054</v>
      </c>
      <c r="L33">
        <v>1191</v>
      </c>
      <c r="N33">
        <v>1013</v>
      </c>
      <c r="O33" t="s">
        <v>1055</v>
      </c>
      <c r="P33" t="s">
        <v>1055</v>
      </c>
      <c r="Q33">
        <v>1</v>
      </c>
      <c r="X33">
        <v>11.8</v>
      </c>
      <c r="Y33">
        <v>0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1</v>
      </c>
      <c r="AF33" t="s">
        <v>45</v>
      </c>
      <c r="AG33">
        <v>11.8</v>
      </c>
      <c r="AH33">
        <v>2</v>
      </c>
      <c r="AI33">
        <v>22950960</v>
      </c>
      <c r="AJ33">
        <v>34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>
      <c r="A34">
        <f>ROW(Source!A40)</f>
        <v>40</v>
      </c>
      <c r="B34">
        <v>22950968</v>
      </c>
      <c r="C34">
        <v>22950958</v>
      </c>
      <c r="D34">
        <v>7159942</v>
      </c>
      <c r="E34">
        <v>7157832</v>
      </c>
      <c r="F34">
        <v>1</v>
      </c>
      <c r="G34">
        <v>7157832</v>
      </c>
      <c r="H34">
        <v>2</v>
      </c>
      <c r="I34" t="s">
        <v>1063</v>
      </c>
      <c r="J34" t="s">
        <v>45</v>
      </c>
      <c r="K34" t="s">
        <v>1064</v>
      </c>
      <c r="L34">
        <v>1344</v>
      </c>
      <c r="N34">
        <v>1008</v>
      </c>
      <c r="O34" t="s">
        <v>1065</v>
      </c>
      <c r="P34" t="s">
        <v>1065</v>
      </c>
      <c r="Q34">
        <v>1</v>
      </c>
      <c r="X34">
        <v>5.42</v>
      </c>
      <c r="Y34">
        <v>0</v>
      </c>
      <c r="Z34">
        <v>1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45</v>
      </c>
      <c r="AG34">
        <v>5.42</v>
      </c>
      <c r="AH34">
        <v>2</v>
      </c>
      <c r="AI34">
        <v>22950963</v>
      </c>
      <c r="AJ34">
        <v>35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>
      <c r="A35">
        <f>ROW(Source!A40)</f>
        <v>40</v>
      </c>
      <c r="B35">
        <v>22950966</v>
      </c>
      <c r="C35">
        <v>22950958</v>
      </c>
      <c r="D35">
        <v>7230964</v>
      </c>
      <c r="E35">
        <v>1</v>
      </c>
      <c r="F35">
        <v>1</v>
      </c>
      <c r="G35">
        <v>7157832</v>
      </c>
      <c r="H35">
        <v>2</v>
      </c>
      <c r="I35" t="s">
        <v>1101</v>
      </c>
      <c r="J35" t="s">
        <v>1102</v>
      </c>
      <c r="K35" t="s">
        <v>1103</v>
      </c>
      <c r="L35">
        <v>1368</v>
      </c>
      <c r="N35">
        <v>1011</v>
      </c>
      <c r="O35" t="s">
        <v>1059</v>
      </c>
      <c r="P35" t="s">
        <v>1059</v>
      </c>
      <c r="Q35">
        <v>1</v>
      </c>
      <c r="X35">
        <v>0.37</v>
      </c>
      <c r="Y35">
        <v>0</v>
      </c>
      <c r="Z35">
        <v>78.62</v>
      </c>
      <c r="AA35">
        <v>23.17</v>
      </c>
      <c r="AB35">
        <v>0</v>
      </c>
      <c r="AC35">
        <v>0</v>
      </c>
      <c r="AD35">
        <v>1</v>
      </c>
      <c r="AE35">
        <v>0</v>
      </c>
      <c r="AF35" t="s">
        <v>45</v>
      </c>
      <c r="AG35">
        <v>0.37</v>
      </c>
      <c r="AH35">
        <v>2</v>
      </c>
      <c r="AI35">
        <v>22950961</v>
      </c>
      <c r="AJ35">
        <v>36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>
      <c r="A36">
        <f>ROW(Source!A40)</f>
        <v>40</v>
      </c>
      <c r="B36">
        <v>22950967</v>
      </c>
      <c r="C36">
        <v>22950958</v>
      </c>
      <c r="D36">
        <v>7230965</v>
      </c>
      <c r="E36">
        <v>1</v>
      </c>
      <c r="F36">
        <v>1</v>
      </c>
      <c r="G36">
        <v>7157832</v>
      </c>
      <c r="H36">
        <v>2</v>
      </c>
      <c r="I36" t="s">
        <v>1104</v>
      </c>
      <c r="J36" t="s">
        <v>1105</v>
      </c>
      <c r="K36" t="s">
        <v>1106</v>
      </c>
      <c r="L36">
        <v>1368</v>
      </c>
      <c r="N36">
        <v>1011</v>
      </c>
      <c r="O36" t="s">
        <v>1059</v>
      </c>
      <c r="P36" t="s">
        <v>1059</v>
      </c>
      <c r="Q36">
        <v>1</v>
      </c>
      <c r="X36">
        <v>1.1100000000000001</v>
      </c>
      <c r="Y36">
        <v>0</v>
      </c>
      <c r="Z36">
        <v>79.97</v>
      </c>
      <c r="AA36">
        <v>23.17</v>
      </c>
      <c r="AB36">
        <v>0</v>
      </c>
      <c r="AC36">
        <v>0</v>
      </c>
      <c r="AD36">
        <v>1</v>
      </c>
      <c r="AE36">
        <v>0</v>
      </c>
      <c r="AF36" t="s">
        <v>45</v>
      </c>
      <c r="AG36">
        <v>1.1100000000000001</v>
      </c>
      <c r="AH36">
        <v>2</v>
      </c>
      <c r="AI36">
        <v>22950962</v>
      </c>
      <c r="AJ36">
        <v>37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>
      <c r="A37">
        <f>ROW(Source!A40)</f>
        <v>40</v>
      </c>
      <c r="B37">
        <v>22950970</v>
      </c>
      <c r="C37">
        <v>22950958</v>
      </c>
      <c r="D37">
        <v>7182707</v>
      </c>
      <c r="E37">
        <v>7157832</v>
      </c>
      <c r="F37">
        <v>1</v>
      </c>
      <c r="G37">
        <v>7157832</v>
      </c>
      <c r="H37">
        <v>3</v>
      </c>
      <c r="I37" t="s">
        <v>1066</v>
      </c>
      <c r="J37" t="s">
        <v>45</v>
      </c>
      <c r="K37" t="s">
        <v>1067</v>
      </c>
      <c r="L37">
        <v>1344</v>
      </c>
      <c r="N37">
        <v>1008</v>
      </c>
      <c r="O37" t="s">
        <v>1065</v>
      </c>
      <c r="P37" t="s">
        <v>1065</v>
      </c>
      <c r="Q37">
        <v>1</v>
      </c>
      <c r="X37">
        <v>14.5</v>
      </c>
      <c r="Y37">
        <v>1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 t="s">
        <v>45</v>
      </c>
      <c r="AG37">
        <v>14.5</v>
      </c>
      <c r="AH37">
        <v>2</v>
      </c>
      <c r="AI37">
        <v>22950964</v>
      </c>
      <c r="AJ37">
        <v>38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>
      <c r="A38">
        <f>ROW(Source!A40)</f>
        <v>40</v>
      </c>
      <c r="B38">
        <v>22950969</v>
      </c>
      <c r="C38">
        <v>22950958</v>
      </c>
      <c r="D38">
        <v>7178138</v>
      </c>
      <c r="E38">
        <v>7157832</v>
      </c>
      <c r="F38">
        <v>1</v>
      </c>
      <c r="G38">
        <v>7157832</v>
      </c>
      <c r="H38">
        <v>3</v>
      </c>
      <c r="I38" t="s">
        <v>1419</v>
      </c>
      <c r="J38" t="s">
        <v>45</v>
      </c>
      <c r="K38" t="s">
        <v>1420</v>
      </c>
      <c r="L38">
        <v>1348</v>
      </c>
      <c r="N38">
        <v>1009</v>
      </c>
      <c r="O38" t="s">
        <v>138</v>
      </c>
      <c r="P38" t="s">
        <v>138</v>
      </c>
      <c r="Q38">
        <v>1000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s">
        <v>45</v>
      </c>
      <c r="AG38">
        <v>0</v>
      </c>
      <c r="AH38">
        <v>3</v>
      </c>
      <c r="AI38">
        <v>-1</v>
      </c>
      <c r="AJ38" t="s">
        <v>45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>
      <c r="A39">
        <f>ROW(Source!A42)</f>
        <v>42</v>
      </c>
      <c r="B39">
        <v>22950981</v>
      </c>
      <c r="C39">
        <v>22950972</v>
      </c>
      <c r="D39">
        <v>7157835</v>
      </c>
      <c r="E39">
        <v>7157832</v>
      </c>
      <c r="F39">
        <v>1</v>
      </c>
      <c r="G39">
        <v>7157832</v>
      </c>
      <c r="H39">
        <v>1</v>
      </c>
      <c r="I39" t="s">
        <v>1053</v>
      </c>
      <c r="J39" t="s">
        <v>45</v>
      </c>
      <c r="K39" t="s">
        <v>1054</v>
      </c>
      <c r="L39">
        <v>1191</v>
      </c>
      <c r="N39">
        <v>1013</v>
      </c>
      <c r="O39" t="s">
        <v>1055</v>
      </c>
      <c r="P39" t="s">
        <v>1055</v>
      </c>
      <c r="Q39">
        <v>1</v>
      </c>
      <c r="X39">
        <v>89.61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1</v>
      </c>
      <c r="AF39" t="s">
        <v>45</v>
      </c>
      <c r="AG39">
        <v>89.61</v>
      </c>
      <c r="AH39">
        <v>2</v>
      </c>
      <c r="AI39">
        <v>22950974</v>
      </c>
      <c r="AJ39">
        <v>40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>
      <c r="A40">
        <f>ROW(Source!A42)</f>
        <v>42</v>
      </c>
      <c r="B40">
        <v>22950982</v>
      </c>
      <c r="C40">
        <v>22950972</v>
      </c>
      <c r="D40">
        <v>7231435</v>
      </c>
      <c r="E40">
        <v>1</v>
      </c>
      <c r="F40">
        <v>1</v>
      </c>
      <c r="G40">
        <v>7157832</v>
      </c>
      <c r="H40">
        <v>2</v>
      </c>
      <c r="I40" t="s">
        <v>1107</v>
      </c>
      <c r="J40" t="s">
        <v>1108</v>
      </c>
      <c r="K40" t="s">
        <v>1109</v>
      </c>
      <c r="L40">
        <v>1368</v>
      </c>
      <c r="N40">
        <v>1011</v>
      </c>
      <c r="O40" t="s">
        <v>1059</v>
      </c>
      <c r="P40" t="s">
        <v>1059</v>
      </c>
      <c r="Q40">
        <v>1</v>
      </c>
      <c r="X40">
        <v>0.92</v>
      </c>
      <c r="Y40">
        <v>0</v>
      </c>
      <c r="Z40">
        <v>42.2</v>
      </c>
      <c r="AA40">
        <v>18.38</v>
      </c>
      <c r="AB40">
        <v>0</v>
      </c>
      <c r="AC40">
        <v>0</v>
      </c>
      <c r="AD40">
        <v>1</v>
      </c>
      <c r="AE40">
        <v>0</v>
      </c>
      <c r="AF40" t="s">
        <v>45</v>
      </c>
      <c r="AG40">
        <v>0.92</v>
      </c>
      <c r="AH40">
        <v>2</v>
      </c>
      <c r="AI40">
        <v>22950975</v>
      </c>
      <c r="AJ40">
        <v>41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>
      <c r="A41">
        <f>ROW(Source!A42)</f>
        <v>42</v>
      </c>
      <c r="B41">
        <v>22950983</v>
      </c>
      <c r="C41">
        <v>22950972</v>
      </c>
      <c r="D41">
        <v>7231459</v>
      </c>
      <c r="E41">
        <v>1</v>
      </c>
      <c r="F41">
        <v>1</v>
      </c>
      <c r="G41">
        <v>7157832</v>
      </c>
      <c r="H41">
        <v>2</v>
      </c>
      <c r="I41" t="s">
        <v>1110</v>
      </c>
      <c r="J41" t="s">
        <v>1111</v>
      </c>
      <c r="K41" t="s">
        <v>1112</v>
      </c>
      <c r="L41">
        <v>1368</v>
      </c>
      <c r="N41">
        <v>1011</v>
      </c>
      <c r="O41" t="s">
        <v>1059</v>
      </c>
      <c r="P41" t="s">
        <v>1059</v>
      </c>
      <c r="Q41">
        <v>1</v>
      </c>
      <c r="X41">
        <v>5</v>
      </c>
      <c r="Y41">
        <v>0</v>
      </c>
      <c r="Z41">
        <v>2.1</v>
      </c>
      <c r="AA41">
        <v>0.09</v>
      </c>
      <c r="AB41">
        <v>0</v>
      </c>
      <c r="AC41">
        <v>0</v>
      </c>
      <c r="AD41">
        <v>1</v>
      </c>
      <c r="AE41">
        <v>0</v>
      </c>
      <c r="AF41" t="s">
        <v>45</v>
      </c>
      <c r="AG41">
        <v>5</v>
      </c>
      <c r="AH41">
        <v>2</v>
      </c>
      <c r="AI41">
        <v>22950976</v>
      </c>
      <c r="AJ41">
        <v>42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>
      <c r="A42">
        <f>ROW(Source!A42)</f>
        <v>42</v>
      </c>
      <c r="B42">
        <v>22950984</v>
      </c>
      <c r="C42">
        <v>22950972</v>
      </c>
      <c r="D42">
        <v>7232756</v>
      </c>
      <c r="E42">
        <v>1</v>
      </c>
      <c r="F42">
        <v>1</v>
      </c>
      <c r="G42">
        <v>7157832</v>
      </c>
      <c r="H42">
        <v>3</v>
      </c>
      <c r="I42" t="s">
        <v>1113</v>
      </c>
      <c r="J42" t="s">
        <v>1114</v>
      </c>
      <c r="K42" t="s">
        <v>1115</v>
      </c>
      <c r="L42">
        <v>1348</v>
      </c>
      <c r="N42">
        <v>1009</v>
      </c>
      <c r="O42" t="s">
        <v>138</v>
      </c>
      <c r="P42" t="s">
        <v>138</v>
      </c>
      <c r="Q42">
        <v>1000</v>
      </c>
      <c r="X42">
        <v>5.2999999999999999E-2</v>
      </c>
      <c r="Y42">
        <v>11791.78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0</v>
      </c>
      <c r="AF42" t="s">
        <v>45</v>
      </c>
      <c r="AG42">
        <v>5.2999999999999999E-2</v>
      </c>
      <c r="AH42">
        <v>2</v>
      </c>
      <c r="AI42">
        <v>22950977</v>
      </c>
      <c r="AJ42">
        <v>43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>
      <c r="A43">
        <f>ROW(Source!A42)</f>
        <v>42</v>
      </c>
      <c r="B43">
        <v>22950985</v>
      </c>
      <c r="C43">
        <v>22950972</v>
      </c>
      <c r="D43">
        <v>7232456</v>
      </c>
      <c r="E43">
        <v>1</v>
      </c>
      <c r="F43">
        <v>1</v>
      </c>
      <c r="G43">
        <v>7157832</v>
      </c>
      <c r="H43">
        <v>3</v>
      </c>
      <c r="I43" t="s">
        <v>100</v>
      </c>
      <c r="J43" t="s">
        <v>103</v>
      </c>
      <c r="K43" t="s">
        <v>101</v>
      </c>
      <c r="L43">
        <v>1339</v>
      </c>
      <c r="N43">
        <v>1007</v>
      </c>
      <c r="O43" t="s">
        <v>102</v>
      </c>
      <c r="P43" t="s">
        <v>102</v>
      </c>
      <c r="Q43">
        <v>1</v>
      </c>
      <c r="X43">
        <v>1.2</v>
      </c>
      <c r="Y43">
        <v>104.99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0</v>
      </c>
      <c r="AF43" t="s">
        <v>45</v>
      </c>
      <c r="AG43">
        <v>1.2</v>
      </c>
      <c r="AH43">
        <v>2</v>
      </c>
      <c r="AI43">
        <v>22950978</v>
      </c>
      <c r="AJ43">
        <v>45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>
      <c r="A44">
        <f>ROW(Source!A42)</f>
        <v>42</v>
      </c>
      <c r="B44">
        <v>22950986</v>
      </c>
      <c r="C44">
        <v>22950972</v>
      </c>
      <c r="D44">
        <v>7234874</v>
      </c>
      <c r="E44">
        <v>1</v>
      </c>
      <c r="F44">
        <v>1</v>
      </c>
      <c r="G44">
        <v>7157832</v>
      </c>
      <c r="H44">
        <v>3</v>
      </c>
      <c r="I44" t="s">
        <v>596</v>
      </c>
      <c r="J44" t="s">
        <v>598</v>
      </c>
      <c r="K44" t="s">
        <v>597</v>
      </c>
      <c r="L44">
        <v>1339</v>
      </c>
      <c r="N44">
        <v>1007</v>
      </c>
      <c r="O44" t="s">
        <v>102</v>
      </c>
      <c r="P44" t="s">
        <v>102</v>
      </c>
      <c r="Q44">
        <v>1</v>
      </c>
      <c r="X44">
        <v>5.3</v>
      </c>
      <c r="Y44">
        <v>704.89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0</v>
      </c>
      <c r="AF44" t="s">
        <v>45</v>
      </c>
      <c r="AG44">
        <v>5.3</v>
      </c>
      <c r="AH44">
        <v>2</v>
      </c>
      <c r="AI44">
        <v>22950979</v>
      </c>
      <c r="AJ44">
        <v>46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>
      <c r="A45">
        <f>ROW(Source!A42)</f>
        <v>42</v>
      </c>
      <c r="B45">
        <v>22950987</v>
      </c>
      <c r="C45">
        <v>22950972</v>
      </c>
      <c r="D45">
        <v>7235130</v>
      </c>
      <c r="E45">
        <v>1</v>
      </c>
      <c r="F45">
        <v>1</v>
      </c>
      <c r="G45">
        <v>7157832</v>
      </c>
      <c r="H45">
        <v>3</v>
      </c>
      <c r="I45" t="s">
        <v>1116</v>
      </c>
      <c r="J45" t="s">
        <v>1117</v>
      </c>
      <c r="K45" t="s">
        <v>1118</v>
      </c>
      <c r="L45">
        <v>1348</v>
      </c>
      <c r="N45">
        <v>1009</v>
      </c>
      <c r="O45" t="s">
        <v>138</v>
      </c>
      <c r="P45" t="s">
        <v>138</v>
      </c>
      <c r="Q45">
        <v>1000</v>
      </c>
      <c r="X45">
        <v>0.03</v>
      </c>
      <c r="Y45">
        <v>5752.41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 t="s">
        <v>45</v>
      </c>
      <c r="AG45">
        <v>0.03</v>
      </c>
      <c r="AH45">
        <v>2</v>
      </c>
      <c r="AI45">
        <v>22950980</v>
      </c>
      <c r="AJ45">
        <v>47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>
      <c r="A46">
        <f>ROW(Source!A42)</f>
        <v>42</v>
      </c>
      <c r="B46">
        <v>22950988</v>
      </c>
      <c r="C46">
        <v>22950972</v>
      </c>
      <c r="D46">
        <v>7177549</v>
      </c>
      <c r="E46">
        <v>7157832</v>
      </c>
      <c r="F46">
        <v>1</v>
      </c>
      <c r="G46">
        <v>7157832</v>
      </c>
      <c r="H46">
        <v>3</v>
      </c>
      <c r="I46" t="s">
        <v>1421</v>
      </c>
      <c r="J46" t="s">
        <v>45</v>
      </c>
      <c r="K46" t="s">
        <v>1422</v>
      </c>
      <c r="L46">
        <v>1348</v>
      </c>
      <c r="N46">
        <v>1009</v>
      </c>
      <c r="O46" t="s">
        <v>138</v>
      </c>
      <c r="P46" t="s">
        <v>138</v>
      </c>
      <c r="Q46">
        <v>1000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 t="s">
        <v>45</v>
      </c>
      <c r="AG46">
        <v>0</v>
      </c>
      <c r="AH46">
        <v>3</v>
      </c>
      <c r="AI46">
        <v>-1</v>
      </c>
      <c r="AJ46" t="s">
        <v>45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>
      <c r="A47">
        <f>ROW(Source!A44)</f>
        <v>44</v>
      </c>
      <c r="B47">
        <v>22950992</v>
      </c>
      <c r="C47">
        <v>22950990</v>
      </c>
      <c r="D47">
        <v>7157835</v>
      </c>
      <c r="E47">
        <v>7157832</v>
      </c>
      <c r="F47">
        <v>1</v>
      </c>
      <c r="G47">
        <v>7157832</v>
      </c>
      <c r="H47">
        <v>1</v>
      </c>
      <c r="I47" t="s">
        <v>1053</v>
      </c>
      <c r="J47" t="s">
        <v>45</v>
      </c>
      <c r="K47" t="s">
        <v>1054</v>
      </c>
      <c r="L47">
        <v>1191</v>
      </c>
      <c r="N47">
        <v>1013</v>
      </c>
      <c r="O47" t="s">
        <v>1055</v>
      </c>
      <c r="P47" t="s">
        <v>1055</v>
      </c>
      <c r="Q47">
        <v>1</v>
      </c>
      <c r="X47">
        <v>17.27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1</v>
      </c>
      <c r="AF47" t="s">
        <v>45</v>
      </c>
      <c r="AG47">
        <v>17.27</v>
      </c>
      <c r="AH47">
        <v>2</v>
      </c>
      <c r="AI47">
        <v>22950991</v>
      </c>
      <c r="AJ47">
        <v>48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>
      <c r="A48">
        <f>ROW(Source!A45)</f>
        <v>45</v>
      </c>
      <c r="B48">
        <v>22950997</v>
      </c>
      <c r="C48">
        <v>22950993</v>
      </c>
      <c r="D48">
        <v>7157835</v>
      </c>
      <c r="E48">
        <v>7157832</v>
      </c>
      <c r="F48">
        <v>1</v>
      </c>
      <c r="G48">
        <v>7157832</v>
      </c>
      <c r="H48">
        <v>1</v>
      </c>
      <c r="I48" t="s">
        <v>1053</v>
      </c>
      <c r="J48" t="s">
        <v>45</v>
      </c>
      <c r="K48" t="s">
        <v>1054</v>
      </c>
      <c r="L48">
        <v>1191</v>
      </c>
      <c r="N48">
        <v>1013</v>
      </c>
      <c r="O48" t="s">
        <v>1055</v>
      </c>
      <c r="P48" t="s">
        <v>1055</v>
      </c>
      <c r="Q48">
        <v>1</v>
      </c>
      <c r="X48">
        <v>5.25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1</v>
      </c>
      <c r="AF48" t="s">
        <v>45</v>
      </c>
      <c r="AG48">
        <v>5.25</v>
      </c>
      <c r="AH48">
        <v>2</v>
      </c>
      <c r="AI48">
        <v>22950995</v>
      </c>
      <c r="AJ48">
        <v>49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>
      <c r="A49">
        <f>ROW(Source!A45)</f>
        <v>45</v>
      </c>
      <c r="B49">
        <v>22950998</v>
      </c>
      <c r="C49">
        <v>22950993</v>
      </c>
      <c r="D49">
        <v>7231827</v>
      </c>
      <c r="E49">
        <v>1</v>
      </c>
      <c r="F49">
        <v>1</v>
      </c>
      <c r="G49">
        <v>7157832</v>
      </c>
      <c r="H49">
        <v>3</v>
      </c>
      <c r="I49" t="s">
        <v>612</v>
      </c>
      <c r="J49" t="s">
        <v>614</v>
      </c>
      <c r="K49" t="s">
        <v>613</v>
      </c>
      <c r="L49">
        <v>1339</v>
      </c>
      <c r="N49">
        <v>1007</v>
      </c>
      <c r="O49" t="s">
        <v>102</v>
      </c>
      <c r="P49" t="s">
        <v>102</v>
      </c>
      <c r="Q49">
        <v>1</v>
      </c>
      <c r="X49">
        <v>10</v>
      </c>
      <c r="Y49">
        <v>7.07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0</v>
      </c>
      <c r="AF49" t="s">
        <v>45</v>
      </c>
      <c r="AG49">
        <v>10</v>
      </c>
      <c r="AH49">
        <v>2</v>
      </c>
      <c r="AI49">
        <v>22950996</v>
      </c>
      <c r="AJ49">
        <v>50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>
      <c r="A50">
        <f>ROW(Source!A45)</f>
        <v>45</v>
      </c>
      <c r="B50">
        <v>22950999</v>
      </c>
      <c r="C50">
        <v>22950993</v>
      </c>
      <c r="D50">
        <v>7182507</v>
      </c>
      <c r="E50">
        <v>7157832</v>
      </c>
      <c r="F50">
        <v>1</v>
      </c>
      <c r="G50">
        <v>7157832</v>
      </c>
      <c r="H50">
        <v>3</v>
      </c>
      <c r="I50" t="s">
        <v>1423</v>
      </c>
      <c r="J50" t="s">
        <v>45</v>
      </c>
      <c r="K50" t="s">
        <v>1424</v>
      </c>
      <c r="L50">
        <v>1346</v>
      </c>
      <c r="N50">
        <v>1009</v>
      </c>
      <c r="O50" t="s">
        <v>163</v>
      </c>
      <c r="P50" t="s">
        <v>163</v>
      </c>
      <c r="Q50">
        <v>1</v>
      </c>
      <c r="X50">
        <v>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 t="s">
        <v>45</v>
      </c>
      <c r="AG50">
        <v>4</v>
      </c>
      <c r="AH50">
        <v>3</v>
      </c>
      <c r="AI50">
        <v>-1</v>
      </c>
      <c r="AJ50" t="s">
        <v>45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>
      <c r="A51">
        <f>ROW(Source!A47)</f>
        <v>47</v>
      </c>
      <c r="B51">
        <v>22951003</v>
      </c>
      <c r="C51">
        <v>22951001</v>
      </c>
      <c r="D51">
        <v>7157835</v>
      </c>
      <c r="E51">
        <v>7157832</v>
      </c>
      <c r="F51">
        <v>1</v>
      </c>
      <c r="G51">
        <v>7157832</v>
      </c>
      <c r="H51">
        <v>1</v>
      </c>
      <c r="I51" t="s">
        <v>1053</v>
      </c>
      <c r="J51" t="s">
        <v>45</v>
      </c>
      <c r="K51" t="s">
        <v>1054</v>
      </c>
      <c r="L51">
        <v>1191</v>
      </c>
      <c r="N51">
        <v>1013</v>
      </c>
      <c r="O51" t="s">
        <v>1055</v>
      </c>
      <c r="P51" t="s">
        <v>1055</v>
      </c>
      <c r="Q51">
        <v>1</v>
      </c>
      <c r="X51">
        <v>132.69999999999999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1</v>
      </c>
      <c r="AF51" t="s">
        <v>45</v>
      </c>
      <c r="AG51">
        <v>132.69999999999999</v>
      </c>
      <c r="AH51">
        <v>2</v>
      </c>
      <c r="AI51">
        <v>22951002</v>
      </c>
      <c r="AJ51">
        <v>52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>
      <c r="A52">
        <f>ROW(Source!A74)</f>
        <v>74</v>
      </c>
      <c r="B52">
        <v>22951208</v>
      </c>
      <c r="C52">
        <v>22951203</v>
      </c>
      <c r="D52">
        <v>7157835</v>
      </c>
      <c r="E52">
        <v>7157832</v>
      </c>
      <c r="F52">
        <v>1</v>
      </c>
      <c r="G52">
        <v>7157832</v>
      </c>
      <c r="H52">
        <v>1</v>
      </c>
      <c r="I52" t="s">
        <v>1053</v>
      </c>
      <c r="J52" t="s">
        <v>45</v>
      </c>
      <c r="K52" t="s">
        <v>1054</v>
      </c>
      <c r="L52">
        <v>1191</v>
      </c>
      <c r="N52">
        <v>1013</v>
      </c>
      <c r="O52" t="s">
        <v>1055</v>
      </c>
      <c r="P52" t="s">
        <v>1055</v>
      </c>
      <c r="Q52">
        <v>1</v>
      </c>
      <c r="X52">
        <v>52.88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</v>
      </c>
      <c r="AE52">
        <v>1</v>
      </c>
      <c r="AF52" t="s">
        <v>213</v>
      </c>
      <c r="AG52">
        <v>31.728000000000002</v>
      </c>
      <c r="AH52">
        <v>2</v>
      </c>
      <c r="AI52">
        <v>22951204</v>
      </c>
      <c r="AJ52">
        <v>53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>
      <c r="A53">
        <f>ROW(Source!A74)</f>
        <v>74</v>
      </c>
      <c r="B53">
        <v>22951209</v>
      </c>
      <c r="C53">
        <v>22951203</v>
      </c>
      <c r="D53">
        <v>7231424</v>
      </c>
      <c r="E53">
        <v>1</v>
      </c>
      <c r="F53">
        <v>1</v>
      </c>
      <c r="G53">
        <v>7157832</v>
      </c>
      <c r="H53">
        <v>2</v>
      </c>
      <c r="I53" t="s">
        <v>1119</v>
      </c>
      <c r="J53" t="s">
        <v>1120</v>
      </c>
      <c r="K53" t="s">
        <v>1121</v>
      </c>
      <c r="L53">
        <v>1368</v>
      </c>
      <c r="N53">
        <v>1011</v>
      </c>
      <c r="O53" t="s">
        <v>1059</v>
      </c>
      <c r="P53" t="s">
        <v>1059</v>
      </c>
      <c r="Q53">
        <v>1</v>
      </c>
      <c r="X53">
        <v>11.8</v>
      </c>
      <c r="Y53">
        <v>0</v>
      </c>
      <c r="Z53">
        <v>96.13</v>
      </c>
      <c r="AA53">
        <v>21.91</v>
      </c>
      <c r="AB53">
        <v>0</v>
      </c>
      <c r="AC53">
        <v>0</v>
      </c>
      <c r="AD53">
        <v>1</v>
      </c>
      <c r="AE53">
        <v>0</v>
      </c>
      <c r="AF53" t="s">
        <v>213</v>
      </c>
      <c r="AG53">
        <v>7.08</v>
      </c>
      <c r="AH53">
        <v>2</v>
      </c>
      <c r="AI53">
        <v>22951205</v>
      </c>
      <c r="AJ53">
        <v>54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>
      <c r="A54">
        <f>ROW(Source!A74)</f>
        <v>74</v>
      </c>
      <c r="B54">
        <v>22951210</v>
      </c>
      <c r="C54">
        <v>22951203</v>
      </c>
      <c r="D54">
        <v>7230810</v>
      </c>
      <c r="E54">
        <v>1</v>
      </c>
      <c r="F54">
        <v>1</v>
      </c>
      <c r="G54">
        <v>7157832</v>
      </c>
      <c r="H54">
        <v>2</v>
      </c>
      <c r="I54" t="s">
        <v>1122</v>
      </c>
      <c r="J54" t="s">
        <v>1123</v>
      </c>
      <c r="K54" t="s">
        <v>1124</v>
      </c>
      <c r="L54">
        <v>1368</v>
      </c>
      <c r="N54">
        <v>1011</v>
      </c>
      <c r="O54" t="s">
        <v>1059</v>
      </c>
      <c r="P54" t="s">
        <v>1059</v>
      </c>
      <c r="Q54">
        <v>1</v>
      </c>
      <c r="X54">
        <v>11.77</v>
      </c>
      <c r="Y54">
        <v>0</v>
      </c>
      <c r="Z54">
        <v>101.75</v>
      </c>
      <c r="AA54">
        <v>25.78</v>
      </c>
      <c r="AB54">
        <v>0</v>
      </c>
      <c r="AC54">
        <v>0</v>
      </c>
      <c r="AD54">
        <v>1</v>
      </c>
      <c r="AE54">
        <v>0</v>
      </c>
      <c r="AF54" t="s">
        <v>213</v>
      </c>
      <c r="AG54">
        <v>7.0619999999999994</v>
      </c>
      <c r="AH54">
        <v>2</v>
      </c>
      <c r="AI54">
        <v>22951206</v>
      </c>
      <c r="AJ54">
        <v>55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>
      <c r="A55">
        <f>ROW(Source!A74)</f>
        <v>74</v>
      </c>
      <c r="B55">
        <v>22951211</v>
      </c>
      <c r="C55">
        <v>22951203</v>
      </c>
      <c r="D55">
        <v>7234964</v>
      </c>
      <c r="E55">
        <v>1</v>
      </c>
      <c r="F55">
        <v>1</v>
      </c>
      <c r="G55">
        <v>7157832</v>
      </c>
      <c r="H55">
        <v>3</v>
      </c>
      <c r="I55" t="s">
        <v>807</v>
      </c>
      <c r="J55" t="s">
        <v>809</v>
      </c>
      <c r="K55" t="s">
        <v>808</v>
      </c>
      <c r="L55">
        <v>1339</v>
      </c>
      <c r="N55">
        <v>1007</v>
      </c>
      <c r="O55" t="s">
        <v>102</v>
      </c>
      <c r="P55" t="s">
        <v>102</v>
      </c>
      <c r="Q55">
        <v>1</v>
      </c>
      <c r="X55">
        <v>0.36499999999999999</v>
      </c>
      <c r="Y55">
        <v>451.14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45</v>
      </c>
      <c r="AG55">
        <v>0.36499999999999999</v>
      </c>
      <c r="AH55">
        <v>2</v>
      </c>
      <c r="AI55">
        <v>22951207</v>
      </c>
      <c r="AJ55">
        <v>56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>
      <c r="A56">
        <f>ROW(Source!A74)</f>
        <v>74</v>
      </c>
      <c r="B56">
        <v>22951212</v>
      </c>
      <c r="C56">
        <v>22951203</v>
      </c>
      <c r="D56">
        <v>7181118</v>
      </c>
      <c r="E56">
        <v>7157832</v>
      </c>
      <c r="F56">
        <v>1</v>
      </c>
      <c r="G56">
        <v>7157832</v>
      </c>
      <c r="H56">
        <v>3</v>
      </c>
      <c r="I56" t="s">
        <v>1425</v>
      </c>
      <c r="J56" t="s">
        <v>45</v>
      </c>
      <c r="K56" t="s">
        <v>1426</v>
      </c>
      <c r="L56">
        <v>1355</v>
      </c>
      <c r="N56">
        <v>1010</v>
      </c>
      <c r="O56" t="s">
        <v>211</v>
      </c>
      <c r="P56" t="s">
        <v>211</v>
      </c>
      <c r="Q56">
        <v>100</v>
      </c>
      <c r="X56">
        <v>100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 t="s">
        <v>45</v>
      </c>
      <c r="AG56">
        <v>100</v>
      </c>
      <c r="AH56">
        <v>3</v>
      </c>
      <c r="AI56">
        <v>-1</v>
      </c>
      <c r="AJ56" t="s">
        <v>45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>
      <c r="A57">
        <f>ROW(Source!A75)</f>
        <v>75</v>
      </c>
      <c r="B57">
        <v>22951220</v>
      </c>
      <c r="C57">
        <v>22951214</v>
      </c>
      <c r="D57">
        <v>7157835</v>
      </c>
      <c r="E57">
        <v>7157832</v>
      </c>
      <c r="F57">
        <v>1</v>
      </c>
      <c r="G57">
        <v>7157832</v>
      </c>
      <c r="H57">
        <v>1</v>
      </c>
      <c r="I57" t="s">
        <v>1053</v>
      </c>
      <c r="J57" t="s">
        <v>45</v>
      </c>
      <c r="K57" t="s">
        <v>1054</v>
      </c>
      <c r="L57">
        <v>1191</v>
      </c>
      <c r="N57">
        <v>1013</v>
      </c>
      <c r="O57" t="s">
        <v>1055</v>
      </c>
      <c r="P57" t="s">
        <v>1055</v>
      </c>
      <c r="Q57">
        <v>1</v>
      </c>
      <c r="X57">
        <v>52.88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1</v>
      </c>
      <c r="AF57" t="s">
        <v>45</v>
      </c>
      <c r="AG57">
        <v>52.88</v>
      </c>
      <c r="AH57">
        <v>2</v>
      </c>
      <c r="AI57">
        <v>22951216</v>
      </c>
      <c r="AJ57">
        <v>57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>
      <c r="A58">
        <f>ROW(Source!A75)</f>
        <v>75</v>
      </c>
      <c r="B58">
        <v>22951221</v>
      </c>
      <c r="C58">
        <v>22951214</v>
      </c>
      <c r="D58">
        <v>7231424</v>
      </c>
      <c r="E58">
        <v>1</v>
      </c>
      <c r="F58">
        <v>1</v>
      </c>
      <c r="G58">
        <v>7157832</v>
      </c>
      <c r="H58">
        <v>2</v>
      </c>
      <c r="I58" t="s">
        <v>1119</v>
      </c>
      <c r="J58" t="s">
        <v>1120</v>
      </c>
      <c r="K58" t="s">
        <v>1121</v>
      </c>
      <c r="L58">
        <v>1368</v>
      </c>
      <c r="N58">
        <v>1011</v>
      </c>
      <c r="O58" t="s">
        <v>1059</v>
      </c>
      <c r="P58" t="s">
        <v>1059</v>
      </c>
      <c r="Q58">
        <v>1</v>
      </c>
      <c r="X58">
        <v>11.8</v>
      </c>
      <c r="Y58">
        <v>0</v>
      </c>
      <c r="Z58">
        <v>96.13</v>
      </c>
      <c r="AA58">
        <v>21.91</v>
      </c>
      <c r="AB58">
        <v>0</v>
      </c>
      <c r="AC58">
        <v>0</v>
      </c>
      <c r="AD58">
        <v>1</v>
      </c>
      <c r="AE58">
        <v>0</v>
      </c>
      <c r="AF58" t="s">
        <v>45</v>
      </c>
      <c r="AG58">
        <v>11.8</v>
      </c>
      <c r="AH58">
        <v>2</v>
      </c>
      <c r="AI58">
        <v>22951217</v>
      </c>
      <c r="AJ58">
        <v>58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>
      <c r="A59">
        <f>ROW(Source!A75)</f>
        <v>75</v>
      </c>
      <c r="B59">
        <v>22951222</v>
      </c>
      <c r="C59">
        <v>22951214</v>
      </c>
      <c r="D59">
        <v>7230810</v>
      </c>
      <c r="E59">
        <v>1</v>
      </c>
      <c r="F59">
        <v>1</v>
      </c>
      <c r="G59">
        <v>7157832</v>
      </c>
      <c r="H59">
        <v>2</v>
      </c>
      <c r="I59" t="s">
        <v>1122</v>
      </c>
      <c r="J59" t="s">
        <v>1123</v>
      </c>
      <c r="K59" t="s">
        <v>1124</v>
      </c>
      <c r="L59">
        <v>1368</v>
      </c>
      <c r="N59">
        <v>1011</v>
      </c>
      <c r="O59" t="s">
        <v>1059</v>
      </c>
      <c r="P59" t="s">
        <v>1059</v>
      </c>
      <c r="Q59">
        <v>1</v>
      </c>
      <c r="X59">
        <v>11.77</v>
      </c>
      <c r="Y59">
        <v>0</v>
      </c>
      <c r="Z59">
        <v>101.75</v>
      </c>
      <c r="AA59">
        <v>25.78</v>
      </c>
      <c r="AB59">
        <v>0</v>
      </c>
      <c r="AC59">
        <v>0</v>
      </c>
      <c r="AD59">
        <v>1</v>
      </c>
      <c r="AE59">
        <v>0</v>
      </c>
      <c r="AF59" t="s">
        <v>45</v>
      </c>
      <c r="AG59">
        <v>11.77</v>
      </c>
      <c r="AH59">
        <v>2</v>
      </c>
      <c r="AI59">
        <v>22951218</v>
      </c>
      <c r="AJ59">
        <v>59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>
      <c r="A60">
        <f>ROW(Source!A75)</f>
        <v>75</v>
      </c>
      <c r="B60">
        <v>22951223</v>
      </c>
      <c r="C60">
        <v>22951214</v>
      </c>
      <c r="D60">
        <v>7234964</v>
      </c>
      <c r="E60">
        <v>1</v>
      </c>
      <c r="F60">
        <v>1</v>
      </c>
      <c r="G60">
        <v>7157832</v>
      </c>
      <c r="H60">
        <v>3</v>
      </c>
      <c r="I60" t="s">
        <v>807</v>
      </c>
      <c r="J60" t="s">
        <v>809</v>
      </c>
      <c r="K60" t="s">
        <v>808</v>
      </c>
      <c r="L60">
        <v>1339</v>
      </c>
      <c r="N60">
        <v>1007</v>
      </c>
      <c r="O60" t="s">
        <v>102</v>
      </c>
      <c r="P60" t="s">
        <v>102</v>
      </c>
      <c r="Q60">
        <v>1</v>
      </c>
      <c r="X60">
        <v>0.36499999999999999</v>
      </c>
      <c r="Y60">
        <v>451.14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45</v>
      </c>
      <c r="AG60">
        <v>0.36499999999999999</v>
      </c>
      <c r="AH60">
        <v>2</v>
      </c>
      <c r="AI60">
        <v>22951219</v>
      </c>
      <c r="AJ60">
        <v>60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>
      <c r="A61">
        <f>ROW(Source!A75)</f>
        <v>75</v>
      </c>
      <c r="B61">
        <v>22951224</v>
      </c>
      <c r="C61">
        <v>22951214</v>
      </c>
      <c r="D61">
        <v>7181118</v>
      </c>
      <c r="E61">
        <v>7157832</v>
      </c>
      <c r="F61">
        <v>1</v>
      </c>
      <c r="G61">
        <v>7157832</v>
      </c>
      <c r="H61">
        <v>3</v>
      </c>
      <c r="I61" t="s">
        <v>1425</v>
      </c>
      <c r="J61" t="s">
        <v>45</v>
      </c>
      <c r="K61" t="s">
        <v>1426</v>
      </c>
      <c r="L61">
        <v>1355</v>
      </c>
      <c r="N61">
        <v>1010</v>
      </c>
      <c r="O61" t="s">
        <v>211</v>
      </c>
      <c r="P61" t="s">
        <v>211</v>
      </c>
      <c r="Q61">
        <v>100</v>
      </c>
      <c r="X61">
        <v>100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s">
        <v>45</v>
      </c>
      <c r="AG61">
        <v>100</v>
      </c>
      <c r="AH61">
        <v>3</v>
      </c>
      <c r="AI61">
        <v>-1</v>
      </c>
      <c r="AJ61" t="s">
        <v>45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>
      <c r="A62">
        <f>ROW(Source!A103)</f>
        <v>103</v>
      </c>
      <c r="B62">
        <v>22951008</v>
      </c>
      <c r="C62">
        <v>22951004</v>
      </c>
      <c r="D62">
        <v>7157835</v>
      </c>
      <c r="E62">
        <v>7157832</v>
      </c>
      <c r="F62">
        <v>1</v>
      </c>
      <c r="G62">
        <v>7157832</v>
      </c>
      <c r="H62">
        <v>1</v>
      </c>
      <c r="I62" t="s">
        <v>1053</v>
      </c>
      <c r="J62" t="s">
        <v>45</v>
      </c>
      <c r="K62" t="s">
        <v>1054</v>
      </c>
      <c r="L62">
        <v>1191</v>
      </c>
      <c r="N62">
        <v>1013</v>
      </c>
      <c r="O62" t="s">
        <v>1055</v>
      </c>
      <c r="P62" t="s">
        <v>1055</v>
      </c>
      <c r="Q62">
        <v>1</v>
      </c>
      <c r="X62">
        <v>206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1</v>
      </c>
      <c r="AF62" t="s">
        <v>45</v>
      </c>
      <c r="AG62">
        <v>206</v>
      </c>
      <c r="AH62">
        <v>2</v>
      </c>
      <c r="AI62">
        <v>22951005</v>
      </c>
      <c r="AJ62">
        <v>62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>
      <c r="A63">
        <f>ROW(Source!A103)</f>
        <v>103</v>
      </c>
      <c r="B63">
        <v>22951009</v>
      </c>
      <c r="C63">
        <v>22951004</v>
      </c>
      <c r="D63">
        <v>7231126</v>
      </c>
      <c r="E63">
        <v>1</v>
      </c>
      <c r="F63">
        <v>1</v>
      </c>
      <c r="G63">
        <v>7157832</v>
      </c>
      <c r="H63">
        <v>2</v>
      </c>
      <c r="I63" t="s">
        <v>1125</v>
      </c>
      <c r="J63" t="s">
        <v>1126</v>
      </c>
      <c r="K63" t="s">
        <v>1127</v>
      </c>
      <c r="L63">
        <v>1368</v>
      </c>
      <c r="N63">
        <v>1011</v>
      </c>
      <c r="O63" t="s">
        <v>1059</v>
      </c>
      <c r="P63" t="s">
        <v>1059</v>
      </c>
      <c r="Q63">
        <v>1</v>
      </c>
      <c r="X63">
        <v>100</v>
      </c>
      <c r="Y63">
        <v>0</v>
      </c>
      <c r="Z63">
        <v>41.62</v>
      </c>
      <c r="AA63">
        <v>13.33</v>
      </c>
      <c r="AB63">
        <v>0</v>
      </c>
      <c r="AC63">
        <v>0</v>
      </c>
      <c r="AD63">
        <v>1</v>
      </c>
      <c r="AE63">
        <v>0</v>
      </c>
      <c r="AF63" t="s">
        <v>45</v>
      </c>
      <c r="AG63">
        <v>100</v>
      </c>
      <c r="AH63">
        <v>2</v>
      </c>
      <c r="AI63">
        <v>22951006</v>
      </c>
      <c r="AJ63">
        <v>63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>
      <c r="A64">
        <f>ROW(Source!A103)</f>
        <v>103</v>
      </c>
      <c r="B64">
        <v>22951010</v>
      </c>
      <c r="C64">
        <v>22951004</v>
      </c>
      <c r="D64">
        <v>7231489</v>
      </c>
      <c r="E64">
        <v>1</v>
      </c>
      <c r="F64">
        <v>1</v>
      </c>
      <c r="G64">
        <v>7157832</v>
      </c>
      <c r="H64">
        <v>2</v>
      </c>
      <c r="I64" t="s">
        <v>1077</v>
      </c>
      <c r="J64" t="s">
        <v>1078</v>
      </c>
      <c r="K64" t="s">
        <v>1079</v>
      </c>
      <c r="L64">
        <v>1368</v>
      </c>
      <c r="N64">
        <v>1011</v>
      </c>
      <c r="O64" t="s">
        <v>1059</v>
      </c>
      <c r="P64" t="s">
        <v>1059</v>
      </c>
      <c r="Q64">
        <v>1</v>
      </c>
      <c r="X64">
        <v>200</v>
      </c>
      <c r="Y64">
        <v>0</v>
      </c>
      <c r="Z64">
        <v>3.16</v>
      </c>
      <c r="AA64">
        <v>0.04</v>
      </c>
      <c r="AB64">
        <v>0</v>
      </c>
      <c r="AC64">
        <v>0</v>
      </c>
      <c r="AD64">
        <v>1</v>
      </c>
      <c r="AE64">
        <v>0</v>
      </c>
      <c r="AF64" t="s">
        <v>45</v>
      </c>
      <c r="AG64">
        <v>200</v>
      </c>
      <c r="AH64">
        <v>2</v>
      </c>
      <c r="AI64">
        <v>22951007</v>
      </c>
      <c r="AJ64">
        <v>64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>
      <c r="A65">
        <f>ROW(Source!A104)</f>
        <v>104</v>
      </c>
      <c r="B65">
        <v>22951572</v>
      </c>
      <c r="C65">
        <v>22951011</v>
      </c>
      <c r="D65">
        <v>7157835</v>
      </c>
      <c r="E65">
        <v>7157832</v>
      </c>
      <c r="F65">
        <v>1</v>
      </c>
      <c r="G65">
        <v>7157832</v>
      </c>
      <c r="H65">
        <v>1</v>
      </c>
      <c r="I65" t="s">
        <v>1053</v>
      </c>
      <c r="J65" t="s">
        <v>45</v>
      </c>
      <c r="K65" t="s">
        <v>1054</v>
      </c>
      <c r="L65">
        <v>1191</v>
      </c>
      <c r="N65">
        <v>1013</v>
      </c>
      <c r="O65" t="s">
        <v>1055</v>
      </c>
      <c r="P65" t="s">
        <v>1055</v>
      </c>
      <c r="Q65">
        <v>1</v>
      </c>
      <c r="X65">
        <v>6.66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1</v>
      </c>
      <c r="AF65" t="s">
        <v>45</v>
      </c>
      <c r="AG65">
        <v>6.66</v>
      </c>
      <c r="AH65">
        <v>2</v>
      </c>
      <c r="AI65">
        <v>22951572</v>
      </c>
      <c r="AJ65">
        <v>65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>
      <c r="A66">
        <f>ROW(Source!A104)</f>
        <v>104</v>
      </c>
      <c r="B66">
        <v>22951573</v>
      </c>
      <c r="C66">
        <v>22951011</v>
      </c>
      <c r="D66">
        <v>7159942</v>
      </c>
      <c r="E66">
        <v>7157832</v>
      </c>
      <c r="F66">
        <v>1</v>
      </c>
      <c r="G66">
        <v>7157832</v>
      </c>
      <c r="H66">
        <v>2</v>
      </c>
      <c r="I66" t="s">
        <v>1063</v>
      </c>
      <c r="J66" t="s">
        <v>45</v>
      </c>
      <c r="K66" t="s">
        <v>1064</v>
      </c>
      <c r="L66">
        <v>1344</v>
      </c>
      <c r="N66">
        <v>1008</v>
      </c>
      <c r="O66" t="s">
        <v>1065</v>
      </c>
      <c r="P66" t="s">
        <v>1065</v>
      </c>
      <c r="Q66">
        <v>1</v>
      </c>
      <c r="X66">
        <v>13.07</v>
      </c>
      <c r="Y66">
        <v>0</v>
      </c>
      <c r="Z66">
        <v>1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45</v>
      </c>
      <c r="AG66">
        <v>13.07</v>
      </c>
      <c r="AH66">
        <v>2</v>
      </c>
      <c r="AI66">
        <v>22951573</v>
      </c>
      <c r="AJ66">
        <v>66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>
      <c r="A67">
        <f>ROW(Source!A104)</f>
        <v>104</v>
      </c>
      <c r="B67">
        <v>22951578</v>
      </c>
      <c r="C67">
        <v>22951011</v>
      </c>
      <c r="D67">
        <v>7182707</v>
      </c>
      <c r="E67">
        <v>7157832</v>
      </c>
      <c r="F67">
        <v>1</v>
      </c>
      <c r="G67">
        <v>7157832</v>
      </c>
      <c r="H67">
        <v>3</v>
      </c>
      <c r="I67" t="s">
        <v>1066</v>
      </c>
      <c r="J67" t="s">
        <v>45</v>
      </c>
      <c r="K67" t="s">
        <v>1067</v>
      </c>
      <c r="L67">
        <v>1344</v>
      </c>
      <c r="N67">
        <v>1008</v>
      </c>
      <c r="O67" t="s">
        <v>1065</v>
      </c>
      <c r="P67" t="s">
        <v>1065</v>
      </c>
      <c r="Q67">
        <v>1</v>
      </c>
      <c r="X67">
        <v>7.84</v>
      </c>
      <c r="Y67">
        <v>1</v>
      </c>
      <c r="Z67">
        <v>0</v>
      </c>
      <c r="AA67">
        <v>0</v>
      </c>
      <c r="AB67">
        <v>0</v>
      </c>
      <c r="AC67">
        <v>0</v>
      </c>
      <c r="AD67">
        <v>1</v>
      </c>
      <c r="AE67">
        <v>0</v>
      </c>
      <c r="AF67" t="s">
        <v>45</v>
      </c>
      <c r="AG67">
        <v>7.84</v>
      </c>
      <c r="AH67">
        <v>2</v>
      </c>
      <c r="AI67">
        <v>22951578</v>
      </c>
      <c r="AJ67">
        <v>67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>
      <c r="A68">
        <f>ROW(Source!A104)</f>
        <v>104</v>
      </c>
      <c r="B68">
        <v>22951574</v>
      </c>
      <c r="C68">
        <v>22951011</v>
      </c>
      <c r="D68">
        <v>7231768</v>
      </c>
      <c r="E68">
        <v>1</v>
      </c>
      <c r="F68">
        <v>1</v>
      </c>
      <c r="G68">
        <v>7157832</v>
      </c>
      <c r="H68">
        <v>3</v>
      </c>
      <c r="I68" t="s">
        <v>1128</v>
      </c>
      <c r="J68" t="s">
        <v>1129</v>
      </c>
      <c r="K68" t="s">
        <v>1130</v>
      </c>
      <c r="L68">
        <v>1348</v>
      </c>
      <c r="N68">
        <v>1009</v>
      </c>
      <c r="O68" t="s">
        <v>138</v>
      </c>
      <c r="P68" t="s">
        <v>138</v>
      </c>
      <c r="Q68">
        <v>1000</v>
      </c>
      <c r="X68">
        <v>1.4E-3</v>
      </c>
      <c r="Y68">
        <v>17876.91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45</v>
      </c>
      <c r="AG68">
        <v>1.4E-3</v>
      </c>
      <c r="AH68">
        <v>2</v>
      </c>
      <c r="AI68">
        <v>22951574</v>
      </c>
      <c r="AJ68">
        <v>68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>
      <c r="A69">
        <f>ROW(Source!A104)</f>
        <v>104</v>
      </c>
      <c r="B69">
        <v>22951575</v>
      </c>
      <c r="C69">
        <v>22951011</v>
      </c>
      <c r="D69">
        <v>7242346</v>
      </c>
      <c r="E69">
        <v>1</v>
      </c>
      <c r="F69">
        <v>1</v>
      </c>
      <c r="G69">
        <v>7157832</v>
      </c>
      <c r="H69">
        <v>3</v>
      </c>
      <c r="I69" t="s">
        <v>1131</v>
      </c>
      <c r="J69" t="s">
        <v>1132</v>
      </c>
      <c r="K69" t="s">
        <v>1133</v>
      </c>
      <c r="L69">
        <v>1301</v>
      </c>
      <c r="N69">
        <v>1003</v>
      </c>
      <c r="O69" t="s">
        <v>270</v>
      </c>
      <c r="P69" t="s">
        <v>270</v>
      </c>
      <c r="Q69">
        <v>1</v>
      </c>
      <c r="X69">
        <v>0.4</v>
      </c>
      <c r="Y69">
        <v>113.39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 t="s">
        <v>45</v>
      </c>
      <c r="AG69">
        <v>0.4</v>
      </c>
      <c r="AH69">
        <v>2</v>
      </c>
      <c r="AI69">
        <v>22951575</v>
      </c>
      <c r="AJ69">
        <v>69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>
      <c r="A70">
        <f>ROW(Source!A104)</f>
        <v>104</v>
      </c>
      <c r="B70">
        <v>22951576</v>
      </c>
      <c r="C70">
        <v>22951011</v>
      </c>
      <c r="D70">
        <v>7161281</v>
      </c>
      <c r="E70">
        <v>7157832</v>
      </c>
      <c r="F70">
        <v>1</v>
      </c>
      <c r="G70">
        <v>7157832</v>
      </c>
      <c r="H70">
        <v>3</v>
      </c>
      <c r="I70" t="s">
        <v>1427</v>
      </c>
      <c r="J70" t="s">
        <v>45</v>
      </c>
      <c r="K70" t="s">
        <v>1428</v>
      </c>
      <c r="L70">
        <v>1354</v>
      </c>
      <c r="N70">
        <v>1010</v>
      </c>
      <c r="O70" t="s">
        <v>227</v>
      </c>
      <c r="P70" t="s">
        <v>227</v>
      </c>
      <c r="Q70">
        <v>1</v>
      </c>
      <c r="X70">
        <v>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 t="s">
        <v>45</v>
      </c>
      <c r="AG70">
        <v>1</v>
      </c>
      <c r="AH70">
        <v>3</v>
      </c>
      <c r="AI70">
        <v>-1</v>
      </c>
      <c r="AJ70" t="s">
        <v>45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>
      <c r="A71">
        <f>ROW(Source!A104)</f>
        <v>104</v>
      </c>
      <c r="B71">
        <v>22951577</v>
      </c>
      <c r="C71">
        <v>22951011</v>
      </c>
      <c r="D71">
        <v>7170066</v>
      </c>
      <c r="E71">
        <v>7157832</v>
      </c>
      <c r="F71">
        <v>1</v>
      </c>
      <c r="G71">
        <v>7157832</v>
      </c>
      <c r="H71">
        <v>3</v>
      </c>
      <c r="I71" t="s">
        <v>1429</v>
      </c>
      <c r="J71" t="s">
        <v>45</v>
      </c>
      <c r="K71" t="s">
        <v>1430</v>
      </c>
      <c r="L71">
        <v>1354</v>
      </c>
      <c r="N71">
        <v>1010</v>
      </c>
      <c r="O71" t="s">
        <v>227</v>
      </c>
      <c r="P71" t="s">
        <v>227</v>
      </c>
      <c r="Q71">
        <v>1</v>
      </c>
      <c r="X71">
        <v>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s">
        <v>45</v>
      </c>
      <c r="AG71">
        <v>1</v>
      </c>
      <c r="AH71">
        <v>3</v>
      </c>
      <c r="AI71">
        <v>-1</v>
      </c>
      <c r="AJ71" t="s">
        <v>45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>
      <c r="A72">
        <f>ROW(Source!A111)</f>
        <v>111</v>
      </c>
      <c r="B72">
        <v>22951034</v>
      </c>
      <c r="C72">
        <v>22951028</v>
      </c>
      <c r="D72">
        <v>7157835</v>
      </c>
      <c r="E72">
        <v>7157832</v>
      </c>
      <c r="F72">
        <v>1</v>
      </c>
      <c r="G72">
        <v>7157832</v>
      </c>
      <c r="H72">
        <v>1</v>
      </c>
      <c r="I72" t="s">
        <v>1053</v>
      </c>
      <c r="J72" t="s">
        <v>45</v>
      </c>
      <c r="K72" t="s">
        <v>1054</v>
      </c>
      <c r="L72">
        <v>1191</v>
      </c>
      <c r="N72">
        <v>1013</v>
      </c>
      <c r="O72" t="s">
        <v>1055</v>
      </c>
      <c r="P72" t="s">
        <v>1055</v>
      </c>
      <c r="Q72">
        <v>1</v>
      </c>
      <c r="X72">
        <v>136.05000000000001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1</v>
      </c>
      <c r="AF72" t="s">
        <v>45</v>
      </c>
      <c r="AG72">
        <v>136.05000000000001</v>
      </c>
      <c r="AH72">
        <v>2</v>
      </c>
      <c r="AI72">
        <v>22951029</v>
      </c>
      <c r="AJ72">
        <v>76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>
      <c r="A73">
        <f>ROW(Source!A111)</f>
        <v>111</v>
      </c>
      <c r="B73">
        <v>22951035</v>
      </c>
      <c r="C73">
        <v>22951028</v>
      </c>
      <c r="D73">
        <v>7159942</v>
      </c>
      <c r="E73">
        <v>7157832</v>
      </c>
      <c r="F73">
        <v>1</v>
      </c>
      <c r="G73">
        <v>7157832</v>
      </c>
      <c r="H73">
        <v>2</v>
      </c>
      <c r="I73" t="s">
        <v>1063</v>
      </c>
      <c r="J73" t="s">
        <v>45</v>
      </c>
      <c r="K73" t="s">
        <v>1064</v>
      </c>
      <c r="L73">
        <v>1344</v>
      </c>
      <c r="N73">
        <v>1008</v>
      </c>
      <c r="O73" t="s">
        <v>1065</v>
      </c>
      <c r="P73" t="s">
        <v>1065</v>
      </c>
      <c r="Q73">
        <v>1</v>
      </c>
      <c r="X73">
        <v>17.2</v>
      </c>
      <c r="Y73">
        <v>0</v>
      </c>
      <c r="Z73">
        <v>1</v>
      </c>
      <c r="AA73">
        <v>0</v>
      </c>
      <c r="AB73">
        <v>0</v>
      </c>
      <c r="AC73">
        <v>0</v>
      </c>
      <c r="AD73">
        <v>1</v>
      </c>
      <c r="AE73">
        <v>0</v>
      </c>
      <c r="AF73" t="s">
        <v>45</v>
      </c>
      <c r="AG73">
        <v>17.2</v>
      </c>
      <c r="AH73">
        <v>2</v>
      </c>
      <c r="AI73">
        <v>22951030</v>
      </c>
      <c r="AJ73">
        <v>77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>
      <c r="A74">
        <f>ROW(Source!A111)</f>
        <v>111</v>
      </c>
      <c r="B74">
        <v>22951038</v>
      </c>
      <c r="C74">
        <v>22951028</v>
      </c>
      <c r="D74">
        <v>7182702</v>
      </c>
      <c r="E74">
        <v>7157832</v>
      </c>
      <c r="F74">
        <v>1</v>
      </c>
      <c r="G74">
        <v>7157832</v>
      </c>
      <c r="H74">
        <v>3</v>
      </c>
      <c r="I74" t="s">
        <v>1066</v>
      </c>
      <c r="J74" t="s">
        <v>45</v>
      </c>
      <c r="K74" t="s">
        <v>1134</v>
      </c>
      <c r="L74">
        <v>1348</v>
      </c>
      <c r="N74">
        <v>1009</v>
      </c>
      <c r="O74" t="s">
        <v>138</v>
      </c>
      <c r="P74" t="s">
        <v>138</v>
      </c>
      <c r="Q74">
        <v>1000</v>
      </c>
      <c r="X74">
        <v>1.6</v>
      </c>
      <c r="Y74">
        <v>0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0</v>
      </c>
      <c r="AF74" t="s">
        <v>45</v>
      </c>
      <c r="AG74">
        <v>1.6</v>
      </c>
      <c r="AH74">
        <v>2</v>
      </c>
      <c r="AI74">
        <v>22951033</v>
      </c>
      <c r="AJ74">
        <v>78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>
      <c r="A75">
        <f>ROW(Source!A111)</f>
        <v>111</v>
      </c>
      <c r="B75">
        <v>22951036</v>
      </c>
      <c r="C75">
        <v>22951028</v>
      </c>
      <c r="D75">
        <v>7231735</v>
      </c>
      <c r="E75">
        <v>1</v>
      </c>
      <c r="F75">
        <v>1</v>
      </c>
      <c r="G75">
        <v>7157832</v>
      </c>
      <c r="H75">
        <v>3</v>
      </c>
      <c r="I75" t="s">
        <v>1135</v>
      </c>
      <c r="J75" t="s">
        <v>1136</v>
      </c>
      <c r="K75" t="s">
        <v>1137</v>
      </c>
      <c r="L75">
        <v>1339</v>
      </c>
      <c r="N75">
        <v>1007</v>
      </c>
      <c r="O75" t="s">
        <v>102</v>
      </c>
      <c r="P75" t="s">
        <v>102</v>
      </c>
      <c r="Q75">
        <v>1</v>
      </c>
      <c r="X75">
        <v>0.98</v>
      </c>
      <c r="Y75">
        <v>53.57</v>
      </c>
      <c r="Z75">
        <v>0</v>
      </c>
      <c r="AA75">
        <v>0</v>
      </c>
      <c r="AB75">
        <v>0</v>
      </c>
      <c r="AC75">
        <v>0</v>
      </c>
      <c r="AD75">
        <v>1</v>
      </c>
      <c r="AE75">
        <v>0</v>
      </c>
      <c r="AF75" t="s">
        <v>45</v>
      </c>
      <c r="AG75">
        <v>0.98</v>
      </c>
      <c r="AH75">
        <v>2</v>
      </c>
      <c r="AI75">
        <v>22951031</v>
      </c>
      <c r="AJ75">
        <v>79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>
      <c r="A76">
        <f>ROW(Source!A111)</f>
        <v>111</v>
      </c>
      <c r="B76">
        <v>22951037</v>
      </c>
      <c r="C76">
        <v>22951028</v>
      </c>
      <c r="D76">
        <v>7232095</v>
      </c>
      <c r="E76">
        <v>1</v>
      </c>
      <c r="F76">
        <v>1</v>
      </c>
      <c r="G76">
        <v>7157832</v>
      </c>
      <c r="H76">
        <v>3</v>
      </c>
      <c r="I76" t="s">
        <v>1138</v>
      </c>
      <c r="J76" t="s">
        <v>1139</v>
      </c>
      <c r="K76" t="s">
        <v>1140</v>
      </c>
      <c r="L76">
        <v>1339</v>
      </c>
      <c r="N76">
        <v>1007</v>
      </c>
      <c r="O76" t="s">
        <v>102</v>
      </c>
      <c r="P76" t="s">
        <v>102</v>
      </c>
      <c r="Q76">
        <v>1</v>
      </c>
      <c r="X76">
        <v>6.23</v>
      </c>
      <c r="Y76">
        <v>5.91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0</v>
      </c>
      <c r="AF76" t="s">
        <v>45</v>
      </c>
      <c r="AG76">
        <v>6.23</v>
      </c>
      <c r="AH76">
        <v>2</v>
      </c>
      <c r="AI76">
        <v>22951032</v>
      </c>
      <c r="AJ76">
        <v>80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>
      <c r="A77">
        <f>ROW(Source!A112)</f>
        <v>112</v>
      </c>
      <c r="B77">
        <v>22951045</v>
      </c>
      <c r="C77">
        <v>22951039</v>
      </c>
      <c r="D77">
        <v>7157835</v>
      </c>
      <c r="E77">
        <v>7157832</v>
      </c>
      <c r="F77">
        <v>1</v>
      </c>
      <c r="G77">
        <v>7157832</v>
      </c>
      <c r="H77">
        <v>1</v>
      </c>
      <c r="I77" t="s">
        <v>1053</v>
      </c>
      <c r="J77" t="s">
        <v>45</v>
      </c>
      <c r="K77" t="s">
        <v>1054</v>
      </c>
      <c r="L77">
        <v>1191</v>
      </c>
      <c r="N77">
        <v>1013</v>
      </c>
      <c r="O77" t="s">
        <v>1055</v>
      </c>
      <c r="P77" t="s">
        <v>1055</v>
      </c>
      <c r="Q77">
        <v>1</v>
      </c>
      <c r="X77">
        <v>74.53</v>
      </c>
      <c r="Y77">
        <v>0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1</v>
      </c>
      <c r="AF77" t="s">
        <v>45</v>
      </c>
      <c r="AG77">
        <v>74.53</v>
      </c>
      <c r="AH77">
        <v>2</v>
      </c>
      <c r="AI77">
        <v>22951040</v>
      </c>
      <c r="AJ77">
        <v>81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>
      <c r="A78">
        <f>ROW(Source!A112)</f>
        <v>112</v>
      </c>
      <c r="B78">
        <v>22951046</v>
      </c>
      <c r="C78">
        <v>22951039</v>
      </c>
      <c r="D78">
        <v>7159942</v>
      </c>
      <c r="E78">
        <v>7157832</v>
      </c>
      <c r="F78">
        <v>1</v>
      </c>
      <c r="G78">
        <v>7157832</v>
      </c>
      <c r="H78">
        <v>2</v>
      </c>
      <c r="I78" t="s">
        <v>1063</v>
      </c>
      <c r="J78" t="s">
        <v>45</v>
      </c>
      <c r="K78" t="s">
        <v>1064</v>
      </c>
      <c r="L78">
        <v>1344</v>
      </c>
      <c r="N78">
        <v>1008</v>
      </c>
      <c r="O78" t="s">
        <v>1065</v>
      </c>
      <c r="P78" t="s">
        <v>1065</v>
      </c>
      <c r="Q78">
        <v>1</v>
      </c>
      <c r="X78">
        <v>12.77</v>
      </c>
      <c r="Y78">
        <v>0</v>
      </c>
      <c r="Z78">
        <v>1</v>
      </c>
      <c r="AA78">
        <v>0</v>
      </c>
      <c r="AB78">
        <v>0</v>
      </c>
      <c r="AC78">
        <v>0</v>
      </c>
      <c r="AD78">
        <v>1</v>
      </c>
      <c r="AE78">
        <v>0</v>
      </c>
      <c r="AF78" t="s">
        <v>45</v>
      </c>
      <c r="AG78">
        <v>12.77</v>
      </c>
      <c r="AH78">
        <v>2</v>
      </c>
      <c r="AI78">
        <v>22951041</v>
      </c>
      <c r="AJ78">
        <v>82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>
      <c r="A79">
        <f>ROW(Source!A112)</f>
        <v>112</v>
      </c>
      <c r="B79">
        <v>22951049</v>
      </c>
      <c r="C79">
        <v>22951039</v>
      </c>
      <c r="D79">
        <v>7182702</v>
      </c>
      <c r="E79">
        <v>7157832</v>
      </c>
      <c r="F79">
        <v>1</v>
      </c>
      <c r="G79">
        <v>7157832</v>
      </c>
      <c r="H79">
        <v>3</v>
      </c>
      <c r="I79" t="s">
        <v>1066</v>
      </c>
      <c r="J79" t="s">
        <v>45</v>
      </c>
      <c r="K79" t="s">
        <v>1134</v>
      </c>
      <c r="L79">
        <v>1348</v>
      </c>
      <c r="N79">
        <v>1009</v>
      </c>
      <c r="O79" t="s">
        <v>138</v>
      </c>
      <c r="P79" t="s">
        <v>138</v>
      </c>
      <c r="Q79">
        <v>1000</v>
      </c>
      <c r="X79">
        <v>1</v>
      </c>
      <c r="Y79">
        <v>0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45</v>
      </c>
      <c r="AG79">
        <v>1</v>
      </c>
      <c r="AH79">
        <v>2</v>
      </c>
      <c r="AI79">
        <v>22951044</v>
      </c>
      <c r="AJ79">
        <v>83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>
      <c r="A80">
        <f>ROW(Source!A112)</f>
        <v>112</v>
      </c>
      <c r="B80">
        <v>22951047</v>
      </c>
      <c r="C80">
        <v>22951039</v>
      </c>
      <c r="D80">
        <v>7231735</v>
      </c>
      <c r="E80">
        <v>1</v>
      </c>
      <c r="F80">
        <v>1</v>
      </c>
      <c r="G80">
        <v>7157832</v>
      </c>
      <c r="H80">
        <v>3</v>
      </c>
      <c r="I80" t="s">
        <v>1135</v>
      </c>
      <c r="J80" t="s">
        <v>1136</v>
      </c>
      <c r="K80" t="s">
        <v>1137</v>
      </c>
      <c r="L80">
        <v>1339</v>
      </c>
      <c r="N80">
        <v>1007</v>
      </c>
      <c r="O80" t="s">
        <v>102</v>
      </c>
      <c r="P80" t="s">
        <v>102</v>
      </c>
      <c r="Q80">
        <v>1</v>
      </c>
      <c r="X80">
        <v>0.85</v>
      </c>
      <c r="Y80">
        <v>53.57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45</v>
      </c>
      <c r="AG80">
        <v>0.85</v>
      </c>
      <c r="AH80">
        <v>2</v>
      </c>
      <c r="AI80">
        <v>22951042</v>
      </c>
      <c r="AJ80">
        <v>84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>
      <c r="A81">
        <f>ROW(Source!A112)</f>
        <v>112</v>
      </c>
      <c r="B81">
        <v>22951048</v>
      </c>
      <c r="C81">
        <v>22951039</v>
      </c>
      <c r="D81">
        <v>7232095</v>
      </c>
      <c r="E81">
        <v>1</v>
      </c>
      <c r="F81">
        <v>1</v>
      </c>
      <c r="G81">
        <v>7157832</v>
      </c>
      <c r="H81">
        <v>3</v>
      </c>
      <c r="I81" t="s">
        <v>1138</v>
      </c>
      <c r="J81" t="s">
        <v>1139</v>
      </c>
      <c r="K81" t="s">
        <v>1140</v>
      </c>
      <c r="L81">
        <v>1339</v>
      </c>
      <c r="N81">
        <v>1007</v>
      </c>
      <c r="O81" t="s">
        <v>102</v>
      </c>
      <c r="P81" t="s">
        <v>102</v>
      </c>
      <c r="Q81">
        <v>1</v>
      </c>
      <c r="X81">
        <v>5.4</v>
      </c>
      <c r="Y81">
        <v>5.91</v>
      </c>
      <c r="Z81">
        <v>0</v>
      </c>
      <c r="AA81">
        <v>0</v>
      </c>
      <c r="AB81">
        <v>0</v>
      </c>
      <c r="AC81">
        <v>0</v>
      </c>
      <c r="AD81">
        <v>1</v>
      </c>
      <c r="AE81">
        <v>0</v>
      </c>
      <c r="AF81" t="s">
        <v>45</v>
      </c>
      <c r="AG81">
        <v>5.4</v>
      </c>
      <c r="AH81">
        <v>2</v>
      </c>
      <c r="AI81">
        <v>22951043</v>
      </c>
      <c r="AJ81">
        <v>85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>
      <c r="A82">
        <f>ROW(Source!A113)</f>
        <v>113</v>
      </c>
      <c r="B82">
        <v>22951057</v>
      </c>
      <c r="C82">
        <v>22951050</v>
      </c>
      <c r="D82">
        <v>7157835</v>
      </c>
      <c r="E82">
        <v>7157832</v>
      </c>
      <c r="F82">
        <v>1</v>
      </c>
      <c r="G82">
        <v>7157832</v>
      </c>
      <c r="H82">
        <v>1</v>
      </c>
      <c r="I82" t="s">
        <v>1053</v>
      </c>
      <c r="J82" t="s">
        <v>45</v>
      </c>
      <c r="K82" t="s">
        <v>1054</v>
      </c>
      <c r="L82">
        <v>1191</v>
      </c>
      <c r="N82">
        <v>1013</v>
      </c>
      <c r="O82" t="s">
        <v>1055</v>
      </c>
      <c r="P82" t="s">
        <v>1055</v>
      </c>
      <c r="Q82">
        <v>1</v>
      </c>
      <c r="X82">
        <v>31.21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1</v>
      </c>
      <c r="AF82" t="s">
        <v>45</v>
      </c>
      <c r="AG82">
        <v>31.21</v>
      </c>
      <c r="AH82">
        <v>2</v>
      </c>
      <c r="AI82">
        <v>22951051</v>
      </c>
      <c r="AJ82">
        <v>86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>
      <c r="A83">
        <f>ROW(Source!A113)</f>
        <v>113</v>
      </c>
      <c r="B83">
        <v>22951058</v>
      </c>
      <c r="C83">
        <v>22951050</v>
      </c>
      <c r="D83">
        <v>7231150</v>
      </c>
      <c r="E83">
        <v>1</v>
      </c>
      <c r="F83">
        <v>1</v>
      </c>
      <c r="G83">
        <v>7157832</v>
      </c>
      <c r="H83">
        <v>2</v>
      </c>
      <c r="I83" t="s">
        <v>1141</v>
      </c>
      <c r="J83" t="s">
        <v>1142</v>
      </c>
      <c r="K83" t="s">
        <v>1143</v>
      </c>
      <c r="L83">
        <v>1368</v>
      </c>
      <c r="N83">
        <v>1011</v>
      </c>
      <c r="O83" t="s">
        <v>1059</v>
      </c>
      <c r="P83" t="s">
        <v>1059</v>
      </c>
      <c r="Q83">
        <v>1</v>
      </c>
      <c r="X83">
        <v>1.58</v>
      </c>
      <c r="Y83">
        <v>0</v>
      </c>
      <c r="Z83">
        <v>13.88</v>
      </c>
      <c r="AA83">
        <v>4.1100000000000003</v>
      </c>
      <c r="AB83">
        <v>0</v>
      </c>
      <c r="AC83">
        <v>0</v>
      </c>
      <c r="AD83">
        <v>1</v>
      </c>
      <c r="AE83">
        <v>0</v>
      </c>
      <c r="AF83" t="s">
        <v>45</v>
      </c>
      <c r="AG83">
        <v>1.58</v>
      </c>
      <c r="AH83">
        <v>2</v>
      </c>
      <c r="AI83">
        <v>22951052</v>
      </c>
      <c r="AJ83">
        <v>87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>
      <c r="A84">
        <f>ROW(Source!A113)</f>
        <v>113</v>
      </c>
      <c r="B84">
        <v>22951059</v>
      </c>
      <c r="C84">
        <v>22951050</v>
      </c>
      <c r="D84">
        <v>7230811</v>
      </c>
      <c r="E84">
        <v>1</v>
      </c>
      <c r="F84">
        <v>1</v>
      </c>
      <c r="G84">
        <v>7157832</v>
      </c>
      <c r="H84">
        <v>2</v>
      </c>
      <c r="I84" t="s">
        <v>1144</v>
      </c>
      <c r="J84" t="s">
        <v>1145</v>
      </c>
      <c r="K84" t="s">
        <v>1146</v>
      </c>
      <c r="L84">
        <v>1368</v>
      </c>
      <c r="N84">
        <v>1011</v>
      </c>
      <c r="O84" t="s">
        <v>1059</v>
      </c>
      <c r="P84" t="s">
        <v>1059</v>
      </c>
      <c r="Q84">
        <v>1</v>
      </c>
      <c r="X84">
        <v>2.27</v>
      </c>
      <c r="Y84">
        <v>0</v>
      </c>
      <c r="Z84">
        <v>102.11</v>
      </c>
      <c r="AA84">
        <v>30.03</v>
      </c>
      <c r="AB84">
        <v>0</v>
      </c>
      <c r="AC84">
        <v>0</v>
      </c>
      <c r="AD84">
        <v>1</v>
      </c>
      <c r="AE84">
        <v>0</v>
      </c>
      <c r="AF84" t="s">
        <v>45</v>
      </c>
      <c r="AG84">
        <v>2.27</v>
      </c>
      <c r="AH84">
        <v>2</v>
      </c>
      <c r="AI84">
        <v>22951053</v>
      </c>
      <c r="AJ84">
        <v>88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>
      <c r="A85">
        <f>ROW(Source!A113)</f>
        <v>113</v>
      </c>
      <c r="B85">
        <v>22951060</v>
      </c>
      <c r="C85">
        <v>22951050</v>
      </c>
      <c r="D85">
        <v>7231827</v>
      </c>
      <c r="E85">
        <v>1</v>
      </c>
      <c r="F85">
        <v>1</v>
      </c>
      <c r="G85">
        <v>7157832</v>
      </c>
      <c r="H85">
        <v>3</v>
      </c>
      <c r="I85" t="s">
        <v>612</v>
      </c>
      <c r="J85" t="s">
        <v>614</v>
      </c>
      <c r="K85" t="s">
        <v>613</v>
      </c>
      <c r="L85">
        <v>1339</v>
      </c>
      <c r="N85">
        <v>1007</v>
      </c>
      <c r="O85" t="s">
        <v>102</v>
      </c>
      <c r="P85" t="s">
        <v>102</v>
      </c>
      <c r="Q85">
        <v>1</v>
      </c>
      <c r="X85">
        <v>7</v>
      </c>
      <c r="Y85">
        <v>7.07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45</v>
      </c>
      <c r="AG85">
        <v>7</v>
      </c>
      <c r="AH85">
        <v>2</v>
      </c>
      <c r="AI85">
        <v>22951054</v>
      </c>
      <c r="AJ85">
        <v>89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>
      <c r="A86">
        <f>ROW(Source!A113)</f>
        <v>113</v>
      </c>
      <c r="B86">
        <v>22951061</v>
      </c>
      <c r="C86">
        <v>22951050</v>
      </c>
      <c r="D86">
        <v>7160054</v>
      </c>
      <c r="E86">
        <v>7157832</v>
      </c>
      <c r="F86">
        <v>1</v>
      </c>
      <c r="G86">
        <v>7157832</v>
      </c>
      <c r="H86">
        <v>3</v>
      </c>
      <c r="I86" t="s">
        <v>1431</v>
      </c>
      <c r="J86" t="s">
        <v>45</v>
      </c>
      <c r="K86" t="s">
        <v>1432</v>
      </c>
      <c r="L86">
        <v>1301</v>
      </c>
      <c r="N86">
        <v>1003</v>
      </c>
      <c r="O86" t="s">
        <v>270</v>
      </c>
      <c r="P86" t="s">
        <v>270</v>
      </c>
      <c r="Q86">
        <v>1</v>
      </c>
      <c r="X86">
        <v>100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s">
        <v>45</v>
      </c>
      <c r="AG86">
        <v>100</v>
      </c>
      <c r="AH86">
        <v>3</v>
      </c>
      <c r="AI86">
        <v>-1</v>
      </c>
      <c r="AJ86" t="s">
        <v>45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>
      <c r="A87">
        <f>ROW(Source!A113)</f>
        <v>113</v>
      </c>
      <c r="B87">
        <v>22951062</v>
      </c>
      <c r="C87">
        <v>22951050</v>
      </c>
      <c r="D87">
        <v>7161151</v>
      </c>
      <c r="E87">
        <v>7157832</v>
      </c>
      <c r="F87">
        <v>1</v>
      </c>
      <c r="G87">
        <v>7157832</v>
      </c>
      <c r="H87">
        <v>3</v>
      </c>
      <c r="I87" t="s">
        <v>1433</v>
      </c>
      <c r="J87" t="s">
        <v>45</v>
      </c>
      <c r="K87" t="s">
        <v>1434</v>
      </c>
      <c r="L87">
        <v>1301</v>
      </c>
      <c r="N87">
        <v>1003</v>
      </c>
      <c r="O87" t="s">
        <v>270</v>
      </c>
      <c r="P87" t="s">
        <v>270</v>
      </c>
      <c r="Q87">
        <v>1</v>
      </c>
      <c r="X87">
        <v>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 t="s">
        <v>45</v>
      </c>
      <c r="AG87">
        <v>97</v>
      </c>
      <c r="AH87">
        <v>3</v>
      </c>
      <c r="AI87">
        <v>-1</v>
      </c>
      <c r="AJ87" t="s">
        <v>45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>
      <c r="A88">
        <f>ROW(Source!A118)</f>
        <v>118</v>
      </c>
      <c r="B88">
        <v>22951072</v>
      </c>
      <c r="C88">
        <v>22951065</v>
      </c>
      <c r="D88">
        <v>7157835</v>
      </c>
      <c r="E88">
        <v>7157832</v>
      </c>
      <c r="F88">
        <v>1</v>
      </c>
      <c r="G88">
        <v>7157832</v>
      </c>
      <c r="H88">
        <v>1</v>
      </c>
      <c r="I88" t="s">
        <v>1053</v>
      </c>
      <c r="J88" t="s">
        <v>45</v>
      </c>
      <c r="K88" t="s">
        <v>1054</v>
      </c>
      <c r="L88">
        <v>1191</v>
      </c>
      <c r="N88">
        <v>1013</v>
      </c>
      <c r="O88" t="s">
        <v>1055</v>
      </c>
      <c r="P88" t="s">
        <v>1055</v>
      </c>
      <c r="Q88">
        <v>1</v>
      </c>
      <c r="X88">
        <v>26.27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1</v>
      </c>
      <c r="AF88" t="s">
        <v>45</v>
      </c>
      <c r="AG88">
        <v>26.27</v>
      </c>
      <c r="AH88">
        <v>2</v>
      </c>
      <c r="AI88">
        <v>22951066</v>
      </c>
      <c r="AJ88">
        <v>94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>
      <c r="A89">
        <f>ROW(Source!A118)</f>
        <v>118</v>
      </c>
      <c r="B89">
        <v>22951073</v>
      </c>
      <c r="C89">
        <v>22951065</v>
      </c>
      <c r="D89">
        <v>7231150</v>
      </c>
      <c r="E89">
        <v>1</v>
      </c>
      <c r="F89">
        <v>1</v>
      </c>
      <c r="G89">
        <v>7157832</v>
      </c>
      <c r="H89">
        <v>2</v>
      </c>
      <c r="I89" t="s">
        <v>1141</v>
      </c>
      <c r="J89" t="s">
        <v>1142</v>
      </c>
      <c r="K89" t="s">
        <v>1143</v>
      </c>
      <c r="L89">
        <v>1368</v>
      </c>
      <c r="N89">
        <v>1011</v>
      </c>
      <c r="O89" t="s">
        <v>1059</v>
      </c>
      <c r="P89" t="s">
        <v>1059</v>
      </c>
      <c r="Q89">
        <v>1</v>
      </c>
      <c r="X89">
        <v>1.38</v>
      </c>
      <c r="Y89">
        <v>0</v>
      </c>
      <c r="Z89">
        <v>13.88</v>
      </c>
      <c r="AA89">
        <v>4.1100000000000003</v>
      </c>
      <c r="AB89">
        <v>0</v>
      </c>
      <c r="AC89">
        <v>0</v>
      </c>
      <c r="AD89">
        <v>1</v>
      </c>
      <c r="AE89">
        <v>0</v>
      </c>
      <c r="AF89" t="s">
        <v>45</v>
      </c>
      <c r="AG89">
        <v>1.38</v>
      </c>
      <c r="AH89">
        <v>2</v>
      </c>
      <c r="AI89">
        <v>22951067</v>
      </c>
      <c r="AJ89">
        <v>95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>
      <c r="A90">
        <f>ROW(Source!A118)</f>
        <v>118</v>
      </c>
      <c r="B90">
        <v>22951074</v>
      </c>
      <c r="C90">
        <v>22951065</v>
      </c>
      <c r="D90">
        <v>7230811</v>
      </c>
      <c r="E90">
        <v>1</v>
      </c>
      <c r="F90">
        <v>1</v>
      </c>
      <c r="G90">
        <v>7157832</v>
      </c>
      <c r="H90">
        <v>2</v>
      </c>
      <c r="I90" t="s">
        <v>1144</v>
      </c>
      <c r="J90" t="s">
        <v>1145</v>
      </c>
      <c r="K90" t="s">
        <v>1146</v>
      </c>
      <c r="L90">
        <v>1368</v>
      </c>
      <c r="N90">
        <v>1011</v>
      </c>
      <c r="O90" t="s">
        <v>1059</v>
      </c>
      <c r="P90" t="s">
        <v>1059</v>
      </c>
      <c r="Q90">
        <v>1</v>
      </c>
      <c r="X90">
        <v>1.85</v>
      </c>
      <c r="Y90">
        <v>0</v>
      </c>
      <c r="Z90">
        <v>102.11</v>
      </c>
      <c r="AA90">
        <v>30.03</v>
      </c>
      <c r="AB90">
        <v>0</v>
      </c>
      <c r="AC90">
        <v>0</v>
      </c>
      <c r="AD90">
        <v>1</v>
      </c>
      <c r="AE90">
        <v>0</v>
      </c>
      <c r="AF90" t="s">
        <v>45</v>
      </c>
      <c r="AG90">
        <v>1.85</v>
      </c>
      <c r="AH90">
        <v>2</v>
      </c>
      <c r="AI90">
        <v>22951068</v>
      </c>
      <c r="AJ90">
        <v>96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>
      <c r="A91">
        <f>ROW(Source!A118)</f>
        <v>118</v>
      </c>
      <c r="B91">
        <v>22951075</v>
      </c>
      <c r="C91">
        <v>22951065</v>
      </c>
      <c r="D91">
        <v>7231827</v>
      </c>
      <c r="E91">
        <v>1</v>
      </c>
      <c r="F91">
        <v>1</v>
      </c>
      <c r="G91">
        <v>7157832</v>
      </c>
      <c r="H91">
        <v>3</v>
      </c>
      <c r="I91" t="s">
        <v>612</v>
      </c>
      <c r="J91" t="s">
        <v>614</v>
      </c>
      <c r="K91" t="s">
        <v>613</v>
      </c>
      <c r="L91">
        <v>1339</v>
      </c>
      <c r="N91">
        <v>1007</v>
      </c>
      <c r="O91" t="s">
        <v>102</v>
      </c>
      <c r="P91" t="s">
        <v>102</v>
      </c>
      <c r="Q91">
        <v>1</v>
      </c>
      <c r="X91">
        <v>3.2</v>
      </c>
      <c r="Y91">
        <v>7.07</v>
      </c>
      <c r="Z91">
        <v>0</v>
      </c>
      <c r="AA91">
        <v>0</v>
      </c>
      <c r="AB91">
        <v>0</v>
      </c>
      <c r="AC91">
        <v>0</v>
      </c>
      <c r="AD91">
        <v>1</v>
      </c>
      <c r="AE91">
        <v>0</v>
      </c>
      <c r="AF91" t="s">
        <v>45</v>
      </c>
      <c r="AG91">
        <v>3.2</v>
      </c>
      <c r="AH91">
        <v>2</v>
      </c>
      <c r="AI91">
        <v>22951069</v>
      </c>
      <c r="AJ91">
        <v>97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>
      <c r="A92">
        <f>ROW(Source!A118)</f>
        <v>118</v>
      </c>
      <c r="B92">
        <v>22951076</v>
      </c>
      <c r="C92">
        <v>22951065</v>
      </c>
      <c r="D92">
        <v>7160054</v>
      </c>
      <c r="E92">
        <v>7157832</v>
      </c>
      <c r="F92">
        <v>1</v>
      </c>
      <c r="G92">
        <v>7157832</v>
      </c>
      <c r="H92">
        <v>3</v>
      </c>
      <c r="I92" t="s">
        <v>1431</v>
      </c>
      <c r="J92" t="s">
        <v>45</v>
      </c>
      <c r="K92" t="s">
        <v>1432</v>
      </c>
      <c r="L92">
        <v>1301</v>
      </c>
      <c r="N92">
        <v>1003</v>
      </c>
      <c r="O92" t="s">
        <v>270</v>
      </c>
      <c r="P92" t="s">
        <v>270</v>
      </c>
      <c r="Q92">
        <v>1</v>
      </c>
      <c r="X92">
        <v>100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 t="s">
        <v>45</v>
      </c>
      <c r="AG92">
        <v>100</v>
      </c>
      <c r="AH92">
        <v>3</v>
      </c>
      <c r="AI92">
        <v>-1</v>
      </c>
      <c r="AJ92" t="s">
        <v>45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>
      <c r="A93">
        <f>ROW(Source!A118)</f>
        <v>118</v>
      </c>
      <c r="B93">
        <v>22951077</v>
      </c>
      <c r="C93">
        <v>22951065</v>
      </c>
      <c r="D93">
        <v>7161151</v>
      </c>
      <c r="E93">
        <v>7157832</v>
      </c>
      <c r="F93">
        <v>1</v>
      </c>
      <c r="G93">
        <v>7157832</v>
      </c>
      <c r="H93">
        <v>3</v>
      </c>
      <c r="I93" t="s">
        <v>1433</v>
      </c>
      <c r="J93" t="s">
        <v>45</v>
      </c>
      <c r="K93" t="s">
        <v>1434</v>
      </c>
      <c r="L93">
        <v>1301</v>
      </c>
      <c r="N93">
        <v>1003</v>
      </c>
      <c r="O93" t="s">
        <v>270</v>
      </c>
      <c r="P93" t="s">
        <v>270</v>
      </c>
      <c r="Q93">
        <v>1</v>
      </c>
      <c r="X93">
        <v>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s">
        <v>45</v>
      </c>
      <c r="AG93">
        <v>97</v>
      </c>
      <c r="AH93">
        <v>3</v>
      </c>
      <c r="AI93">
        <v>-1</v>
      </c>
      <c r="AJ93" t="s">
        <v>45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>
      <c r="A94">
        <f>ROW(Source!A124)</f>
        <v>124</v>
      </c>
      <c r="B94">
        <v>22951087</v>
      </c>
      <c r="C94">
        <v>22951080</v>
      </c>
      <c r="D94">
        <v>7157835</v>
      </c>
      <c r="E94">
        <v>7157832</v>
      </c>
      <c r="F94">
        <v>1</v>
      </c>
      <c r="G94">
        <v>7157832</v>
      </c>
      <c r="H94">
        <v>1</v>
      </c>
      <c r="I94" t="s">
        <v>1053</v>
      </c>
      <c r="J94" t="s">
        <v>45</v>
      </c>
      <c r="K94" t="s">
        <v>1054</v>
      </c>
      <c r="L94">
        <v>1191</v>
      </c>
      <c r="N94">
        <v>1013</v>
      </c>
      <c r="O94" t="s">
        <v>1055</v>
      </c>
      <c r="P94" t="s">
        <v>1055</v>
      </c>
      <c r="Q94">
        <v>1</v>
      </c>
      <c r="X94">
        <v>26.27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1</v>
      </c>
      <c r="AF94" t="s">
        <v>45</v>
      </c>
      <c r="AG94">
        <v>26.27</v>
      </c>
      <c r="AH94">
        <v>2</v>
      </c>
      <c r="AI94">
        <v>22951081</v>
      </c>
      <c r="AJ94">
        <v>103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>
      <c r="A95">
        <f>ROW(Source!A124)</f>
        <v>124</v>
      </c>
      <c r="B95">
        <v>22951088</v>
      </c>
      <c r="C95">
        <v>22951080</v>
      </c>
      <c r="D95">
        <v>7231150</v>
      </c>
      <c r="E95">
        <v>1</v>
      </c>
      <c r="F95">
        <v>1</v>
      </c>
      <c r="G95">
        <v>7157832</v>
      </c>
      <c r="H95">
        <v>2</v>
      </c>
      <c r="I95" t="s">
        <v>1141</v>
      </c>
      <c r="J95" t="s">
        <v>1142</v>
      </c>
      <c r="K95" t="s">
        <v>1143</v>
      </c>
      <c r="L95">
        <v>1368</v>
      </c>
      <c r="N95">
        <v>1011</v>
      </c>
      <c r="O95" t="s">
        <v>1059</v>
      </c>
      <c r="P95" t="s">
        <v>1059</v>
      </c>
      <c r="Q95">
        <v>1</v>
      </c>
      <c r="X95">
        <v>1.38</v>
      </c>
      <c r="Y95">
        <v>0</v>
      </c>
      <c r="Z95">
        <v>13.88</v>
      </c>
      <c r="AA95">
        <v>4.1100000000000003</v>
      </c>
      <c r="AB95">
        <v>0</v>
      </c>
      <c r="AC95">
        <v>0</v>
      </c>
      <c r="AD95">
        <v>1</v>
      </c>
      <c r="AE95">
        <v>0</v>
      </c>
      <c r="AF95" t="s">
        <v>45</v>
      </c>
      <c r="AG95">
        <v>1.38</v>
      </c>
      <c r="AH95">
        <v>2</v>
      </c>
      <c r="AI95">
        <v>22951082</v>
      </c>
      <c r="AJ95">
        <v>104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>
      <c r="A96">
        <f>ROW(Source!A124)</f>
        <v>124</v>
      </c>
      <c r="B96">
        <v>22951089</v>
      </c>
      <c r="C96">
        <v>22951080</v>
      </c>
      <c r="D96">
        <v>7230811</v>
      </c>
      <c r="E96">
        <v>1</v>
      </c>
      <c r="F96">
        <v>1</v>
      </c>
      <c r="G96">
        <v>7157832</v>
      </c>
      <c r="H96">
        <v>2</v>
      </c>
      <c r="I96" t="s">
        <v>1144</v>
      </c>
      <c r="J96" t="s">
        <v>1145</v>
      </c>
      <c r="K96" t="s">
        <v>1146</v>
      </c>
      <c r="L96">
        <v>1368</v>
      </c>
      <c r="N96">
        <v>1011</v>
      </c>
      <c r="O96" t="s">
        <v>1059</v>
      </c>
      <c r="P96" t="s">
        <v>1059</v>
      </c>
      <c r="Q96">
        <v>1</v>
      </c>
      <c r="X96">
        <v>1.85</v>
      </c>
      <c r="Y96">
        <v>0</v>
      </c>
      <c r="Z96">
        <v>102.11</v>
      </c>
      <c r="AA96">
        <v>30.03</v>
      </c>
      <c r="AB96">
        <v>0</v>
      </c>
      <c r="AC96">
        <v>0</v>
      </c>
      <c r="AD96">
        <v>1</v>
      </c>
      <c r="AE96">
        <v>0</v>
      </c>
      <c r="AF96" t="s">
        <v>45</v>
      </c>
      <c r="AG96">
        <v>1.85</v>
      </c>
      <c r="AH96">
        <v>2</v>
      </c>
      <c r="AI96">
        <v>22951083</v>
      </c>
      <c r="AJ96">
        <v>105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>
      <c r="A97">
        <f>ROW(Source!A124)</f>
        <v>124</v>
      </c>
      <c r="B97">
        <v>22951090</v>
      </c>
      <c r="C97">
        <v>22951080</v>
      </c>
      <c r="D97">
        <v>7231827</v>
      </c>
      <c r="E97">
        <v>1</v>
      </c>
      <c r="F97">
        <v>1</v>
      </c>
      <c r="G97">
        <v>7157832</v>
      </c>
      <c r="H97">
        <v>3</v>
      </c>
      <c r="I97" t="s">
        <v>612</v>
      </c>
      <c r="J97" t="s">
        <v>614</v>
      </c>
      <c r="K97" t="s">
        <v>613</v>
      </c>
      <c r="L97">
        <v>1339</v>
      </c>
      <c r="N97">
        <v>1007</v>
      </c>
      <c r="O97" t="s">
        <v>102</v>
      </c>
      <c r="P97" t="s">
        <v>102</v>
      </c>
      <c r="Q97">
        <v>1</v>
      </c>
      <c r="X97">
        <v>2</v>
      </c>
      <c r="Y97">
        <v>7.07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 t="s">
        <v>45</v>
      </c>
      <c r="AG97">
        <v>2</v>
      </c>
      <c r="AH97">
        <v>2</v>
      </c>
      <c r="AI97">
        <v>22951084</v>
      </c>
      <c r="AJ97">
        <v>106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>
      <c r="A98">
        <f>ROW(Source!A124)</f>
        <v>124</v>
      </c>
      <c r="B98">
        <v>22951091</v>
      </c>
      <c r="C98">
        <v>22951080</v>
      </c>
      <c r="D98">
        <v>7160054</v>
      </c>
      <c r="E98">
        <v>7157832</v>
      </c>
      <c r="F98">
        <v>1</v>
      </c>
      <c r="G98">
        <v>7157832</v>
      </c>
      <c r="H98">
        <v>3</v>
      </c>
      <c r="I98" t="s">
        <v>1431</v>
      </c>
      <c r="J98" t="s">
        <v>45</v>
      </c>
      <c r="K98" t="s">
        <v>1432</v>
      </c>
      <c r="L98">
        <v>1301</v>
      </c>
      <c r="N98">
        <v>1003</v>
      </c>
      <c r="O98" t="s">
        <v>270</v>
      </c>
      <c r="P98" t="s">
        <v>270</v>
      </c>
      <c r="Q98">
        <v>1</v>
      </c>
      <c r="X98">
        <v>100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s">
        <v>45</v>
      </c>
      <c r="AG98">
        <v>100</v>
      </c>
      <c r="AH98">
        <v>3</v>
      </c>
      <c r="AI98">
        <v>-1</v>
      </c>
      <c r="AJ98" t="s">
        <v>45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>
      <c r="A99">
        <f>ROW(Source!A124)</f>
        <v>124</v>
      </c>
      <c r="B99">
        <v>22951092</v>
      </c>
      <c r="C99">
        <v>22951080</v>
      </c>
      <c r="D99">
        <v>7161151</v>
      </c>
      <c r="E99">
        <v>7157832</v>
      </c>
      <c r="F99">
        <v>1</v>
      </c>
      <c r="G99">
        <v>7157832</v>
      </c>
      <c r="H99">
        <v>3</v>
      </c>
      <c r="I99" t="s">
        <v>1433</v>
      </c>
      <c r="J99" t="s">
        <v>45</v>
      </c>
      <c r="K99" t="s">
        <v>1434</v>
      </c>
      <c r="L99">
        <v>1301</v>
      </c>
      <c r="N99">
        <v>1003</v>
      </c>
      <c r="O99" t="s">
        <v>270</v>
      </c>
      <c r="P99" t="s">
        <v>270</v>
      </c>
      <c r="Q99">
        <v>1</v>
      </c>
      <c r="X99">
        <v>97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s">
        <v>45</v>
      </c>
      <c r="AG99">
        <v>97</v>
      </c>
      <c r="AH99">
        <v>3</v>
      </c>
      <c r="AI99">
        <v>-1</v>
      </c>
      <c r="AJ99" t="s">
        <v>45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>
      <c r="A100">
        <f>ROW(Source!A129)</f>
        <v>129</v>
      </c>
      <c r="B100">
        <v>22951102</v>
      </c>
      <c r="C100">
        <v>22951095</v>
      </c>
      <c r="D100">
        <v>7157835</v>
      </c>
      <c r="E100">
        <v>7157832</v>
      </c>
      <c r="F100">
        <v>1</v>
      </c>
      <c r="G100">
        <v>7157832</v>
      </c>
      <c r="H100">
        <v>1</v>
      </c>
      <c r="I100" t="s">
        <v>1053</v>
      </c>
      <c r="J100" t="s">
        <v>45</v>
      </c>
      <c r="K100" t="s">
        <v>1054</v>
      </c>
      <c r="L100">
        <v>1191</v>
      </c>
      <c r="N100">
        <v>1013</v>
      </c>
      <c r="O100" t="s">
        <v>1055</v>
      </c>
      <c r="P100" t="s">
        <v>1055</v>
      </c>
      <c r="Q100">
        <v>1</v>
      </c>
      <c r="X100">
        <v>6.05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1</v>
      </c>
      <c r="AF100" t="s">
        <v>45</v>
      </c>
      <c r="AG100">
        <v>6.05</v>
      </c>
      <c r="AH100">
        <v>2</v>
      </c>
      <c r="AI100">
        <v>22951096</v>
      </c>
      <c r="AJ100">
        <v>111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>
      <c r="A101">
        <f>ROW(Source!A129)</f>
        <v>129</v>
      </c>
      <c r="B101">
        <v>22951103</v>
      </c>
      <c r="C101">
        <v>22951095</v>
      </c>
      <c r="D101">
        <v>7159942</v>
      </c>
      <c r="E101">
        <v>7157832</v>
      </c>
      <c r="F101">
        <v>1</v>
      </c>
      <c r="G101">
        <v>7157832</v>
      </c>
      <c r="H101">
        <v>2</v>
      </c>
      <c r="I101" t="s">
        <v>1063</v>
      </c>
      <c r="J101" t="s">
        <v>45</v>
      </c>
      <c r="K101" t="s">
        <v>1064</v>
      </c>
      <c r="L101">
        <v>1344</v>
      </c>
      <c r="N101">
        <v>1008</v>
      </c>
      <c r="O101" t="s">
        <v>1065</v>
      </c>
      <c r="P101" t="s">
        <v>1065</v>
      </c>
      <c r="Q101">
        <v>1</v>
      </c>
      <c r="X101">
        <v>14.77</v>
      </c>
      <c r="Y101">
        <v>0</v>
      </c>
      <c r="Z101">
        <v>1</v>
      </c>
      <c r="AA101">
        <v>0</v>
      </c>
      <c r="AB101">
        <v>0</v>
      </c>
      <c r="AC101">
        <v>0</v>
      </c>
      <c r="AD101">
        <v>1</v>
      </c>
      <c r="AE101">
        <v>0</v>
      </c>
      <c r="AF101" t="s">
        <v>45</v>
      </c>
      <c r="AG101">
        <v>14.77</v>
      </c>
      <c r="AH101">
        <v>2</v>
      </c>
      <c r="AI101">
        <v>22951097</v>
      </c>
      <c r="AJ101">
        <v>112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>
      <c r="A102">
        <f>ROW(Source!A129)</f>
        <v>129</v>
      </c>
      <c r="B102">
        <v>22951107</v>
      </c>
      <c r="C102">
        <v>22951095</v>
      </c>
      <c r="D102">
        <v>7182707</v>
      </c>
      <c r="E102">
        <v>7157832</v>
      </c>
      <c r="F102">
        <v>1</v>
      </c>
      <c r="G102">
        <v>7157832</v>
      </c>
      <c r="H102">
        <v>3</v>
      </c>
      <c r="I102" t="s">
        <v>1066</v>
      </c>
      <c r="J102" t="s">
        <v>45</v>
      </c>
      <c r="K102" t="s">
        <v>1067</v>
      </c>
      <c r="L102">
        <v>1344</v>
      </c>
      <c r="N102">
        <v>1008</v>
      </c>
      <c r="O102" t="s">
        <v>1065</v>
      </c>
      <c r="P102" t="s">
        <v>1065</v>
      </c>
      <c r="Q102">
        <v>1</v>
      </c>
      <c r="X102">
        <v>4.4800000000000004</v>
      </c>
      <c r="Y102">
        <v>1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0</v>
      </c>
      <c r="AF102" t="s">
        <v>45</v>
      </c>
      <c r="AG102">
        <v>4.4800000000000004</v>
      </c>
      <c r="AH102">
        <v>2</v>
      </c>
      <c r="AI102">
        <v>22951099</v>
      </c>
      <c r="AJ102">
        <v>113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>
      <c r="A103">
        <f>ROW(Source!A129)</f>
        <v>129</v>
      </c>
      <c r="B103">
        <v>22951104</v>
      </c>
      <c r="C103">
        <v>22951095</v>
      </c>
      <c r="D103">
        <v>7231768</v>
      </c>
      <c r="E103">
        <v>1</v>
      </c>
      <c r="F103">
        <v>1</v>
      </c>
      <c r="G103">
        <v>7157832</v>
      </c>
      <c r="H103">
        <v>3</v>
      </c>
      <c r="I103" t="s">
        <v>1128</v>
      </c>
      <c r="J103" t="s">
        <v>1129</v>
      </c>
      <c r="K103" t="s">
        <v>1130</v>
      </c>
      <c r="L103">
        <v>1348</v>
      </c>
      <c r="N103">
        <v>1009</v>
      </c>
      <c r="O103" t="s">
        <v>138</v>
      </c>
      <c r="P103" t="s">
        <v>138</v>
      </c>
      <c r="Q103">
        <v>1000</v>
      </c>
      <c r="X103">
        <v>5.0400000000000002E-3</v>
      </c>
      <c r="Y103">
        <v>17876.91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0</v>
      </c>
      <c r="AF103" t="s">
        <v>45</v>
      </c>
      <c r="AG103">
        <v>5.0400000000000002E-3</v>
      </c>
      <c r="AH103">
        <v>2</v>
      </c>
      <c r="AI103">
        <v>22951098</v>
      </c>
      <c r="AJ103">
        <v>114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>
      <c r="A104">
        <f>ROW(Source!A129)</f>
        <v>129</v>
      </c>
      <c r="B104">
        <v>22951105</v>
      </c>
      <c r="C104">
        <v>22951095</v>
      </c>
      <c r="D104">
        <v>7161281</v>
      </c>
      <c r="E104">
        <v>7157832</v>
      </c>
      <c r="F104">
        <v>1</v>
      </c>
      <c r="G104">
        <v>7157832</v>
      </c>
      <c r="H104">
        <v>3</v>
      </c>
      <c r="I104" t="s">
        <v>1427</v>
      </c>
      <c r="J104" t="s">
        <v>45</v>
      </c>
      <c r="K104" t="s">
        <v>1428</v>
      </c>
      <c r="L104">
        <v>1354</v>
      </c>
      <c r="N104">
        <v>1010</v>
      </c>
      <c r="O104" t="s">
        <v>227</v>
      </c>
      <c r="P104" t="s">
        <v>227</v>
      </c>
      <c r="Q104">
        <v>1</v>
      </c>
      <c r="X104">
        <v>2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 t="s">
        <v>45</v>
      </c>
      <c r="AG104">
        <v>2</v>
      </c>
      <c r="AH104">
        <v>3</v>
      </c>
      <c r="AI104">
        <v>-1</v>
      </c>
      <c r="AJ104" t="s">
        <v>45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>
      <c r="A105">
        <f>ROW(Source!A129)</f>
        <v>129</v>
      </c>
      <c r="B105">
        <v>22951106</v>
      </c>
      <c r="C105">
        <v>22951095</v>
      </c>
      <c r="D105">
        <v>7170064</v>
      </c>
      <c r="E105">
        <v>7157832</v>
      </c>
      <c r="F105">
        <v>1</v>
      </c>
      <c r="G105">
        <v>7157832</v>
      </c>
      <c r="H105">
        <v>3</v>
      </c>
      <c r="I105" t="s">
        <v>1429</v>
      </c>
      <c r="J105" t="s">
        <v>45</v>
      </c>
      <c r="K105" t="s">
        <v>1430</v>
      </c>
      <c r="L105">
        <v>1354</v>
      </c>
      <c r="N105">
        <v>1010</v>
      </c>
      <c r="O105" t="s">
        <v>227</v>
      </c>
      <c r="P105" t="s">
        <v>227</v>
      </c>
      <c r="Q105">
        <v>1</v>
      </c>
      <c r="X105">
        <v>1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 t="s">
        <v>45</v>
      </c>
      <c r="AG105">
        <v>1</v>
      </c>
      <c r="AH105">
        <v>3</v>
      </c>
      <c r="AI105">
        <v>-1</v>
      </c>
      <c r="AJ105" t="s">
        <v>45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>
      <c r="A106">
        <f>ROW(Source!A132)</f>
        <v>132</v>
      </c>
      <c r="B106">
        <v>22951119</v>
      </c>
      <c r="C106">
        <v>22951110</v>
      </c>
      <c r="D106">
        <v>7157835</v>
      </c>
      <c r="E106">
        <v>7157832</v>
      </c>
      <c r="F106">
        <v>1</v>
      </c>
      <c r="G106">
        <v>7157832</v>
      </c>
      <c r="H106">
        <v>1</v>
      </c>
      <c r="I106" t="s">
        <v>1053</v>
      </c>
      <c r="J106" t="s">
        <v>45</v>
      </c>
      <c r="K106" t="s">
        <v>1054</v>
      </c>
      <c r="L106">
        <v>1191</v>
      </c>
      <c r="N106">
        <v>1013</v>
      </c>
      <c r="O106" t="s">
        <v>1055</v>
      </c>
      <c r="P106" t="s">
        <v>1055</v>
      </c>
      <c r="Q106">
        <v>1</v>
      </c>
      <c r="X106">
        <v>2.6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1</v>
      </c>
      <c r="AF106" t="s">
        <v>45</v>
      </c>
      <c r="AG106">
        <v>2.6</v>
      </c>
      <c r="AH106">
        <v>2</v>
      </c>
      <c r="AI106">
        <v>22951112</v>
      </c>
      <c r="AJ106">
        <v>117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>
      <c r="A107">
        <f>ROW(Source!A132)</f>
        <v>132</v>
      </c>
      <c r="B107">
        <v>22951120</v>
      </c>
      <c r="C107">
        <v>22951110</v>
      </c>
      <c r="D107">
        <v>7159942</v>
      </c>
      <c r="E107">
        <v>7157832</v>
      </c>
      <c r="F107">
        <v>1</v>
      </c>
      <c r="G107">
        <v>7157832</v>
      </c>
      <c r="H107">
        <v>2</v>
      </c>
      <c r="I107" t="s">
        <v>1063</v>
      </c>
      <c r="J107" t="s">
        <v>45</v>
      </c>
      <c r="K107" t="s">
        <v>1064</v>
      </c>
      <c r="L107">
        <v>1344</v>
      </c>
      <c r="N107">
        <v>1008</v>
      </c>
      <c r="O107" t="s">
        <v>1065</v>
      </c>
      <c r="P107" t="s">
        <v>1065</v>
      </c>
      <c r="Q107">
        <v>1</v>
      </c>
      <c r="X107">
        <v>8.85</v>
      </c>
      <c r="Y107">
        <v>0</v>
      </c>
      <c r="Z107">
        <v>1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45</v>
      </c>
      <c r="AG107">
        <v>8.85</v>
      </c>
      <c r="AH107">
        <v>2</v>
      </c>
      <c r="AI107">
        <v>22951113</v>
      </c>
      <c r="AJ107">
        <v>118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>
      <c r="A108">
        <f>ROW(Source!A132)</f>
        <v>132</v>
      </c>
      <c r="B108">
        <v>22951124</v>
      </c>
      <c r="C108">
        <v>22951110</v>
      </c>
      <c r="D108">
        <v>7182707</v>
      </c>
      <c r="E108">
        <v>7157832</v>
      </c>
      <c r="F108">
        <v>1</v>
      </c>
      <c r="G108">
        <v>7157832</v>
      </c>
      <c r="H108">
        <v>3</v>
      </c>
      <c r="I108" t="s">
        <v>1066</v>
      </c>
      <c r="J108" t="s">
        <v>45</v>
      </c>
      <c r="K108" t="s">
        <v>1067</v>
      </c>
      <c r="L108">
        <v>1344</v>
      </c>
      <c r="N108">
        <v>1008</v>
      </c>
      <c r="O108" t="s">
        <v>1065</v>
      </c>
      <c r="P108" t="s">
        <v>1065</v>
      </c>
      <c r="Q108">
        <v>1</v>
      </c>
      <c r="X108">
        <v>2.4500000000000002</v>
      </c>
      <c r="Y108">
        <v>1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 t="s">
        <v>45</v>
      </c>
      <c r="AG108">
        <v>2.4500000000000002</v>
      </c>
      <c r="AH108">
        <v>2</v>
      </c>
      <c r="AI108">
        <v>22951115</v>
      </c>
      <c r="AJ108">
        <v>119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>
      <c r="A109">
        <f>ROW(Source!A132)</f>
        <v>132</v>
      </c>
      <c r="B109">
        <v>22951121</v>
      </c>
      <c r="C109">
        <v>22951110</v>
      </c>
      <c r="D109">
        <v>7231768</v>
      </c>
      <c r="E109">
        <v>1</v>
      </c>
      <c r="F109">
        <v>1</v>
      </c>
      <c r="G109">
        <v>7157832</v>
      </c>
      <c r="H109">
        <v>3</v>
      </c>
      <c r="I109" t="s">
        <v>1128</v>
      </c>
      <c r="J109" t="s">
        <v>1129</v>
      </c>
      <c r="K109" t="s">
        <v>1130</v>
      </c>
      <c r="L109">
        <v>1348</v>
      </c>
      <c r="N109">
        <v>1009</v>
      </c>
      <c r="O109" t="s">
        <v>138</v>
      </c>
      <c r="P109" t="s">
        <v>138</v>
      </c>
      <c r="Q109">
        <v>1000</v>
      </c>
      <c r="X109">
        <v>2.0699999999999998E-3</v>
      </c>
      <c r="Y109">
        <v>17876.91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0</v>
      </c>
      <c r="AF109" t="s">
        <v>45</v>
      </c>
      <c r="AG109">
        <v>2.0699999999999998E-3</v>
      </c>
      <c r="AH109">
        <v>2</v>
      </c>
      <c r="AI109">
        <v>22951114</v>
      </c>
      <c r="AJ109">
        <v>120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>
      <c r="A110">
        <f>ROW(Source!A132)</f>
        <v>132</v>
      </c>
      <c r="B110">
        <v>22951122</v>
      </c>
      <c r="C110">
        <v>22951110</v>
      </c>
      <c r="D110">
        <v>7161281</v>
      </c>
      <c r="E110">
        <v>7157832</v>
      </c>
      <c r="F110">
        <v>1</v>
      </c>
      <c r="G110">
        <v>7157832</v>
      </c>
      <c r="H110">
        <v>3</v>
      </c>
      <c r="I110" t="s">
        <v>1427</v>
      </c>
      <c r="J110" t="s">
        <v>45</v>
      </c>
      <c r="K110" t="s">
        <v>1428</v>
      </c>
      <c r="L110">
        <v>1354</v>
      </c>
      <c r="N110">
        <v>1010</v>
      </c>
      <c r="O110" t="s">
        <v>227</v>
      </c>
      <c r="P110" t="s">
        <v>227</v>
      </c>
      <c r="Q110">
        <v>1</v>
      </c>
      <c r="X110">
        <v>2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s">
        <v>45</v>
      </c>
      <c r="AG110">
        <v>2</v>
      </c>
      <c r="AH110">
        <v>3</v>
      </c>
      <c r="AI110">
        <v>-1</v>
      </c>
      <c r="AJ110" t="s">
        <v>45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>
      <c r="A111">
        <f>ROW(Source!A132)</f>
        <v>132</v>
      </c>
      <c r="B111">
        <v>22951123</v>
      </c>
      <c r="C111">
        <v>22951110</v>
      </c>
      <c r="D111">
        <v>7170064</v>
      </c>
      <c r="E111">
        <v>7157832</v>
      </c>
      <c r="F111">
        <v>1</v>
      </c>
      <c r="G111">
        <v>7157832</v>
      </c>
      <c r="H111">
        <v>3</v>
      </c>
      <c r="I111" t="s">
        <v>1429</v>
      </c>
      <c r="J111" t="s">
        <v>45</v>
      </c>
      <c r="K111" t="s">
        <v>1430</v>
      </c>
      <c r="L111">
        <v>1354</v>
      </c>
      <c r="N111">
        <v>1010</v>
      </c>
      <c r="O111" t="s">
        <v>227</v>
      </c>
      <c r="P111" t="s">
        <v>227</v>
      </c>
      <c r="Q111">
        <v>1</v>
      </c>
      <c r="X111">
        <v>1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s">
        <v>45</v>
      </c>
      <c r="AG111">
        <v>1</v>
      </c>
      <c r="AH111">
        <v>3</v>
      </c>
      <c r="AI111">
        <v>-1</v>
      </c>
      <c r="AJ111" t="s">
        <v>45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>
      <c r="A112">
        <f>ROW(Source!A137)</f>
        <v>137</v>
      </c>
      <c r="B112">
        <v>22951136</v>
      </c>
      <c r="C112">
        <v>22951129</v>
      </c>
      <c r="D112">
        <v>7157835</v>
      </c>
      <c r="E112">
        <v>7157832</v>
      </c>
      <c r="F112">
        <v>1</v>
      </c>
      <c r="G112">
        <v>7157832</v>
      </c>
      <c r="H112">
        <v>1</v>
      </c>
      <c r="I112" t="s">
        <v>1053</v>
      </c>
      <c r="J112" t="s">
        <v>45</v>
      </c>
      <c r="K112" t="s">
        <v>1054</v>
      </c>
      <c r="L112">
        <v>1191</v>
      </c>
      <c r="N112">
        <v>1013</v>
      </c>
      <c r="O112" t="s">
        <v>1055</v>
      </c>
      <c r="P112" t="s">
        <v>1055</v>
      </c>
      <c r="Q112">
        <v>1</v>
      </c>
      <c r="X112">
        <v>0.22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1</v>
      </c>
      <c r="AF112" t="s">
        <v>45</v>
      </c>
      <c r="AG112">
        <v>0.22</v>
      </c>
      <c r="AH112">
        <v>2</v>
      </c>
      <c r="AI112">
        <v>22951130</v>
      </c>
      <c r="AJ112">
        <v>125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>
      <c r="A113">
        <f>ROW(Source!A137)</f>
        <v>137</v>
      </c>
      <c r="B113">
        <v>22951137</v>
      </c>
      <c r="C113">
        <v>22951129</v>
      </c>
      <c r="D113">
        <v>7234085</v>
      </c>
      <c r="E113">
        <v>1</v>
      </c>
      <c r="F113">
        <v>1</v>
      </c>
      <c r="G113">
        <v>7157832</v>
      </c>
      <c r="H113">
        <v>3</v>
      </c>
      <c r="I113" t="s">
        <v>1147</v>
      </c>
      <c r="J113" t="s">
        <v>1148</v>
      </c>
      <c r="K113" t="s">
        <v>1149</v>
      </c>
      <c r="L113">
        <v>1346</v>
      </c>
      <c r="N113">
        <v>1009</v>
      </c>
      <c r="O113" t="s">
        <v>163</v>
      </c>
      <c r="P113" t="s">
        <v>163</v>
      </c>
      <c r="Q113">
        <v>1</v>
      </c>
      <c r="X113">
        <v>0.01</v>
      </c>
      <c r="Y113">
        <v>38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45</v>
      </c>
      <c r="AG113">
        <v>0.01</v>
      </c>
      <c r="AH113">
        <v>2</v>
      </c>
      <c r="AI113">
        <v>22951131</v>
      </c>
      <c r="AJ113">
        <v>126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>
      <c r="A114">
        <f>ROW(Source!A137)</f>
        <v>137</v>
      </c>
      <c r="B114">
        <v>22951138</v>
      </c>
      <c r="C114">
        <v>22951129</v>
      </c>
      <c r="D114">
        <v>7232181</v>
      </c>
      <c r="E114">
        <v>1</v>
      </c>
      <c r="F114">
        <v>1</v>
      </c>
      <c r="G114">
        <v>7157832</v>
      </c>
      <c r="H114">
        <v>3</v>
      </c>
      <c r="I114" t="s">
        <v>1150</v>
      </c>
      <c r="J114" t="s">
        <v>1151</v>
      </c>
      <c r="K114" t="s">
        <v>1152</v>
      </c>
      <c r="L114">
        <v>1348</v>
      </c>
      <c r="N114">
        <v>1009</v>
      </c>
      <c r="O114" t="s">
        <v>138</v>
      </c>
      <c r="P114" t="s">
        <v>138</v>
      </c>
      <c r="Q114">
        <v>1000</v>
      </c>
      <c r="X114">
        <v>3.0000000000000001E-5</v>
      </c>
      <c r="Y114">
        <v>16222.39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0</v>
      </c>
      <c r="AF114" t="s">
        <v>45</v>
      </c>
      <c r="AG114">
        <v>3.0000000000000001E-5</v>
      </c>
      <c r="AH114">
        <v>2</v>
      </c>
      <c r="AI114">
        <v>22951132</v>
      </c>
      <c r="AJ114">
        <v>127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>
      <c r="A115">
        <f>ROW(Source!A137)</f>
        <v>137</v>
      </c>
      <c r="B115">
        <v>22951139</v>
      </c>
      <c r="C115">
        <v>22951129</v>
      </c>
      <c r="D115">
        <v>7232429</v>
      </c>
      <c r="E115">
        <v>1</v>
      </c>
      <c r="F115">
        <v>1</v>
      </c>
      <c r="G115">
        <v>7157832</v>
      </c>
      <c r="H115">
        <v>3</v>
      </c>
      <c r="I115" t="s">
        <v>683</v>
      </c>
      <c r="J115" t="s">
        <v>685</v>
      </c>
      <c r="K115" t="s">
        <v>684</v>
      </c>
      <c r="L115">
        <v>1346</v>
      </c>
      <c r="N115">
        <v>1009</v>
      </c>
      <c r="O115" t="s">
        <v>163</v>
      </c>
      <c r="P115" t="s">
        <v>163</v>
      </c>
      <c r="Q115">
        <v>1</v>
      </c>
      <c r="X115">
        <v>3.0000000000000001E-3</v>
      </c>
      <c r="Y115">
        <v>20.190000000000001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45</v>
      </c>
      <c r="AG115">
        <v>3.0000000000000001E-3</v>
      </c>
      <c r="AH115">
        <v>2</v>
      </c>
      <c r="AI115">
        <v>22951133</v>
      </c>
      <c r="AJ115">
        <v>128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>
      <c r="A116">
        <f>ROW(Source!A137)</f>
        <v>137</v>
      </c>
      <c r="B116">
        <v>22951140</v>
      </c>
      <c r="C116">
        <v>22951129</v>
      </c>
      <c r="D116">
        <v>7170100</v>
      </c>
      <c r="E116">
        <v>7157832</v>
      </c>
      <c r="F116">
        <v>1</v>
      </c>
      <c r="G116">
        <v>7157832</v>
      </c>
      <c r="H116">
        <v>3</v>
      </c>
      <c r="I116" t="s">
        <v>1435</v>
      </c>
      <c r="J116" t="s">
        <v>45</v>
      </c>
      <c r="K116" t="s">
        <v>1436</v>
      </c>
      <c r="L116">
        <v>1354</v>
      </c>
      <c r="N116">
        <v>1010</v>
      </c>
      <c r="O116" t="s">
        <v>227</v>
      </c>
      <c r="P116" t="s">
        <v>227</v>
      </c>
      <c r="Q116">
        <v>1</v>
      </c>
      <c r="X116">
        <v>1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s">
        <v>45</v>
      </c>
      <c r="AG116">
        <v>1</v>
      </c>
      <c r="AH116">
        <v>3</v>
      </c>
      <c r="AI116">
        <v>-1</v>
      </c>
      <c r="AJ116" t="s">
        <v>45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>
      <c r="A117">
        <f>ROW(Source!A137)</f>
        <v>137</v>
      </c>
      <c r="B117">
        <v>22951141</v>
      </c>
      <c r="C117">
        <v>22951129</v>
      </c>
      <c r="D117">
        <v>7170949</v>
      </c>
      <c r="E117">
        <v>7157832</v>
      </c>
      <c r="F117">
        <v>1</v>
      </c>
      <c r="G117">
        <v>7157832</v>
      </c>
      <c r="H117">
        <v>3</v>
      </c>
      <c r="I117" t="s">
        <v>1437</v>
      </c>
      <c r="J117" t="s">
        <v>45</v>
      </c>
      <c r="K117" t="s">
        <v>1438</v>
      </c>
      <c r="L117">
        <v>1354</v>
      </c>
      <c r="N117">
        <v>1010</v>
      </c>
      <c r="O117" t="s">
        <v>227</v>
      </c>
      <c r="P117" t="s">
        <v>227</v>
      </c>
      <c r="Q117">
        <v>1</v>
      </c>
      <c r="X117">
        <v>1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 t="s">
        <v>45</v>
      </c>
      <c r="AG117">
        <v>1</v>
      </c>
      <c r="AH117">
        <v>3</v>
      </c>
      <c r="AI117">
        <v>-1</v>
      </c>
      <c r="AJ117" t="s">
        <v>45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>
      <c r="A118">
        <f>ROW(Source!A140)</f>
        <v>140</v>
      </c>
      <c r="B118">
        <v>22951166</v>
      </c>
      <c r="C118">
        <v>22951159</v>
      </c>
      <c r="D118">
        <v>7157835</v>
      </c>
      <c r="E118">
        <v>7157832</v>
      </c>
      <c r="F118">
        <v>1</v>
      </c>
      <c r="G118">
        <v>7157832</v>
      </c>
      <c r="H118">
        <v>1</v>
      </c>
      <c r="I118" t="s">
        <v>1053</v>
      </c>
      <c r="J118" t="s">
        <v>45</v>
      </c>
      <c r="K118" t="s">
        <v>1054</v>
      </c>
      <c r="L118">
        <v>1191</v>
      </c>
      <c r="N118">
        <v>1013</v>
      </c>
      <c r="O118" t="s">
        <v>1055</v>
      </c>
      <c r="P118" t="s">
        <v>1055</v>
      </c>
      <c r="Q118">
        <v>1</v>
      </c>
      <c r="X118">
        <v>0.31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1</v>
      </c>
      <c r="AF118" t="s">
        <v>45</v>
      </c>
      <c r="AG118">
        <v>0.31</v>
      </c>
      <c r="AH118">
        <v>2</v>
      </c>
      <c r="AI118">
        <v>22951160</v>
      </c>
      <c r="AJ118">
        <v>131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>
      <c r="A119">
        <f>ROW(Source!A140)</f>
        <v>140</v>
      </c>
      <c r="B119">
        <v>22951167</v>
      </c>
      <c r="C119">
        <v>22951159</v>
      </c>
      <c r="D119">
        <v>7234085</v>
      </c>
      <c r="E119">
        <v>1</v>
      </c>
      <c r="F119">
        <v>1</v>
      </c>
      <c r="G119">
        <v>7157832</v>
      </c>
      <c r="H119">
        <v>3</v>
      </c>
      <c r="I119" t="s">
        <v>1147</v>
      </c>
      <c r="J119" t="s">
        <v>1148</v>
      </c>
      <c r="K119" t="s">
        <v>1149</v>
      </c>
      <c r="L119">
        <v>1346</v>
      </c>
      <c r="N119">
        <v>1009</v>
      </c>
      <c r="O119" t="s">
        <v>163</v>
      </c>
      <c r="P119" t="s">
        <v>163</v>
      </c>
      <c r="Q119">
        <v>1</v>
      </c>
      <c r="X119">
        <v>0.01</v>
      </c>
      <c r="Y119">
        <v>38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0</v>
      </c>
      <c r="AF119" t="s">
        <v>45</v>
      </c>
      <c r="AG119">
        <v>0.01</v>
      </c>
      <c r="AH119">
        <v>2</v>
      </c>
      <c r="AI119">
        <v>22951161</v>
      </c>
      <c r="AJ119">
        <v>132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>
      <c r="A120">
        <f>ROW(Source!A140)</f>
        <v>140</v>
      </c>
      <c r="B120">
        <v>22951168</v>
      </c>
      <c r="C120">
        <v>22951159</v>
      </c>
      <c r="D120">
        <v>7232181</v>
      </c>
      <c r="E120">
        <v>1</v>
      </c>
      <c r="F120">
        <v>1</v>
      </c>
      <c r="G120">
        <v>7157832</v>
      </c>
      <c r="H120">
        <v>3</v>
      </c>
      <c r="I120" t="s">
        <v>1150</v>
      </c>
      <c r="J120" t="s">
        <v>1151</v>
      </c>
      <c r="K120" t="s">
        <v>1152</v>
      </c>
      <c r="L120">
        <v>1348</v>
      </c>
      <c r="N120">
        <v>1009</v>
      </c>
      <c r="O120" t="s">
        <v>138</v>
      </c>
      <c r="P120" t="s">
        <v>138</v>
      </c>
      <c r="Q120">
        <v>1000</v>
      </c>
      <c r="X120">
        <v>3.0000000000000001E-5</v>
      </c>
      <c r="Y120">
        <v>16222.39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45</v>
      </c>
      <c r="AG120">
        <v>3.0000000000000001E-5</v>
      </c>
      <c r="AH120">
        <v>2</v>
      </c>
      <c r="AI120">
        <v>22951162</v>
      </c>
      <c r="AJ120">
        <v>133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>
      <c r="A121">
        <f>ROW(Source!A140)</f>
        <v>140</v>
      </c>
      <c r="B121">
        <v>22951169</v>
      </c>
      <c r="C121">
        <v>22951159</v>
      </c>
      <c r="D121">
        <v>7232301</v>
      </c>
      <c r="E121">
        <v>1</v>
      </c>
      <c r="F121">
        <v>1</v>
      </c>
      <c r="G121">
        <v>7157832</v>
      </c>
      <c r="H121">
        <v>3</v>
      </c>
      <c r="I121" t="s">
        <v>1153</v>
      </c>
      <c r="J121" t="s">
        <v>1154</v>
      </c>
      <c r="K121" t="s">
        <v>1155</v>
      </c>
      <c r="L121">
        <v>1296</v>
      </c>
      <c r="N121">
        <v>1002</v>
      </c>
      <c r="O121" t="s">
        <v>1156</v>
      </c>
      <c r="P121" t="s">
        <v>1156</v>
      </c>
      <c r="Q121">
        <v>1</v>
      </c>
      <c r="X121">
        <v>9.1700000000000004E-2</v>
      </c>
      <c r="Y121">
        <v>6.04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45</v>
      </c>
      <c r="AG121">
        <v>9.1700000000000004E-2</v>
      </c>
      <c r="AH121">
        <v>2</v>
      </c>
      <c r="AI121">
        <v>22951163</v>
      </c>
      <c r="AJ121">
        <v>134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>
      <c r="A122">
        <f>ROW(Source!A140)</f>
        <v>140</v>
      </c>
      <c r="B122">
        <v>22951170</v>
      </c>
      <c r="C122">
        <v>22951159</v>
      </c>
      <c r="D122">
        <v>7232429</v>
      </c>
      <c r="E122">
        <v>1</v>
      </c>
      <c r="F122">
        <v>1</v>
      </c>
      <c r="G122">
        <v>7157832</v>
      </c>
      <c r="H122">
        <v>3</v>
      </c>
      <c r="I122" t="s">
        <v>683</v>
      </c>
      <c r="J122" t="s">
        <v>685</v>
      </c>
      <c r="K122" t="s">
        <v>684</v>
      </c>
      <c r="L122">
        <v>1346</v>
      </c>
      <c r="N122">
        <v>1009</v>
      </c>
      <c r="O122" t="s">
        <v>163</v>
      </c>
      <c r="P122" t="s">
        <v>163</v>
      </c>
      <c r="Q122">
        <v>1</v>
      </c>
      <c r="X122">
        <v>3.0000000000000001E-3</v>
      </c>
      <c r="Y122">
        <v>20.190000000000001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45</v>
      </c>
      <c r="AG122">
        <v>3.0000000000000001E-3</v>
      </c>
      <c r="AH122">
        <v>2</v>
      </c>
      <c r="AI122">
        <v>22951164</v>
      </c>
      <c r="AJ122">
        <v>135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>
      <c r="A123">
        <f>ROW(Source!A140)</f>
        <v>140</v>
      </c>
      <c r="B123">
        <v>22951171</v>
      </c>
      <c r="C123">
        <v>22951159</v>
      </c>
      <c r="D123">
        <v>9267940</v>
      </c>
      <c r="E123">
        <v>7157832</v>
      </c>
      <c r="F123">
        <v>1</v>
      </c>
      <c r="G123">
        <v>7157832</v>
      </c>
      <c r="H123">
        <v>3</v>
      </c>
      <c r="I123" t="s">
        <v>1439</v>
      </c>
      <c r="J123" t="s">
        <v>45</v>
      </c>
      <c r="K123" t="s">
        <v>1440</v>
      </c>
      <c r="L123">
        <v>1354</v>
      </c>
      <c r="N123">
        <v>1010</v>
      </c>
      <c r="O123" t="s">
        <v>227</v>
      </c>
      <c r="P123" t="s">
        <v>227</v>
      </c>
      <c r="Q123">
        <v>1</v>
      </c>
      <c r="X123">
        <v>1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 t="s">
        <v>45</v>
      </c>
      <c r="AG123">
        <v>1</v>
      </c>
      <c r="AH123">
        <v>3</v>
      </c>
      <c r="AI123">
        <v>-1</v>
      </c>
      <c r="AJ123" t="s">
        <v>45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>
      <c r="A124">
        <f>ROW(Source!A142)</f>
        <v>142</v>
      </c>
      <c r="B124">
        <v>22951179</v>
      </c>
      <c r="C124">
        <v>22951173</v>
      </c>
      <c r="D124">
        <v>7157835</v>
      </c>
      <c r="E124">
        <v>7157832</v>
      </c>
      <c r="F124">
        <v>1</v>
      </c>
      <c r="G124">
        <v>7157832</v>
      </c>
      <c r="H124">
        <v>1</v>
      </c>
      <c r="I124" t="s">
        <v>1053</v>
      </c>
      <c r="J124" t="s">
        <v>45</v>
      </c>
      <c r="K124" t="s">
        <v>1054</v>
      </c>
      <c r="L124">
        <v>1191</v>
      </c>
      <c r="N124">
        <v>1013</v>
      </c>
      <c r="O124" t="s">
        <v>1055</v>
      </c>
      <c r="P124" t="s">
        <v>1055</v>
      </c>
      <c r="Q124">
        <v>1</v>
      </c>
      <c r="X124">
        <v>2.13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1</v>
      </c>
      <c r="AF124" t="s">
        <v>45</v>
      </c>
      <c r="AG124">
        <v>2.13</v>
      </c>
      <c r="AH124">
        <v>2</v>
      </c>
      <c r="AI124">
        <v>22951174</v>
      </c>
      <c r="AJ124">
        <v>137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>
      <c r="A125">
        <f>ROW(Source!A142)</f>
        <v>142</v>
      </c>
      <c r="B125">
        <v>22951180</v>
      </c>
      <c r="C125">
        <v>22951173</v>
      </c>
      <c r="D125">
        <v>7231421</v>
      </c>
      <c r="E125">
        <v>1</v>
      </c>
      <c r="F125">
        <v>1</v>
      </c>
      <c r="G125">
        <v>7157832</v>
      </c>
      <c r="H125">
        <v>2</v>
      </c>
      <c r="I125" t="s">
        <v>1157</v>
      </c>
      <c r="J125" t="s">
        <v>1158</v>
      </c>
      <c r="K125" t="s">
        <v>1159</v>
      </c>
      <c r="L125">
        <v>1368</v>
      </c>
      <c r="N125">
        <v>1011</v>
      </c>
      <c r="O125" t="s">
        <v>1059</v>
      </c>
      <c r="P125" t="s">
        <v>1059</v>
      </c>
      <c r="Q125">
        <v>1</v>
      </c>
      <c r="X125">
        <v>0.01</v>
      </c>
      <c r="Y125">
        <v>0</v>
      </c>
      <c r="Z125">
        <v>74.44</v>
      </c>
      <c r="AA125">
        <v>17.59</v>
      </c>
      <c r="AB125">
        <v>0</v>
      </c>
      <c r="AC125">
        <v>0</v>
      </c>
      <c r="AD125">
        <v>1</v>
      </c>
      <c r="AE125">
        <v>0</v>
      </c>
      <c r="AF125" t="s">
        <v>45</v>
      </c>
      <c r="AG125">
        <v>0.01</v>
      </c>
      <c r="AH125">
        <v>2</v>
      </c>
      <c r="AI125">
        <v>22951175</v>
      </c>
      <c r="AJ125">
        <v>138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>
      <c r="A126">
        <f>ROW(Source!A142)</f>
        <v>142</v>
      </c>
      <c r="B126">
        <v>22951181</v>
      </c>
      <c r="C126">
        <v>22951173</v>
      </c>
      <c r="D126">
        <v>7230897</v>
      </c>
      <c r="E126">
        <v>1</v>
      </c>
      <c r="F126">
        <v>1</v>
      </c>
      <c r="G126">
        <v>7157832</v>
      </c>
      <c r="H126">
        <v>2</v>
      </c>
      <c r="I126" t="s">
        <v>1160</v>
      </c>
      <c r="J126" t="s">
        <v>1161</v>
      </c>
      <c r="K126" t="s">
        <v>1162</v>
      </c>
      <c r="L126">
        <v>1368</v>
      </c>
      <c r="N126">
        <v>1011</v>
      </c>
      <c r="O126" t="s">
        <v>1059</v>
      </c>
      <c r="P126" t="s">
        <v>1059</v>
      </c>
      <c r="Q126">
        <v>1</v>
      </c>
      <c r="X126">
        <v>0.01</v>
      </c>
      <c r="Y126">
        <v>0</v>
      </c>
      <c r="Z126">
        <v>73</v>
      </c>
      <c r="AA126">
        <v>16.899999999999999</v>
      </c>
      <c r="AB126">
        <v>0</v>
      </c>
      <c r="AC126">
        <v>0</v>
      </c>
      <c r="AD126">
        <v>1</v>
      </c>
      <c r="AE126">
        <v>0</v>
      </c>
      <c r="AF126" t="s">
        <v>45</v>
      </c>
      <c r="AG126">
        <v>0.01</v>
      </c>
      <c r="AH126">
        <v>2</v>
      </c>
      <c r="AI126">
        <v>22951176</v>
      </c>
      <c r="AJ126">
        <v>139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>
      <c r="A127">
        <f>ROW(Source!A142)</f>
        <v>142</v>
      </c>
      <c r="B127">
        <v>22951182</v>
      </c>
      <c r="C127">
        <v>22951173</v>
      </c>
      <c r="D127">
        <v>7233241</v>
      </c>
      <c r="E127">
        <v>1</v>
      </c>
      <c r="F127">
        <v>1</v>
      </c>
      <c r="G127">
        <v>7157832</v>
      </c>
      <c r="H127">
        <v>3</v>
      </c>
      <c r="I127" t="s">
        <v>1163</v>
      </c>
      <c r="J127" t="s">
        <v>1164</v>
      </c>
      <c r="K127" t="s">
        <v>1165</v>
      </c>
      <c r="L127">
        <v>1346</v>
      </c>
      <c r="N127">
        <v>1009</v>
      </c>
      <c r="O127" t="s">
        <v>163</v>
      </c>
      <c r="P127" t="s">
        <v>163</v>
      </c>
      <c r="Q127">
        <v>1</v>
      </c>
      <c r="X127">
        <v>9</v>
      </c>
      <c r="Y127">
        <v>29.9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 t="s">
        <v>45</v>
      </c>
      <c r="AG127">
        <v>9</v>
      </c>
      <c r="AH127">
        <v>2</v>
      </c>
      <c r="AI127">
        <v>22951177</v>
      </c>
      <c r="AJ127">
        <v>140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>
      <c r="A128">
        <f>ROW(Source!A142)</f>
        <v>142</v>
      </c>
      <c r="B128">
        <v>22951183</v>
      </c>
      <c r="C128">
        <v>22951173</v>
      </c>
      <c r="D128">
        <v>7232675</v>
      </c>
      <c r="E128">
        <v>1</v>
      </c>
      <c r="F128">
        <v>1</v>
      </c>
      <c r="G128">
        <v>7157832</v>
      </c>
      <c r="H128">
        <v>3</v>
      </c>
      <c r="I128" t="s">
        <v>1166</v>
      </c>
      <c r="J128" t="s">
        <v>1167</v>
      </c>
      <c r="K128" t="s">
        <v>1168</v>
      </c>
      <c r="L128">
        <v>1348</v>
      </c>
      <c r="N128">
        <v>1009</v>
      </c>
      <c r="O128" t="s">
        <v>138</v>
      </c>
      <c r="P128" t="s">
        <v>138</v>
      </c>
      <c r="Q128">
        <v>1000</v>
      </c>
      <c r="X128">
        <v>1.48E-3</v>
      </c>
      <c r="Y128">
        <v>12534.98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0</v>
      </c>
      <c r="AF128" t="s">
        <v>45</v>
      </c>
      <c r="AG128">
        <v>1.48E-3</v>
      </c>
      <c r="AH128">
        <v>2</v>
      </c>
      <c r="AI128">
        <v>22951178</v>
      </c>
      <c r="AJ128">
        <v>141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>
      <c r="A129">
        <f>ROW(Source!A143)</f>
        <v>143</v>
      </c>
      <c r="B129">
        <v>22951188</v>
      </c>
      <c r="C129">
        <v>22951184</v>
      </c>
      <c r="D129">
        <v>7157835</v>
      </c>
      <c r="E129">
        <v>7157832</v>
      </c>
      <c r="F129">
        <v>1</v>
      </c>
      <c r="G129">
        <v>7157832</v>
      </c>
      <c r="H129">
        <v>1</v>
      </c>
      <c r="I129" t="s">
        <v>1053</v>
      </c>
      <c r="J129" t="s">
        <v>45</v>
      </c>
      <c r="K129" t="s">
        <v>1054</v>
      </c>
      <c r="L129">
        <v>1191</v>
      </c>
      <c r="N129">
        <v>1013</v>
      </c>
      <c r="O129" t="s">
        <v>1055</v>
      </c>
      <c r="P129" t="s">
        <v>1055</v>
      </c>
      <c r="Q129">
        <v>1</v>
      </c>
      <c r="X129">
        <v>9.25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1</v>
      </c>
      <c r="AF129" t="s">
        <v>45</v>
      </c>
      <c r="AG129">
        <v>9.25</v>
      </c>
      <c r="AH129">
        <v>2</v>
      </c>
      <c r="AI129">
        <v>22951185</v>
      </c>
      <c r="AJ129">
        <v>142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>
      <c r="A130">
        <f>ROW(Source!A143)</f>
        <v>143</v>
      </c>
      <c r="B130">
        <v>22951190</v>
      </c>
      <c r="C130">
        <v>22951184</v>
      </c>
      <c r="D130">
        <v>7182707</v>
      </c>
      <c r="E130">
        <v>7157832</v>
      </c>
      <c r="F130">
        <v>1</v>
      </c>
      <c r="G130">
        <v>7157832</v>
      </c>
      <c r="H130">
        <v>3</v>
      </c>
      <c r="I130" t="s">
        <v>1066</v>
      </c>
      <c r="J130" t="s">
        <v>45</v>
      </c>
      <c r="K130" t="s">
        <v>1067</v>
      </c>
      <c r="L130">
        <v>1344</v>
      </c>
      <c r="N130">
        <v>1008</v>
      </c>
      <c r="O130" t="s">
        <v>1065</v>
      </c>
      <c r="P130" t="s">
        <v>1065</v>
      </c>
      <c r="Q130">
        <v>1</v>
      </c>
      <c r="X130">
        <v>1.33</v>
      </c>
      <c r="Y130">
        <v>1</v>
      </c>
      <c r="Z130">
        <v>0</v>
      </c>
      <c r="AA130">
        <v>0</v>
      </c>
      <c r="AB130">
        <v>0</v>
      </c>
      <c r="AC130">
        <v>0</v>
      </c>
      <c r="AD130">
        <v>1</v>
      </c>
      <c r="AE130">
        <v>0</v>
      </c>
      <c r="AF130" t="s">
        <v>45</v>
      </c>
      <c r="AG130">
        <v>1.33</v>
      </c>
      <c r="AH130">
        <v>2</v>
      </c>
      <c r="AI130">
        <v>22951187</v>
      </c>
      <c r="AJ130">
        <v>143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>
      <c r="A131">
        <f>ROW(Source!A143)</f>
        <v>143</v>
      </c>
      <c r="B131">
        <v>22951189</v>
      </c>
      <c r="C131">
        <v>22951184</v>
      </c>
      <c r="D131">
        <v>7231827</v>
      </c>
      <c r="E131">
        <v>1</v>
      </c>
      <c r="F131">
        <v>1</v>
      </c>
      <c r="G131">
        <v>7157832</v>
      </c>
      <c r="H131">
        <v>3</v>
      </c>
      <c r="I131" t="s">
        <v>612</v>
      </c>
      <c r="J131" t="s">
        <v>614</v>
      </c>
      <c r="K131" t="s">
        <v>613</v>
      </c>
      <c r="L131">
        <v>1339</v>
      </c>
      <c r="N131">
        <v>1007</v>
      </c>
      <c r="O131" t="s">
        <v>102</v>
      </c>
      <c r="P131" t="s">
        <v>102</v>
      </c>
      <c r="Q131">
        <v>1</v>
      </c>
      <c r="X131">
        <v>16.3</v>
      </c>
      <c r="Y131">
        <v>7.07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45</v>
      </c>
      <c r="AG131">
        <v>16.3</v>
      </c>
      <c r="AH131">
        <v>2</v>
      </c>
      <c r="AI131">
        <v>22951186</v>
      </c>
      <c r="AJ131">
        <v>144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>
      <c r="A132">
        <f>ROW(Source!A144)</f>
        <v>144</v>
      </c>
      <c r="B132">
        <v>22951197</v>
      </c>
      <c r="C132">
        <v>22951191</v>
      </c>
      <c r="D132">
        <v>7157835</v>
      </c>
      <c r="E132">
        <v>7157832</v>
      </c>
      <c r="F132">
        <v>1</v>
      </c>
      <c r="G132">
        <v>7157832</v>
      </c>
      <c r="H132">
        <v>1</v>
      </c>
      <c r="I132" t="s">
        <v>1053</v>
      </c>
      <c r="J132" t="s">
        <v>45</v>
      </c>
      <c r="K132" t="s">
        <v>1054</v>
      </c>
      <c r="L132">
        <v>1191</v>
      </c>
      <c r="N132">
        <v>1013</v>
      </c>
      <c r="O132" t="s">
        <v>1055</v>
      </c>
      <c r="P132" t="s">
        <v>1055</v>
      </c>
      <c r="Q132">
        <v>1</v>
      </c>
      <c r="X132">
        <v>95.84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1</v>
      </c>
      <c r="AE132">
        <v>1</v>
      </c>
      <c r="AF132" t="s">
        <v>45</v>
      </c>
      <c r="AG132">
        <v>95.84</v>
      </c>
      <c r="AH132">
        <v>2</v>
      </c>
      <c r="AI132">
        <v>22951193</v>
      </c>
      <c r="AJ132">
        <v>145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>
      <c r="A133">
        <f>ROW(Source!A144)</f>
        <v>144</v>
      </c>
      <c r="B133">
        <v>22951198</v>
      </c>
      <c r="C133">
        <v>22951191</v>
      </c>
      <c r="D133">
        <v>7231843</v>
      </c>
      <c r="E133">
        <v>1</v>
      </c>
      <c r="F133">
        <v>1</v>
      </c>
      <c r="G133">
        <v>7157832</v>
      </c>
      <c r="H133">
        <v>3</v>
      </c>
      <c r="I133" t="s">
        <v>1169</v>
      </c>
      <c r="J133" t="s">
        <v>1170</v>
      </c>
      <c r="K133" t="s">
        <v>1171</v>
      </c>
      <c r="L133">
        <v>1348</v>
      </c>
      <c r="N133">
        <v>1009</v>
      </c>
      <c r="O133" t="s">
        <v>138</v>
      </c>
      <c r="P133" t="s">
        <v>138</v>
      </c>
      <c r="Q133">
        <v>1000</v>
      </c>
      <c r="X133">
        <v>6.0000000000000001E-3</v>
      </c>
      <c r="Y133">
        <v>6521.42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45</v>
      </c>
      <c r="AG133">
        <v>6.0000000000000001E-3</v>
      </c>
      <c r="AH133">
        <v>2</v>
      </c>
      <c r="AI133">
        <v>22951194</v>
      </c>
      <c r="AJ133">
        <v>146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>
      <c r="A134">
        <f>ROW(Source!A144)</f>
        <v>144</v>
      </c>
      <c r="B134">
        <v>22951199</v>
      </c>
      <c r="C134">
        <v>22951191</v>
      </c>
      <c r="D134">
        <v>7231936</v>
      </c>
      <c r="E134">
        <v>1</v>
      </c>
      <c r="F134">
        <v>1</v>
      </c>
      <c r="G134">
        <v>7157832</v>
      </c>
      <c r="H134">
        <v>3</v>
      </c>
      <c r="I134" t="s">
        <v>1172</v>
      </c>
      <c r="J134" t="s">
        <v>1173</v>
      </c>
      <c r="K134" t="s">
        <v>1174</v>
      </c>
      <c r="L134">
        <v>1339</v>
      </c>
      <c r="N134">
        <v>1007</v>
      </c>
      <c r="O134" t="s">
        <v>102</v>
      </c>
      <c r="P134" t="s">
        <v>102</v>
      </c>
      <c r="Q134">
        <v>1</v>
      </c>
      <c r="X134">
        <v>0.18099999999999999</v>
      </c>
      <c r="Y134">
        <v>1828.56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45</v>
      </c>
      <c r="AG134">
        <v>0.18099999999999999</v>
      </c>
      <c r="AH134">
        <v>2</v>
      </c>
      <c r="AI134">
        <v>22951195</v>
      </c>
      <c r="AJ134">
        <v>147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>
      <c r="A135">
        <f>ROW(Source!A144)</f>
        <v>144</v>
      </c>
      <c r="B135">
        <v>22951200</v>
      </c>
      <c r="C135">
        <v>22951191</v>
      </c>
      <c r="D135">
        <v>7231792</v>
      </c>
      <c r="E135">
        <v>1</v>
      </c>
      <c r="F135">
        <v>1</v>
      </c>
      <c r="G135">
        <v>7157832</v>
      </c>
      <c r="H135">
        <v>3</v>
      </c>
      <c r="I135" t="s">
        <v>1175</v>
      </c>
      <c r="J135" t="s">
        <v>1176</v>
      </c>
      <c r="K135" t="s">
        <v>1177</v>
      </c>
      <c r="L135">
        <v>1339</v>
      </c>
      <c r="N135">
        <v>1007</v>
      </c>
      <c r="O135" t="s">
        <v>102</v>
      </c>
      <c r="P135" t="s">
        <v>102</v>
      </c>
      <c r="Q135">
        <v>1</v>
      </c>
      <c r="X135">
        <v>0.20799999999999999</v>
      </c>
      <c r="Y135">
        <v>2472.13</v>
      </c>
      <c r="Z135">
        <v>0</v>
      </c>
      <c r="AA135">
        <v>0</v>
      </c>
      <c r="AB135">
        <v>0</v>
      </c>
      <c r="AC135">
        <v>0</v>
      </c>
      <c r="AD135">
        <v>1</v>
      </c>
      <c r="AE135">
        <v>0</v>
      </c>
      <c r="AF135" t="s">
        <v>45</v>
      </c>
      <c r="AG135">
        <v>0.20799999999999999</v>
      </c>
      <c r="AH135">
        <v>2</v>
      </c>
      <c r="AI135">
        <v>22951196</v>
      </c>
      <c r="AJ135">
        <v>148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>
      <c r="A136">
        <f>ROW(Source!A144)</f>
        <v>144</v>
      </c>
      <c r="B136">
        <v>22951201</v>
      </c>
      <c r="C136">
        <v>22951191</v>
      </c>
      <c r="D136">
        <v>7178408</v>
      </c>
      <c r="E136">
        <v>7157832</v>
      </c>
      <c r="F136">
        <v>1</v>
      </c>
      <c r="G136">
        <v>7157832</v>
      </c>
      <c r="H136">
        <v>3</v>
      </c>
      <c r="I136" t="s">
        <v>1441</v>
      </c>
      <c r="J136" t="s">
        <v>45</v>
      </c>
      <c r="K136" t="s">
        <v>1442</v>
      </c>
      <c r="L136">
        <v>1339</v>
      </c>
      <c r="N136">
        <v>1007</v>
      </c>
      <c r="O136" t="s">
        <v>102</v>
      </c>
      <c r="P136" t="s">
        <v>102</v>
      </c>
      <c r="Q136">
        <v>1</v>
      </c>
      <c r="X136">
        <v>1.04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 t="s">
        <v>45</v>
      </c>
      <c r="AG136">
        <v>1.04</v>
      </c>
      <c r="AH136">
        <v>3</v>
      </c>
      <c r="AI136">
        <v>-1</v>
      </c>
      <c r="AJ136" t="s">
        <v>45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>
      <c r="A137">
        <f>ROW(Source!A231)</f>
        <v>231</v>
      </c>
      <c r="B137">
        <v>22951979</v>
      </c>
      <c r="C137">
        <v>22951978</v>
      </c>
      <c r="D137">
        <v>7157835</v>
      </c>
      <c r="E137">
        <v>7157832</v>
      </c>
      <c r="F137">
        <v>1</v>
      </c>
      <c r="G137">
        <v>7157832</v>
      </c>
      <c r="H137">
        <v>1</v>
      </c>
      <c r="I137" t="s">
        <v>1053</v>
      </c>
      <c r="J137" t="s">
        <v>45</v>
      </c>
      <c r="K137" t="s">
        <v>1054</v>
      </c>
      <c r="L137">
        <v>1191</v>
      </c>
      <c r="N137">
        <v>1013</v>
      </c>
      <c r="O137" t="s">
        <v>1055</v>
      </c>
      <c r="P137" t="s">
        <v>1055</v>
      </c>
      <c r="Q137">
        <v>1</v>
      </c>
      <c r="X137">
        <v>146.80000000000001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1</v>
      </c>
      <c r="AE137">
        <v>1</v>
      </c>
      <c r="AF137" t="s">
        <v>45</v>
      </c>
      <c r="AG137">
        <v>146.80000000000001</v>
      </c>
      <c r="AH137">
        <v>2</v>
      </c>
      <c r="AI137">
        <v>22951979</v>
      </c>
      <c r="AJ137">
        <v>150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>
      <c r="A138">
        <f>ROW(Source!A231)</f>
        <v>231</v>
      </c>
      <c r="B138">
        <v>22951981</v>
      </c>
      <c r="C138">
        <v>22951978</v>
      </c>
      <c r="D138">
        <v>7182702</v>
      </c>
      <c r="E138">
        <v>7157832</v>
      </c>
      <c r="F138">
        <v>1</v>
      </c>
      <c r="G138">
        <v>7157832</v>
      </c>
      <c r="H138">
        <v>3</v>
      </c>
      <c r="I138" t="s">
        <v>1066</v>
      </c>
      <c r="J138" t="s">
        <v>45</v>
      </c>
      <c r="K138" t="s">
        <v>1134</v>
      </c>
      <c r="L138">
        <v>1348</v>
      </c>
      <c r="N138">
        <v>1009</v>
      </c>
      <c r="O138" t="s">
        <v>138</v>
      </c>
      <c r="P138" t="s">
        <v>138</v>
      </c>
      <c r="Q138">
        <v>1000</v>
      </c>
      <c r="X138">
        <v>3.38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0</v>
      </c>
      <c r="AF138" t="s">
        <v>45</v>
      </c>
      <c r="AG138">
        <v>3.38</v>
      </c>
      <c r="AH138">
        <v>2</v>
      </c>
      <c r="AI138">
        <v>22951981</v>
      </c>
      <c r="AJ138">
        <v>151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>
      <c r="A139">
        <f>ROW(Source!A231)</f>
        <v>231</v>
      </c>
      <c r="B139">
        <v>22951980</v>
      </c>
      <c r="C139">
        <v>22951978</v>
      </c>
      <c r="D139">
        <v>7178746</v>
      </c>
      <c r="E139">
        <v>7157832</v>
      </c>
      <c r="F139">
        <v>1</v>
      </c>
      <c r="G139">
        <v>7157832</v>
      </c>
      <c r="H139">
        <v>3</v>
      </c>
      <c r="I139" t="s">
        <v>1443</v>
      </c>
      <c r="J139" t="s">
        <v>45</v>
      </c>
      <c r="K139" t="s">
        <v>1444</v>
      </c>
      <c r="L139">
        <v>1339</v>
      </c>
      <c r="N139">
        <v>1007</v>
      </c>
      <c r="O139" t="s">
        <v>102</v>
      </c>
      <c r="P139" t="s">
        <v>102</v>
      </c>
      <c r="Q139">
        <v>1</v>
      </c>
      <c r="X139">
        <v>2.2000000000000002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s">
        <v>45</v>
      </c>
      <c r="AG139">
        <v>2.2000000000000002</v>
      </c>
      <c r="AH139">
        <v>3</v>
      </c>
      <c r="AI139">
        <v>-1</v>
      </c>
      <c r="AJ139" t="s">
        <v>45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>
      <c r="A140">
        <f>ROW(Source!A233)</f>
        <v>233</v>
      </c>
      <c r="B140">
        <v>22952020</v>
      </c>
      <c r="C140">
        <v>22952019</v>
      </c>
      <c r="D140">
        <v>7157835</v>
      </c>
      <c r="E140">
        <v>7157832</v>
      </c>
      <c r="F140">
        <v>1</v>
      </c>
      <c r="G140">
        <v>7157832</v>
      </c>
      <c r="H140">
        <v>1</v>
      </c>
      <c r="I140" t="s">
        <v>1053</v>
      </c>
      <c r="J140" t="s">
        <v>45</v>
      </c>
      <c r="K140" t="s">
        <v>1054</v>
      </c>
      <c r="L140">
        <v>1191</v>
      </c>
      <c r="N140">
        <v>1013</v>
      </c>
      <c r="O140" t="s">
        <v>1055</v>
      </c>
      <c r="P140" t="s">
        <v>1055</v>
      </c>
      <c r="Q140">
        <v>1</v>
      </c>
      <c r="X140">
        <v>5.74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1</v>
      </c>
      <c r="AF140" t="s">
        <v>45</v>
      </c>
      <c r="AG140">
        <v>5.74</v>
      </c>
      <c r="AH140">
        <v>2</v>
      </c>
      <c r="AI140">
        <v>22952020</v>
      </c>
      <c r="AJ140">
        <v>153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>
      <c r="A141">
        <f>ROW(Source!A233)</f>
        <v>233</v>
      </c>
      <c r="B141">
        <v>22952021</v>
      </c>
      <c r="C141">
        <v>22952019</v>
      </c>
      <c r="D141">
        <v>7231234</v>
      </c>
      <c r="E141">
        <v>1</v>
      </c>
      <c r="F141">
        <v>1</v>
      </c>
      <c r="G141">
        <v>7157832</v>
      </c>
      <c r="H141">
        <v>2</v>
      </c>
      <c r="I141" t="s">
        <v>1178</v>
      </c>
      <c r="J141" t="s">
        <v>1179</v>
      </c>
      <c r="K141" t="s">
        <v>1180</v>
      </c>
      <c r="L141">
        <v>1368</v>
      </c>
      <c r="N141">
        <v>1011</v>
      </c>
      <c r="O141" t="s">
        <v>1059</v>
      </c>
      <c r="P141" t="s">
        <v>1059</v>
      </c>
      <c r="Q141">
        <v>1</v>
      </c>
      <c r="X141">
        <v>1.73</v>
      </c>
      <c r="Y141">
        <v>0</v>
      </c>
      <c r="Z141">
        <v>5.28</v>
      </c>
      <c r="AA141">
        <v>0.64</v>
      </c>
      <c r="AB141">
        <v>0</v>
      </c>
      <c r="AC141">
        <v>0</v>
      </c>
      <c r="AD141">
        <v>1</v>
      </c>
      <c r="AE141">
        <v>0</v>
      </c>
      <c r="AF141" t="s">
        <v>45</v>
      </c>
      <c r="AG141">
        <v>1.73</v>
      </c>
      <c r="AH141">
        <v>2</v>
      </c>
      <c r="AI141">
        <v>22952021</v>
      </c>
      <c r="AJ141">
        <v>154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>
      <c r="A142">
        <f>ROW(Source!A233)</f>
        <v>233</v>
      </c>
      <c r="B142">
        <v>22952022</v>
      </c>
      <c r="C142">
        <v>22952019</v>
      </c>
      <c r="D142">
        <v>7231421</v>
      </c>
      <c r="E142">
        <v>1</v>
      </c>
      <c r="F142">
        <v>1</v>
      </c>
      <c r="G142">
        <v>7157832</v>
      </c>
      <c r="H142">
        <v>2</v>
      </c>
      <c r="I142" t="s">
        <v>1157</v>
      </c>
      <c r="J142" t="s">
        <v>1158</v>
      </c>
      <c r="K142" t="s">
        <v>1159</v>
      </c>
      <c r="L142">
        <v>1368</v>
      </c>
      <c r="N142">
        <v>1011</v>
      </c>
      <c r="O142" t="s">
        <v>1059</v>
      </c>
      <c r="P142" t="s">
        <v>1059</v>
      </c>
      <c r="Q142">
        <v>1</v>
      </c>
      <c r="X142">
        <v>0.06</v>
      </c>
      <c r="Y142">
        <v>0</v>
      </c>
      <c r="Z142">
        <v>74.44</v>
      </c>
      <c r="AA142">
        <v>17.59</v>
      </c>
      <c r="AB142">
        <v>0</v>
      </c>
      <c r="AC142">
        <v>0</v>
      </c>
      <c r="AD142">
        <v>1</v>
      </c>
      <c r="AE142">
        <v>0</v>
      </c>
      <c r="AF142" t="s">
        <v>45</v>
      </c>
      <c r="AG142">
        <v>0.06</v>
      </c>
      <c r="AH142">
        <v>2</v>
      </c>
      <c r="AI142">
        <v>22952022</v>
      </c>
      <c r="AJ142">
        <v>155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>
      <c r="A143">
        <f>ROW(Source!A233)</f>
        <v>233</v>
      </c>
      <c r="B143">
        <v>22952023</v>
      </c>
      <c r="C143">
        <v>22952019</v>
      </c>
      <c r="D143">
        <v>7231827</v>
      </c>
      <c r="E143">
        <v>1</v>
      </c>
      <c r="F143">
        <v>1</v>
      </c>
      <c r="G143">
        <v>7157832</v>
      </c>
      <c r="H143">
        <v>3</v>
      </c>
      <c r="I143" t="s">
        <v>612</v>
      </c>
      <c r="J143" t="s">
        <v>614</v>
      </c>
      <c r="K143" t="s">
        <v>613</v>
      </c>
      <c r="L143">
        <v>1339</v>
      </c>
      <c r="N143">
        <v>1007</v>
      </c>
      <c r="O143" t="s">
        <v>102</v>
      </c>
      <c r="P143" t="s">
        <v>102</v>
      </c>
      <c r="Q143">
        <v>1</v>
      </c>
      <c r="X143">
        <v>0.23</v>
      </c>
      <c r="Y143">
        <v>7.07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0</v>
      </c>
      <c r="AF143" t="s">
        <v>45</v>
      </c>
      <c r="AG143">
        <v>0.23</v>
      </c>
      <c r="AH143">
        <v>2</v>
      </c>
      <c r="AI143">
        <v>22952023</v>
      </c>
      <c r="AJ143">
        <v>156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>
      <c r="A144">
        <f>ROW(Source!A233)</f>
        <v>233</v>
      </c>
      <c r="B144">
        <v>22952024</v>
      </c>
      <c r="C144">
        <v>22952019</v>
      </c>
      <c r="D144">
        <v>7162666</v>
      </c>
      <c r="E144">
        <v>7157832</v>
      </c>
      <c r="F144">
        <v>1</v>
      </c>
      <c r="G144">
        <v>7157832</v>
      </c>
      <c r="H144">
        <v>3</v>
      </c>
      <c r="I144" t="s">
        <v>1445</v>
      </c>
      <c r="J144" t="s">
        <v>45</v>
      </c>
      <c r="K144" t="s">
        <v>1446</v>
      </c>
      <c r="L144">
        <v>1348</v>
      </c>
      <c r="N144">
        <v>1009</v>
      </c>
      <c r="O144" t="s">
        <v>138</v>
      </c>
      <c r="P144" t="s">
        <v>138</v>
      </c>
      <c r="Q144">
        <v>1000</v>
      </c>
      <c r="X144">
        <v>1.2E-2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s">
        <v>45</v>
      </c>
      <c r="AG144">
        <v>1.2E-2</v>
      </c>
      <c r="AH144">
        <v>3</v>
      </c>
      <c r="AI144">
        <v>-1</v>
      </c>
      <c r="AJ144" t="s">
        <v>45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>
      <c r="A145">
        <f>ROW(Source!A235)</f>
        <v>235</v>
      </c>
      <c r="B145">
        <v>22952004</v>
      </c>
      <c r="C145">
        <v>22952003</v>
      </c>
      <c r="D145">
        <v>7157835</v>
      </c>
      <c r="E145">
        <v>7157832</v>
      </c>
      <c r="F145">
        <v>1</v>
      </c>
      <c r="G145">
        <v>7157832</v>
      </c>
      <c r="H145">
        <v>1</v>
      </c>
      <c r="I145" t="s">
        <v>1053</v>
      </c>
      <c r="J145" t="s">
        <v>45</v>
      </c>
      <c r="K145" t="s">
        <v>1054</v>
      </c>
      <c r="L145">
        <v>1191</v>
      </c>
      <c r="N145">
        <v>1013</v>
      </c>
      <c r="O145" t="s">
        <v>1055</v>
      </c>
      <c r="P145" t="s">
        <v>1055</v>
      </c>
      <c r="Q145">
        <v>1</v>
      </c>
      <c r="X145">
        <v>27.8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1</v>
      </c>
      <c r="AF145" t="s">
        <v>45</v>
      </c>
      <c r="AG145">
        <v>27.8</v>
      </c>
      <c r="AH145">
        <v>2</v>
      </c>
      <c r="AI145">
        <v>22952004</v>
      </c>
      <c r="AJ145">
        <v>158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>
      <c r="A146">
        <f>ROW(Source!A235)</f>
        <v>235</v>
      </c>
      <c r="B146">
        <v>22952005</v>
      </c>
      <c r="C146">
        <v>22952003</v>
      </c>
      <c r="D146">
        <v>7159942</v>
      </c>
      <c r="E146">
        <v>7157832</v>
      </c>
      <c r="F146">
        <v>1</v>
      </c>
      <c r="G146">
        <v>7157832</v>
      </c>
      <c r="H146">
        <v>2</v>
      </c>
      <c r="I146" t="s">
        <v>1063</v>
      </c>
      <c r="J146" t="s">
        <v>45</v>
      </c>
      <c r="K146" t="s">
        <v>1064</v>
      </c>
      <c r="L146">
        <v>1344</v>
      </c>
      <c r="N146">
        <v>1008</v>
      </c>
      <c r="O146" t="s">
        <v>1065</v>
      </c>
      <c r="P146" t="s">
        <v>1065</v>
      </c>
      <c r="Q146">
        <v>1</v>
      </c>
      <c r="X146">
        <v>4.47</v>
      </c>
      <c r="Y146">
        <v>0</v>
      </c>
      <c r="Z146">
        <v>1</v>
      </c>
      <c r="AA146">
        <v>0</v>
      </c>
      <c r="AB146">
        <v>0</v>
      </c>
      <c r="AC146">
        <v>0</v>
      </c>
      <c r="AD146">
        <v>1</v>
      </c>
      <c r="AE146">
        <v>0</v>
      </c>
      <c r="AF146" t="s">
        <v>45</v>
      </c>
      <c r="AG146">
        <v>4.47</v>
      </c>
      <c r="AH146">
        <v>2</v>
      </c>
      <c r="AI146">
        <v>22952005</v>
      </c>
      <c r="AJ146">
        <v>159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>
      <c r="A147">
        <f>ROW(Source!A235)</f>
        <v>235</v>
      </c>
      <c r="B147">
        <v>22952006</v>
      </c>
      <c r="C147">
        <v>22952003</v>
      </c>
      <c r="D147">
        <v>7231827</v>
      </c>
      <c r="E147">
        <v>1</v>
      </c>
      <c r="F147">
        <v>1</v>
      </c>
      <c r="G147">
        <v>7157832</v>
      </c>
      <c r="H147">
        <v>3</v>
      </c>
      <c r="I147" t="s">
        <v>612</v>
      </c>
      <c r="J147" t="s">
        <v>614</v>
      </c>
      <c r="K147" t="s">
        <v>613</v>
      </c>
      <c r="L147">
        <v>1339</v>
      </c>
      <c r="N147">
        <v>1007</v>
      </c>
      <c r="O147" t="s">
        <v>102</v>
      </c>
      <c r="P147" t="s">
        <v>102</v>
      </c>
      <c r="Q147">
        <v>1</v>
      </c>
      <c r="X147">
        <v>0.24</v>
      </c>
      <c r="Y147">
        <v>7.07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0</v>
      </c>
      <c r="AF147" t="s">
        <v>45</v>
      </c>
      <c r="AG147">
        <v>0.24</v>
      </c>
      <c r="AH147">
        <v>2</v>
      </c>
      <c r="AI147">
        <v>22952006</v>
      </c>
      <c r="AJ147">
        <v>160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>
      <c r="A148">
        <f>ROW(Source!A235)</f>
        <v>235</v>
      </c>
      <c r="B148">
        <v>22952007</v>
      </c>
      <c r="C148">
        <v>22952003</v>
      </c>
      <c r="D148">
        <v>7233129</v>
      </c>
      <c r="E148">
        <v>1</v>
      </c>
      <c r="F148">
        <v>1</v>
      </c>
      <c r="G148">
        <v>7157832</v>
      </c>
      <c r="H148">
        <v>3</v>
      </c>
      <c r="I148" t="s">
        <v>1181</v>
      </c>
      <c r="J148" t="s">
        <v>1182</v>
      </c>
      <c r="K148" t="s">
        <v>1183</v>
      </c>
      <c r="L148">
        <v>1327</v>
      </c>
      <c r="N148">
        <v>1005</v>
      </c>
      <c r="O148" t="s">
        <v>462</v>
      </c>
      <c r="P148" t="s">
        <v>462</v>
      </c>
      <c r="Q148">
        <v>1</v>
      </c>
      <c r="X148">
        <v>0.8</v>
      </c>
      <c r="Y148">
        <v>104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45</v>
      </c>
      <c r="AG148">
        <v>0.8</v>
      </c>
      <c r="AH148">
        <v>2</v>
      </c>
      <c r="AI148">
        <v>22952007</v>
      </c>
      <c r="AJ148">
        <v>161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>
      <c r="A149">
        <f>ROW(Source!A235)</f>
        <v>235</v>
      </c>
      <c r="B149">
        <v>22952008</v>
      </c>
      <c r="C149">
        <v>22952003</v>
      </c>
      <c r="D149">
        <v>7232109</v>
      </c>
      <c r="E149">
        <v>1</v>
      </c>
      <c r="F149">
        <v>1</v>
      </c>
      <c r="G149">
        <v>7157832</v>
      </c>
      <c r="H149">
        <v>3</v>
      </c>
      <c r="I149" t="s">
        <v>1184</v>
      </c>
      <c r="J149" t="s">
        <v>1185</v>
      </c>
      <c r="K149" t="s">
        <v>1186</v>
      </c>
      <c r="L149">
        <v>1348</v>
      </c>
      <c r="N149">
        <v>1009</v>
      </c>
      <c r="O149" t="s">
        <v>138</v>
      </c>
      <c r="P149" t="s">
        <v>138</v>
      </c>
      <c r="Q149">
        <v>1000</v>
      </c>
      <c r="X149">
        <v>4.0200000000000001E-3</v>
      </c>
      <c r="Y149">
        <v>12237.68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45</v>
      </c>
      <c r="AG149">
        <v>4.0200000000000001E-3</v>
      </c>
      <c r="AH149">
        <v>2</v>
      </c>
      <c r="AI149">
        <v>22952008</v>
      </c>
      <c r="AJ149">
        <v>163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>
      <c r="A150">
        <f>ROW(Source!A235)</f>
        <v>235</v>
      </c>
      <c r="B150">
        <v>22952009</v>
      </c>
      <c r="C150">
        <v>22952003</v>
      </c>
      <c r="D150">
        <v>7232360</v>
      </c>
      <c r="E150">
        <v>1</v>
      </c>
      <c r="F150">
        <v>1</v>
      </c>
      <c r="G150">
        <v>7157832</v>
      </c>
      <c r="H150">
        <v>3</v>
      </c>
      <c r="I150" t="s">
        <v>1187</v>
      </c>
      <c r="J150" t="s">
        <v>1188</v>
      </c>
      <c r="K150" t="s">
        <v>1189</v>
      </c>
      <c r="L150">
        <v>1348</v>
      </c>
      <c r="N150">
        <v>1009</v>
      </c>
      <c r="O150" t="s">
        <v>138</v>
      </c>
      <c r="P150" t="s">
        <v>138</v>
      </c>
      <c r="Q150">
        <v>1000</v>
      </c>
      <c r="X150">
        <v>2.5499999999999998E-2</v>
      </c>
      <c r="Y150">
        <v>545.21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45</v>
      </c>
      <c r="AG150">
        <v>2.5499999999999998E-2</v>
      </c>
      <c r="AH150">
        <v>2</v>
      </c>
      <c r="AI150">
        <v>22952009</v>
      </c>
      <c r="AJ150">
        <v>165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>
      <c r="A151">
        <f>ROW(Source!A235)</f>
        <v>235</v>
      </c>
      <c r="B151">
        <v>22952010</v>
      </c>
      <c r="C151">
        <v>22952003</v>
      </c>
      <c r="D151">
        <v>7232367</v>
      </c>
      <c r="E151">
        <v>1</v>
      </c>
      <c r="F151">
        <v>1</v>
      </c>
      <c r="G151">
        <v>7157832</v>
      </c>
      <c r="H151">
        <v>3</v>
      </c>
      <c r="I151" t="s">
        <v>1190</v>
      </c>
      <c r="J151" t="s">
        <v>1191</v>
      </c>
      <c r="K151" t="s">
        <v>1192</v>
      </c>
      <c r="L151">
        <v>1348</v>
      </c>
      <c r="N151">
        <v>1009</v>
      </c>
      <c r="O151" t="s">
        <v>138</v>
      </c>
      <c r="P151" t="s">
        <v>138</v>
      </c>
      <c r="Q151">
        <v>1000</v>
      </c>
      <c r="X151">
        <v>1.0200000000000001E-3</v>
      </c>
      <c r="Y151">
        <v>12705.7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45</v>
      </c>
      <c r="AG151">
        <v>1.0200000000000001E-3</v>
      </c>
      <c r="AH151">
        <v>2</v>
      </c>
      <c r="AI151">
        <v>22952010</v>
      </c>
      <c r="AJ151">
        <v>166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>
      <c r="A152">
        <f>ROW(Source!A235)</f>
        <v>235</v>
      </c>
      <c r="B152">
        <v>22952011</v>
      </c>
      <c r="C152">
        <v>22952003</v>
      </c>
      <c r="D152">
        <v>7164016</v>
      </c>
      <c r="E152">
        <v>7157832</v>
      </c>
      <c r="F152">
        <v>1</v>
      </c>
      <c r="G152">
        <v>7157832</v>
      </c>
      <c r="H152">
        <v>3</v>
      </c>
      <c r="I152" t="s">
        <v>1447</v>
      </c>
      <c r="J152" t="s">
        <v>45</v>
      </c>
      <c r="K152" t="s">
        <v>1448</v>
      </c>
      <c r="L152">
        <v>1348</v>
      </c>
      <c r="N152">
        <v>1009</v>
      </c>
      <c r="O152" t="s">
        <v>138</v>
      </c>
      <c r="P152" t="s">
        <v>138</v>
      </c>
      <c r="Q152">
        <v>1000</v>
      </c>
      <c r="X152">
        <v>7.1999999999999998E-3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s">
        <v>45</v>
      </c>
      <c r="AG152">
        <v>7.1999999999999998E-3</v>
      </c>
      <c r="AH152">
        <v>3</v>
      </c>
      <c r="AI152">
        <v>-1</v>
      </c>
      <c r="AJ152" t="s">
        <v>45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>
      <c r="A153">
        <f>ROW(Source!A235)</f>
        <v>235</v>
      </c>
      <c r="B153">
        <v>22952012</v>
      </c>
      <c r="C153">
        <v>22952003</v>
      </c>
      <c r="D153">
        <v>7164326</v>
      </c>
      <c r="E153">
        <v>7157832</v>
      </c>
      <c r="F153">
        <v>1</v>
      </c>
      <c r="G153">
        <v>7157832</v>
      </c>
      <c r="H153">
        <v>3</v>
      </c>
      <c r="I153" t="s">
        <v>1449</v>
      </c>
      <c r="J153" t="s">
        <v>45</v>
      </c>
      <c r="K153" t="s">
        <v>1450</v>
      </c>
      <c r="L153">
        <v>1348</v>
      </c>
      <c r="N153">
        <v>1009</v>
      </c>
      <c r="O153" t="s">
        <v>138</v>
      </c>
      <c r="P153" t="s">
        <v>138</v>
      </c>
      <c r="Q153">
        <v>1000</v>
      </c>
      <c r="X153">
        <v>7.0999999999999994E-2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 t="s">
        <v>45</v>
      </c>
      <c r="AG153">
        <v>7.0999999999999994E-2</v>
      </c>
      <c r="AH153">
        <v>3</v>
      </c>
      <c r="AI153">
        <v>-1</v>
      </c>
      <c r="AJ153" t="s">
        <v>45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>
      <c r="A154">
        <f>ROW(Source!A264)</f>
        <v>264</v>
      </c>
      <c r="B154">
        <v>22951973</v>
      </c>
      <c r="C154">
        <v>22951970</v>
      </c>
      <c r="D154">
        <v>7157835</v>
      </c>
      <c r="E154">
        <v>7157832</v>
      </c>
      <c r="F154">
        <v>1</v>
      </c>
      <c r="G154">
        <v>7157832</v>
      </c>
      <c r="H154">
        <v>1</v>
      </c>
      <c r="I154" t="s">
        <v>1053</v>
      </c>
      <c r="J154" t="s">
        <v>45</v>
      </c>
      <c r="K154" t="s">
        <v>1054</v>
      </c>
      <c r="L154">
        <v>1191</v>
      </c>
      <c r="N154">
        <v>1013</v>
      </c>
      <c r="O154" t="s">
        <v>1055</v>
      </c>
      <c r="P154" t="s">
        <v>1055</v>
      </c>
      <c r="Q154">
        <v>1</v>
      </c>
      <c r="X154">
        <v>175.2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1</v>
      </c>
      <c r="AF154" t="s">
        <v>45</v>
      </c>
      <c r="AG154">
        <v>175.2</v>
      </c>
      <c r="AH154">
        <v>2</v>
      </c>
      <c r="AI154">
        <v>22951971</v>
      </c>
      <c r="AJ154">
        <v>167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>
      <c r="A155">
        <f>ROW(Source!A264)</f>
        <v>264</v>
      </c>
      <c r="B155">
        <v>22951975</v>
      </c>
      <c r="C155">
        <v>22951970</v>
      </c>
      <c r="D155">
        <v>7182702</v>
      </c>
      <c r="E155">
        <v>7157832</v>
      </c>
      <c r="F155">
        <v>1</v>
      </c>
      <c r="G155">
        <v>7157832</v>
      </c>
      <c r="H155">
        <v>3</v>
      </c>
      <c r="I155" t="s">
        <v>1066</v>
      </c>
      <c r="J155" t="s">
        <v>45</v>
      </c>
      <c r="K155" t="s">
        <v>1134</v>
      </c>
      <c r="L155">
        <v>1348</v>
      </c>
      <c r="N155">
        <v>1009</v>
      </c>
      <c r="O155" t="s">
        <v>138</v>
      </c>
      <c r="P155" t="s">
        <v>138</v>
      </c>
      <c r="Q155">
        <v>1000</v>
      </c>
      <c r="X155">
        <v>3.38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45</v>
      </c>
      <c r="AG155">
        <v>3.38</v>
      </c>
      <c r="AH155">
        <v>2</v>
      </c>
      <c r="AI155">
        <v>22951972</v>
      </c>
      <c r="AJ155">
        <v>168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>
      <c r="A156">
        <f>ROW(Source!A264)</f>
        <v>264</v>
      </c>
      <c r="B156">
        <v>22951974</v>
      </c>
      <c r="C156">
        <v>22951970</v>
      </c>
      <c r="D156">
        <v>7178746</v>
      </c>
      <c r="E156">
        <v>7157832</v>
      </c>
      <c r="F156">
        <v>1</v>
      </c>
      <c r="G156">
        <v>7157832</v>
      </c>
      <c r="H156">
        <v>3</v>
      </c>
      <c r="I156" t="s">
        <v>1443</v>
      </c>
      <c r="J156" t="s">
        <v>45</v>
      </c>
      <c r="K156" t="s">
        <v>1444</v>
      </c>
      <c r="L156">
        <v>1339</v>
      </c>
      <c r="N156">
        <v>1007</v>
      </c>
      <c r="O156" t="s">
        <v>102</v>
      </c>
      <c r="P156" t="s">
        <v>102</v>
      </c>
      <c r="Q156">
        <v>1</v>
      </c>
      <c r="X156">
        <v>2.31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s">
        <v>45</v>
      </c>
      <c r="AG156">
        <v>2.31</v>
      </c>
      <c r="AH156">
        <v>3</v>
      </c>
      <c r="AI156">
        <v>-1</v>
      </c>
      <c r="AJ156" t="s">
        <v>45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>
      <c r="A157">
        <f>ROW(Source!A266)</f>
        <v>266</v>
      </c>
      <c r="B157">
        <v>22952033</v>
      </c>
      <c r="C157">
        <v>22952028</v>
      </c>
      <c r="D157">
        <v>7157835</v>
      </c>
      <c r="E157">
        <v>7157832</v>
      </c>
      <c r="F157">
        <v>1</v>
      </c>
      <c r="G157">
        <v>7157832</v>
      </c>
      <c r="H157">
        <v>1</v>
      </c>
      <c r="I157" t="s">
        <v>1053</v>
      </c>
      <c r="J157" t="s">
        <v>45</v>
      </c>
      <c r="K157" t="s">
        <v>1054</v>
      </c>
      <c r="L157">
        <v>1191</v>
      </c>
      <c r="N157">
        <v>1013</v>
      </c>
      <c r="O157" t="s">
        <v>1055</v>
      </c>
      <c r="P157" t="s">
        <v>1055</v>
      </c>
      <c r="Q157">
        <v>1</v>
      </c>
      <c r="X157">
        <v>5.74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1</v>
      </c>
      <c r="AF157" t="s">
        <v>45</v>
      </c>
      <c r="AG157">
        <v>5.74</v>
      </c>
      <c r="AH157">
        <v>2</v>
      </c>
      <c r="AI157">
        <v>22952029</v>
      </c>
      <c r="AJ157">
        <v>170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>
      <c r="A158">
        <f>ROW(Source!A266)</f>
        <v>266</v>
      </c>
      <c r="B158">
        <v>22952034</v>
      </c>
      <c r="C158">
        <v>22952028</v>
      </c>
      <c r="D158">
        <v>7231234</v>
      </c>
      <c r="E158">
        <v>1</v>
      </c>
      <c r="F158">
        <v>1</v>
      </c>
      <c r="G158">
        <v>7157832</v>
      </c>
      <c r="H158">
        <v>2</v>
      </c>
      <c r="I158" t="s">
        <v>1178</v>
      </c>
      <c r="J158" t="s">
        <v>1179</v>
      </c>
      <c r="K158" t="s">
        <v>1180</v>
      </c>
      <c r="L158">
        <v>1368</v>
      </c>
      <c r="N158">
        <v>1011</v>
      </c>
      <c r="O158" t="s">
        <v>1059</v>
      </c>
      <c r="P158" t="s">
        <v>1059</v>
      </c>
      <c r="Q158">
        <v>1</v>
      </c>
      <c r="X158">
        <v>1.73</v>
      </c>
      <c r="Y158">
        <v>0</v>
      </c>
      <c r="Z158">
        <v>5.28</v>
      </c>
      <c r="AA158">
        <v>0.64</v>
      </c>
      <c r="AB158">
        <v>0</v>
      </c>
      <c r="AC158">
        <v>0</v>
      </c>
      <c r="AD158">
        <v>1</v>
      </c>
      <c r="AE158">
        <v>0</v>
      </c>
      <c r="AF158" t="s">
        <v>45</v>
      </c>
      <c r="AG158">
        <v>1.73</v>
      </c>
      <c r="AH158">
        <v>2</v>
      </c>
      <c r="AI158">
        <v>22952030</v>
      </c>
      <c r="AJ158">
        <v>171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>
      <c r="A159">
        <f>ROW(Source!A266)</f>
        <v>266</v>
      </c>
      <c r="B159">
        <v>22952035</v>
      </c>
      <c r="C159">
        <v>22952028</v>
      </c>
      <c r="D159">
        <v>7231421</v>
      </c>
      <c r="E159">
        <v>1</v>
      </c>
      <c r="F159">
        <v>1</v>
      </c>
      <c r="G159">
        <v>7157832</v>
      </c>
      <c r="H159">
        <v>2</v>
      </c>
      <c r="I159" t="s">
        <v>1157</v>
      </c>
      <c r="J159" t="s">
        <v>1158</v>
      </c>
      <c r="K159" t="s">
        <v>1159</v>
      </c>
      <c r="L159">
        <v>1368</v>
      </c>
      <c r="N159">
        <v>1011</v>
      </c>
      <c r="O159" t="s">
        <v>1059</v>
      </c>
      <c r="P159" t="s">
        <v>1059</v>
      </c>
      <c r="Q159">
        <v>1</v>
      </c>
      <c r="X159">
        <v>0.06</v>
      </c>
      <c r="Y159">
        <v>0</v>
      </c>
      <c r="Z159">
        <v>74.44</v>
      </c>
      <c r="AA159">
        <v>17.59</v>
      </c>
      <c r="AB159">
        <v>0</v>
      </c>
      <c r="AC159">
        <v>0</v>
      </c>
      <c r="AD159">
        <v>1</v>
      </c>
      <c r="AE159">
        <v>0</v>
      </c>
      <c r="AF159" t="s">
        <v>45</v>
      </c>
      <c r="AG159">
        <v>0.06</v>
      </c>
      <c r="AH159">
        <v>2</v>
      </c>
      <c r="AI159">
        <v>22952031</v>
      </c>
      <c r="AJ159">
        <v>172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>
      <c r="A160">
        <f>ROW(Source!A266)</f>
        <v>266</v>
      </c>
      <c r="B160">
        <v>22952036</v>
      </c>
      <c r="C160">
        <v>22952028</v>
      </c>
      <c r="D160">
        <v>7231827</v>
      </c>
      <c r="E160">
        <v>1</v>
      </c>
      <c r="F160">
        <v>1</v>
      </c>
      <c r="G160">
        <v>7157832</v>
      </c>
      <c r="H160">
        <v>3</v>
      </c>
      <c r="I160" t="s">
        <v>612</v>
      </c>
      <c r="J160" t="s">
        <v>614</v>
      </c>
      <c r="K160" t="s">
        <v>613</v>
      </c>
      <c r="L160">
        <v>1339</v>
      </c>
      <c r="N160">
        <v>1007</v>
      </c>
      <c r="O160" t="s">
        <v>102</v>
      </c>
      <c r="P160" t="s">
        <v>102</v>
      </c>
      <c r="Q160">
        <v>1</v>
      </c>
      <c r="X160">
        <v>0.23</v>
      </c>
      <c r="Y160">
        <v>7.07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45</v>
      </c>
      <c r="AG160">
        <v>0.23</v>
      </c>
      <c r="AH160">
        <v>2</v>
      </c>
      <c r="AI160">
        <v>22952032</v>
      </c>
      <c r="AJ160">
        <v>173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>
      <c r="A161">
        <f>ROW(Source!A266)</f>
        <v>266</v>
      </c>
      <c r="B161">
        <v>22952037</v>
      </c>
      <c r="C161">
        <v>22952028</v>
      </c>
      <c r="D161">
        <v>7162666</v>
      </c>
      <c r="E161">
        <v>7157832</v>
      </c>
      <c r="F161">
        <v>1</v>
      </c>
      <c r="G161">
        <v>7157832</v>
      </c>
      <c r="H161">
        <v>3</v>
      </c>
      <c r="I161" t="s">
        <v>1445</v>
      </c>
      <c r="J161" t="s">
        <v>45</v>
      </c>
      <c r="K161" t="s">
        <v>1446</v>
      </c>
      <c r="L161">
        <v>1348</v>
      </c>
      <c r="N161">
        <v>1009</v>
      </c>
      <c r="O161" t="s">
        <v>138</v>
      </c>
      <c r="P161" t="s">
        <v>138</v>
      </c>
      <c r="Q161">
        <v>1000</v>
      </c>
      <c r="X161">
        <v>1.2E-2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s">
        <v>45</v>
      </c>
      <c r="AG161">
        <v>1.2E-2</v>
      </c>
      <c r="AH161">
        <v>3</v>
      </c>
      <c r="AI161">
        <v>-1</v>
      </c>
      <c r="AJ161" t="s">
        <v>45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>
      <c r="A162">
        <f>ROW(Source!A268)</f>
        <v>268</v>
      </c>
      <c r="B162">
        <v>22951988</v>
      </c>
      <c r="C162">
        <v>22951987</v>
      </c>
      <c r="D162">
        <v>7157835</v>
      </c>
      <c r="E162">
        <v>7157832</v>
      </c>
      <c r="F162">
        <v>1</v>
      </c>
      <c r="G162">
        <v>7157832</v>
      </c>
      <c r="H162">
        <v>1</v>
      </c>
      <c r="I162" t="s">
        <v>1053</v>
      </c>
      <c r="J162" t="s">
        <v>45</v>
      </c>
      <c r="K162" t="s">
        <v>1054</v>
      </c>
      <c r="L162">
        <v>1191</v>
      </c>
      <c r="N162">
        <v>1013</v>
      </c>
      <c r="O162" t="s">
        <v>1055</v>
      </c>
      <c r="P162" t="s">
        <v>1055</v>
      </c>
      <c r="Q162">
        <v>1</v>
      </c>
      <c r="X162">
        <v>36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1</v>
      </c>
      <c r="AF162" t="s">
        <v>45</v>
      </c>
      <c r="AG162">
        <v>36</v>
      </c>
      <c r="AH162">
        <v>2</v>
      </c>
      <c r="AI162">
        <v>22951988</v>
      </c>
      <c r="AJ162">
        <v>175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>
      <c r="A163">
        <f>ROW(Source!A268)</f>
        <v>268</v>
      </c>
      <c r="B163">
        <v>22951989</v>
      </c>
      <c r="C163">
        <v>22951987</v>
      </c>
      <c r="D163">
        <v>7159942</v>
      </c>
      <c r="E163">
        <v>7157832</v>
      </c>
      <c r="F163">
        <v>1</v>
      </c>
      <c r="G163">
        <v>7157832</v>
      </c>
      <c r="H163">
        <v>2</v>
      </c>
      <c r="I163" t="s">
        <v>1063</v>
      </c>
      <c r="J163" t="s">
        <v>45</v>
      </c>
      <c r="K163" t="s">
        <v>1064</v>
      </c>
      <c r="L163">
        <v>1344</v>
      </c>
      <c r="N163">
        <v>1008</v>
      </c>
      <c r="O163" t="s">
        <v>1065</v>
      </c>
      <c r="P163" t="s">
        <v>1065</v>
      </c>
      <c r="Q163">
        <v>1</v>
      </c>
      <c r="X163">
        <v>4.47</v>
      </c>
      <c r="Y163">
        <v>0</v>
      </c>
      <c r="Z163">
        <v>1</v>
      </c>
      <c r="AA163">
        <v>0</v>
      </c>
      <c r="AB163">
        <v>0</v>
      </c>
      <c r="AC163">
        <v>0</v>
      </c>
      <c r="AD163">
        <v>1</v>
      </c>
      <c r="AE163">
        <v>0</v>
      </c>
      <c r="AF163" t="s">
        <v>45</v>
      </c>
      <c r="AG163">
        <v>4.47</v>
      </c>
      <c r="AH163">
        <v>2</v>
      </c>
      <c r="AI163">
        <v>22951989</v>
      </c>
      <c r="AJ163">
        <v>176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>
      <c r="A164">
        <f>ROW(Source!A268)</f>
        <v>268</v>
      </c>
      <c r="B164">
        <v>22951990</v>
      </c>
      <c r="C164">
        <v>22951987</v>
      </c>
      <c r="D164">
        <v>7231827</v>
      </c>
      <c r="E164">
        <v>1</v>
      </c>
      <c r="F164">
        <v>1</v>
      </c>
      <c r="G164">
        <v>7157832</v>
      </c>
      <c r="H164">
        <v>3</v>
      </c>
      <c r="I164" t="s">
        <v>612</v>
      </c>
      <c r="J164" t="s">
        <v>614</v>
      </c>
      <c r="K164" t="s">
        <v>613</v>
      </c>
      <c r="L164">
        <v>1339</v>
      </c>
      <c r="N164">
        <v>1007</v>
      </c>
      <c r="O164" t="s">
        <v>102</v>
      </c>
      <c r="P164" t="s">
        <v>102</v>
      </c>
      <c r="Q164">
        <v>1</v>
      </c>
      <c r="X164">
        <v>0.24</v>
      </c>
      <c r="Y164">
        <v>7.07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 t="s">
        <v>45</v>
      </c>
      <c r="AG164">
        <v>0.24</v>
      </c>
      <c r="AH164">
        <v>2</v>
      </c>
      <c r="AI164">
        <v>22951990</v>
      </c>
      <c r="AJ164">
        <v>177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>
      <c r="A165">
        <f>ROW(Source!A268)</f>
        <v>268</v>
      </c>
      <c r="B165">
        <v>22951991</v>
      </c>
      <c r="C165">
        <v>22951987</v>
      </c>
      <c r="D165">
        <v>7233129</v>
      </c>
      <c r="E165">
        <v>1</v>
      </c>
      <c r="F165">
        <v>1</v>
      </c>
      <c r="G165">
        <v>7157832</v>
      </c>
      <c r="H165">
        <v>3</v>
      </c>
      <c r="I165" t="s">
        <v>1181</v>
      </c>
      <c r="J165" t="s">
        <v>1182</v>
      </c>
      <c r="K165" t="s">
        <v>1183</v>
      </c>
      <c r="L165">
        <v>1327</v>
      </c>
      <c r="N165">
        <v>1005</v>
      </c>
      <c r="O165" t="s">
        <v>462</v>
      </c>
      <c r="P165" t="s">
        <v>462</v>
      </c>
      <c r="Q165">
        <v>1</v>
      </c>
      <c r="X165">
        <v>1.6</v>
      </c>
      <c r="Y165">
        <v>104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0</v>
      </c>
      <c r="AF165" t="s">
        <v>45</v>
      </c>
      <c r="AG165">
        <v>1.6</v>
      </c>
      <c r="AH165">
        <v>2</v>
      </c>
      <c r="AI165">
        <v>22951991</v>
      </c>
      <c r="AJ165">
        <v>178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>
      <c r="A166">
        <f>ROW(Source!A268)</f>
        <v>268</v>
      </c>
      <c r="B166">
        <v>22951992</v>
      </c>
      <c r="C166">
        <v>22951987</v>
      </c>
      <c r="D166">
        <v>7232109</v>
      </c>
      <c r="E166">
        <v>1</v>
      </c>
      <c r="F166">
        <v>1</v>
      </c>
      <c r="G166">
        <v>7157832</v>
      </c>
      <c r="H166">
        <v>3</v>
      </c>
      <c r="I166" t="s">
        <v>1184</v>
      </c>
      <c r="J166" t="s">
        <v>1185</v>
      </c>
      <c r="K166" t="s">
        <v>1186</v>
      </c>
      <c r="L166">
        <v>1348</v>
      </c>
      <c r="N166">
        <v>1009</v>
      </c>
      <c r="O166" t="s">
        <v>138</v>
      </c>
      <c r="P166" t="s">
        <v>138</v>
      </c>
      <c r="Q166">
        <v>1000</v>
      </c>
      <c r="X166">
        <v>4.0200000000000001E-3</v>
      </c>
      <c r="Y166">
        <v>12237.68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0</v>
      </c>
      <c r="AF166" t="s">
        <v>45</v>
      </c>
      <c r="AG166">
        <v>4.0200000000000001E-3</v>
      </c>
      <c r="AH166">
        <v>2</v>
      </c>
      <c r="AI166">
        <v>22951992</v>
      </c>
      <c r="AJ166">
        <v>180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>
      <c r="A167">
        <f>ROW(Source!A268)</f>
        <v>268</v>
      </c>
      <c r="B167">
        <v>22951993</v>
      </c>
      <c r="C167">
        <v>22951987</v>
      </c>
      <c r="D167">
        <v>7232360</v>
      </c>
      <c r="E167">
        <v>1</v>
      </c>
      <c r="F167">
        <v>1</v>
      </c>
      <c r="G167">
        <v>7157832</v>
      </c>
      <c r="H167">
        <v>3</v>
      </c>
      <c r="I167" t="s">
        <v>1187</v>
      </c>
      <c r="J167" t="s">
        <v>1188</v>
      </c>
      <c r="K167" t="s">
        <v>1189</v>
      </c>
      <c r="L167">
        <v>1348</v>
      </c>
      <c r="N167">
        <v>1009</v>
      </c>
      <c r="O167" t="s">
        <v>138</v>
      </c>
      <c r="P167" t="s">
        <v>138</v>
      </c>
      <c r="Q167">
        <v>1000</v>
      </c>
      <c r="X167">
        <v>2.5499999999999998E-2</v>
      </c>
      <c r="Y167">
        <v>545.21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0</v>
      </c>
      <c r="AF167" t="s">
        <v>45</v>
      </c>
      <c r="AG167">
        <v>2.5499999999999998E-2</v>
      </c>
      <c r="AH167">
        <v>2</v>
      </c>
      <c r="AI167">
        <v>22951993</v>
      </c>
      <c r="AJ167">
        <v>182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>
      <c r="A168">
        <f>ROW(Source!A268)</f>
        <v>268</v>
      </c>
      <c r="B168">
        <v>22951994</v>
      </c>
      <c r="C168">
        <v>22951987</v>
      </c>
      <c r="D168">
        <v>7232367</v>
      </c>
      <c r="E168">
        <v>1</v>
      </c>
      <c r="F168">
        <v>1</v>
      </c>
      <c r="G168">
        <v>7157832</v>
      </c>
      <c r="H168">
        <v>3</v>
      </c>
      <c r="I168" t="s">
        <v>1190</v>
      </c>
      <c r="J168" t="s">
        <v>1191</v>
      </c>
      <c r="K168" t="s">
        <v>1192</v>
      </c>
      <c r="L168">
        <v>1348</v>
      </c>
      <c r="N168">
        <v>1009</v>
      </c>
      <c r="O168" t="s">
        <v>138</v>
      </c>
      <c r="P168" t="s">
        <v>138</v>
      </c>
      <c r="Q168">
        <v>1000</v>
      </c>
      <c r="X168">
        <v>1.0200000000000001E-3</v>
      </c>
      <c r="Y168">
        <v>12705.7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0</v>
      </c>
      <c r="AF168" t="s">
        <v>45</v>
      </c>
      <c r="AG168">
        <v>1.0200000000000001E-3</v>
      </c>
      <c r="AH168">
        <v>2</v>
      </c>
      <c r="AI168">
        <v>22951994</v>
      </c>
      <c r="AJ168">
        <v>183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>
      <c r="A169">
        <f>ROW(Source!A268)</f>
        <v>268</v>
      </c>
      <c r="B169">
        <v>22951995</v>
      </c>
      <c r="C169">
        <v>22951987</v>
      </c>
      <c r="D169">
        <v>7164016</v>
      </c>
      <c r="E169">
        <v>7157832</v>
      </c>
      <c r="F169">
        <v>1</v>
      </c>
      <c r="G169">
        <v>7157832</v>
      </c>
      <c r="H169">
        <v>3</v>
      </c>
      <c r="I169" t="s">
        <v>1447</v>
      </c>
      <c r="J169" t="s">
        <v>45</v>
      </c>
      <c r="K169" t="s">
        <v>1448</v>
      </c>
      <c r="L169">
        <v>1348</v>
      </c>
      <c r="N169">
        <v>1009</v>
      </c>
      <c r="O169" t="s">
        <v>138</v>
      </c>
      <c r="P169" t="s">
        <v>138</v>
      </c>
      <c r="Q169">
        <v>1000</v>
      </c>
      <c r="X169">
        <v>7.6E-3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s">
        <v>45</v>
      </c>
      <c r="AG169">
        <v>7.6E-3</v>
      </c>
      <c r="AH169">
        <v>3</v>
      </c>
      <c r="AI169">
        <v>-1</v>
      </c>
      <c r="AJ169" t="s">
        <v>45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>
      <c r="A170">
        <f>ROW(Source!A268)</f>
        <v>268</v>
      </c>
      <c r="B170">
        <v>22951996</v>
      </c>
      <c r="C170">
        <v>22951987</v>
      </c>
      <c r="D170">
        <v>7164326</v>
      </c>
      <c r="E170">
        <v>7157832</v>
      </c>
      <c r="F170">
        <v>1</v>
      </c>
      <c r="G170">
        <v>7157832</v>
      </c>
      <c r="H170">
        <v>3</v>
      </c>
      <c r="I170" t="s">
        <v>1449</v>
      </c>
      <c r="J170" t="s">
        <v>45</v>
      </c>
      <c r="K170" t="s">
        <v>1450</v>
      </c>
      <c r="L170">
        <v>1348</v>
      </c>
      <c r="N170">
        <v>1009</v>
      </c>
      <c r="O170" t="s">
        <v>138</v>
      </c>
      <c r="P170" t="s">
        <v>138</v>
      </c>
      <c r="Q170">
        <v>1000</v>
      </c>
      <c r="X170">
        <v>7.0999999999999994E-2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s">
        <v>45</v>
      </c>
      <c r="AG170">
        <v>7.0999999999999994E-2</v>
      </c>
      <c r="AH170">
        <v>3</v>
      </c>
      <c r="AI170">
        <v>-1</v>
      </c>
      <c r="AJ170" t="s">
        <v>45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>
      <c r="A171">
        <f>ROW(Source!A322)</f>
        <v>322</v>
      </c>
      <c r="B171">
        <v>22952389</v>
      </c>
      <c r="C171">
        <v>22952238</v>
      </c>
      <c r="D171">
        <v>7157835</v>
      </c>
      <c r="E171">
        <v>7157832</v>
      </c>
      <c r="F171">
        <v>1</v>
      </c>
      <c r="G171">
        <v>7157832</v>
      </c>
      <c r="H171">
        <v>1</v>
      </c>
      <c r="I171" t="s">
        <v>1053</v>
      </c>
      <c r="J171" t="s">
        <v>45</v>
      </c>
      <c r="K171" t="s">
        <v>1054</v>
      </c>
      <c r="L171">
        <v>1191</v>
      </c>
      <c r="N171">
        <v>1013</v>
      </c>
      <c r="O171" t="s">
        <v>1055</v>
      </c>
      <c r="P171" t="s">
        <v>1055</v>
      </c>
      <c r="Q171">
        <v>1</v>
      </c>
      <c r="X171">
        <v>69.87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1</v>
      </c>
      <c r="AF171" t="s">
        <v>45</v>
      </c>
      <c r="AG171">
        <v>69.87</v>
      </c>
      <c r="AH171">
        <v>2</v>
      </c>
      <c r="AI171">
        <v>22952389</v>
      </c>
      <c r="AJ171">
        <v>184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>
      <c r="A172">
        <f>ROW(Source!A322)</f>
        <v>322</v>
      </c>
      <c r="B172">
        <v>22952390</v>
      </c>
      <c r="C172">
        <v>22952238</v>
      </c>
      <c r="D172">
        <v>7231126</v>
      </c>
      <c r="E172">
        <v>1</v>
      </c>
      <c r="F172">
        <v>1</v>
      </c>
      <c r="G172">
        <v>7157832</v>
      </c>
      <c r="H172">
        <v>2</v>
      </c>
      <c r="I172" t="s">
        <v>1125</v>
      </c>
      <c r="J172" t="s">
        <v>1126</v>
      </c>
      <c r="K172" t="s">
        <v>1127</v>
      </c>
      <c r="L172">
        <v>1368</v>
      </c>
      <c r="N172">
        <v>1011</v>
      </c>
      <c r="O172" t="s">
        <v>1059</v>
      </c>
      <c r="P172" t="s">
        <v>1059</v>
      </c>
      <c r="Q172">
        <v>1</v>
      </c>
      <c r="X172">
        <v>1.44</v>
      </c>
      <c r="Y172">
        <v>0</v>
      </c>
      <c r="Z172">
        <v>41.62</v>
      </c>
      <c r="AA172">
        <v>13.33</v>
      </c>
      <c r="AB172">
        <v>0</v>
      </c>
      <c r="AC172">
        <v>0</v>
      </c>
      <c r="AD172">
        <v>1</v>
      </c>
      <c r="AE172">
        <v>0</v>
      </c>
      <c r="AF172" t="s">
        <v>45</v>
      </c>
      <c r="AG172">
        <v>1.44</v>
      </c>
      <c r="AH172">
        <v>2</v>
      </c>
      <c r="AI172">
        <v>22952390</v>
      </c>
      <c r="AJ172">
        <v>185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>
      <c r="A173">
        <f>ROW(Source!A322)</f>
        <v>322</v>
      </c>
      <c r="B173">
        <v>22952391</v>
      </c>
      <c r="C173">
        <v>22952238</v>
      </c>
      <c r="D173">
        <v>7231489</v>
      </c>
      <c r="E173">
        <v>1</v>
      </c>
      <c r="F173">
        <v>1</v>
      </c>
      <c r="G173">
        <v>7157832</v>
      </c>
      <c r="H173">
        <v>2</v>
      </c>
      <c r="I173" t="s">
        <v>1077</v>
      </c>
      <c r="J173" t="s">
        <v>1078</v>
      </c>
      <c r="K173" t="s">
        <v>1079</v>
      </c>
      <c r="L173">
        <v>1368</v>
      </c>
      <c r="N173">
        <v>1011</v>
      </c>
      <c r="O173" t="s">
        <v>1059</v>
      </c>
      <c r="P173" t="s">
        <v>1059</v>
      </c>
      <c r="Q173">
        <v>1</v>
      </c>
      <c r="X173">
        <v>1.44</v>
      </c>
      <c r="Y173">
        <v>0</v>
      </c>
      <c r="Z173">
        <v>3.16</v>
      </c>
      <c r="AA173">
        <v>0.04</v>
      </c>
      <c r="AB173">
        <v>0</v>
      </c>
      <c r="AC173">
        <v>0</v>
      </c>
      <c r="AD173">
        <v>1</v>
      </c>
      <c r="AE173">
        <v>0</v>
      </c>
      <c r="AF173" t="s">
        <v>45</v>
      </c>
      <c r="AG173">
        <v>1.44</v>
      </c>
      <c r="AH173">
        <v>2</v>
      </c>
      <c r="AI173">
        <v>22952391</v>
      </c>
      <c r="AJ173">
        <v>186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>
      <c r="A174">
        <f>ROW(Source!A322)</f>
        <v>322</v>
      </c>
      <c r="B174">
        <v>22952392</v>
      </c>
      <c r="C174">
        <v>22952238</v>
      </c>
      <c r="D174">
        <v>7182702</v>
      </c>
      <c r="E174">
        <v>7157832</v>
      </c>
      <c r="F174">
        <v>1</v>
      </c>
      <c r="G174">
        <v>7157832</v>
      </c>
      <c r="H174">
        <v>3</v>
      </c>
      <c r="I174" t="s">
        <v>1066</v>
      </c>
      <c r="J174" t="s">
        <v>45</v>
      </c>
      <c r="K174" t="s">
        <v>1134</v>
      </c>
      <c r="L174">
        <v>1348</v>
      </c>
      <c r="N174">
        <v>1009</v>
      </c>
      <c r="O174" t="s">
        <v>138</v>
      </c>
      <c r="P174" t="s">
        <v>138</v>
      </c>
      <c r="Q174">
        <v>1000</v>
      </c>
      <c r="X174">
        <v>5.2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0</v>
      </c>
      <c r="AF174" t="s">
        <v>45</v>
      </c>
      <c r="AG174">
        <v>5.2</v>
      </c>
      <c r="AH174">
        <v>2</v>
      </c>
      <c r="AI174">
        <v>22952392</v>
      </c>
      <c r="AJ174">
        <v>187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>
      <c r="A175">
        <f>ROW(Source!A323)</f>
        <v>323</v>
      </c>
      <c r="B175">
        <v>22952244</v>
      </c>
      <c r="C175">
        <v>22952243</v>
      </c>
      <c r="D175">
        <v>7157835</v>
      </c>
      <c r="E175">
        <v>7157832</v>
      </c>
      <c r="F175">
        <v>1</v>
      </c>
      <c r="G175">
        <v>7157832</v>
      </c>
      <c r="H175">
        <v>1</v>
      </c>
      <c r="I175" t="s">
        <v>1053</v>
      </c>
      <c r="J175" t="s">
        <v>45</v>
      </c>
      <c r="K175" t="s">
        <v>1054</v>
      </c>
      <c r="L175">
        <v>1191</v>
      </c>
      <c r="N175">
        <v>1013</v>
      </c>
      <c r="O175" t="s">
        <v>1055</v>
      </c>
      <c r="P175" t="s">
        <v>1055</v>
      </c>
      <c r="Q175">
        <v>1</v>
      </c>
      <c r="X175">
        <v>24.6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1</v>
      </c>
      <c r="AF175" t="s">
        <v>45</v>
      </c>
      <c r="AG175">
        <v>24.6</v>
      </c>
      <c r="AH175">
        <v>2</v>
      </c>
      <c r="AI175">
        <v>22952244</v>
      </c>
      <c r="AJ175">
        <v>188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>
      <c r="A176">
        <f>ROW(Source!A323)</f>
        <v>323</v>
      </c>
      <c r="B176">
        <v>22952245</v>
      </c>
      <c r="C176">
        <v>22952243</v>
      </c>
      <c r="D176">
        <v>7231126</v>
      </c>
      <c r="E176">
        <v>1</v>
      </c>
      <c r="F176">
        <v>1</v>
      </c>
      <c r="G176">
        <v>7157832</v>
      </c>
      <c r="H176">
        <v>2</v>
      </c>
      <c r="I176" t="s">
        <v>1125</v>
      </c>
      <c r="J176" t="s">
        <v>1126</v>
      </c>
      <c r="K176" t="s">
        <v>1127</v>
      </c>
      <c r="L176">
        <v>1368</v>
      </c>
      <c r="N176">
        <v>1011</v>
      </c>
      <c r="O176" t="s">
        <v>1059</v>
      </c>
      <c r="P176" t="s">
        <v>1059</v>
      </c>
      <c r="Q176">
        <v>1</v>
      </c>
      <c r="X176">
        <v>10.4</v>
      </c>
      <c r="Y176">
        <v>0</v>
      </c>
      <c r="Z176">
        <v>41.62</v>
      </c>
      <c r="AA176">
        <v>13.33</v>
      </c>
      <c r="AB176">
        <v>0</v>
      </c>
      <c r="AC176">
        <v>0</v>
      </c>
      <c r="AD176">
        <v>1</v>
      </c>
      <c r="AE176">
        <v>0</v>
      </c>
      <c r="AF176" t="s">
        <v>45</v>
      </c>
      <c r="AG176">
        <v>10.4</v>
      </c>
      <c r="AH176">
        <v>2</v>
      </c>
      <c r="AI176">
        <v>22952245</v>
      </c>
      <c r="AJ176">
        <v>189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>
      <c r="A177">
        <f>ROW(Source!A323)</f>
        <v>323</v>
      </c>
      <c r="B177">
        <v>22952246</v>
      </c>
      <c r="C177">
        <v>22952243</v>
      </c>
      <c r="D177">
        <v>7231489</v>
      </c>
      <c r="E177">
        <v>1</v>
      </c>
      <c r="F177">
        <v>1</v>
      </c>
      <c r="G177">
        <v>7157832</v>
      </c>
      <c r="H177">
        <v>2</v>
      </c>
      <c r="I177" t="s">
        <v>1077</v>
      </c>
      <c r="J177" t="s">
        <v>1078</v>
      </c>
      <c r="K177" t="s">
        <v>1079</v>
      </c>
      <c r="L177">
        <v>1368</v>
      </c>
      <c r="N177">
        <v>1011</v>
      </c>
      <c r="O177" t="s">
        <v>1059</v>
      </c>
      <c r="P177" t="s">
        <v>1059</v>
      </c>
      <c r="Q177">
        <v>1</v>
      </c>
      <c r="X177">
        <v>10.4</v>
      </c>
      <c r="Y177">
        <v>0</v>
      </c>
      <c r="Z177">
        <v>3.16</v>
      </c>
      <c r="AA177">
        <v>0.04</v>
      </c>
      <c r="AB177">
        <v>0</v>
      </c>
      <c r="AC177">
        <v>0</v>
      </c>
      <c r="AD177">
        <v>1</v>
      </c>
      <c r="AE177">
        <v>0</v>
      </c>
      <c r="AF177" t="s">
        <v>45</v>
      </c>
      <c r="AG177">
        <v>10.4</v>
      </c>
      <c r="AH177">
        <v>2</v>
      </c>
      <c r="AI177">
        <v>22952246</v>
      </c>
      <c r="AJ177">
        <v>190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>
      <c r="A178">
        <f>ROW(Source!A323)</f>
        <v>323</v>
      </c>
      <c r="B178">
        <v>22952247</v>
      </c>
      <c r="C178">
        <v>22952243</v>
      </c>
      <c r="D178">
        <v>7182702</v>
      </c>
      <c r="E178">
        <v>7157832</v>
      </c>
      <c r="F178">
        <v>1</v>
      </c>
      <c r="G178">
        <v>7157832</v>
      </c>
      <c r="H178">
        <v>3</v>
      </c>
      <c r="I178" t="s">
        <v>1066</v>
      </c>
      <c r="J178" t="s">
        <v>45</v>
      </c>
      <c r="K178" t="s">
        <v>1134</v>
      </c>
      <c r="L178">
        <v>1348</v>
      </c>
      <c r="N178">
        <v>1009</v>
      </c>
      <c r="O178" t="s">
        <v>138</v>
      </c>
      <c r="P178" t="s">
        <v>138</v>
      </c>
      <c r="Q178">
        <v>1000</v>
      </c>
      <c r="X178">
        <v>6.6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0</v>
      </c>
      <c r="AF178" t="s">
        <v>45</v>
      </c>
      <c r="AG178">
        <v>6.6</v>
      </c>
      <c r="AH178">
        <v>2</v>
      </c>
      <c r="AI178">
        <v>22952247</v>
      </c>
      <c r="AJ178">
        <v>191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>
      <c r="A179">
        <f>ROW(Source!A350)</f>
        <v>350</v>
      </c>
      <c r="B179">
        <v>22952249</v>
      </c>
      <c r="C179">
        <v>22952248</v>
      </c>
      <c r="D179">
        <v>7157835</v>
      </c>
      <c r="E179">
        <v>7157832</v>
      </c>
      <c r="F179">
        <v>1</v>
      </c>
      <c r="G179">
        <v>7157832</v>
      </c>
      <c r="H179">
        <v>1</v>
      </c>
      <c r="I179" t="s">
        <v>1053</v>
      </c>
      <c r="J179" t="s">
        <v>45</v>
      </c>
      <c r="K179" t="s">
        <v>1054</v>
      </c>
      <c r="L179">
        <v>1191</v>
      </c>
      <c r="N179">
        <v>1013</v>
      </c>
      <c r="O179" t="s">
        <v>1055</v>
      </c>
      <c r="P179" t="s">
        <v>1055</v>
      </c>
      <c r="Q179">
        <v>1</v>
      </c>
      <c r="X179">
        <v>24.3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1</v>
      </c>
      <c r="AF179" t="s">
        <v>45</v>
      </c>
      <c r="AG179">
        <v>24.3</v>
      </c>
      <c r="AH179">
        <v>2</v>
      </c>
      <c r="AI179">
        <v>22952249</v>
      </c>
      <c r="AJ179">
        <v>192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>
      <c r="A180">
        <f>ROW(Source!A350)</f>
        <v>350</v>
      </c>
      <c r="B180">
        <v>22952250</v>
      </c>
      <c r="C180">
        <v>22952248</v>
      </c>
      <c r="D180">
        <v>7231164</v>
      </c>
      <c r="E180">
        <v>1</v>
      </c>
      <c r="F180">
        <v>1</v>
      </c>
      <c r="G180">
        <v>7157832</v>
      </c>
      <c r="H180">
        <v>2</v>
      </c>
      <c r="I180" t="s">
        <v>1193</v>
      </c>
      <c r="J180" t="s">
        <v>1194</v>
      </c>
      <c r="K180" t="s">
        <v>1195</v>
      </c>
      <c r="L180">
        <v>1368</v>
      </c>
      <c r="N180">
        <v>1011</v>
      </c>
      <c r="O180" t="s">
        <v>1059</v>
      </c>
      <c r="P180" t="s">
        <v>1059</v>
      </c>
      <c r="Q180">
        <v>1</v>
      </c>
      <c r="X180">
        <v>2.29</v>
      </c>
      <c r="Y180">
        <v>0</v>
      </c>
      <c r="Z180">
        <v>13.46</v>
      </c>
      <c r="AA180">
        <v>0.54</v>
      </c>
      <c r="AB180">
        <v>0</v>
      </c>
      <c r="AC180">
        <v>0</v>
      </c>
      <c r="AD180">
        <v>1</v>
      </c>
      <c r="AE180">
        <v>0</v>
      </c>
      <c r="AF180" t="s">
        <v>45</v>
      </c>
      <c r="AG180">
        <v>2.29</v>
      </c>
      <c r="AH180">
        <v>2</v>
      </c>
      <c r="AI180">
        <v>22952250</v>
      </c>
      <c r="AJ180">
        <v>193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>
      <c r="A181">
        <f>ROW(Source!A350)</f>
        <v>350</v>
      </c>
      <c r="B181">
        <v>22952251</v>
      </c>
      <c r="C181">
        <v>22952248</v>
      </c>
      <c r="D181">
        <v>7231827</v>
      </c>
      <c r="E181">
        <v>1</v>
      </c>
      <c r="F181">
        <v>1</v>
      </c>
      <c r="G181">
        <v>7157832</v>
      </c>
      <c r="H181">
        <v>3</v>
      </c>
      <c r="I181" t="s">
        <v>612</v>
      </c>
      <c r="J181" t="s">
        <v>614</v>
      </c>
      <c r="K181" t="s">
        <v>613</v>
      </c>
      <c r="L181">
        <v>1339</v>
      </c>
      <c r="N181">
        <v>1007</v>
      </c>
      <c r="O181" t="s">
        <v>102</v>
      </c>
      <c r="P181" t="s">
        <v>102</v>
      </c>
      <c r="Q181">
        <v>1</v>
      </c>
      <c r="X181">
        <v>3.85</v>
      </c>
      <c r="Y181">
        <v>7.07</v>
      </c>
      <c r="Z181">
        <v>0</v>
      </c>
      <c r="AA181">
        <v>0</v>
      </c>
      <c r="AB181">
        <v>0</v>
      </c>
      <c r="AC181">
        <v>0</v>
      </c>
      <c r="AD181">
        <v>1</v>
      </c>
      <c r="AE181">
        <v>0</v>
      </c>
      <c r="AF181" t="s">
        <v>45</v>
      </c>
      <c r="AG181">
        <v>3.85</v>
      </c>
      <c r="AH181">
        <v>2</v>
      </c>
      <c r="AI181">
        <v>22952251</v>
      </c>
      <c r="AJ181">
        <v>194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>
      <c r="A182">
        <f>ROW(Source!A350)</f>
        <v>350</v>
      </c>
      <c r="B182">
        <v>22952252</v>
      </c>
      <c r="C182">
        <v>22952248</v>
      </c>
      <c r="D182">
        <v>7178723</v>
      </c>
      <c r="E182">
        <v>7157832</v>
      </c>
      <c r="F182">
        <v>1</v>
      </c>
      <c r="G182">
        <v>7157832</v>
      </c>
      <c r="H182">
        <v>3</v>
      </c>
      <c r="I182" t="s">
        <v>1451</v>
      </c>
      <c r="J182" t="s">
        <v>45</v>
      </c>
      <c r="K182" t="s">
        <v>1452</v>
      </c>
      <c r="L182">
        <v>1339</v>
      </c>
      <c r="N182">
        <v>1007</v>
      </c>
      <c r="O182" t="s">
        <v>102</v>
      </c>
      <c r="P182" t="s">
        <v>102</v>
      </c>
      <c r="Q182">
        <v>1</v>
      </c>
      <c r="X182">
        <v>1.53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 t="s">
        <v>45</v>
      </c>
      <c r="AG182">
        <v>1.53</v>
      </c>
      <c r="AH182">
        <v>3</v>
      </c>
      <c r="AI182">
        <v>-1</v>
      </c>
      <c r="AJ182" t="s">
        <v>45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>
      <c r="A183">
        <f>ROW(Source!A352)</f>
        <v>352</v>
      </c>
      <c r="B183">
        <v>22952280</v>
      </c>
      <c r="C183">
        <v>22952279</v>
      </c>
      <c r="D183">
        <v>7157835</v>
      </c>
      <c r="E183">
        <v>7157832</v>
      </c>
      <c r="F183">
        <v>1</v>
      </c>
      <c r="G183">
        <v>7157832</v>
      </c>
      <c r="H183">
        <v>1</v>
      </c>
      <c r="I183" t="s">
        <v>1053</v>
      </c>
      <c r="J183" t="s">
        <v>45</v>
      </c>
      <c r="K183" t="s">
        <v>1054</v>
      </c>
      <c r="L183">
        <v>1191</v>
      </c>
      <c r="N183">
        <v>1013</v>
      </c>
      <c r="O183" t="s">
        <v>1055</v>
      </c>
      <c r="P183" t="s">
        <v>1055</v>
      </c>
      <c r="Q183">
        <v>1</v>
      </c>
      <c r="X183">
        <v>0.09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1</v>
      </c>
      <c r="AF183" t="s">
        <v>441</v>
      </c>
      <c r="AG183">
        <v>1.3499999999999999</v>
      </c>
      <c r="AH183">
        <v>2</v>
      </c>
      <c r="AI183">
        <v>22952280</v>
      </c>
      <c r="AJ183">
        <v>196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>
      <c r="A184">
        <f>ROW(Source!A352)</f>
        <v>352</v>
      </c>
      <c r="B184">
        <v>22952281</v>
      </c>
      <c r="C184">
        <v>22952279</v>
      </c>
      <c r="D184">
        <v>7178723</v>
      </c>
      <c r="E184">
        <v>7157832</v>
      </c>
      <c r="F184">
        <v>1</v>
      </c>
      <c r="G184">
        <v>7157832</v>
      </c>
      <c r="H184">
        <v>3</v>
      </c>
      <c r="I184" t="s">
        <v>1451</v>
      </c>
      <c r="J184" t="s">
        <v>45</v>
      </c>
      <c r="K184" t="s">
        <v>1452</v>
      </c>
      <c r="L184">
        <v>1339</v>
      </c>
      <c r="N184">
        <v>1007</v>
      </c>
      <c r="O184" t="s">
        <v>102</v>
      </c>
      <c r="P184" t="s">
        <v>102</v>
      </c>
      <c r="Q184">
        <v>1</v>
      </c>
      <c r="X184">
        <v>0.10199999999999999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s">
        <v>45</v>
      </c>
      <c r="AG184">
        <v>0.10199999999999999</v>
      </c>
      <c r="AH184">
        <v>3</v>
      </c>
      <c r="AI184">
        <v>-1</v>
      </c>
      <c r="AJ184" t="s">
        <v>45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>
      <c r="A185">
        <f>ROW(Source!A354)</f>
        <v>354</v>
      </c>
      <c r="B185">
        <v>22952407</v>
      </c>
      <c r="C185">
        <v>22952406</v>
      </c>
      <c r="D185">
        <v>7157835</v>
      </c>
      <c r="E185">
        <v>7157832</v>
      </c>
      <c r="F185">
        <v>1</v>
      </c>
      <c r="G185">
        <v>7157832</v>
      </c>
      <c r="H185">
        <v>1</v>
      </c>
      <c r="I185" t="s">
        <v>1053</v>
      </c>
      <c r="J185" t="s">
        <v>45</v>
      </c>
      <c r="K185" t="s">
        <v>1054</v>
      </c>
      <c r="L185">
        <v>1191</v>
      </c>
      <c r="N185">
        <v>1013</v>
      </c>
      <c r="O185" t="s">
        <v>1055</v>
      </c>
      <c r="P185" t="s">
        <v>1055</v>
      </c>
      <c r="Q185">
        <v>1</v>
      </c>
      <c r="X185">
        <v>135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1</v>
      </c>
      <c r="AF185" t="s">
        <v>45</v>
      </c>
      <c r="AG185">
        <v>135</v>
      </c>
      <c r="AH185">
        <v>2</v>
      </c>
      <c r="AI185">
        <v>22952407</v>
      </c>
      <c r="AJ185">
        <v>198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>
      <c r="A186">
        <f>ROW(Source!A354)</f>
        <v>354</v>
      </c>
      <c r="B186">
        <v>22952408</v>
      </c>
      <c r="C186">
        <v>22952406</v>
      </c>
      <c r="D186">
        <v>7231423</v>
      </c>
      <c r="E186">
        <v>1</v>
      </c>
      <c r="F186">
        <v>1</v>
      </c>
      <c r="G186">
        <v>7157832</v>
      </c>
      <c r="H186">
        <v>2</v>
      </c>
      <c r="I186" t="s">
        <v>1196</v>
      </c>
      <c r="J186" t="s">
        <v>1197</v>
      </c>
      <c r="K186" t="s">
        <v>1198</v>
      </c>
      <c r="L186">
        <v>1368</v>
      </c>
      <c r="N186">
        <v>1011</v>
      </c>
      <c r="O186" t="s">
        <v>1059</v>
      </c>
      <c r="P186" t="s">
        <v>1059</v>
      </c>
      <c r="Q186">
        <v>1</v>
      </c>
      <c r="X186">
        <v>0.12</v>
      </c>
      <c r="Y186">
        <v>0</v>
      </c>
      <c r="Z186">
        <v>84.66</v>
      </c>
      <c r="AA186">
        <v>19.66</v>
      </c>
      <c r="AB186">
        <v>0</v>
      </c>
      <c r="AC186">
        <v>0</v>
      </c>
      <c r="AD186">
        <v>1</v>
      </c>
      <c r="AE186">
        <v>0</v>
      </c>
      <c r="AF186" t="s">
        <v>45</v>
      </c>
      <c r="AG186">
        <v>0.12</v>
      </c>
      <c r="AH186">
        <v>2</v>
      </c>
      <c r="AI186">
        <v>22952408</v>
      </c>
      <c r="AJ186">
        <v>199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>
      <c r="A187">
        <f>ROW(Source!A354)</f>
        <v>354</v>
      </c>
      <c r="B187">
        <v>22952409</v>
      </c>
      <c r="C187">
        <v>22952406</v>
      </c>
      <c r="D187">
        <v>7231062</v>
      </c>
      <c r="E187">
        <v>1</v>
      </c>
      <c r="F187">
        <v>1</v>
      </c>
      <c r="G187">
        <v>7157832</v>
      </c>
      <c r="H187">
        <v>2</v>
      </c>
      <c r="I187" t="s">
        <v>1199</v>
      </c>
      <c r="J187" t="s">
        <v>1200</v>
      </c>
      <c r="K187" t="s">
        <v>1201</v>
      </c>
      <c r="L187">
        <v>1368</v>
      </c>
      <c r="N187">
        <v>1011</v>
      </c>
      <c r="O187" t="s">
        <v>1059</v>
      </c>
      <c r="P187" t="s">
        <v>1059</v>
      </c>
      <c r="Q187">
        <v>1</v>
      </c>
      <c r="X187">
        <v>5.93</v>
      </c>
      <c r="Y187">
        <v>0</v>
      </c>
      <c r="Z187">
        <v>1.61</v>
      </c>
      <c r="AA187">
        <v>0.04</v>
      </c>
      <c r="AB187">
        <v>0</v>
      </c>
      <c r="AC187">
        <v>0</v>
      </c>
      <c r="AD187">
        <v>1</v>
      </c>
      <c r="AE187">
        <v>0</v>
      </c>
      <c r="AF187" t="s">
        <v>45</v>
      </c>
      <c r="AG187">
        <v>5.93</v>
      </c>
      <c r="AH187">
        <v>2</v>
      </c>
      <c r="AI187">
        <v>22952409</v>
      </c>
      <c r="AJ187">
        <v>200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>
      <c r="A188">
        <f>ROW(Source!A354)</f>
        <v>354</v>
      </c>
      <c r="B188">
        <v>22952410</v>
      </c>
      <c r="C188">
        <v>22952406</v>
      </c>
      <c r="D188">
        <v>7231827</v>
      </c>
      <c r="E188">
        <v>1</v>
      </c>
      <c r="F188">
        <v>1</v>
      </c>
      <c r="G188">
        <v>7157832</v>
      </c>
      <c r="H188">
        <v>3</v>
      </c>
      <c r="I188" t="s">
        <v>612</v>
      </c>
      <c r="J188" t="s">
        <v>614</v>
      </c>
      <c r="K188" t="s">
        <v>613</v>
      </c>
      <c r="L188">
        <v>1339</v>
      </c>
      <c r="N188">
        <v>1007</v>
      </c>
      <c r="O188" t="s">
        <v>102</v>
      </c>
      <c r="P188" t="s">
        <v>102</v>
      </c>
      <c r="Q188">
        <v>1</v>
      </c>
      <c r="X188">
        <v>1.75</v>
      </c>
      <c r="Y188">
        <v>7.07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0</v>
      </c>
      <c r="AF188" t="s">
        <v>45</v>
      </c>
      <c r="AG188">
        <v>1.75</v>
      </c>
      <c r="AH188">
        <v>2</v>
      </c>
      <c r="AI188">
        <v>22952410</v>
      </c>
      <c r="AJ188">
        <v>201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>
      <c r="A189">
        <f>ROW(Source!A354)</f>
        <v>354</v>
      </c>
      <c r="B189">
        <v>22952411</v>
      </c>
      <c r="C189">
        <v>22952406</v>
      </c>
      <c r="D189">
        <v>7232363</v>
      </c>
      <c r="E189">
        <v>1</v>
      </c>
      <c r="F189">
        <v>1</v>
      </c>
      <c r="G189">
        <v>7157832</v>
      </c>
      <c r="H189">
        <v>3</v>
      </c>
      <c r="I189" t="s">
        <v>1202</v>
      </c>
      <c r="J189" t="s">
        <v>1203</v>
      </c>
      <c r="K189" t="s">
        <v>1204</v>
      </c>
      <c r="L189">
        <v>1327</v>
      </c>
      <c r="N189">
        <v>1005</v>
      </c>
      <c r="O189" t="s">
        <v>462</v>
      </c>
      <c r="P189" t="s">
        <v>462</v>
      </c>
      <c r="Q189">
        <v>1</v>
      </c>
      <c r="X189">
        <v>250</v>
      </c>
      <c r="Y189">
        <v>7.39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0</v>
      </c>
      <c r="AF189" t="s">
        <v>45</v>
      </c>
      <c r="AG189">
        <v>250</v>
      </c>
      <c r="AH189">
        <v>2</v>
      </c>
      <c r="AI189">
        <v>22952411</v>
      </c>
      <c r="AJ189">
        <v>202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>
      <c r="A190">
        <f>ROW(Source!A354)</f>
        <v>354</v>
      </c>
      <c r="B190">
        <v>22952412</v>
      </c>
      <c r="C190">
        <v>22952406</v>
      </c>
      <c r="D190">
        <v>7178414</v>
      </c>
      <c r="E190">
        <v>7157832</v>
      </c>
      <c r="F190">
        <v>1</v>
      </c>
      <c r="G190">
        <v>7157832</v>
      </c>
      <c r="H190">
        <v>3</v>
      </c>
      <c r="I190" t="s">
        <v>1441</v>
      </c>
      <c r="J190" t="s">
        <v>45</v>
      </c>
      <c r="K190" t="s">
        <v>1453</v>
      </c>
      <c r="L190">
        <v>1339</v>
      </c>
      <c r="N190">
        <v>1007</v>
      </c>
      <c r="O190" t="s">
        <v>102</v>
      </c>
      <c r="P190" t="s">
        <v>102</v>
      </c>
      <c r="Q190">
        <v>1</v>
      </c>
      <c r="X190">
        <v>102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s">
        <v>45</v>
      </c>
      <c r="AG190">
        <v>102</v>
      </c>
      <c r="AH190">
        <v>3</v>
      </c>
      <c r="AI190">
        <v>-1</v>
      </c>
      <c r="AJ190" t="s">
        <v>45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>
      <c r="A191">
        <f>ROW(Source!A356)</f>
        <v>356</v>
      </c>
      <c r="B191">
        <v>22952394</v>
      </c>
      <c r="C191">
        <v>22952393</v>
      </c>
      <c r="D191">
        <v>7157835</v>
      </c>
      <c r="E191">
        <v>7157832</v>
      </c>
      <c r="F191">
        <v>1</v>
      </c>
      <c r="G191">
        <v>7157832</v>
      </c>
      <c r="H191">
        <v>1</v>
      </c>
      <c r="I191" t="s">
        <v>1053</v>
      </c>
      <c r="J191" t="s">
        <v>45</v>
      </c>
      <c r="K191" t="s">
        <v>1054</v>
      </c>
      <c r="L191">
        <v>1191</v>
      </c>
      <c r="N191">
        <v>1013</v>
      </c>
      <c r="O191" t="s">
        <v>1055</v>
      </c>
      <c r="P191" t="s">
        <v>1055</v>
      </c>
      <c r="Q191">
        <v>1</v>
      </c>
      <c r="X191">
        <v>11.6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1</v>
      </c>
      <c r="AF191" t="s">
        <v>45</v>
      </c>
      <c r="AG191">
        <v>11.6</v>
      </c>
      <c r="AH191">
        <v>2</v>
      </c>
      <c r="AI191">
        <v>22952394</v>
      </c>
      <c r="AJ191">
        <v>204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>
      <c r="A192">
        <f>ROW(Source!A356)</f>
        <v>356</v>
      </c>
      <c r="B192">
        <v>22952395</v>
      </c>
      <c r="C192">
        <v>22952393</v>
      </c>
      <c r="D192">
        <v>7231421</v>
      </c>
      <c r="E192">
        <v>1</v>
      </c>
      <c r="F192">
        <v>1</v>
      </c>
      <c r="G192">
        <v>7157832</v>
      </c>
      <c r="H192">
        <v>2</v>
      </c>
      <c r="I192" t="s">
        <v>1157</v>
      </c>
      <c r="J192" t="s">
        <v>1158</v>
      </c>
      <c r="K192" t="s">
        <v>1159</v>
      </c>
      <c r="L192">
        <v>1368</v>
      </c>
      <c r="N192">
        <v>1011</v>
      </c>
      <c r="O192" t="s">
        <v>1059</v>
      </c>
      <c r="P192" t="s">
        <v>1059</v>
      </c>
      <c r="Q192">
        <v>1</v>
      </c>
      <c r="X192">
        <v>0.2</v>
      </c>
      <c r="Y192">
        <v>0</v>
      </c>
      <c r="Z192">
        <v>74.44</v>
      </c>
      <c r="AA192">
        <v>17.59</v>
      </c>
      <c r="AB192">
        <v>0</v>
      </c>
      <c r="AC192">
        <v>0</v>
      </c>
      <c r="AD192">
        <v>1</v>
      </c>
      <c r="AE192">
        <v>0</v>
      </c>
      <c r="AF192" t="s">
        <v>45</v>
      </c>
      <c r="AG192">
        <v>0.2</v>
      </c>
      <c r="AH192">
        <v>2</v>
      </c>
      <c r="AI192">
        <v>22952395</v>
      </c>
      <c r="AJ192">
        <v>205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>
      <c r="A193">
        <f>ROW(Source!A356)</f>
        <v>356</v>
      </c>
      <c r="B193">
        <v>22952396</v>
      </c>
      <c r="C193">
        <v>22952393</v>
      </c>
      <c r="D193">
        <v>7230811</v>
      </c>
      <c r="E193">
        <v>1</v>
      </c>
      <c r="F193">
        <v>1</v>
      </c>
      <c r="G193">
        <v>7157832</v>
      </c>
      <c r="H193">
        <v>2</v>
      </c>
      <c r="I193" t="s">
        <v>1144</v>
      </c>
      <c r="J193" t="s">
        <v>1145</v>
      </c>
      <c r="K193" t="s">
        <v>1146</v>
      </c>
      <c r="L193">
        <v>1368</v>
      </c>
      <c r="N193">
        <v>1011</v>
      </c>
      <c r="O193" t="s">
        <v>1059</v>
      </c>
      <c r="P193" t="s">
        <v>1059</v>
      </c>
      <c r="Q193">
        <v>1</v>
      </c>
      <c r="X193">
        <v>0.15</v>
      </c>
      <c r="Y193">
        <v>0</v>
      </c>
      <c r="Z193">
        <v>102.11</v>
      </c>
      <c r="AA193">
        <v>30.03</v>
      </c>
      <c r="AB193">
        <v>0</v>
      </c>
      <c r="AC193">
        <v>0</v>
      </c>
      <c r="AD193">
        <v>1</v>
      </c>
      <c r="AE193">
        <v>0</v>
      </c>
      <c r="AF193" t="s">
        <v>45</v>
      </c>
      <c r="AG193">
        <v>0.15</v>
      </c>
      <c r="AH193">
        <v>2</v>
      </c>
      <c r="AI193">
        <v>22952396</v>
      </c>
      <c r="AJ193">
        <v>206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>
      <c r="A194">
        <f>ROW(Source!A356)</f>
        <v>356</v>
      </c>
      <c r="B194">
        <v>22952397</v>
      </c>
      <c r="C194">
        <v>22952393</v>
      </c>
      <c r="D194">
        <v>7158477</v>
      </c>
      <c r="E194">
        <v>7157832</v>
      </c>
      <c r="F194">
        <v>1</v>
      </c>
      <c r="G194">
        <v>7157832</v>
      </c>
      <c r="H194">
        <v>3</v>
      </c>
      <c r="I194" t="s">
        <v>1454</v>
      </c>
      <c r="J194" t="s">
        <v>45</v>
      </c>
      <c r="K194" t="s">
        <v>1455</v>
      </c>
      <c r="L194">
        <v>1348</v>
      </c>
      <c r="N194">
        <v>1009</v>
      </c>
      <c r="O194" t="s">
        <v>138</v>
      </c>
      <c r="P194" t="s">
        <v>138</v>
      </c>
      <c r="Q194">
        <v>1000</v>
      </c>
      <c r="X194">
        <v>1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 t="s">
        <v>45</v>
      </c>
      <c r="AG194">
        <v>1</v>
      </c>
      <c r="AH194">
        <v>3</v>
      </c>
      <c r="AI194">
        <v>-1</v>
      </c>
      <c r="AJ194" t="s">
        <v>45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>
      <c r="A195">
        <f>ROW(Source!A356)</f>
        <v>356</v>
      </c>
      <c r="B195">
        <v>22952398</v>
      </c>
      <c r="C195">
        <v>22952393</v>
      </c>
      <c r="D195">
        <v>7232639</v>
      </c>
      <c r="E195">
        <v>1</v>
      </c>
      <c r="F195">
        <v>1</v>
      </c>
      <c r="G195">
        <v>7157832</v>
      </c>
      <c r="H195">
        <v>3</v>
      </c>
      <c r="I195" t="s">
        <v>1205</v>
      </c>
      <c r="J195" t="s">
        <v>1206</v>
      </c>
      <c r="K195" t="s">
        <v>1207</v>
      </c>
      <c r="L195">
        <v>1348</v>
      </c>
      <c r="N195">
        <v>1009</v>
      </c>
      <c r="O195" t="s">
        <v>138</v>
      </c>
      <c r="P195" t="s">
        <v>138</v>
      </c>
      <c r="Q195">
        <v>1000</v>
      </c>
      <c r="X195">
        <v>2.8000000000000001E-2</v>
      </c>
      <c r="Y195">
        <v>9246.9599999999991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0</v>
      </c>
      <c r="AF195" t="s">
        <v>45</v>
      </c>
      <c r="AG195">
        <v>2.8000000000000001E-2</v>
      </c>
      <c r="AH195">
        <v>2</v>
      </c>
      <c r="AI195">
        <v>22952398</v>
      </c>
      <c r="AJ195">
        <v>207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>
      <c r="A196">
        <f>ROW(Source!A358)</f>
        <v>358</v>
      </c>
      <c r="B196">
        <v>22952257</v>
      </c>
      <c r="C196">
        <v>22952256</v>
      </c>
      <c r="D196">
        <v>7157835</v>
      </c>
      <c r="E196">
        <v>7157832</v>
      </c>
      <c r="F196">
        <v>1</v>
      </c>
      <c r="G196">
        <v>7157832</v>
      </c>
      <c r="H196">
        <v>1</v>
      </c>
      <c r="I196" t="s">
        <v>1053</v>
      </c>
      <c r="J196" t="s">
        <v>45</v>
      </c>
      <c r="K196" t="s">
        <v>1054</v>
      </c>
      <c r="L196">
        <v>1191</v>
      </c>
      <c r="N196">
        <v>1013</v>
      </c>
      <c r="O196" t="s">
        <v>1055</v>
      </c>
      <c r="P196" t="s">
        <v>1055</v>
      </c>
      <c r="Q196">
        <v>1</v>
      </c>
      <c r="X196">
        <v>53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1</v>
      </c>
      <c r="AF196" t="s">
        <v>45</v>
      </c>
      <c r="AG196">
        <v>53</v>
      </c>
      <c r="AH196">
        <v>2</v>
      </c>
      <c r="AI196">
        <v>22952257</v>
      </c>
      <c r="AJ196">
        <v>209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>
      <c r="A197">
        <f>ROW(Source!A358)</f>
        <v>358</v>
      </c>
      <c r="B197">
        <v>22952258</v>
      </c>
      <c r="C197">
        <v>22952256</v>
      </c>
      <c r="D197">
        <v>7159942</v>
      </c>
      <c r="E197">
        <v>7157832</v>
      </c>
      <c r="F197">
        <v>1</v>
      </c>
      <c r="G197">
        <v>7157832</v>
      </c>
      <c r="H197">
        <v>2</v>
      </c>
      <c r="I197" t="s">
        <v>1063</v>
      </c>
      <c r="J197" t="s">
        <v>45</v>
      </c>
      <c r="K197" t="s">
        <v>1064</v>
      </c>
      <c r="L197">
        <v>1344</v>
      </c>
      <c r="N197">
        <v>1008</v>
      </c>
      <c r="O197" t="s">
        <v>1065</v>
      </c>
      <c r="P197" t="s">
        <v>1065</v>
      </c>
      <c r="Q197">
        <v>1</v>
      </c>
      <c r="X197">
        <v>267.17</v>
      </c>
      <c r="Y197">
        <v>0</v>
      </c>
      <c r="Z197">
        <v>1</v>
      </c>
      <c r="AA197">
        <v>0</v>
      </c>
      <c r="AB197">
        <v>0</v>
      </c>
      <c r="AC197">
        <v>0</v>
      </c>
      <c r="AD197">
        <v>1</v>
      </c>
      <c r="AE197">
        <v>0</v>
      </c>
      <c r="AF197" t="s">
        <v>45</v>
      </c>
      <c r="AG197">
        <v>267.17</v>
      </c>
      <c r="AH197">
        <v>2</v>
      </c>
      <c r="AI197">
        <v>22952258</v>
      </c>
      <c r="AJ197">
        <v>210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>
      <c r="A198">
        <f>ROW(Source!A358)</f>
        <v>358</v>
      </c>
      <c r="B198">
        <v>22952259</v>
      </c>
      <c r="C198">
        <v>22952256</v>
      </c>
      <c r="D198">
        <v>7234213</v>
      </c>
      <c r="E198">
        <v>1</v>
      </c>
      <c r="F198">
        <v>1</v>
      </c>
      <c r="G198">
        <v>7157832</v>
      </c>
      <c r="H198">
        <v>3</v>
      </c>
      <c r="I198" t="s">
        <v>1208</v>
      </c>
      <c r="J198" t="s">
        <v>1209</v>
      </c>
      <c r="K198" t="s">
        <v>1210</v>
      </c>
      <c r="L198">
        <v>1346</v>
      </c>
      <c r="N198">
        <v>1009</v>
      </c>
      <c r="O198" t="s">
        <v>163</v>
      </c>
      <c r="P198" t="s">
        <v>163</v>
      </c>
      <c r="Q198">
        <v>1</v>
      </c>
      <c r="X198">
        <v>6.9</v>
      </c>
      <c r="Y198">
        <v>6.27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0</v>
      </c>
      <c r="AF198" t="s">
        <v>45</v>
      </c>
      <c r="AG198">
        <v>6.9</v>
      </c>
      <c r="AH198">
        <v>2</v>
      </c>
      <c r="AI198">
        <v>22952259</v>
      </c>
      <c r="AJ198">
        <v>213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>
      <c r="A199">
        <f>ROW(Source!A358)</f>
        <v>358</v>
      </c>
      <c r="B199">
        <v>22952260</v>
      </c>
      <c r="C199">
        <v>22952256</v>
      </c>
      <c r="D199">
        <v>7232308</v>
      </c>
      <c r="E199">
        <v>1</v>
      </c>
      <c r="F199">
        <v>1</v>
      </c>
      <c r="G199">
        <v>7157832</v>
      </c>
      <c r="H199">
        <v>3</v>
      </c>
      <c r="I199" t="s">
        <v>1211</v>
      </c>
      <c r="J199" t="s">
        <v>1212</v>
      </c>
      <c r="K199" t="s">
        <v>1213</v>
      </c>
      <c r="L199">
        <v>1348</v>
      </c>
      <c r="N199">
        <v>1009</v>
      </c>
      <c r="O199" t="s">
        <v>138</v>
      </c>
      <c r="P199" t="s">
        <v>138</v>
      </c>
      <c r="Q199">
        <v>1000</v>
      </c>
      <c r="X199">
        <v>3.5000000000000003E-2</v>
      </c>
      <c r="Y199">
        <v>18910.8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 t="s">
        <v>45</v>
      </c>
      <c r="AG199">
        <v>3.5000000000000003E-2</v>
      </c>
      <c r="AH199">
        <v>2</v>
      </c>
      <c r="AI199">
        <v>22952260</v>
      </c>
      <c r="AJ199">
        <v>214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>
      <c r="A200">
        <f>ROW(Source!A358)</f>
        <v>358</v>
      </c>
      <c r="B200">
        <v>22952261</v>
      </c>
      <c r="C200">
        <v>22952256</v>
      </c>
      <c r="D200">
        <v>7179562</v>
      </c>
      <c r="E200">
        <v>7157832</v>
      </c>
      <c r="F200">
        <v>1</v>
      </c>
      <c r="G200">
        <v>7157832</v>
      </c>
      <c r="H200">
        <v>3</v>
      </c>
      <c r="I200" t="s">
        <v>1456</v>
      </c>
      <c r="J200" t="s">
        <v>45</v>
      </c>
      <c r="K200" t="s">
        <v>1457</v>
      </c>
      <c r="L200">
        <v>1327</v>
      </c>
      <c r="N200">
        <v>1005</v>
      </c>
      <c r="O200" t="s">
        <v>462</v>
      </c>
      <c r="P200" t="s">
        <v>462</v>
      </c>
      <c r="Q200">
        <v>1</v>
      </c>
      <c r="X200">
        <v>135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 t="s">
        <v>45</v>
      </c>
      <c r="AG200">
        <v>135</v>
      </c>
      <c r="AH200">
        <v>3</v>
      </c>
      <c r="AI200">
        <v>-1</v>
      </c>
      <c r="AJ200" t="s">
        <v>45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>
      <c r="A201">
        <f>ROW(Source!A358)</f>
        <v>358</v>
      </c>
      <c r="B201">
        <v>22952262</v>
      </c>
      <c r="C201">
        <v>22952256</v>
      </c>
      <c r="D201">
        <v>7179565</v>
      </c>
      <c r="E201">
        <v>7157832</v>
      </c>
      <c r="F201">
        <v>1</v>
      </c>
      <c r="G201">
        <v>7157832</v>
      </c>
      <c r="H201">
        <v>3</v>
      </c>
      <c r="I201" t="s">
        <v>1456</v>
      </c>
      <c r="J201" t="s">
        <v>45</v>
      </c>
      <c r="K201" t="s">
        <v>1458</v>
      </c>
      <c r="L201">
        <v>1327</v>
      </c>
      <c r="N201">
        <v>1005</v>
      </c>
      <c r="O201" t="s">
        <v>462</v>
      </c>
      <c r="P201" t="s">
        <v>462</v>
      </c>
      <c r="Q201">
        <v>1</v>
      </c>
      <c r="X201">
        <v>132.30000000000001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 t="s">
        <v>45</v>
      </c>
      <c r="AG201">
        <v>132.30000000000001</v>
      </c>
      <c r="AH201">
        <v>3</v>
      </c>
      <c r="AI201">
        <v>-1</v>
      </c>
      <c r="AJ201" t="s">
        <v>45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>
      <c r="A202">
        <f>ROW(Source!A361)</f>
        <v>361</v>
      </c>
      <c r="B202">
        <v>22952266</v>
      </c>
      <c r="C202">
        <v>22952265</v>
      </c>
      <c r="D202">
        <v>7157835</v>
      </c>
      <c r="E202">
        <v>7157832</v>
      </c>
      <c r="F202">
        <v>1</v>
      </c>
      <c r="G202">
        <v>7157832</v>
      </c>
      <c r="H202">
        <v>1</v>
      </c>
      <c r="I202" t="s">
        <v>1053</v>
      </c>
      <c r="J202" t="s">
        <v>45</v>
      </c>
      <c r="K202" t="s">
        <v>1054</v>
      </c>
      <c r="L202">
        <v>1191</v>
      </c>
      <c r="N202">
        <v>1013</v>
      </c>
      <c r="O202" t="s">
        <v>1055</v>
      </c>
      <c r="P202" t="s">
        <v>1055</v>
      </c>
      <c r="Q202">
        <v>1</v>
      </c>
      <c r="X202">
        <v>42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1</v>
      </c>
      <c r="AF202" t="s">
        <v>45</v>
      </c>
      <c r="AG202">
        <v>42</v>
      </c>
      <c r="AH202">
        <v>2</v>
      </c>
      <c r="AI202">
        <v>22952266</v>
      </c>
      <c r="AJ202">
        <v>215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>
      <c r="A203">
        <f>ROW(Source!A361)</f>
        <v>361</v>
      </c>
      <c r="B203">
        <v>22952267</v>
      </c>
      <c r="C203">
        <v>22952265</v>
      </c>
      <c r="D203">
        <v>7159942</v>
      </c>
      <c r="E203">
        <v>7157832</v>
      </c>
      <c r="F203">
        <v>1</v>
      </c>
      <c r="G203">
        <v>7157832</v>
      </c>
      <c r="H203">
        <v>2</v>
      </c>
      <c r="I203" t="s">
        <v>1063</v>
      </c>
      <c r="J203" t="s">
        <v>45</v>
      </c>
      <c r="K203" t="s">
        <v>1064</v>
      </c>
      <c r="L203">
        <v>1344</v>
      </c>
      <c r="N203">
        <v>1008</v>
      </c>
      <c r="O203" t="s">
        <v>1065</v>
      </c>
      <c r="P203" t="s">
        <v>1065</v>
      </c>
      <c r="Q203">
        <v>1</v>
      </c>
      <c r="X203">
        <v>48.03</v>
      </c>
      <c r="Y203">
        <v>0</v>
      </c>
      <c r="Z203">
        <v>1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45</v>
      </c>
      <c r="AG203">
        <v>48.03</v>
      </c>
      <c r="AH203">
        <v>2</v>
      </c>
      <c r="AI203">
        <v>22952267</v>
      </c>
      <c r="AJ203">
        <v>216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>
      <c r="A204">
        <f>ROW(Source!A361)</f>
        <v>361</v>
      </c>
      <c r="B204">
        <v>22952274</v>
      </c>
      <c r="C204">
        <v>22952265</v>
      </c>
      <c r="D204">
        <v>7182707</v>
      </c>
      <c r="E204">
        <v>7157832</v>
      </c>
      <c r="F204">
        <v>1</v>
      </c>
      <c r="G204">
        <v>7157832</v>
      </c>
      <c r="H204">
        <v>3</v>
      </c>
      <c r="I204" t="s">
        <v>1066</v>
      </c>
      <c r="J204" t="s">
        <v>45</v>
      </c>
      <c r="K204" t="s">
        <v>1067</v>
      </c>
      <c r="L204">
        <v>1344</v>
      </c>
      <c r="N204">
        <v>1008</v>
      </c>
      <c r="O204" t="s">
        <v>1065</v>
      </c>
      <c r="P204" t="s">
        <v>1065</v>
      </c>
      <c r="Q204">
        <v>1</v>
      </c>
      <c r="X204">
        <v>70.56</v>
      </c>
      <c r="Y204">
        <v>1</v>
      </c>
      <c r="Z204">
        <v>0</v>
      </c>
      <c r="AA204">
        <v>0</v>
      </c>
      <c r="AB204">
        <v>0</v>
      </c>
      <c r="AC204">
        <v>0</v>
      </c>
      <c r="AD204">
        <v>1</v>
      </c>
      <c r="AE204">
        <v>0</v>
      </c>
      <c r="AF204" t="s">
        <v>45</v>
      </c>
      <c r="AG204">
        <v>70.56</v>
      </c>
      <c r="AH204">
        <v>2</v>
      </c>
      <c r="AI204">
        <v>22952274</v>
      </c>
      <c r="AJ204">
        <v>217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>
      <c r="A205">
        <f>ROW(Source!A361)</f>
        <v>361</v>
      </c>
      <c r="B205">
        <v>22952268</v>
      </c>
      <c r="C205">
        <v>22952265</v>
      </c>
      <c r="D205">
        <v>7158248</v>
      </c>
      <c r="E205">
        <v>7157832</v>
      </c>
      <c r="F205">
        <v>1</v>
      </c>
      <c r="G205">
        <v>7157832</v>
      </c>
      <c r="H205">
        <v>3</v>
      </c>
      <c r="I205" t="s">
        <v>1459</v>
      </c>
      <c r="J205" t="s">
        <v>45</v>
      </c>
      <c r="K205" t="s">
        <v>1460</v>
      </c>
      <c r="L205">
        <v>1348</v>
      </c>
      <c r="N205">
        <v>1009</v>
      </c>
      <c r="O205" t="s">
        <v>138</v>
      </c>
      <c r="P205" t="s">
        <v>138</v>
      </c>
      <c r="Q205">
        <v>1000</v>
      </c>
      <c r="X205">
        <v>0.13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s">
        <v>45</v>
      </c>
      <c r="AG205">
        <v>0.13</v>
      </c>
      <c r="AH205">
        <v>3</v>
      </c>
      <c r="AI205">
        <v>-1</v>
      </c>
      <c r="AJ205" t="s">
        <v>45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>
      <c r="A206">
        <f>ROW(Source!A361)</f>
        <v>361</v>
      </c>
      <c r="B206">
        <v>22952269</v>
      </c>
      <c r="C206">
        <v>22952265</v>
      </c>
      <c r="D206">
        <v>7158756</v>
      </c>
      <c r="E206">
        <v>7157832</v>
      </c>
      <c r="F206">
        <v>1</v>
      </c>
      <c r="G206">
        <v>7157832</v>
      </c>
      <c r="H206">
        <v>3</v>
      </c>
      <c r="I206" t="s">
        <v>1461</v>
      </c>
      <c r="J206" t="s">
        <v>45</v>
      </c>
      <c r="K206" t="s">
        <v>1462</v>
      </c>
      <c r="L206">
        <v>1348</v>
      </c>
      <c r="N206">
        <v>1009</v>
      </c>
      <c r="O206" t="s">
        <v>138</v>
      </c>
      <c r="P206" t="s">
        <v>138</v>
      </c>
      <c r="Q206">
        <v>1000</v>
      </c>
      <c r="X206">
        <v>0.2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 t="s">
        <v>45</v>
      </c>
      <c r="AG206">
        <v>0.2</v>
      </c>
      <c r="AH206">
        <v>3</v>
      </c>
      <c r="AI206">
        <v>-1</v>
      </c>
      <c r="AJ206" t="s">
        <v>45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>
      <c r="A207">
        <f>ROW(Source!A361)</f>
        <v>361</v>
      </c>
      <c r="B207">
        <v>22952270</v>
      </c>
      <c r="C207">
        <v>22952265</v>
      </c>
      <c r="D207">
        <v>7232313</v>
      </c>
      <c r="E207">
        <v>1</v>
      </c>
      <c r="F207">
        <v>1</v>
      </c>
      <c r="G207">
        <v>7157832</v>
      </c>
      <c r="H207">
        <v>3</v>
      </c>
      <c r="I207" t="s">
        <v>1214</v>
      </c>
      <c r="J207" t="s">
        <v>1215</v>
      </c>
      <c r="K207" t="s">
        <v>1216</v>
      </c>
      <c r="L207">
        <v>1348</v>
      </c>
      <c r="N207">
        <v>1009</v>
      </c>
      <c r="O207" t="s">
        <v>138</v>
      </c>
      <c r="P207" t="s">
        <v>138</v>
      </c>
      <c r="Q207">
        <v>1000</v>
      </c>
      <c r="X207">
        <v>0.45400000000000001</v>
      </c>
      <c r="Y207">
        <v>3925.79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0</v>
      </c>
      <c r="AF207" t="s">
        <v>45</v>
      </c>
      <c r="AG207">
        <v>0.45400000000000001</v>
      </c>
      <c r="AH207">
        <v>2</v>
      </c>
      <c r="AI207">
        <v>22952270</v>
      </c>
      <c r="AJ207">
        <v>221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>
      <c r="A208">
        <f>ROW(Source!A361)</f>
        <v>361</v>
      </c>
      <c r="B208">
        <v>22952271</v>
      </c>
      <c r="C208">
        <v>22952265</v>
      </c>
      <c r="D208">
        <v>7232326</v>
      </c>
      <c r="E208">
        <v>1</v>
      </c>
      <c r="F208">
        <v>1</v>
      </c>
      <c r="G208">
        <v>7157832</v>
      </c>
      <c r="H208">
        <v>3</v>
      </c>
      <c r="I208" t="s">
        <v>1217</v>
      </c>
      <c r="J208" t="s">
        <v>1218</v>
      </c>
      <c r="K208" t="s">
        <v>1219</v>
      </c>
      <c r="L208">
        <v>1346</v>
      </c>
      <c r="N208">
        <v>1009</v>
      </c>
      <c r="O208" t="s">
        <v>163</v>
      </c>
      <c r="P208" t="s">
        <v>163</v>
      </c>
      <c r="Q208">
        <v>1</v>
      </c>
      <c r="X208">
        <v>6.7</v>
      </c>
      <c r="Y208">
        <v>42.53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45</v>
      </c>
      <c r="AG208">
        <v>6.7</v>
      </c>
      <c r="AH208">
        <v>2</v>
      </c>
      <c r="AI208">
        <v>22952271</v>
      </c>
      <c r="AJ208">
        <v>222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>
      <c r="A209">
        <f>ROW(Source!A361)</f>
        <v>361</v>
      </c>
      <c r="B209">
        <v>22952272</v>
      </c>
      <c r="C209">
        <v>22952265</v>
      </c>
      <c r="D209">
        <v>7178723</v>
      </c>
      <c r="E209">
        <v>7157832</v>
      </c>
      <c r="F209">
        <v>1</v>
      </c>
      <c r="G209">
        <v>7157832</v>
      </c>
      <c r="H209">
        <v>3</v>
      </c>
      <c r="I209" t="s">
        <v>1451</v>
      </c>
      <c r="J209" t="s">
        <v>45</v>
      </c>
      <c r="K209" t="s">
        <v>1452</v>
      </c>
      <c r="L209">
        <v>1339</v>
      </c>
      <c r="N209">
        <v>1007</v>
      </c>
      <c r="O209" t="s">
        <v>102</v>
      </c>
      <c r="P209" t="s">
        <v>102</v>
      </c>
      <c r="Q209">
        <v>1</v>
      </c>
      <c r="X209">
        <v>0.51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s">
        <v>45</v>
      </c>
      <c r="AG209">
        <v>0.51</v>
      </c>
      <c r="AH209">
        <v>3</v>
      </c>
      <c r="AI209">
        <v>-1</v>
      </c>
      <c r="AJ209" t="s">
        <v>45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>
      <c r="A210">
        <f>ROW(Source!A361)</f>
        <v>361</v>
      </c>
      <c r="B210">
        <v>22952273</v>
      </c>
      <c r="C210">
        <v>22952265</v>
      </c>
      <c r="D210">
        <v>7179524</v>
      </c>
      <c r="E210">
        <v>7157832</v>
      </c>
      <c r="F210">
        <v>1</v>
      </c>
      <c r="G210">
        <v>7157832</v>
      </c>
      <c r="H210">
        <v>3</v>
      </c>
      <c r="I210" t="s">
        <v>1463</v>
      </c>
      <c r="J210" t="s">
        <v>45</v>
      </c>
      <c r="K210" t="s">
        <v>1464</v>
      </c>
      <c r="L210">
        <v>1327</v>
      </c>
      <c r="N210">
        <v>1005</v>
      </c>
      <c r="O210" t="s">
        <v>462</v>
      </c>
      <c r="P210" t="s">
        <v>462</v>
      </c>
      <c r="Q210">
        <v>1</v>
      </c>
      <c r="X210">
        <v>189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 t="s">
        <v>45</v>
      </c>
      <c r="AG210">
        <v>189</v>
      </c>
      <c r="AH210">
        <v>3</v>
      </c>
      <c r="AI210">
        <v>-1</v>
      </c>
      <c r="AJ210" t="s">
        <v>45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>
      <c r="A211">
        <f>ROW(Source!A366)</f>
        <v>366</v>
      </c>
      <c r="B211">
        <v>22952401</v>
      </c>
      <c r="C211">
        <v>22952400</v>
      </c>
      <c r="D211">
        <v>7157835</v>
      </c>
      <c r="E211">
        <v>7157832</v>
      </c>
      <c r="F211">
        <v>1</v>
      </c>
      <c r="G211">
        <v>7157832</v>
      </c>
      <c r="H211">
        <v>1</v>
      </c>
      <c r="I211" t="s">
        <v>1053</v>
      </c>
      <c r="J211" t="s">
        <v>45</v>
      </c>
      <c r="K211" t="s">
        <v>1054</v>
      </c>
      <c r="L211">
        <v>1191</v>
      </c>
      <c r="N211">
        <v>1013</v>
      </c>
      <c r="O211" t="s">
        <v>1055</v>
      </c>
      <c r="P211" t="s">
        <v>1055</v>
      </c>
      <c r="Q211">
        <v>1</v>
      </c>
      <c r="X211">
        <v>97.2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1</v>
      </c>
      <c r="AF211" t="s">
        <v>45</v>
      </c>
      <c r="AG211">
        <v>97.2</v>
      </c>
      <c r="AH211">
        <v>2</v>
      </c>
      <c r="AI211">
        <v>22952401</v>
      </c>
      <c r="AJ211">
        <v>224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>
      <c r="A212">
        <f>ROW(Source!A366)</f>
        <v>366</v>
      </c>
      <c r="B212">
        <v>22952402</v>
      </c>
      <c r="C212">
        <v>22952400</v>
      </c>
      <c r="D212">
        <v>7159942</v>
      </c>
      <c r="E212">
        <v>7157832</v>
      </c>
      <c r="F212">
        <v>1</v>
      </c>
      <c r="G212">
        <v>7157832</v>
      </c>
      <c r="H212">
        <v>2</v>
      </c>
      <c r="I212" t="s">
        <v>1063</v>
      </c>
      <c r="J212" t="s">
        <v>45</v>
      </c>
      <c r="K212" t="s">
        <v>1064</v>
      </c>
      <c r="L212">
        <v>1344</v>
      </c>
      <c r="N212">
        <v>1008</v>
      </c>
      <c r="O212" t="s">
        <v>1065</v>
      </c>
      <c r="P212" t="s">
        <v>1065</v>
      </c>
      <c r="Q212">
        <v>1</v>
      </c>
      <c r="X212">
        <v>3.72</v>
      </c>
      <c r="Y212">
        <v>0</v>
      </c>
      <c r="Z212">
        <v>1</v>
      </c>
      <c r="AA212">
        <v>0</v>
      </c>
      <c r="AB212">
        <v>0</v>
      </c>
      <c r="AC212">
        <v>0</v>
      </c>
      <c r="AD212">
        <v>1</v>
      </c>
      <c r="AE212">
        <v>0</v>
      </c>
      <c r="AF212" t="s">
        <v>45</v>
      </c>
      <c r="AG212">
        <v>3.72</v>
      </c>
      <c r="AH212">
        <v>2</v>
      </c>
      <c r="AI212">
        <v>22952402</v>
      </c>
      <c r="AJ212">
        <v>225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>
      <c r="A213">
        <f>ROW(Source!A366)</f>
        <v>366</v>
      </c>
      <c r="B213">
        <v>22952404</v>
      </c>
      <c r="C213">
        <v>22952400</v>
      </c>
      <c r="D213">
        <v>7182707</v>
      </c>
      <c r="E213">
        <v>7157832</v>
      </c>
      <c r="F213">
        <v>1</v>
      </c>
      <c r="G213">
        <v>7157832</v>
      </c>
      <c r="H213">
        <v>3</v>
      </c>
      <c r="I213" t="s">
        <v>1066</v>
      </c>
      <c r="J213" t="s">
        <v>45</v>
      </c>
      <c r="K213" t="s">
        <v>1067</v>
      </c>
      <c r="L213">
        <v>1344</v>
      </c>
      <c r="N213">
        <v>1008</v>
      </c>
      <c r="O213" t="s">
        <v>1065</v>
      </c>
      <c r="P213" t="s">
        <v>1065</v>
      </c>
      <c r="Q213">
        <v>1</v>
      </c>
      <c r="X213">
        <v>40.18</v>
      </c>
      <c r="Y213">
        <v>1</v>
      </c>
      <c r="Z213">
        <v>0</v>
      </c>
      <c r="AA213">
        <v>0</v>
      </c>
      <c r="AB213">
        <v>0</v>
      </c>
      <c r="AC213">
        <v>0</v>
      </c>
      <c r="AD213">
        <v>1</v>
      </c>
      <c r="AE213">
        <v>0</v>
      </c>
      <c r="AF213" t="s">
        <v>45</v>
      </c>
      <c r="AG213">
        <v>40.18</v>
      </c>
      <c r="AH213">
        <v>2</v>
      </c>
      <c r="AI213">
        <v>22952404</v>
      </c>
      <c r="AJ213">
        <v>226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>
      <c r="A214">
        <f>ROW(Source!A366)</f>
        <v>366</v>
      </c>
      <c r="B214">
        <v>22952403</v>
      </c>
      <c r="C214">
        <v>22952400</v>
      </c>
      <c r="D214">
        <v>7158756</v>
      </c>
      <c r="E214">
        <v>7157832</v>
      </c>
      <c r="F214">
        <v>1</v>
      </c>
      <c r="G214">
        <v>7157832</v>
      </c>
      <c r="H214">
        <v>3</v>
      </c>
      <c r="I214" t="s">
        <v>1461</v>
      </c>
      <c r="J214" t="s">
        <v>45</v>
      </c>
      <c r="K214" t="s">
        <v>1462</v>
      </c>
      <c r="L214">
        <v>1348</v>
      </c>
      <c r="N214">
        <v>1009</v>
      </c>
      <c r="O214" t="s">
        <v>138</v>
      </c>
      <c r="P214" t="s">
        <v>138</v>
      </c>
      <c r="Q214">
        <v>1000</v>
      </c>
      <c r="X214">
        <v>0.56999999999999995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s">
        <v>45</v>
      </c>
      <c r="AG214">
        <v>0.56999999999999995</v>
      </c>
      <c r="AH214">
        <v>3</v>
      </c>
      <c r="AI214">
        <v>-1</v>
      </c>
      <c r="AJ214" t="s">
        <v>45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>
      <c r="A215">
        <f>ROW(Source!A394)</f>
        <v>394</v>
      </c>
      <c r="B215">
        <v>22955018</v>
      </c>
      <c r="C215">
        <v>22955016</v>
      </c>
      <c r="D215">
        <v>7157835</v>
      </c>
      <c r="E215">
        <v>7157832</v>
      </c>
      <c r="F215">
        <v>1</v>
      </c>
      <c r="G215">
        <v>7157832</v>
      </c>
      <c r="H215">
        <v>1</v>
      </c>
      <c r="I215" t="s">
        <v>1053</v>
      </c>
      <c r="J215" t="s">
        <v>45</v>
      </c>
      <c r="K215" t="s">
        <v>1054</v>
      </c>
      <c r="L215">
        <v>1191</v>
      </c>
      <c r="N215">
        <v>1013</v>
      </c>
      <c r="O215" t="s">
        <v>1055</v>
      </c>
      <c r="P215" t="s">
        <v>1055</v>
      </c>
      <c r="Q215">
        <v>1</v>
      </c>
      <c r="X215">
        <v>5.84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1</v>
      </c>
      <c r="AF215" t="s">
        <v>45</v>
      </c>
      <c r="AG215">
        <v>5.84</v>
      </c>
      <c r="AH215">
        <v>2</v>
      </c>
      <c r="AI215">
        <v>22955017</v>
      </c>
      <c r="AJ215">
        <v>228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>
      <c r="A216">
        <f>ROW(Source!A395)</f>
        <v>395</v>
      </c>
      <c r="B216">
        <v>22955021</v>
      </c>
      <c r="C216">
        <v>22955019</v>
      </c>
      <c r="D216">
        <v>7157835</v>
      </c>
      <c r="E216">
        <v>7157832</v>
      </c>
      <c r="F216">
        <v>1</v>
      </c>
      <c r="G216">
        <v>7157832</v>
      </c>
      <c r="H216">
        <v>1</v>
      </c>
      <c r="I216" t="s">
        <v>1053</v>
      </c>
      <c r="J216" t="s">
        <v>45</v>
      </c>
      <c r="K216" t="s">
        <v>1054</v>
      </c>
      <c r="L216">
        <v>1191</v>
      </c>
      <c r="N216">
        <v>1013</v>
      </c>
      <c r="O216" t="s">
        <v>1055</v>
      </c>
      <c r="P216" t="s">
        <v>1055</v>
      </c>
      <c r="Q216">
        <v>1</v>
      </c>
      <c r="X216">
        <v>9.64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1</v>
      </c>
      <c r="AF216" t="s">
        <v>491</v>
      </c>
      <c r="AG216">
        <v>11.086</v>
      </c>
      <c r="AH216">
        <v>2</v>
      </c>
      <c r="AI216">
        <v>22955020</v>
      </c>
      <c r="AJ216">
        <v>229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>
      <c r="A217">
        <f>ROW(Source!A434)</f>
        <v>434</v>
      </c>
      <c r="B217">
        <v>22952330</v>
      </c>
      <c r="C217">
        <v>22952329</v>
      </c>
      <c r="D217">
        <v>7159942</v>
      </c>
      <c r="E217">
        <v>7157832</v>
      </c>
      <c r="F217">
        <v>1</v>
      </c>
      <c r="G217">
        <v>7157832</v>
      </c>
      <c r="H217">
        <v>2</v>
      </c>
      <c r="I217" t="s">
        <v>1063</v>
      </c>
      <c r="J217" t="s">
        <v>45</v>
      </c>
      <c r="K217" t="s">
        <v>1064</v>
      </c>
      <c r="L217">
        <v>1344</v>
      </c>
      <c r="N217">
        <v>1008</v>
      </c>
      <c r="O217" t="s">
        <v>1065</v>
      </c>
      <c r="P217" t="s">
        <v>1065</v>
      </c>
      <c r="Q217">
        <v>1</v>
      </c>
      <c r="X217">
        <v>8.86</v>
      </c>
      <c r="Y217">
        <v>0</v>
      </c>
      <c r="Z217">
        <v>1</v>
      </c>
      <c r="AA217">
        <v>0</v>
      </c>
      <c r="AB217">
        <v>0</v>
      </c>
      <c r="AC217">
        <v>0</v>
      </c>
      <c r="AD217">
        <v>1</v>
      </c>
      <c r="AE217">
        <v>0</v>
      </c>
      <c r="AF217" t="s">
        <v>45</v>
      </c>
      <c r="AG217">
        <v>8.86</v>
      </c>
      <c r="AH217">
        <v>2</v>
      </c>
      <c r="AI217">
        <v>22952330</v>
      </c>
      <c r="AJ217">
        <v>237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>
      <c r="A218">
        <f>ROW(Source!A487)</f>
        <v>487</v>
      </c>
      <c r="B218">
        <v>22953409</v>
      </c>
      <c r="C218">
        <v>22953408</v>
      </c>
      <c r="D218">
        <v>7157835</v>
      </c>
      <c r="E218">
        <v>7157832</v>
      </c>
      <c r="F218">
        <v>1</v>
      </c>
      <c r="G218">
        <v>7157832</v>
      </c>
      <c r="H218">
        <v>1</v>
      </c>
      <c r="I218" t="s">
        <v>1053</v>
      </c>
      <c r="J218" t="s">
        <v>45</v>
      </c>
      <c r="K218" t="s">
        <v>1054</v>
      </c>
      <c r="L218">
        <v>1191</v>
      </c>
      <c r="N218">
        <v>1013</v>
      </c>
      <c r="O218" t="s">
        <v>1055</v>
      </c>
      <c r="P218" t="s">
        <v>1055</v>
      </c>
      <c r="Q218">
        <v>1</v>
      </c>
      <c r="X218">
        <v>212.41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1</v>
      </c>
      <c r="AF218" t="s">
        <v>45</v>
      </c>
      <c r="AG218">
        <v>212.41</v>
      </c>
      <c r="AH218">
        <v>2</v>
      </c>
      <c r="AI218">
        <v>22953409</v>
      </c>
      <c r="AJ218">
        <v>238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>
      <c r="A219">
        <f>ROW(Source!A487)</f>
        <v>487</v>
      </c>
      <c r="B219">
        <v>22953412</v>
      </c>
      <c r="C219">
        <v>22953408</v>
      </c>
      <c r="D219">
        <v>7159942</v>
      </c>
      <c r="E219">
        <v>7157832</v>
      </c>
      <c r="F219">
        <v>1</v>
      </c>
      <c r="G219">
        <v>7157832</v>
      </c>
      <c r="H219">
        <v>2</v>
      </c>
      <c r="I219" t="s">
        <v>1063</v>
      </c>
      <c r="J219" t="s">
        <v>45</v>
      </c>
      <c r="K219" t="s">
        <v>1064</v>
      </c>
      <c r="L219">
        <v>1344</v>
      </c>
      <c r="N219">
        <v>1008</v>
      </c>
      <c r="O219" t="s">
        <v>1065</v>
      </c>
      <c r="P219" t="s">
        <v>1065</v>
      </c>
      <c r="Q219">
        <v>1</v>
      </c>
      <c r="X219">
        <v>162.80000000000001</v>
      </c>
      <c r="Y219">
        <v>0</v>
      </c>
      <c r="Z219">
        <v>1</v>
      </c>
      <c r="AA219">
        <v>0</v>
      </c>
      <c r="AB219">
        <v>0</v>
      </c>
      <c r="AC219">
        <v>0</v>
      </c>
      <c r="AD219">
        <v>1</v>
      </c>
      <c r="AE219">
        <v>0</v>
      </c>
      <c r="AF219" t="s">
        <v>45</v>
      </c>
      <c r="AG219">
        <v>162.80000000000001</v>
      </c>
      <c r="AH219">
        <v>2</v>
      </c>
      <c r="AI219">
        <v>22953412</v>
      </c>
      <c r="AJ219">
        <v>239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>
      <c r="A220">
        <f>ROW(Source!A487)</f>
        <v>487</v>
      </c>
      <c r="B220">
        <v>22953410</v>
      </c>
      <c r="C220">
        <v>22953408</v>
      </c>
      <c r="D220">
        <v>7231126</v>
      </c>
      <c r="E220">
        <v>1</v>
      </c>
      <c r="F220">
        <v>1</v>
      </c>
      <c r="G220">
        <v>7157832</v>
      </c>
      <c r="H220">
        <v>2</v>
      </c>
      <c r="I220" t="s">
        <v>1125</v>
      </c>
      <c r="J220" t="s">
        <v>1126</v>
      </c>
      <c r="K220" t="s">
        <v>1127</v>
      </c>
      <c r="L220">
        <v>1368</v>
      </c>
      <c r="N220">
        <v>1011</v>
      </c>
      <c r="O220" t="s">
        <v>1059</v>
      </c>
      <c r="P220" t="s">
        <v>1059</v>
      </c>
      <c r="Q220">
        <v>1</v>
      </c>
      <c r="X220">
        <v>27.5</v>
      </c>
      <c r="Y220">
        <v>0</v>
      </c>
      <c r="Z220">
        <v>41.62</v>
      </c>
      <c r="AA220">
        <v>13.33</v>
      </c>
      <c r="AB220">
        <v>0</v>
      </c>
      <c r="AC220">
        <v>0</v>
      </c>
      <c r="AD220">
        <v>1</v>
      </c>
      <c r="AE220">
        <v>0</v>
      </c>
      <c r="AF220" t="s">
        <v>45</v>
      </c>
      <c r="AG220">
        <v>27.5</v>
      </c>
      <c r="AH220">
        <v>2</v>
      </c>
      <c r="AI220">
        <v>22953410</v>
      </c>
      <c r="AJ220">
        <v>240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>
      <c r="A221">
        <f>ROW(Source!A487)</f>
        <v>487</v>
      </c>
      <c r="B221">
        <v>22953411</v>
      </c>
      <c r="C221">
        <v>22953408</v>
      </c>
      <c r="D221">
        <v>7231489</v>
      </c>
      <c r="E221">
        <v>1</v>
      </c>
      <c r="F221">
        <v>1</v>
      </c>
      <c r="G221">
        <v>7157832</v>
      </c>
      <c r="H221">
        <v>2</v>
      </c>
      <c r="I221" t="s">
        <v>1077</v>
      </c>
      <c r="J221" t="s">
        <v>1078</v>
      </c>
      <c r="K221" t="s">
        <v>1079</v>
      </c>
      <c r="L221">
        <v>1368</v>
      </c>
      <c r="N221">
        <v>1011</v>
      </c>
      <c r="O221" t="s">
        <v>1059</v>
      </c>
      <c r="P221" t="s">
        <v>1059</v>
      </c>
      <c r="Q221">
        <v>1</v>
      </c>
      <c r="X221">
        <v>27.5</v>
      </c>
      <c r="Y221">
        <v>0</v>
      </c>
      <c r="Z221">
        <v>3.16</v>
      </c>
      <c r="AA221">
        <v>0.04</v>
      </c>
      <c r="AB221">
        <v>0</v>
      </c>
      <c r="AC221">
        <v>0</v>
      </c>
      <c r="AD221">
        <v>1</v>
      </c>
      <c r="AE221">
        <v>0</v>
      </c>
      <c r="AF221" t="s">
        <v>45</v>
      </c>
      <c r="AG221">
        <v>27.5</v>
      </c>
      <c r="AH221">
        <v>2</v>
      </c>
      <c r="AI221">
        <v>22953411</v>
      </c>
      <c r="AJ221">
        <v>241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>
      <c r="A222">
        <f>ROW(Source!A487)</f>
        <v>487</v>
      </c>
      <c r="B222">
        <v>22953413</v>
      </c>
      <c r="C222">
        <v>22953408</v>
      </c>
      <c r="D222">
        <v>7182702</v>
      </c>
      <c r="E222">
        <v>7157832</v>
      </c>
      <c r="F222">
        <v>1</v>
      </c>
      <c r="G222">
        <v>7157832</v>
      </c>
      <c r="H222">
        <v>3</v>
      </c>
      <c r="I222" t="s">
        <v>1066</v>
      </c>
      <c r="J222" t="s">
        <v>45</v>
      </c>
      <c r="K222" t="s">
        <v>1134</v>
      </c>
      <c r="L222">
        <v>1348</v>
      </c>
      <c r="N222">
        <v>1009</v>
      </c>
      <c r="O222" t="s">
        <v>138</v>
      </c>
      <c r="P222" t="s">
        <v>138</v>
      </c>
      <c r="Q222">
        <v>1000</v>
      </c>
      <c r="X222">
        <v>20.61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45</v>
      </c>
      <c r="AG222">
        <v>20.61</v>
      </c>
      <c r="AH222">
        <v>2</v>
      </c>
      <c r="AI222">
        <v>22953413</v>
      </c>
      <c r="AJ222">
        <v>242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>
      <c r="A223">
        <f>ROW(Source!A488)</f>
        <v>488</v>
      </c>
      <c r="B223">
        <v>22953415</v>
      </c>
      <c r="C223">
        <v>22953414</v>
      </c>
      <c r="D223">
        <v>7157835</v>
      </c>
      <c r="E223">
        <v>7157832</v>
      </c>
      <c r="F223">
        <v>1</v>
      </c>
      <c r="G223">
        <v>7157832</v>
      </c>
      <c r="H223">
        <v>1</v>
      </c>
      <c r="I223" t="s">
        <v>1053</v>
      </c>
      <c r="J223" t="s">
        <v>45</v>
      </c>
      <c r="K223" t="s">
        <v>1054</v>
      </c>
      <c r="L223">
        <v>1191</v>
      </c>
      <c r="N223">
        <v>1013</v>
      </c>
      <c r="O223" t="s">
        <v>1055</v>
      </c>
      <c r="P223" t="s">
        <v>1055</v>
      </c>
      <c r="Q223">
        <v>1</v>
      </c>
      <c r="X223">
        <v>164.78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1</v>
      </c>
      <c r="AF223" t="s">
        <v>45</v>
      </c>
      <c r="AG223">
        <v>164.78</v>
      </c>
      <c r="AH223">
        <v>2</v>
      </c>
      <c r="AI223">
        <v>22953415</v>
      </c>
      <c r="AJ223">
        <v>243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>
      <c r="A224">
        <f>ROW(Source!A488)</f>
        <v>488</v>
      </c>
      <c r="B224">
        <v>22953418</v>
      </c>
      <c r="C224">
        <v>22953414</v>
      </c>
      <c r="D224">
        <v>7159942</v>
      </c>
      <c r="E224">
        <v>7157832</v>
      </c>
      <c r="F224">
        <v>1</v>
      </c>
      <c r="G224">
        <v>7157832</v>
      </c>
      <c r="H224">
        <v>2</v>
      </c>
      <c r="I224" t="s">
        <v>1063</v>
      </c>
      <c r="J224" t="s">
        <v>45</v>
      </c>
      <c r="K224" t="s">
        <v>1064</v>
      </c>
      <c r="L224">
        <v>1344</v>
      </c>
      <c r="N224">
        <v>1008</v>
      </c>
      <c r="O224" t="s">
        <v>1065</v>
      </c>
      <c r="P224" t="s">
        <v>1065</v>
      </c>
      <c r="Q224">
        <v>1</v>
      </c>
      <c r="X224">
        <v>162.80000000000001</v>
      </c>
      <c r="Y224">
        <v>0</v>
      </c>
      <c r="Z224">
        <v>1</v>
      </c>
      <c r="AA224">
        <v>0</v>
      </c>
      <c r="AB224">
        <v>0</v>
      </c>
      <c r="AC224">
        <v>0</v>
      </c>
      <c r="AD224">
        <v>1</v>
      </c>
      <c r="AE224">
        <v>0</v>
      </c>
      <c r="AF224" t="s">
        <v>45</v>
      </c>
      <c r="AG224">
        <v>162.80000000000001</v>
      </c>
      <c r="AH224">
        <v>2</v>
      </c>
      <c r="AI224">
        <v>22953418</v>
      </c>
      <c r="AJ224">
        <v>244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>
      <c r="A225">
        <f>ROW(Source!A488)</f>
        <v>488</v>
      </c>
      <c r="B225">
        <v>22953416</v>
      </c>
      <c r="C225">
        <v>22953414</v>
      </c>
      <c r="D225">
        <v>7231126</v>
      </c>
      <c r="E225">
        <v>1</v>
      </c>
      <c r="F225">
        <v>1</v>
      </c>
      <c r="G225">
        <v>7157832</v>
      </c>
      <c r="H225">
        <v>2</v>
      </c>
      <c r="I225" t="s">
        <v>1125</v>
      </c>
      <c r="J225" t="s">
        <v>1126</v>
      </c>
      <c r="K225" t="s">
        <v>1127</v>
      </c>
      <c r="L225">
        <v>1368</v>
      </c>
      <c r="N225">
        <v>1011</v>
      </c>
      <c r="O225" t="s">
        <v>1059</v>
      </c>
      <c r="P225" t="s">
        <v>1059</v>
      </c>
      <c r="Q225">
        <v>1</v>
      </c>
      <c r="X225">
        <v>42.4</v>
      </c>
      <c r="Y225">
        <v>0</v>
      </c>
      <c r="Z225">
        <v>41.62</v>
      </c>
      <c r="AA225">
        <v>13.33</v>
      </c>
      <c r="AB225">
        <v>0</v>
      </c>
      <c r="AC225">
        <v>0</v>
      </c>
      <c r="AD225">
        <v>1</v>
      </c>
      <c r="AE225">
        <v>0</v>
      </c>
      <c r="AF225" t="s">
        <v>45</v>
      </c>
      <c r="AG225">
        <v>42.4</v>
      </c>
      <c r="AH225">
        <v>2</v>
      </c>
      <c r="AI225">
        <v>22953416</v>
      </c>
      <c r="AJ225">
        <v>245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>
      <c r="A226">
        <f>ROW(Source!A488)</f>
        <v>488</v>
      </c>
      <c r="B226">
        <v>22953417</v>
      </c>
      <c r="C226">
        <v>22953414</v>
      </c>
      <c r="D226">
        <v>7231489</v>
      </c>
      <c r="E226">
        <v>1</v>
      </c>
      <c r="F226">
        <v>1</v>
      </c>
      <c r="G226">
        <v>7157832</v>
      </c>
      <c r="H226">
        <v>2</v>
      </c>
      <c r="I226" t="s">
        <v>1077</v>
      </c>
      <c r="J226" t="s">
        <v>1078</v>
      </c>
      <c r="K226" t="s">
        <v>1079</v>
      </c>
      <c r="L226">
        <v>1368</v>
      </c>
      <c r="N226">
        <v>1011</v>
      </c>
      <c r="O226" t="s">
        <v>1059</v>
      </c>
      <c r="P226" t="s">
        <v>1059</v>
      </c>
      <c r="Q226">
        <v>1</v>
      </c>
      <c r="X226">
        <v>42.4</v>
      </c>
      <c r="Y226">
        <v>0</v>
      </c>
      <c r="Z226">
        <v>3.16</v>
      </c>
      <c r="AA226">
        <v>0.04</v>
      </c>
      <c r="AB226">
        <v>0</v>
      </c>
      <c r="AC226">
        <v>0</v>
      </c>
      <c r="AD226">
        <v>1</v>
      </c>
      <c r="AE226">
        <v>0</v>
      </c>
      <c r="AF226" t="s">
        <v>45</v>
      </c>
      <c r="AG226">
        <v>42.4</v>
      </c>
      <c r="AH226">
        <v>2</v>
      </c>
      <c r="AI226">
        <v>22953417</v>
      </c>
      <c r="AJ226">
        <v>246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>
      <c r="A227">
        <f>ROW(Source!A488)</f>
        <v>488</v>
      </c>
      <c r="B227">
        <v>22953419</v>
      </c>
      <c r="C227">
        <v>22953414</v>
      </c>
      <c r="D227">
        <v>7182702</v>
      </c>
      <c r="E227">
        <v>7157832</v>
      </c>
      <c r="F227">
        <v>1</v>
      </c>
      <c r="G227">
        <v>7157832</v>
      </c>
      <c r="H227">
        <v>3</v>
      </c>
      <c r="I227" t="s">
        <v>1066</v>
      </c>
      <c r="J227" t="s">
        <v>45</v>
      </c>
      <c r="K227" t="s">
        <v>1134</v>
      </c>
      <c r="L227">
        <v>1348</v>
      </c>
      <c r="N227">
        <v>1009</v>
      </c>
      <c r="O227" t="s">
        <v>138</v>
      </c>
      <c r="P227" t="s">
        <v>138</v>
      </c>
      <c r="Q227">
        <v>1000</v>
      </c>
      <c r="X227">
        <v>18.82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0</v>
      </c>
      <c r="AF227" t="s">
        <v>45</v>
      </c>
      <c r="AG227">
        <v>18.82</v>
      </c>
      <c r="AH227">
        <v>2</v>
      </c>
      <c r="AI227">
        <v>22953419</v>
      </c>
      <c r="AJ227">
        <v>247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>
      <c r="A228">
        <f>ROW(Source!A489)</f>
        <v>489</v>
      </c>
      <c r="B228">
        <v>22953511</v>
      </c>
      <c r="C228">
        <v>22953510</v>
      </c>
      <c r="D228">
        <v>7157835</v>
      </c>
      <c r="E228">
        <v>7157832</v>
      </c>
      <c r="F228">
        <v>1</v>
      </c>
      <c r="G228">
        <v>7157832</v>
      </c>
      <c r="H228">
        <v>1</v>
      </c>
      <c r="I228" t="s">
        <v>1053</v>
      </c>
      <c r="J228" t="s">
        <v>45</v>
      </c>
      <c r="K228" t="s">
        <v>1054</v>
      </c>
      <c r="L228">
        <v>1191</v>
      </c>
      <c r="N228">
        <v>1013</v>
      </c>
      <c r="O228" t="s">
        <v>1055</v>
      </c>
      <c r="P228" t="s">
        <v>1055</v>
      </c>
      <c r="Q228">
        <v>1</v>
      </c>
      <c r="X228">
        <v>49.5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1</v>
      </c>
      <c r="AE228">
        <v>1</v>
      </c>
      <c r="AF228" t="s">
        <v>45</v>
      </c>
      <c r="AG228">
        <v>49.5</v>
      </c>
      <c r="AH228">
        <v>2</v>
      </c>
      <c r="AI228">
        <v>22953511</v>
      </c>
      <c r="AJ228">
        <v>248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>
      <c r="A229">
        <f>ROW(Source!A489)</f>
        <v>489</v>
      </c>
      <c r="B229">
        <v>22953514</v>
      </c>
      <c r="C229">
        <v>22953510</v>
      </c>
      <c r="D229">
        <v>7159942</v>
      </c>
      <c r="E229">
        <v>7157832</v>
      </c>
      <c r="F229">
        <v>1</v>
      </c>
      <c r="G229">
        <v>7157832</v>
      </c>
      <c r="H229">
        <v>2</v>
      </c>
      <c r="I229" t="s">
        <v>1063</v>
      </c>
      <c r="J229" t="s">
        <v>45</v>
      </c>
      <c r="K229" t="s">
        <v>1064</v>
      </c>
      <c r="L229">
        <v>1344</v>
      </c>
      <c r="N229">
        <v>1008</v>
      </c>
      <c r="O229" t="s">
        <v>1065</v>
      </c>
      <c r="P229" t="s">
        <v>1065</v>
      </c>
      <c r="Q229">
        <v>1</v>
      </c>
      <c r="X229">
        <v>5.21</v>
      </c>
      <c r="Y229">
        <v>0</v>
      </c>
      <c r="Z229">
        <v>1</v>
      </c>
      <c r="AA229">
        <v>0</v>
      </c>
      <c r="AB229">
        <v>0</v>
      </c>
      <c r="AC229">
        <v>0</v>
      </c>
      <c r="AD229">
        <v>1</v>
      </c>
      <c r="AE229">
        <v>0</v>
      </c>
      <c r="AF229" t="s">
        <v>45</v>
      </c>
      <c r="AG229">
        <v>5.21</v>
      </c>
      <c r="AH229">
        <v>2</v>
      </c>
      <c r="AI229">
        <v>22953514</v>
      </c>
      <c r="AJ229">
        <v>249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>
      <c r="A230">
        <f>ROW(Source!A489)</f>
        <v>489</v>
      </c>
      <c r="B230">
        <v>22953512</v>
      </c>
      <c r="C230">
        <v>22953510</v>
      </c>
      <c r="D230">
        <v>7230749</v>
      </c>
      <c r="E230">
        <v>1</v>
      </c>
      <c r="F230">
        <v>1</v>
      </c>
      <c r="G230">
        <v>7157832</v>
      </c>
      <c r="H230">
        <v>2</v>
      </c>
      <c r="I230" t="s">
        <v>1220</v>
      </c>
      <c r="J230" t="s">
        <v>1221</v>
      </c>
      <c r="K230" t="s">
        <v>1222</v>
      </c>
      <c r="L230">
        <v>1368</v>
      </c>
      <c r="N230">
        <v>1011</v>
      </c>
      <c r="O230" t="s">
        <v>1059</v>
      </c>
      <c r="P230" t="s">
        <v>1059</v>
      </c>
      <c r="Q230">
        <v>1</v>
      </c>
      <c r="X230">
        <v>2.87</v>
      </c>
      <c r="Y230">
        <v>0</v>
      </c>
      <c r="Z230">
        <v>95.06</v>
      </c>
      <c r="AA230">
        <v>22.22</v>
      </c>
      <c r="AB230">
        <v>0</v>
      </c>
      <c r="AC230">
        <v>0</v>
      </c>
      <c r="AD230">
        <v>1</v>
      </c>
      <c r="AE230">
        <v>0</v>
      </c>
      <c r="AF230" t="s">
        <v>45</v>
      </c>
      <c r="AG230">
        <v>2.87</v>
      </c>
      <c r="AH230">
        <v>2</v>
      </c>
      <c r="AI230">
        <v>22953512</v>
      </c>
      <c r="AJ230">
        <v>250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>
      <c r="A231">
        <f>ROW(Source!A489)</f>
        <v>489</v>
      </c>
      <c r="B231">
        <v>22953513</v>
      </c>
      <c r="C231">
        <v>22953510</v>
      </c>
      <c r="D231">
        <v>7230726</v>
      </c>
      <c r="E231">
        <v>1</v>
      </c>
      <c r="F231">
        <v>1</v>
      </c>
      <c r="G231">
        <v>7157832</v>
      </c>
      <c r="H231">
        <v>2</v>
      </c>
      <c r="I231" t="s">
        <v>1223</v>
      </c>
      <c r="J231" t="s">
        <v>1224</v>
      </c>
      <c r="K231" t="s">
        <v>1225</v>
      </c>
      <c r="L231">
        <v>1368</v>
      </c>
      <c r="N231">
        <v>1011</v>
      </c>
      <c r="O231" t="s">
        <v>1059</v>
      </c>
      <c r="P231" t="s">
        <v>1059</v>
      </c>
      <c r="Q231">
        <v>1</v>
      </c>
      <c r="X231">
        <v>7.86</v>
      </c>
      <c r="Y231">
        <v>0</v>
      </c>
      <c r="Z231">
        <v>164.9</v>
      </c>
      <c r="AA231">
        <v>27.47</v>
      </c>
      <c r="AB231">
        <v>0</v>
      </c>
      <c r="AC231">
        <v>0</v>
      </c>
      <c r="AD231">
        <v>1</v>
      </c>
      <c r="AE231">
        <v>0</v>
      </c>
      <c r="AF231" t="s">
        <v>45</v>
      </c>
      <c r="AG231">
        <v>7.86</v>
      </c>
      <c r="AH231">
        <v>2</v>
      </c>
      <c r="AI231">
        <v>22953513</v>
      </c>
      <c r="AJ231">
        <v>251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>
      <c r="A232">
        <f>ROW(Source!A490)</f>
        <v>490</v>
      </c>
      <c r="B232">
        <v>22954032</v>
      </c>
      <c r="C232">
        <v>22954031</v>
      </c>
      <c r="D232">
        <v>7157835</v>
      </c>
      <c r="E232">
        <v>7157832</v>
      </c>
      <c r="F232">
        <v>1</v>
      </c>
      <c r="G232">
        <v>7157832</v>
      </c>
      <c r="H232">
        <v>1</v>
      </c>
      <c r="I232" t="s">
        <v>1053</v>
      </c>
      <c r="J232" t="s">
        <v>45</v>
      </c>
      <c r="K232" t="s">
        <v>1054</v>
      </c>
      <c r="L232">
        <v>1191</v>
      </c>
      <c r="N232">
        <v>1013</v>
      </c>
      <c r="O232" t="s">
        <v>1055</v>
      </c>
      <c r="P232" t="s">
        <v>1055</v>
      </c>
      <c r="Q232">
        <v>1</v>
      </c>
      <c r="X232">
        <v>28.87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1</v>
      </c>
      <c r="AF232" t="s">
        <v>45</v>
      </c>
      <c r="AG232">
        <v>28.87</v>
      </c>
      <c r="AH232">
        <v>2</v>
      </c>
      <c r="AI232">
        <v>22954032</v>
      </c>
      <c r="AJ232">
        <v>252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>
      <c r="A233">
        <f>ROW(Source!A490)</f>
        <v>490</v>
      </c>
      <c r="B233">
        <v>22954033</v>
      </c>
      <c r="C233">
        <v>22954031</v>
      </c>
      <c r="D233">
        <v>7182702</v>
      </c>
      <c r="E233">
        <v>7157832</v>
      </c>
      <c r="F233">
        <v>1</v>
      </c>
      <c r="G233">
        <v>7157832</v>
      </c>
      <c r="H233">
        <v>3</v>
      </c>
      <c r="I233" t="s">
        <v>1066</v>
      </c>
      <c r="J233" t="s">
        <v>45</v>
      </c>
      <c r="K233" t="s">
        <v>1134</v>
      </c>
      <c r="L233">
        <v>1348</v>
      </c>
      <c r="N233">
        <v>1009</v>
      </c>
      <c r="O233" t="s">
        <v>138</v>
      </c>
      <c r="P233" t="s">
        <v>138</v>
      </c>
      <c r="Q233">
        <v>1000</v>
      </c>
      <c r="X233">
        <v>2.39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0</v>
      </c>
      <c r="AF233" t="s">
        <v>45</v>
      </c>
      <c r="AG233">
        <v>2.39</v>
      </c>
      <c r="AH233">
        <v>2</v>
      </c>
      <c r="AI233">
        <v>22954033</v>
      </c>
      <c r="AJ233">
        <v>253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>
      <c r="A234">
        <f>ROW(Source!A517)</f>
        <v>517</v>
      </c>
      <c r="B234">
        <v>22952555</v>
      </c>
      <c r="C234">
        <v>22952554</v>
      </c>
      <c r="D234">
        <v>7157835</v>
      </c>
      <c r="E234">
        <v>7157832</v>
      </c>
      <c r="F234">
        <v>1</v>
      </c>
      <c r="G234">
        <v>7157832</v>
      </c>
      <c r="H234">
        <v>1</v>
      </c>
      <c r="I234" t="s">
        <v>1053</v>
      </c>
      <c r="J234" t="s">
        <v>45</v>
      </c>
      <c r="K234" t="s">
        <v>1054</v>
      </c>
      <c r="L234">
        <v>1191</v>
      </c>
      <c r="N234">
        <v>1013</v>
      </c>
      <c r="O234" t="s">
        <v>1055</v>
      </c>
      <c r="P234" t="s">
        <v>1055</v>
      </c>
      <c r="Q234">
        <v>1</v>
      </c>
      <c r="X234">
        <v>192.7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1</v>
      </c>
      <c r="AF234" t="s">
        <v>45</v>
      </c>
      <c r="AG234">
        <v>192.7</v>
      </c>
      <c r="AH234">
        <v>2</v>
      </c>
      <c r="AI234">
        <v>22952555</v>
      </c>
      <c r="AJ234">
        <v>254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>
      <c r="A235">
        <f>ROW(Source!A518)</f>
        <v>518</v>
      </c>
      <c r="B235">
        <v>22953293</v>
      </c>
      <c r="C235">
        <v>22953292</v>
      </c>
      <c r="D235">
        <v>7157835</v>
      </c>
      <c r="E235">
        <v>7157832</v>
      </c>
      <c r="F235">
        <v>1</v>
      </c>
      <c r="G235">
        <v>7157832</v>
      </c>
      <c r="H235">
        <v>1</v>
      </c>
      <c r="I235" t="s">
        <v>1053</v>
      </c>
      <c r="J235" t="s">
        <v>45</v>
      </c>
      <c r="K235" t="s">
        <v>1054</v>
      </c>
      <c r="L235">
        <v>1191</v>
      </c>
      <c r="N235">
        <v>1013</v>
      </c>
      <c r="O235" t="s">
        <v>1055</v>
      </c>
      <c r="P235" t="s">
        <v>1055</v>
      </c>
      <c r="Q235">
        <v>1</v>
      </c>
      <c r="X235">
        <v>83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1</v>
      </c>
      <c r="AF235" t="s">
        <v>45</v>
      </c>
      <c r="AG235">
        <v>83</v>
      </c>
      <c r="AH235">
        <v>2</v>
      </c>
      <c r="AI235">
        <v>22953293</v>
      </c>
      <c r="AJ235">
        <v>255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>
      <c r="A236">
        <f>ROW(Source!A549)</f>
        <v>549</v>
      </c>
      <c r="B236">
        <v>22954693</v>
      </c>
      <c r="C236">
        <v>22954685</v>
      </c>
      <c r="D236">
        <v>7157835</v>
      </c>
      <c r="E236">
        <v>7157832</v>
      </c>
      <c r="F236">
        <v>1</v>
      </c>
      <c r="G236">
        <v>7157832</v>
      </c>
      <c r="H236">
        <v>1</v>
      </c>
      <c r="I236" t="s">
        <v>1053</v>
      </c>
      <c r="J236" t="s">
        <v>45</v>
      </c>
      <c r="K236" t="s">
        <v>1054</v>
      </c>
      <c r="L236">
        <v>1191</v>
      </c>
      <c r="N236">
        <v>1013</v>
      </c>
      <c r="O236" t="s">
        <v>1055</v>
      </c>
      <c r="P236" t="s">
        <v>1055</v>
      </c>
      <c r="Q236">
        <v>1</v>
      </c>
      <c r="X236">
        <v>390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1</v>
      </c>
      <c r="AE236">
        <v>1</v>
      </c>
      <c r="AF236" t="s">
        <v>569</v>
      </c>
      <c r="AG236">
        <v>448.49999999999994</v>
      </c>
      <c r="AH236">
        <v>2</v>
      </c>
      <c r="AI236">
        <v>22954686</v>
      </c>
      <c r="AJ236">
        <v>256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>
      <c r="A237">
        <f>ROW(Source!A549)</f>
        <v>549</v>
      </c>
      <c r="B237">
        <v>22954696</v>
      </c>
      <c r="C237">
        <v>22954685</v>
      </c>
      <c r="D237">
        <v>7159942</v>
      </c>
      <c r="E237">
        <v>7157832</v>
      </c>
      <c r="F237">
        <v>1</v>
      </c>
      <c r="G237">
        <v>7157832</v>
      </c>
      <c r="H237">
        <v>2</v>
      </c>
      <c r="I237" t="s">
        <v>1063</v>
      </c>
      <c r="J237" t="s">
        <v>45</v>
      </c>
      <c r="K237" t="s">
        <v>1064</v>
      </c>
      <c r="L237">
        <v>1344</v>
      </c>
      <c r="N237">
        <v>1008</v>
      </c>
      <c r="O237" t="s">
        <v>1065</v>
      </c>
      <c r="P237" t="s">
        <v>1065</v>
      </c>
      <c r="Q237">
        <v>1</v>
      </c>
      <c r="X237">
        <v>3.23</v>
      </c>
      <c r="Y237">
        <v>0</v>
      </c>
      <c r="Z237">
        <v>1</v>
      </c>
      <c r="AA237">
        <v>0</v>
      </c>
      <c r="AB237">
        <v>0</v>
      </c>
      <c r="AC237">
        <v>0</v>
      </c>
      <c r="AD237">
        <v>1</v>
      </c>
      <c r="AE237">
        <v>0</v>
      </c>
      <c r="AF237" t="s">
        <v>568</v>
      </c>
      <c r="AG237">
        <v>4.0374999999999996</v>
      </c>
      <c r="AH237">
        <v>2</v>
      </c>
      <c r="AI237">
        <v>22954689</v>
      </c>
      <c r="AJ237">
        <v>257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>
      <c r="A238">
        <f>ROW(Source!A549)</f>
        <v>549</v>
      </c>
      <c r="B238">
        <v>22954694</v>
      </c>
      <c r="C238">
        <v>22954685</v>
      </c>
      <c r="D238">
        <v>7230811</v>
      </c>
      <c r="E238">
        <v>1</v>
      </c>
      <c r="F238">
        <v>1</v>
      </c>
      <c r="G238">
        <v>7157832</v>
      </c>
      <c r="H238">
        <v>2</v>
      </c>
      <c r="I238" t="s">
        <v>1144</v>
      </c>
      <c r="J238" t="s">
        <v>1145</v>
      </c>
      <c r="K238" t="s">
        <v>1146</v>
      </c>
      <c r="L238">
        <v>1368</v>
      </c>
      <c r="N238">
        <v>1011</v>
      </c>
      <c r="O238" t="s">
        <v>1059</v>
      </c>
      <c r="P238" t="s">
        <v>1059</v>
      </c>
      <c r="Q238">
        <v>1</v>
      </c>
      <c r="X238">
        <v>2.0230000000000001</v>
      </c>
      <c r="Y238">
        <v>0</v>
      </c>
      <c r="Z238">
        <v>102.11</v>
      </c>
      <c r="AA238">
        <v>30.03</v>
      </c>
      <c r="AB238">
        <v>0</v>
      </c>
      <c r="AC238">
        <v>0</v>
      </c>
      <c r="AD238">
        <v>1</v>
      </c>
      <c r="AE238">
        <v>0</v>
      </c>
      <c r="AF238" t="s">
        <v>568</v>
      </c>
      <c r="AG238">
        <v>2.5287500000000001</v>
      </c>
      <c r="AH238">
        <v>2</v>
      </c>
      <c r="AI238">
        <v>22954687</v>
      </c>
      <c r="AJ238">
        <v>258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>
      <c r="A239">
        <f>ROW(Source!A549)</f>
        <v>549</v>
      </c>
      <c r="B239">
        <v>22954695</v>
      </c>
      <c r="C239">
        <v>22954685</v>
      </c>
      <c r="D239">
        <v>7230914</v>
      </c>
      <c r="E239">
        <v>1</v>
      </c>
      <c r="F239">
        <v>1</v>
      </c>
      <c r="G239">
        <v>7157832</v>
      </c>
      <c r="H239">
        <v>2</v>
      </c>
      <c r="I239" t="s">
        <v>1226</v>
      </c>
      <c r="J239" t="s">
        <v>1227</v>
      </c>
      <c r="K239" t="s">
        <v>1228</v>
      </c>
      <c r="L239">
        <v>1368</v>
      </c>
      <c r="N239">
        <v>1011</v>
      </c>
      <c r="O239" t="s">
        <v>1059</v>
      </c>
      <c r="P239" t="s">
        <v>1059</v>
      </c>
      <c r="Q239">
        <v>1</v>
      </c>
      <c r="X239">
        <v>19.21</v>
      </c>
      <c r="Y239">
        <v>0</v>
      </c>
      <c r="Z239">
        <v>6.75</v>
      </c>
      <c r="AA239">
        <v>0.32</v>
      </c>
      <c r="AB239">
        <v>0</v>
      </c>
      <c r="AC239">
        <v>0</v>
      </c>
      <c r="AD239">
        <v>1</v>
      </c>
      <c r="AE239">
        <v>0</v>
      </c>
      <c r="AF239" t="s">
        <v>568</v>
      </c>
      <c r="AG239">
        <v>24.012500000000003</v>
      </c>
      <c r="AH239">
        <v>2</v>
      </c>
      <c r="AI239">
        <v>22954688</v>
      </c>
      <c r="AJ239">
        <v>259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>
      <c r="A240">
        <f>ROW(Source!A549)</f>
        <v>549</v>
      </c>
      <c r="B240">
        <v>22954700</v>
      </c>
      <c r="C240">
        <v>22954685</v>
      </c>
      <c r="D240">
        <v>7182707</v>
      </c>
      <c r="E240">
        <v>7157832</v>
      </c>
      <c r="F240">
        <v>1</v>
      </c>
      <c r="G240">
        <v>7157832</v>
      </c>
      <c r="H240">
        <v>3</v>
      </c>
      <c r="I240" t="s">
        <v>1066</v>
      </c>
      <c r="J240" t="s">
        <v>45</v>
      </c>
      <c r="K240" t="s">
        <v>1067</v>
      </c>
      <c r="L240">
        <v>1344</v>
      </c>
      <c r="N240">
        <v>1008</v>
      </c>
      <c r="O240" t="s">
        <v>1065</v>
      </c>
      <c r="P240" t="s">
        <v>1065</v>
      </c>
      <c r="Q240">
        <v>1</v>
      </c>
      <c r="X240">
        <v>30.31</v>
      </c>
      <c r="Y240">
        <v>1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45</v>
      </c>
      <c r="AG240">
        <v>30.31</v>
      </c>
      <c r="AH240">
        <v>2</v>
      </c>
      <c r="AI240">
        <v>22954692</v>
      </c>
      <c r="AJ240">
        <v>260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>
      <c r="A241">
        <f>ROW(Source!A549)</f>
        <v>549</v>
      </c>
      <c r="B241">
        <v>22954697</v>
      </c>
      <c r="C241">
        <v>22954685</v>
      </c>
      <c r="D241">
        <v>7233230</v>
      </c>
      <c r="E241">
        <v>1</v>
      </c>
      <c r="F241">
        <v>1</v>
      </c>
      <c r="G241">
        <v>7157832</v>
      </c>
      <c r="H241">
        <v>3</v>
      </c>
      <c r="I241" t="s">
        <v>1229</v>
      </c>
      <c r="J241" t="s">
        <v>1230</v>
      </c>
      <c r="K241" t="s">
        <v>1231</v>
      </c>
      <c r="L241">
        <v>1348</v>
      </c>
      <c r="N241">
        <v>1009</v>
      </c>
      <c r="O241" t="s">
        <v>138</v>
      </c>
      <c r="P241" t="s">
        <v>138</v>
      </c>
      <c r="Q241">
        <v>1000</v>
      </c>
      <c r="X241">
        <v>8.0000000000000002E-3</v>
      </c>
      <c r="Y241">
        <v>7191.81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45</v>
      </c>
      <c r="AG241">
        <v>8.0000000000000002E-3</v>
      </c>
      <c r="AH241">
        <v>2</v>
      </c>
      <c r="AI241">
        <v>22954690</v>
      </c>
      <c r="AJ241">
        <v>261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>
      <c r="A242">
        <f>ROW(Source!A549)</f>
        <v>549</v>
      </c>
      <c r="B242">
        <v>22954698</v>
      </c>
      <c r="C242">
        <v>22954685</v>
      </c>
      <c r="D242">
        <v>7237727</v>
      </c>
      <c r="E242">
        <v>1</v>
      </c>
      <c r="F242">
        <v>1</v>
      </c>
      <c r="G242">
        <v>7157832</v>
      </c>
      <c r="H242">
        <v>3</v>
      </c>
      <c r="I242" t="s">
        <v>1232</v>
      </c>
      <c r="J242" t="s">
        <v>1233</v>
      </c>
      <c r="K242" t="s">
        <v>1234</v>
      </c>
      <c r="L242">
        <v>1348</v>
      </c>
      <c r="N242">
        <v>1009</v>
      </c>
      <c r="O242" t="s">
        <v>138</v>
      </c>
      <c r="P242" t="s">
        <v>138</v>
      </c>
      <c r="Q242">
        <v>1000</v>
      </c>
      <c r="X242">
        <v>2.3E-2</v>
      </c>
      <c r="Y242">
        <v>12654.07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45</v>
      </c>
      <c r="AG242">
        <v>2.3E-2</v>
      </c>
      <c r="AH242">
        <v>2</v>
      </c>
      <c r="AI242">
        <v>22954691</v>
      </c>
      <c r="AJ242">
        <v>262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>
      <c r="A243">
        <f>ROW(Source!A549)</f>
        <v>549</v>
      </c>
      <c r="B243">
        <v>22954699</v>
      </c>
      <c r="C243">
        <v>22954685</v>
      </c>
      <c r="D243">
        <v>7175170</v>
      </c>
      <c r="E243">
        <v>7157832</v>
      </c>
      <c r="F243">
        <v>1</v>
      </c>
      <c r="G243">
        <v>7157832</v>
      </c>
      <c r="H243">
        <v>3</v>
      </c>
      <c r="I243" t="s">
        <v>1465</v>
      </c>
      <c r="J243" t="s">
        <v>45</v>
      </c>
      <c r="K243" t="s">
        <v>1466</v>
      </c>
      <c r="L243">
        <v>1327</v>
      </c>
      <c r="N243">
        <v>1005</v>
      </c>
      <c r="O243" t="s">
        <v>462</v>
      </c>
      <c r="P243" t="s">
        <v>462</v>
      </c>
      <c r="Q243">
        <v>1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s">
        <v>45</v>
      </c>
      <c r="AG243">
        <v>0</v>
      </c>
      <c r="AH243">
        <v>3</v>
      </c>
      <c r="AI243">
        <v>-1</v>
      </c>
      <c r="AJ243" t="s">
        <v>45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>
      <c r="A244">
        <f>ROW(Source!A577)</f>
        <v>577</v>
      </c>
      <c r="B244">
        <v>22952941</v>
      </c>
      <c r="C244">
        <v>22952935</v>
      </c>
      <c r="D244">
        <v>7157835</v>
      </c>
      <c r="E244">
        <v>7157832</v>
      </c>
      <c r="F244">
        <v>1</v>
      </c>
      <c r="G244">
        <v>7157832</v>
      </c>
      <c r="H244">
        <v>1</v>
      </c>
      <c r="I244" t="s">
        <v>1053</v>
      </c>
      <c r="J244" t="s">
        <v>45</v>
      </c>
      <c r="K244" t="s">
        <v>1054</v>
      </c>
      <c r="L244">
        <v>1191</v>
      </c>
      <c r="N244">
        <v>1013</v>
      </c>
      <c r="O244" t="s">
        <v>1055</v>
      </c>
      <c r="P244" t="s">
        <v>1055</v>
      </c>
      <c r="Q244">
        <v>1</v>
      </c>
      <c r="X244">
        <v>0.78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1</v>
      </c>
      <c r="AF244" t="s">
        <v>45</v>
      </c>
      <c r="AG244">
        <v>0.78</v>
      </c>
      <c r="AH244">
        <v>2</v>
      </c>
      <c r="AI244">
        <v>22952936</v>
      </c>
      <c r="AJ244">
        <v>264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>
      <c r="A245">
        <f>ROW(Source!A577)</f>
        <v>577</v>
      </c>
      <c r="B245">
        <v>22952942</v>
      </c>
      <c r="C245">
        <v>22952935</v>
      </c>
      <c r="D245">
        <v>7231126</v>
      </c>
      <c r="E245">
        <v>1</v>
      </c>
      <c r="F245">
        <v>1</v>
      </c>
      <c r="G245">
        <v>7157832</v>
      </c>
      <c r="H245">
        <v>2</v>
      </c>
      <c r="I245" t="s">
        <v>1125</v>
      </c>
      <c r="J245" t="s">
        <v>1126</v>
      </c>
      <c r="K245" t="s">
        <v>1127</v>
      </c>
      <c r="L245">
        <v>1368</v>
      </c>
      <c r="N245">
        <v>1011</v>
      </c>
      <c r="O245" t="s">
        <v>1059</v>
      </c>
      <c r="P245" t="s">
        <v>1059</v>
      </c>
      <c r="Q245">
        <v>1</v>
      </c>
      <c r="X245">
        <v>0.18</v>
      </c>
      <c r="Y245">
        <v>0</v>
      </c>
      <c r="Z245">
        <v>41.62</v>
      </c>
      <c r="AA245">
        <v>13.33</v>
      </c>
      <c r="AB245">
        <v>0</v>
      </c>
      <c r="AC245">
        <v>0</v>
      </c>
      <c r="AD245">
        <v>1</v>
      </c>
      <c r="AE245">
        <v>0</v>
      </c>
      <c r="AF245" t="s">
        <v>45</v>
      </c>
      <c r="AG245">
        <v>0.18</v>
      </c>
      <c r="AH245">
        <v>2</v>
      </c>
      <c r="AI245">
        <v>22952937</v>
      </c>
      <c r="AJ245">
        <v>265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>
      <c r="A246">
        <f>ROW(Source!A577)</f>
        <v>577</v>
      </c>
      <c r="B246">
        <v>22952943</v>
      </c>
      <c r="C246">
        <v>22952935</v>
      </c>
      <c r="D246">
        <v>7231440</v>
      </c>
      <c r="E246">
        <v>1</v>
      </c>
      <c r="F246">
        <v>1</v>
      </c>
      <c r="G246">
        <v>7157832</v>
      </c>
      <c r="H246">
        <v>2</v>
      </c>
      <c r="I246" t="s">
        <v>1083</v>
      </c>
      <c r="J246" t="s">
        <v>1084</v>
      </c>
      <c r="K246" t="s">
        <v>1085</v>
      </c>
      <c r="L246">
        <v>1368</v>
      </c>
      <c r="N246">
        <v>1011</v>
      </c>
      <c r="O246" t="s">
        <v>1059</v>
      </c>
      <c r="P246" t="s">
        <v>1059</v>
      </c>
      <c r="Q246">
        <v>1</v>
      </c>
      <c r="X246">
        <v>0.36</v>
      </c>
      <c r="Y246">
        <v>0</v>
      </c>
      <c r="Z246">
        <v>0.56000000000000005</v>
      </c>
      <c r="AA246">
        <v>0.09</v>
      </c>
      <c r="AB246">
        <v>0</v>
      </c>
      <c r="AC246">
        <v>0</v>
      </c>
      <c r="AD246">
        <v>1</v>
      </c>
      <c r="AE246">
        <v>0</v>
      </c>
      <c r="AF246" t="s">
        <v>45</v>
      </c>
      <c r="AG246">
        <v>0.36</v>
      </c>
      <c r="AH246">
        <v>2</v>
      </c>
      <c r="AI246">
        <v>22952938</v>
      </c>
      <c r="AJ246">
        <v>266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>
      <c r="A247">
        <f>ROW(Source!A577)</f>
        <v>577</v>
      </c>
      <c r="B247">
        <v>22952944</v>
      </c>
      <c r="C247">
        <v>22952935</v>
      </c>
      <c r="D247">
        <v>7230893</v>
      </c>
      <c r="E247">
        <v>1</v>
      </c>
      <c r="F247">
        <v>1</v>
      </c>
      <c r="G247">
        <v>7157832</v>
      </c>
      <c r="H247">
        <v>2</v>
      </c>
      <c r="I247" t="s">
        <v>1235</v>
      </c>
      <c r="J247" t="s">
        <v>1236</v>
      </c>
      <c r="K247" t="s">
        <v>1237</v>
      </c>
      <c r="L247">
        <v>1368</v>
      </c>
      <c r="N247">
        <v>1011</v>
      </c>
      <c r="O247" t="s">
        <v>1059</v>
      </c>
      <c r="P247" t="s">
        <v>1059</v>
      </c>
      <c r="Q247">
        <v>1</v>
      </c>
      <c r="X247">
        <v>7.0000000000000007E-2</v>
      </c>
      <c r="Y247">
        <v>0</v>
      </c>
      <c r="Z247">
        <v>106.74</v>
      </c>
      <c r="AA247">
        <v>19.2</v>
      </c>
      <c r="AB247">
        <v>0</v>
      </c>
      <c r="AC247">
        <v>0</v>
      </c>
      <c r="AD247">
        <v>1</v>
      </c>
      <c r="AE247">
        <v>0</v>
      </c>
      <c r="AF247" t="s">
        <v>45</v>
      </c>
      <c r="AG247">
        <v>7.0000000000000007E-2</v>
      </c>
      <c r="AH247">
        <v>2</v>
      </c>
      <c r="AI247">
        <v>22952939</v>
      </c>
      <c r="AJ247">
        <v>267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>
      <c r="A248">
        <f>ROW(Source!A577)</f>
        <v>577</v>
      </c>
      <c r="B248">
        <v>22952945</v>
      </c>
      <c r="C248">
        <v>22952935</v>
      </c>
      <c r="D248">
        <v>7231827</v>
      </c>
      <c r="E248">
        <v>1</v>
      </c>
      <c r="F248">
        <v>1</v>
      </c>
      <c r="G248">
        <v>7157832</v>
      </c>
      <c r="H248">
        <v>3</v>
      </c>
      <c r="I248" t="s">
        <v>612</v>
      </c>
      <c r="J248" t="s">
        <v>614</v>
      </c>
      <c r="K248" t="s">
        <v>613</v>
      </c>
      <c r="L248">
        <v>1339</v>
      </c>
      <c r="N248">
        <v>1007</v>
      </c>
      <c r="O248" t="s">
        <v>102</v>
      </c>
      <c r="P248" t="s">
        <v>102</v>
      </c>
      <c r="Q248">
        <v>1</v>
      </c>
      <c r="X248">
        <v>0.15</v>
      </c>
      <c r="Y248">
        <v>7.07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0</v>
      </c>
      <c r="AF248" t="s">
        <v>45</v>
      </c>
      <c r="AG248">
        <v>0.15</v>
      </c>
      <c r="AH248">
        <v>2</v>
      </c>
      <c r="AI248">
        <v>22952940</v>
      </c>
      <c r="AJ248">
        <v>268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>
      <c r="A249">
        <f>ROW(Source!A577)</f>
        <v>577</v>
      </c>
      <c r="B249">
        <v>22952946</v>
      </c>
      <c r="C249">
        <v>22952935</v>
      </c>
      <c r="D249">
        <v>7177509</v>
      </c>
      <c r="E249">
        <v>7157832</v>
      </c>
      <c r="F249">
        <v>1</v>
      </c>
      <c r="G249">
        <v>7157832</v>
      </c>
      <c r="H249">
        <v>3</v>
      </c>
      <c r="I249" t="s">
        <v>1417</v>
      </c>
      <c r="J249" t="s">
        <v>45</v>
      </c>
      <c r="K249" t="s">
        <v>1467</v>
      </c>
      <c r="L249">
        <v>1339</v>
      </c>
      <c r="N249">
        <v>1007</v>
      </c>
      <c r="O249" t="s">
        <v>102</v>
      </c>
      <c r="P249" t="s">
        <v>102</v>
      </c>
      <c r="Q249">
        <v>1</v>
      </c>
      <c r="X249">
        <v>1.1000000000000001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 t="s">
        <v>45</v>
      </c>
      <c r="AG249">
        <v>1.1000000000000001</v>
      </c>
      <c r="AH249">
        <v>3</v>
      </c>
      <c r="AI249">
        <v>-1</v>
      </c>
      <c r="AJ249" t="s">
        <v>45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>
      <c r="A250">
        <f>ROW(Source!A579)</f>
        <v>579</v>
      </c>
      <c r="B250">
        <v>22952954</v>
      </c>
      <c r="C250">
        <v>22952949</v>
      </c>
      <c r="D250">
        <v>7157835</v>
      </c>
      <c r="E250">
        <v>7157832</v>
      </c>
      <c r="F250">
        <v>1</v>
      </c>
      <c r="G250">
        <v>7157832</v>
      </c>
      <c r="H250">
        <v>1</v>
      </c>
      <c r="I250" t="s">
        <v>1053</v>
      </c>
      <c r="J250" t="s">
        <v>45</v>
      </c>
      <c r="K250" t="s">
        <v>1054</v>
      </c>
      <c r="L250">
        <v>1191</v>
      </c>
      <c r="N250">
        <v>1013</v>
      </c>
      <c r="O250" t="s">
        <v>1055</v>
      </c>
      <c r="P250" t="s">
        <v>1055</v>
      </c>
      <c r="Q250">
        <v>1</v>
      </c>
      <c r="X250">
        <v>6.81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1</v>
      </c>
      <c r="AF250" t="s">
        <v>45</v>
      </c>
      <c r="AG250">
        <v>6.81</v>
      </c>
      <c r="AH250">
        <v>2</v>
      </c>
      <c r="AI250">
        <v>22952950</v>
      </c>
      <c r="AJ250">
        <v>270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>
      <c r="A251">
        <f>ROW(Source!A579)</f>
        <v>579</v>
      </c>
      <c r="B251">
        <v>22952955</v>
      </c>
      <c r="C251">
        <v>22952949</v>
      </c>
      <c r="D251">
        <v>7159942</v>
      </c>
      <c r="E251">
        <v>7157832</v>
      </c>
      <c r="F251">
        <v>1</v>
      </c>
      <c r="G251">
        <v>7157832</v>
      </c>
      <c r="H251">
        <v>2</v>
      </c>
      <c r="I251" t="s">
        <v>1063</v>
      </c>
      <c r="J251" t="s">
        <v>45</v>
      </c>
      <c r="K251" t="s">
        <v>1064</v>
      </c>
      <c r="L251">
        <v>1344</v>
      </c>
      <c r="N251">
        <v>1008</v>
      </c>
      <c r="O251" t="s">
        <v>1065</v>
      </c>
      <c r="P251" t="s">
        <v>1065</v>
      </c>
      <c r="Q251">
        <v>1</v>
      </c>
      <c r="X251">
        <v>29.59</v>
      </c>
      <c r="Y251">
        <v>0</v>
      </c>
      <c r="Z251">
        <v>1</v>
      </c>
      <c r="AA251">
        <v>0</v>
      </c>
      <c r="AB251">
        <v>0</v>
      </c>
      <c r="AC251">
        <v>0</v>
      </c>
      <c r="AD251">
        <v>1</v>
      </c>
      <c r="AE251">
        <v>0</v>
      </c>
      <c r="AF251" t="s">
        <v>45</v>
      </c>
      <c r="AG251">
        <v>29.59</v>
      </c>
      <c r="AH251">
        <v>2</v>
      </c>
      <c r="AI251">
        <v>22952951</v>
      </c>
      <c r="AJ251">
        <v>271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>
      <c r="A252">
        <f>ROW(Source!A579)</f>
        <v>579</v>
      </c>
      <c r="B252">
        <v>22952957</v>
      </c>
      <c r="C252">
        <v>22952949</v>
      </c>
      <c r="D252">
        <v>7182707</v>
      </c>
      <c r="E252">
        <v>7157832</v>
      </c>
      <c r="F252">
        <v>1</v>
      </c>
      <c r="G252">
        <v>7157832</v>
      </c>
      <c r="H252">
        <v>3</v>
      </c>
      <c r="I252" t="s">
        <v>1066</v>
      </c>
      <c r="J252" t="s">
        <v>45</v>
      </c>
      <c r="K252" t="s">
        <v>1067</v>
      </c>
      <c r="L252">
        <v>1344</v>
      </c>
      <c r="N252">
        <v>1008</v>
      </c>
      <c r="O252" t="s">
        <v>1065</v>
      </c>
      <c r="P252" t="s">
        <v>1065</v>
      </c>
      <c r="Q252">
        <v>1</v>
      </c>
      <c r="X252">
        <v>0.28000000000000003</v>
      </c>
      <c r="Y252">
        <v>1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45</v>
      </c>
      <c r="AG252">
        <v>0.28000000000000003</v>
      </c>
      <c r="AH252">
        <v>2</v>
      </c>
      <c r="AI252">
        <v>22952953</v>
      </c>
      <c r="AJ252">
        <v>272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>
      <c r="A253">
        <f>ROW(Source!A579)</f>
        <v>579</v>
      </c>
      <c r="B253">
        <v>22952956</v>
      </c>
      <c r="C253">
        <v>22952949</v>
      </c>
      <c r="D253">
        <v>7231864</v>
      </c>
      <c r="E253">
        <v>1</v>
      </c>
      <c r="F253">
        <v>1</v>
      </c>
      <c r="G253">
        <v>7157832</v>
      </c>
      <c r="H253">
        <v>3</v>
      </c>
      <c r="I253" t="s">
        <v>1238</v>
      </c>
      <c r="J253" t="s">
        <v>1239</v>
      </c>
      <c r="K253" t="s">
        <v>1240</v>
      </c>
      <c r="L253">
        <v>1339</v>
      </c>
      <c r="N253">
        <v>1007</v>
      </c>
      <c r="O253" t="s">
        <v>102</v>
      </c>
      <c r="P253" t="s">
        <v>102</v>
      </c>
      <c r="Q253">
        <v>1</v>
      </c>
      <c r="X253">
        <v>5.0999999999999996</v>
      </c>
      <c r="Y253">
        <v>113.88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0</v>
      </c>
      <c r="AF253" t="s">
        <v>45</v>
      </c>
      <c r="AG253">
        <v>5.0999999999999996</v>
      </c>
      <c r="AH253">
        <v>2</v>
      </c>
      <c r="AI253">
        <v>22952952</v>
      </c>
      <c r="AJ253">
        <v>273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>
      <c r="A254">
        <f>ROW(Source!A580)</f>
        <v>580</v>
      </c>
      <c r="B254">
        <v>22952964</v>
      </c>
      <c r="C254">
        <v>22952958</v>
      </c>
      <c r="D254">
        <v>7157835</v>
      </c>
      <c r="E254">
        <v>7157832</v>
      </c>
      <c r="F254">
        <v>1</v>
      </c>
      <c r="G254">
        <v>7157832</v>
      </c>
      <c r="H254">
        <v>1</v>
      </c>
      <c r="I254" t="s">
        <v>1053</v>
      </c>
      <c r="J254" t="s">
        <v>45</v>
      </c>
      <c r="K254" t="s">
        <v>1054</v>
      </c>
      <c r="L254">
        <v>1191</v>
      </c>
      <c r="N254">
        <v>1013</v>
      </c>
      <c r="O254" t="s">
        <v>1055</v>
      </c>
      <c r="P254" t="s">
        <v>1055</v>
      </c>
      <c r="Q254">
        <v>1</v>
      </c>
      <c r="X254">
        <v>135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1</v>
      </c>
      <c r="AF254" t="s">
        <v>45</v>
      </c>
      <c r="AG254">
        <v>135</v>
      </c>
      <c r="AH254">
        <v>2</v>
      </c>
      <c r="AI254">
        <v>22952959</v>
      </c>
      <c r="AJ254">
        <v>274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>
      <c r="A255">
        <f>ROW(Source!A580)</f>
        <v>580</v>
      </c>
      <c r="B255">
        <v>22952965</v>
      </c>
      <c r="C255">
        <v>22952958</v>
      </c>
      <c r="D255">
        <v>7231423</v>
      </c>
      <c r="E255">
        <v>1</v>
      </c>
      <c r="F255">
        <v>1</v>
      </c>
      <c r="G255">
        <v>7157832</v>
      </c>
      <c r="H255">
        <v>2</v>
      </c>
      <c r="I255" t="s">
        <v>1196</v>
      </c>
      <c r="J255" t="s">
        <v>1197</v>
      </c>
      <c r="K255" t="s">
        <v>1198</v>
      </c>
      <c r="L255">
        <v>1368</v>
      </c>
      <c r="N255">
        <v>1011</v>
      </c>
      <c r="O255" t="s">
        <v>1059</v>
      </c>
      <c r="P255" t="s">
        <v>1059</v>
      </c>
      <c r="Q255">
        <v>1</v>
      </c>
      <c r="X255">
        <v>0.12</v>
      </c>
      <c r="Y255">
        <v>0</v>
      </c>
      <c r="Z255">
        <v>84.66</v>
      </c>
      <c r="AA255">
        <v>19.66</v>
      </c>
      <c r="AB255">
        <v>0</v>
      </c>
      <c r="AC255">
        <v>0</v>
      </c>
      <c r="AD255">
        <v>1</v>
      </c>
      <c r="AE255">
        <v>0</v>
      </c>
      <c r="AF255" t="s">
        <v>45</v>
      </c>
      <c r="AG255">
        <v>0.12</v>
      </c>
      <c r="AH255">
        <v>2</v>
      </c>
      <c r="AI255">
        <v>22952960</v>
      </c>
      <c r="AJ255">
        <v>275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>
      <c r="A256">
        <f>ROW(Source!A580)</f>
        <v>580</v>
      </c>
      <c r="B256">
        <v>22952966</v>
      </c>
      <c r="C256">
        <v>22952958</v>
      </c>
      <c r="D256">
        <v>7231062</v>
      </c>
      <c r="E256">
        <v>1</v>
      </c>
      <c r="F256">
        <v>1</v>
      </c>
      <c r="G256">
        <v>7157832</v>
      </c>
      <c r="H256">
        <v>2</v>
      </c>
      <c r="I256" t="s">
        <v>1199</v>
      </c>
      <c r="J256" t="s">
        <v>1200</v>
      </c>
      <c r="K256" t="s">
        <v>1201</v>
      </c>
      <c r="L256">
        <v>1368</v>
      </c>
      <c r="N256">
        <v>1011</v>
      </c>
      <c r="O256" t="s">
        <v>1059</v>
      </c>
      <c r="P256" t="s">
        <v>1059</v>
      </c>
      <c r="Q256">
        <v>1</v>
      </c>
      <c r="X256">
        <v>5.93</v>
      </c>
      <c r="Y256">
        <v>0</v>
      </c>
      <c r="Z256">
        <v>1.61</v>
      </c>
      <c r="AA256">
        <v>0.04</v>
      </c>
      <c r="AB256">
        <v>0</v>
      </c>
      <c r="AC256">
        <v>0</v>
      </c>
      <c r="AD256">
        <v>1</v>
      </c>
      <c r="AE256">
        <v>0</v>
      </c>
      <c r="AF256" t="s">
        <v>45</v>
      </c>
      <c r="AG256">
        <v>5.93</v>
      </c>
      <c r="AH256">
        <v>2</v>
      </c>
      <c r="AI256">
        <v>22952961</v>
      </c>
      <c r="AJ256">
        <v>276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>
      <c r="A257">
        <f>ROW(Source!A580)</f>
        <v>580</v>
      </c>
      <c r="B257">
        <v>22952967</v>
      </c>
      <c r="C257">
        <v>22952958</v>
      </c>
      <c r="D257">
        <v>7231827</v>
      </c>
      <c r="E257">
        <v>1</v>
      </c>
      <c r="F257">
        <v>1</v>
      </c>
      <c r="G257">
        <v>7157832</v>
      </c>
      <c r="H257">
        <v>3</v>
      </c>
      <c r="I257" t="s">
        <v>612</v>
      </c>
      <c r="J257" t="s">
        <v>614</v>
      </c>
      <c r="K257" t="s">
        <v>613</v>
      </c>
      <c r="L257">
        <v>1339</v>
      </c>
      <c r="N257">
        <v>1007</v>
      </c>
      <c r="O257" t="s">
        <v>102</v>
      </c>
      <c r="P257" t="s">
        <v>102</v>
      </c>
      <c r="Q257">
        <v>1</v>
      </c>
      <c r="X257">
        <v>1.75</v>
      </c>
      <c r="Y257">
        <v>7.07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0</v>
      </c>
      <c r="AF257" t="s">
        <v>45</v>
      </c>
      <c r="AG257">
        <v>1.75</v>
      </c>
      <c r="AH257">
        <v>2</v>
      </c>
      <c r="AI257">
        <v>22952962</v>
      </c>
      <c r="AJ257">
        <v>277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>
      <c r="A258">
        <f>ROW(Source!A580)</f>
        <v>580</v>
      </c>
      <c r="B258">
        <v>22952968</v>
      </c>
      <c r="C258">
        <v>22952958</v>
      </c>
      <c r="D258">
        <v>7232363</v>
      </c>
      <c r="E258">
        <v>1</v>
      </c>
      <c r="F258">
        <v>1</v>
      </c>
      <c r="G258">
        <v>7157832</v>
      </c>
      <c r="H258">
        <v>3</v>
      </c>
      <c r="I258" t="s">
        <v>1202</v>
      </c>
      <c r="J258" t="s">
        <v>1203</v>
      </c>
      <c r="K258" t="s">
        <v>1204</v>
      </c>
      <c r="L258">
        <v>1327</v>
      </c>
      <c r="N258">
        <v>1005</v>
      </c>
      <c r="O258" t="s">
        <v>462</v>
      </c>
      <c r="P258" t="s">
        <v>462</v>
      </c>
      <c r="Q258">
        <v>1</v>
      </c>
      <c r="X258">
        <v>250</v>
      </c>
      <c r="Y258">
        <v>7.39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0</v>
      </c>
      <c r="AF258" t="s">
        <v>45</v>
      </c>
      <c r="AG258">
        <v>250</v>
      </c>
      <c r="AH258">
        <v>2</v>
      </c>
      <c r="AI258">
        <v>22952963</v>
      </c>
      <c r="AJ258">
        <v>278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>
      <c r="A259">
        <f>ROW(Source!A580)</f>
        <v>580</v>
      </c>
      <c r="B259">
        <v>22952969</v>
      </c>
      <c r="C259">
        <v>22952958</v>
      </c>
      <c r="D259">
        <v>7178414</v>
      </c>
      <c r="E259">
        <v>7157832</v>
      </c>
      <c r="F259">
        <v>1</v>
      </c>
      <c r="G259">
        <v>7157832</v>
      </c>
      <c r="H259">
        <v>3</v>
      </c>
      <c r="I259" t="s">
        <v>1441</v>
      </c>
      <c r="J259" t="s">
        <v>45</v>
      </c>
      <c r="K259" t="s">
        <v>1453</v>
      </c>
      <c r="L259">
        <v>1339</v>
      </c>
      <c r="N259">
        <v>1007</v>
      </c>
      <c r="O259" t="s">
        <v>102</v>
      </c>
      <c r="P259" t="s">
        <v>102</v>
      </c>
      <c r="Q259">
        <v>1</v>
      </c>
      <c r="X259">
        <v>102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 t="s">
        <v>45</v>
      </c>
      <c r="AG259">
        <v>102</v>
      </c>
      <c r="AH259">
        <v>3</v>
      </c>
      <c r="AI259">
        <v>-1</v>
      </c>
      <c r="AJ259" t="s">
        <v>45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>
      <c r="A260">
        <f>ROW(Source!A582)</f>
        <v>582</v>
      </c>
      <c r="B260">
        <v>22952989</v>
      </c>
      <c r="C260">
        <v>22952972</v>
      </c>
      <c r="D260">
        <v>7157835</v>
      </c>
      <c r="E260">
        <v>7157832</v>
      </c>
      <c r="F260">
        <v>1</v>
      </c>
      <c r="G260">
        <v>7157832</v>
      </c>
      <c r="H260">
        <v>1</v>
      </c>
      <c r="I260" t="s">
        <v>1053</v>
      </c>
      <c r="J260" t="s">
        <v>45</v>
      </c>
      <c r="K260" t="s">
        <v>1054</v>
      </c>
      <c r="L260">
        <v>1191</v>
      </c>
      <c r="N260">
        <v>1013</v>
      </c>
      <c r="O260" t="s">
        <v>1055</v>
      </c>
      <c r="P260" t="s">
        <v>1055</v>
      </c>
      <c r="Q260">
        <v>1</v>
      </c>
      <c r="X260">
        <v>360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1</v>
      </c>
      <c r="AF260" t="s">
        <v>45</v>
      </c>
      <c r="AG260">
        <v>360</v>
      </c>
      <c r="AH260">
        <v>2</v>
      </c>
      <c r="AI260">
        <v>22952973</v>
      </c>
      <c r="AJ260">
        <v>280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>
      <c r="A261">
        <f>ROW(Source!A582)</f>
        <v>582</v>
      </c>
      <c r="B261">
        <v>22952990</v>
      </c>
      <c r="C261">
        <v>22952972</v>
      </c>
      <c r="D261">
        <v>7231214</v>
      </c>
      <c r="E261">
        <v>1</v>
      </c>
      <c r="F261">
        <v>1</v>
      </c>
      <c r="G261">
        <v>7157832</v>
      </c>
      <c r="H261">
        <v>2</v>
      </c>
      <c r="I261" t="s">
        <v>1241</v>
      </c>
      <c r="J261" t="s">
        <v>1242</v>
      </c>
      <c r="K261" t="s">
        <v>1243</v>
      </c>
      <c r="L261">
        <v>1368</v>
      </c>
      <c r="N261">
        <v>1011</v>
      </c>
      <c r="O261" t="s">
        <v>1059</v>
      </c>
      <c r="P261" t="s">
        <v>1059</v>
      </c>
      <c r="Q261">
        <v>1</v>
      </c>
      <c r="X261">
        <v>104</v>
      </c>
      <c r="Y261">
        <v>0</v>
      </c>
      <c r="Z261">
        <v>6.22</v>
      </c>
      <c r="AA261">
        <v>0.28999999999999998</v>
      </c>
      <c r="AB261">
        <v>0</v>
      </c>
      <c r="AC261">
        <v>0</v>
      </c>
      <c r="AD261">
        <v>1</v>
      </c>
      <c r="AE261">
        <v>0</v>
      </c>
      <c r="AF261" t="s">
        <v>45</v>
      </c>
      <c r="AG261">
        <v>104</v>
      </c>
      <c r="AH261">
        <v>2</v>
      </c>
      <c r="AI261">
        <v>22952974</v>
      </c>
      <c r="AJ261">
        <v>281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>
      <c r="A262">
        <f>ROW(Source!A582)</f>
        <v>582</v>
      </c>
      <c r="B262">
        <v>22952991</v>
      </c>
      <c r="C262">
        <v>22952972</v>
      </c>
      <c r="D262">
        <v>7231421</v>
      </c>
      <c r="E262">
        <v>1</v>
      </c>
      <c r="F262">
        <v>1</v>
      </c>
      <c r="G262">
        <v>7157832</v>
      </c>
      <c r="H262">
        <v>2</v>
      </c>
      <c r="I262" t="s">
        <v>1157</v>
      </c>
      <c r="J262" t="s">
        <v>1158</v>
      </c>
      <c r="K262" t="s">
        <v>1159</v>
      </c>
      <c r="L262">
        <v>1368</v>
      </c>
      <c r="N262">
        <v>1011</v>
      </c>
      <c r="O262" t="s">
        <v>1059</v>
      </c>
      <c r="P262" t="s">
        <v>1059</v>
      </c>
      <c r="Q262">
        <v>1</v>
      </c>
      <c r="X262">
        <v>1.72</v>
      </c>
      <c r="Y262">
        <v>0</v>
      </c>
      <c r="Z262">
        <v>74.44</v>
      </c>
      <c r="AA262">
        <v>17.59</v>
      </c>
      <c r="AB262">
        <v>0</v>
      </c>
      <c r="AC262">
        <v>0</v>
      </c>
      <c r="AD262">
        <v>1</v>
      </c>
      <c r="AE262">
        <v>0</v>
      </c>
      <c r="AF262" t="s">
        <v>45</v>
      </c>
      <c r="AG262">
        <v>1.72</v>
      </c>
      <c r="AH262">
        <v>2</v>
      </c>
      <c r="AI262">
        <v>22952975</v>
      </c>
      <c r="AJ262">
        <v>282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>
      <c r="A263">
        <f>ROW(Source!A582)</f>
        <v>582</v>
      </c>
      <c r="B263">
        <v>22952993</v>
      </c>
      <c r="C263">
        <v>22952972</v>
      </c>
      <c r="D263">
        <v>7231464</v>
      </c>
      <c r="E263">
        <v>1</v>
      </c>
      <c r="F263">
        <v>1</v>
      </c>
      <c r="G263">
        <v>7157832</v>
      </c>
      <c r="H263">
        <v>2</v>
      </c>
      <c r="I263" t="s">
        <v>1244</v>
      </c>
      <c r="J263" t="s">
        <v>1245</v>
      </c>
      <c r="K263" t="s">
        <v>1246</v>
      </c>
      <c r="L263">
        <v>1368</v>
      </c>
      <c r="N263">
        <v>1011</v>
      </c>
      <c r="O263" t="s">
        <v>1059</v>
      </c>
      <c r="P263" t="s">
        <v>1059</v>
      </c>
      <c r="Q263">
        <v>1</v>
      </c>
      <c r="X263">
        <v>0.81</v>
      </c>
      <c r="Y263">
        <v>0</v>
      </c>
      <c r="Z263">
        <v>0.53</v>
      </c>
      <c r="AA263">
        <v>0.04</v>
      </c>
      <c r="AB263">
        <v>0</v>
      </c>
      <c r="AC263">
        <v>0</v>
      </c>
      <c r="AD263">
        <v>1</v>
      </c>
      <c r="AE263">
        <v>0</v>
      </c>
      <c r="AF263" t="s">
        <v>45</v>
      </c>
      <c r="AG263">
        <v>0.81</v>
      </c>
      <c r="AH263">
        <v>2</v>
      </c>
      <c r="AI263">
        <v>22952977</v>
      </c>
      <c r="AJ263">
        <v>283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>
      <c r="A264">
        <f>ROW(Source!A582)</f>
        <v>582</v>
      </c>
      <c r="B264">
        <v>22952992</v>
      </c>
      <c r="C264">
        <v>22952972</v>
      </c>
      <c r="D264">
        <v>7230811</v>
      </c>
      <c r="E264">
        <v>1</v>
      </c>
      <c r="F264">
        <v>1</v>
      </c>
      <c r="G264">
        <v>7157832</v>
      </c>
      <c r="H264">
        <v>2</v>
      </c>
      <c r="I264" t="s">
        <v>1144</v>
      </c>
      <c r="J264" t="s">
        <v>1145</v>
      </c>
      <c r="K264" t="s">
        <v>1146</v>
      </c>
      <c r="L264">
        <v>1368</v>
      </c>
      <c r="N264">
        <v>1011</v>
      </c>
      <c r="O264" t="s">
        <v>1059</v>
      </c>
      <c r="P264" t="s">
        <v>1059</v>
      </c>
      <c r="Q264">
        <v>1</v>
      </c>
      <c r="X264">
        <v>1.1499999999999999</v>
      </c>
      <c r="Y264">
        <v>0</v>
      </c>
      <c r="Z264">
        <v>102.11</v>
      </c>
      <c r="AA264">
        <v>30.03</v>
      </c>
      <c r="AB264">
        <v>0</v>
      </c>
      <c r="AC264">
        <v>0</v>
      </c>
      <c r="AD264">
        <v>1</v>
      </c>
      <c r="AE264">
        <v>0</v>
      </c>
      <c r="AF264" t="s">
        <v>45</v>
      </c>
      <c r="AG264">
        <v>1.1499999999999999</v>
      </c>
      <c r="AH264">
        <v>2</v>
      </c>
      <c r="AI264">
        <v>22952976</v>
      </c>
      <c r="AJ264">
        <v>284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>
      <c r="A265">
        <f>ROW(Source!A582)</f>
        <v>582</v>
      </c>
      <c r="B265">
        <v>22952994</v>
      </c>
      <c r="C265">
        <v>22952972</v>
      </c>
      <c r="D265">
        <v>7230897</v>
      </c>
      <c r="E265">
        <v>1</v>
      </c>
      <c r="F265">
        <v>1</v>
      </c>
      <c r="G265">
        <v>7157832</v>
      </c>
      <c r="H265">
        <v>2</v>
      </c>
      <c r="I265" t="s">
        <v>1160</v>
      </c>
      <c r="J265" t="s">
        <v>1161</v>
      </c>
      <c r="K265" t="s">
        <v>1162</v>
      </c>
      <c r="L265">
        <v>1368</v>
      </c>
      <c r="N265">
        <v>1011</v>
      </c>
      <c r="O265" t="s">
        <v>1059</v>
      </c>
      <c r="P265" t="s">
        <v>1059</v>
      </c>
      <c r="Q265">
        <v>1</v>
      </c>
      <c r="X265">
        <v>0.25</v>
      </c>
      <c r="Y265">
        <v>0</v>
      </c>
      <c r="Z265">
        <v>73</v>
      </c>
      <c r="AA265">
        <v>16.899999999999999</v>
      </c>
      <c r="AB265">
        <v>0</v>
      </c>
      <c r="AC265">
        <v>0</v>
      </c>
      <c r="AD265">
        <v>1</v>
      </c>
      <c r="AE265">
        <v>0</v>
      </c>
      <c r="AF265" t="s">
        <v>45</v>
      </c>
      <c r="AG265">
        <v>0.25</v>
      </c>
      <c r="AH265">
        <v>2</v>
      </c>
      <c r="AI265">
        <v>22952978</v>
      </c>
      <c r="AJ265">
        <v>285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>
      <c r="A266">
        <f>ROW(Source!A582)</f>
        <v>582</v>
      </c>
      <c r="B266">
        <v>22952995</v>
      </c>
      <c r="C266">
        <v>22952972</v>
      </c>
      <c r="D266">
        <v>7231063</v>
      </c>
      <c r="E266">
        <v>1</v>
      </c>
      <c r="F266">
        <v>1</v>
      </c>
      <c r="G266">
        <v>7157832</v>
      </c>
      <c r="H266">
        <v>2</v>
      </c>
      <c r="I266" t="s">
        <v>1247</v>
      </c>
      <c r="J266" t="s">
        <v>1248</v>
      </c>
      <c r="K266" t="s">
        <v>1249</v>
      </c>
      <c r="L266">
        <v>1368</v>
      </c>
      <c r="N266">
        <v>1011</v>
      </c>
      <c r="O266" t="s">
        <v>1059</v>
      </c>
      <c r="P266" t="s">
        <v>1059</v>
      </c>
      <c r="Q266">
        <v>1</v>
      </c>
      <c r="X266">
        <v>18</v>
      </c>
      <c r="Y266">
        <v>0</v>
      </c>
      <c r="Z266">
        <v>2.06</v>
      </c>
      <c r="AA266">
        <v>0.09</v>
      </c>
      <c r="AB266">
        <v>0</v>
      </c>
      <c r="AC266">
        <v>0</v>
      </c>
      <c r="AD266">
        <v>1</v>
      </c>
      <c r="AE266">
        <v>0</v>
      </c>
      <c r="AF266" t="s">
        <v>45</v>
      </c>
      <c r="AG266">
        <v>18</v>
      </c>
      <c r="AH266">
        <v>2</v>
      </c>
      <c r="AI266">
        <v>22952979</v>
      </c>
      <c r="AJ266">
        <v>286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>
      <c r="A267">
        <f>ROW(Source!A582)</f>
        <v>582</v>
      </c>
      <c r="B267">
        <v>22952996</v>
      </c>
      <c r="C267">
        <v>22952972</v>
      </c>
      <c r="D267">
        <v>7158477</v>
      </c>
      <c r="E267">
        <v>7157832</v>
      </c>
      <c r="F267">
        <v>1</v>
      </c>
      <c r="G267">
        <v>7157832</v>
      </c>
      <c r="H267">
        <v>3</v>
      </c>
      <c r="I267" t="s">
        <v>1454</v>
      </c>
      <c r="J267" t="s">
        <v>45</v>
      </c>
      <c r="K267" t="s">
        <v>1455</v>
      </c>
      <c r="L267">
        <v>1348</v>
      </c>
      <c r="N267">
        <v>1009</v>
      </c>
      <c r="O267" t="s">
        <v>138</v>
      </c>
      <c r="P267" t="s">
        <v>138</v>
      </c>
      <c r="Q267">
        <v>1000</v>
      </c>
      <c r="X267">
        <v>6.6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s">
        <v>45</v>
      </c>
      <c r="AG267">
        <v>6.6</v>
      </c>
      <c r="AH267">
        <v>3</v>
      </c>
      <c r="AI267">
        <v>-1</v>
      </c>
      <c r="AJ267" t="s">
        <v>45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>
      <c r="A268">
        <f>ROW(Source!A582)</f>
        <v>582</v>
      </c>
      <c r="B268">
        <v>22952997</v>
      </c>
      <c r="C268">
        <v>22952972</v>
      </c>
      <c r="D268">
        <v>7231827</v>
      </c>
      <c r="E268">
        <v>1</v>
      </c>
      <c r="F268">
        <v>1</v>
      </c>
      <c r="G268">
        <v>7157832</v>
      </c>
      <c r="H268">
        <v>3</v>
      </c>
      <c r="I268" t="s">
        <v>612</v>
      </c>
      <c r="J268" t="s">
        <v>614</v>
      </c>
      <c r="K268" t="s">
        <v>613</v>
      </c>
      <c r="L268">
        <v>1339</v>
      </c>
      <c r="N268">
        <v>1007</v>
      </c>
      <c r="O268" t="s">
        <v>102</v>
      </c>
      <c r="P268" t="s">
        <v>102</v>
      </c>
      <c r="Q268">
        <v>1</v>
      </c>
      <c r="X268">
        <v>0.28299999999999997</v>
      </c>
      <c r="Y268">
        <v>7.07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45</v>
      </c>
      <c r="AG268">
        <v>0.28299999999999997</v>
      </c>
      <c r="AH268">
        <v>2</v>
      </c>
      <c r="AI268">
        <v>22952980</v>
      </c>
      <c r="AJ268">
        <v>287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>
      <c r="A269">
        <f>ROW(Source!A582)</f>
        <v>582</v>
      </c>
      <c r="B269">
        <v>22952998</v>
      </c>
      <c r="C269">
        <v>22952972</v>
      </c>
      <c r="D269">
        <v>7231843</v>
      </c>
      <c r="E269">
        <v>1</v>
      </c>
      <c r="F269">
        <v>1</v>
      </c>
      <c r="G269">
        <v>7157832</v>
      </c>
      <c r="H269">
        <v>3</v>
      </c>
      <c r="I269" t="s">
        <v>1169</v>
      </c>
      <c r="J269" t="s">
        <v>1170</v>
      </c>
      <c r="K269" t="s">
        <v>1171</v>
      </c>
      <c r="L269">
        <v>1348</v>
      </c>
      <c r="N269">
        <v>1009</v>
      </c>
      <c r="O269" t="s">
        <v>138</v>
      </c>
      <c r="P269" t="s">
        <v>138</v>
      </c>
      <c r="Q269">
        <v>1000</v>
      </c>
      <c r="X269">
        <v>1.2999999999999999E-2</v>
      </c>
      <c r="Y269">
        <v>6521.42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45</v>
      </c>
      <c r="AG269">
        <v>1.2999999999999999E-2</v>
      </c>
      <c r="AH269">
        <v>2</v>
      </c>
      <c r="AI269">
        <v>22952981</v>
      </c>
      <c r="AJ269">
        <v>288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>
      <c r="A270">
        <f>ROW(Source!A582)</f>
        <v>582</v>
      </c>
      <c r="B270">
        <v>22952999</v>
      </c>
      <c r="C270">
        <v>22952972</v>
      </c>
      <c r="D270">
        <v>7233230</v>
      </c>
      <c r="E270">
        <v>1</v>
      </c>
      <c r="F270">
        <v>1</v>
      </c>
      <c r="G270">
        <v>7157832</v>
      </c>
      <c r="H270">
        <v>3</v>
      </c>
      <c r="I270" t="s">
        <v>1229</v>
      </c>
      <c r="J270" t="s">
        <v>1230</v>
      </c>
      <c r="K270" t="s">
        <v>1231</v>
      </c>
      <c r="L270">
        <v>1348</v>
      </c>
      <c r="N270">
        <v>1009</v>
      </c>
      <c r="O270" t="s">
        <v>138</v>
      </c>
      <c r="P270" t="s">
        <v>138</v>
      </c>
      <c r="Q270">
        <v>1000</v>
      </c>
      <c r="X270">
        <v>0.13</v>
      </c>
      <c r="Y270">
        <v>7191.81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 t="s">
        <v>45</v>
      </c>
      <c r="AG270">
        <v>0.13</v>
      </c>
      <c r="AH270">
        <v>2</v>
      </c>
      <c r="AI270">
        <v>22952982</v>
      </c>
      <c r="AJ270">
        <v>289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>
      <c r="A271">
        <f>ROW(Source!A582)</f>
        <v>582</v>
      </c>
      <c r="B271">
        <v>22953000</v>
      </c>
      <c r="C271">
        <v>22952972</v>
      </c>
      <c r="D271">
        <v>7231936</v>
      </c>
      <c r="E271">
        <v>1</v>
      </c>
      <c r="F271">
        <v>1</v>
      </c>
      <c r="G271">
        <v>7157832</v>
      </c>
      <c r="H271">
        <v>3</v>
      </c>
      <c r="I271" t="s">
        <v>1172</v>
      </c>
      <c r="J271" t="s">
        <v>1173</v>
      </c>
      <c r="K271" t="s">
        <v>1174</v>
      </c>
      <c r="L271">
        <v>1339</v>
      </c>
      <c r="N271">
        <v>1007</v>
      </c>
      <c r="O271" t="s">
        <v>102</v>
      </c>
      <c r="P271" t="s">
        <v>102</v>
      </c>
      <c r="Q271">
        <v>1</v>
      </c>
      <c r="X271">
        <v>0.14000000000000001</v>
      </c>
      <c r="Y271">
        <v>1828.56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 t="s">
        <v>45</v>
      </c>
      <c r="AG271">
        <v>0.14000000000000001</v>
      </c>
      <c r="AH271">
        <v>2</v>
      </c>
      <c r="AI271">
        <v>22952983</v>
      </c>
      <c r="AJ271">
        <v>290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>
      <c r="A272">
        <f>ROW(Source!A582)</f>
        <v>582</v>
      </c>
      <c r="B272">
        <v>22953001</v>
      </c>
      <c r="C272">
        <v>22952972</v>
      </c>
      <c r="D272">
        <v>7231937</v>
      </c>
      <c r="E272">
        <v>1</v>
      </c>
      <c r="F272">
        <v>1</v>
      </c>
      <c r="G272">
        <v>7157832</v>
      </c>
      <c r="H272">
        <v>3</v>
      </c>
      <c r="I272" t="s">
        <v>1250</v>
      </c>
      <c r="J272" t="s">
        <v>1251</v>
      </c>
      <c r="K272" t="s">
        <v>1252</v>
      </c>
      <c r="L272">
        <v>1339</v>
      </c>
      <c r="N272">
        <v>1007</v>
      </c>
      <c r="O272" t="s">
        <v>102</v>
      </c>
      <c r="P272" t="s">
        <v>102</v>
      </c>
      <c r="Q272">
        <v>1</v>
      </c>
      <c r="X272">
        <v>0.47</v>
      </c>
      <c r="Y272">
        <v>1828.56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0</v>
      </c>
      <c r="AF272" t="s">
        <v>45</v>
      </c>
      <c r="AG272">
        <v>0.47</v>
      </c>
      <c r="AH272">
        <v>2</v>
      </c>
      <c r="AI272">
        <v>22952984</v>
      </c>
      <c r="AJ272">
        <v>291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>
      <c r="A273">
        <f>ROW(Source!A582)</f>
        <v>582</v>
      </c>
      <c r="B273">
        <v>22953002</v>
      </c>
      <c r="C273">
        <v>22952972</v>
      </c>
      <c r="D273">
        <v>7231968</v>
      </c>
      <c r="E273">
        <v>1</v>
      </c>
      <c r="F273">
        <v>1</v>
      </c>
      <c r="G273">
        <v>7157832</v>
      </c>
      <c r="H273">
        <v>3</v>
      </c>
      <c r="I273" t="s">
        <v>1253</v>
      </c>
      <c r="J273" t="s">
        <v>1254</v>
      </c>
      <c r="K273" t="s">
        <v>1255</v>
      </c>
      <c r="L273">
        <v>1348</v>
      </c>
      <c r="N273">
        <v>1009</v>
      </c>
      <c r="O273" t="s">
        <v>138</v>
      </c>
      <c r="P273" t="s">
        <v>138</v>
      </c>
      <c r="Q273">
        <v>1000</v>
      </c>
      <c r="X273">
        <v>2.5000000000000001E-2</v>
      </c>
      <c r="Y273">
        <v>1260.72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0</v>
      </c>
      <c r="AF273" t="s">
        <v>45</v>
      </c>
      <c r="AG273">
        <v>2.5000000000000001E-2</v>
      </c>
      <c r="AH273">
        <v>2</v>
      </c>
      <c r="AI273">
        <v>22952985</v>
      </c>
      <c r="AJ273">
        <v>292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>
      <c r="A274">
        <f>ROW(Source!A582)</f>
        <v>582</v>
      </c>
      <c r="B274">
        <v>22953003</v>
      </c>
      <c r="C274">
        <v>22952972</v>
      </c>
      <c r="D274">
        <v>7232059</v>
      </c>
      <c r="E274">
        <v>1</v>
      </c>
      <c r="F274">
        <v>1</v>
      </c>
      <c r="G274">
        <v>7157832</v>
      </c>
      <c r="H274">
        <v>3</v>
      </c>
      <c r="I274" t="s">
        <v>1256</v>
      </c>
      <c r="J274" t="s">
        <v>1257</v>
      </c>
      <c r="K274" t="s">
        <v>1258</v>
      </c>
      <c r="L274">
        <v>1348</v>
      </c>
      <c r="N274">
        <v>1009</v>
      </c>
      <c r="O274" t="s">
        <v>138</v>
      </c>
      <c r="P274" t="s">
        <v>138</v>
      </c>
      <c r="Q274">
        <v>1000</v>
      </c>
      <c r="X274">
        <v>3.0300000000000001E-2</v>
      </c>
      <c r="Y274">
        <v>4349.8999999999996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 t="s">
        <v>45</v>
      </c>
      <c r="AG274">
        <v>3.0300000000000001E-2</v>
      </c>
      <c r="AH274">
        <v>2</v>
      </c>
      <c r="AI274">
        <v>22952986</v>
      </c>
      <c r="AJ274">
        <v>293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>
      <c r="A275">
        <f>ROW(Source!A582)</f>
        <v>582</v>
      </c>
      <c r="B275">
        <v>22953004</v>
      </c>
      <c r="C275">
        <v>22952972</v>
      </c>
      <c r="D275">
        <v>7232363</v>
      </c>
      <c r="E275">
        <v>1</v>
      </c>
      <c r="F275">
        <v>1</v>
      </c>
      <c r="G275">
        <v>7157832</v>
      </c>
      <c r="H275">
        <v>3</v>
      </c>
      <c r="I275" t="s">
        <v>1202</v>
      </c>
      <c r="J275" t="s">
        <v>1203</v>
      </c>
      <c r="K275" t="s">
        <v>1204</v>
      </c>
      <c r="L275">
        <v>1327</v>
      </c>
      <c r="N275">
        <v>1005</v>
      </c>
      <c r="O275" t="s">
        <v>462</v>
      </c>
      <c r="P275" t="s">
        <v>462</v>
      </c>
      <c r="Q275">
        <v>1</v>
      </c>
      <c r="X275">
        <v>88.2</v>
      </c>
      <c r="Y275">
        <v>7.39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45</v>
      </c>
      <c r="AG275">
        <v>88.2</v>
      </c>
      <c r="AH275">
        <v>2</v>
      </c>
      <c r="AI275">
        <v>22952987</v>
      </c>
      <c r="AJ275">
        <v>294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>
      <c r="A276">
        <f>ROW(Source!A582)</f>
        <v>582</v>
      </c>
      <c r="B276">
        <v>22953005</v>
      </c>
      <c r="C276">
        <v>22952972</v>
      </c>
      <c r="D276">
        <v>7239911</v>
      </c>
      <c r="E276">
        <v>1</v>
      </c>
      <c r="F276">
        <v>1</v>
      </c>
      <c r="G276">
        <v>7157832</v>
      </c>
      <c r="H276">
        <v>3</v>
      </c>
      <c r="I276" t="s">
        <v>1259</v>
      </c>
      <c r="J276" t="s">
        <v>1260</v>
      </c>
      <c r="K276" t="s">
        <v>1261</v>
      </c>
      <c r="L276">
        <v>1327</v>
      </c>
      <c r="N276">
        <v>1005</v>
      </c>
      <c r="O276" t="s">
        <v>462</v>
      </c>
      <c r="P276" t="s">
        <v>462</v>
      </c>
      <c r="Q276">
        <v>1</v>
      </c>
      <c r="X276">
        <v>39.200000000000003</v>
      </c>
      <c r="Y276">
        <v>60.91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 t="s">
        <v>45</v>
      </c>
      <c r="AG276">
        <v>39.200000000000003</v>
      </c>
      <c r="AH276">
        <v>2</v>
      </c>
      <c r="AI276">
        <v>22952988</v>
      </c>
      <c r="AJ276">
        <v>297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>
      <c r="A277">
        <f>ROW(Source!A582)</f>
        <v>582</v>
      </c>
      <c r="B277">
        <v>22953006</v>
      </c>
      <c r="C277">
        <v>22952972</v>
      </c>
      <c r="D277">
        <v>7178414</v>
      </c>
      <c r="E277">
        <v>7157832</v>
      </c>
      <c r="F277">
        <v>1</v>
      </c>
      <c r="G277">
        <v>7157832</v>
      </c>
      <c r="H277">
        <v>3</v>
      </c>
      <c r="I277" t="s">
        <v>1441</v>
      </c>
      <c r="J277" t="s">
        <v>45</v>
      </c>
      <c r="K277" t="s">
        <v>1453</v>
      </c>
      <c r="L277">
        <v>1339</v>
      </c>
      <c r="N277">
        <v>1007</v>
      </c>
      <c r="O277" t="s">
        <v>102</v>
      </c>
      <c r="P277" t="s">
        <v>102</v>
      </c>
      <c r="Q277">
        <v>1</v>
      </c>
      <c r="X277">
        <v>101.5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s">
        <v>45</v>
      </c>
      <c r="AG277">
        <v>101.5</v>
      </c>
      <c r="AH277">
        <v>3</v>
      </c>
      <c r="AI277">
        <v>-1</v>
      </c>
      <c r="AJ277" t="s">
        <v>45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>
      <c r="A278">
        <f>ROW(Source!A585)</f>
        <v>585</v>
      </c>
      <c r="B278">
        <v>22953015</v>
      </c>
      <c r="C278">
        <v>22953011</v>
      </c>
      <c r="D278">
        <v>7157835</v>
      </c>
      <c r="E278">
        <v>7157832</v>
      </c>
      <c r="F278">
        <v>1</v>
      </c>
      <c r="G278">
        <v>7157832</v>
      </c>
      <c r="H278">
        <v>1</v>
      </c>
      <c r="I278" t="s">
        <v>1053</v>
      </c>
      <c r="J278" t="s">
        <v>45</v>
      </c>
      <c r="K278" t="s">
        <v>1054</v>
      </c>
      <c r="L278">
        <v>1191</v>
      </c>
      <c r="N278">
        <v>1013</v>
      </c>
      <c r="O278" t="s">
        <v>1055</v>
      </c>
      <c r="P278" t="s">
        <v>1055</v>
      </c>
      <c r="Q278">
        <v>1</v>
      </c>
      <c r="X278">
        <v>39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1</v>
      </c>
      <c r="AE278">
        <v>1</v>
      </c>
      <c r="AF278" t="s">
        <v>45</v>
      </c>
      <c r="AG278">
        <v>39</v>
      </c>
      <c r="AH278">
        <v>2</v>
      </c>
      <c r="AI278">
        <v>22953012</v>
      </c>
      <c r="AJ278">
        <v>298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>
      <c r="A279">
        <f>ROW(Source!A585)</f>
        <v>585</v>
      </c>
      <c r="B279">
        <v>22953016</v>
      </c>
      <c r="C279">
        <v>22953011</v>
      </c>
      <c r="D279">
        <v>7159942</v>
      </c>
      <c r="E279">
        <v>7157832</v>
      </c>
      <c r="F279">
        <v>1</v>
      </c>
      <c r="G279">
        <v>7157832</v>
      </c>
      <c r="H279">
        <v>2</v>
      </c>
      <c r="I279" t="s">
        <v>1063</v>
      </c>
      <c r="J279" t="s">
        <v>45</v>
      </c>
      <c r="K279" t="s">
        <v>1064</v>
      </c>
      <c r="L279">
        <v>1344</v>
      </c>
      <c r="N279">
        <v>1008</v>
      </c>
      <c r="O279" t="s">
        <v>1065</v>
      </c>
      <c r="P279" t="s">
        <v>1065</v>
      </c>
      <c r="Q279">
        <v>1</v>
      </c>
      <c r="X279">
        <v>71.290000000000006</v>
      </c>
      <c r="Y279">
        <v>0</v>
      </c>
      <c r="Z279">
        <v>1</v>
      </c>
      <c r="AA279">
        <v>0</v>
      </c>
      <c r="AB279">
        <v>0</v>
      </c>
      <c r="AC279">
        <v>0</v>
      </c>
      <c r="AD279">
        <v>1</v>
      </c>
      <c r="AE279">
        <v>0</v>
      </c>
      <c r="AF279" t="s">
        <v>45</v>
      </c>
      <c r="AG279">
        <v>71.290000000000006</v>
      </c>
      <c r="AH279">
        <v>2</v>
      </c>
      <c r="AI279">
        <v>22953013</v>
      </c>
      <c r="AJ279">
        <v>299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>
      <c r="A280">
        <f>ROW(Source!A585)</f>
        <v>585</v>
      </c>
      <c r="B280">
        <v>22953018</v>
      </c>
      <c r="C280">
        <v>22953011</v>
      </c>
      <c r="D280">
        <v>7182707</v>
      </c>
      <c r="E280">
        <v>7157832</v>
      </c>
      <c r="F280">
        <v>1</v>
      </c>
      <c r="G280">
        <v>7157832</v>
      </c>
      <c r="H280">
        <v>3</v>
      </c>
      <c r="I280" t="s">
        <v>1066</v>
      </c>
      <c r="J280" t="s">
        <v>45</v>
      </c>
      <c r="K280" t="s">
        <v>1067</v>
      </c>
      <c r="L280">
        <v>1344</v>
      </c>
      <c r="N280">
        <v>1008</v>
      </c>
      <c r="O280" t="s">
        <v>1065</v>
      </c>
      <c r="P280" t="s">
        <v>1065</v>
      </c>
      <c r="Q280">
        <v>1</v>
      </c>
      <c r="X280">
        <v>27.72</v>
      </c>
      <c r="Y280">
        <v>1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0</v>
      </c>
      <c r="AF280" t="s">
        <v>45</v>
      </c>
      <c r="AG280">
        <v>27.72</v>
      </c>
      <c r="AH280">
        <v>2</v>
      </c>
      <c r="AI280">
        <v>22953014</v>
      </c>
      <c r="AJ280">
        <v>300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>
      <c r="A281">
        <f>ROW(Source!A585)</f>
        <v>585</v>
      </c>
      <c r="B281">
        <v>22953017</v>
      </c>
      <c r="C281">
        <v>22953011</v>
      </c>
      <c r="D281">
        <v>7179688</v>
      </c>
      <c r="E281">
        <v>7157832</v>
      </c>
      <c r="F281">
        <v>1</v>
      </c>
      <c r="G281">
        <v>7157832</v>
      </c>
      <c r="H281">
        <v>3</v>
      </c>
      <c r="I281" t="s">
        <v>1468</v>
      </c>
      <c r="J281" t="s">
        <v>45</v>
      </c>
      <c r="K281" t="s">
        <v>1469</v>
      </c>
      <c r="L281">
        <v>1348</v>
      </c>
      <c r="N281">
        <v>1009</v>
      </c>
      <c r="O281" t="s">
        <v>138</v>
      </c>
      <c r="P281" t="s">
        <v>138</v>
      </c>
      <c r="Q281">
        <v>1000</v>
      </c>
      <c r="X281">
        <v>0.24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s">
        <v>45</v>
      </c>
      <c r="AG281">
        <v>0.24</v>
      </c>
      <c r="AH281">
        <v>3</v>
      </c>
      <c r="AI281">
        <v>-1</v>
      </c>
      <c r="AJ281" t="s">
        <v>45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>
      <c r="A282">
        <f>ROW(Source!A587)</f>
        <v>587</v>
      </c>
      <c r="B282">
        <v>22953028</v>
      </c>
      <c r="C282">
        <v>22953021</v>
      </c>
      <c r="D282">
        <v>7157835</v>
      </c>
      <c r="E282">
        <v>7157832</v>
      </c>
      <c r="F282">
        <v>1</v>
      </c>
      <c r="G282">
        <v>7157832</v>
      </c>
      <c r="H282">
        <v>1</v>
      </c>
      <c r="I282" t="s">
        <v>1053</v>
      </c>
      <c r="J282" t="s">
        <v>45</v>
      </c>
      <c r="K282" t="s">
        <v>1054</v>
      </c>
      <c r="L282">
        <v>1191</v>
      </c>
      <c r="N282">
        <v>1013</v>
      </c>
      <c r="O282" t="s">
        <v>1055</v>
      </c>
      <c r="P282" t="s">
        <v>1055</v>
      </c>
      <c r="Q282">
        <v>1</v>
      </c>
      <c r="X282">
        <v>133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1</v>
      </c>
      <c r="AF282" t="s">
        <v>45</v>
      </c>
      <c r="AG282">
        <v>133</v>
      </c>
      <c r="AH282">
        <v>2</v>
      </c>
      <c r="AI282">
        <v>22953022</v>
      </c>
      <c r="AJ282">
        <v>302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>
      <c r="A283">
        <f>ROW(Source!A587)</f>
        <v>587</v>
      </c>
      <c r="B283">
        <v>22953029</v>
      </c>
      <c r="C283">
        <v>22953021</v>
      </c>
      <c r="D283">
        <v>7159942</v>
      </c>
      <c r="E283">
        <v>7157832</v>
      </c>
      <c r="F283">
        <v>1</v>
      </c>
      <c r="G283">
        <v>7157832</v>
      </c>
      <c r="H283">
        <v>2</v>
      </c>
      <c r="I283" t="s">
        <v>1063</v>
      </c>
      <c r="J283" t="s">
        <v>45</v>
      </c>
      <c r="K283" t="s">
        <v>1064</v>
      </c>
      <c r="L283">
        <v>1344</v>
      </c>
      <c r="N283">
        <v>1008</v>
      </c>
      <c r="O283" t="s">
        <v>1065</v>
      </c>
      <c r="P283" t="s">
        <v>1065</v>
      </c>
      <c r="Q283">
        <v>1</v>
      </c>
      <c r="X283">
        <v>267.05</v>
      </c>
      <c r="Y283">
        <v>0</v>
      </c>
      <c r="Z283">
        <v>1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45</v>
      </c>
      <c r="AG283">
        <v>267.05</v>
      </c>
      <c r="AH283">
        <v>2</v>
      </c>
      <c r="AI283">
        <v>22953023</v>
      </c>
      <c r="AJ283">
        <v>303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>
      <c r="A284">
        <f>ROW(Source!A587)</f>
        <v>587</v>
      </c>
      <c r="B284">
        <v>22953036</v>
      </c>
      <c r="C284">
        <v>22953021</v>
      </c>
      <c r="D284">
        <v>7182707</v>
      </c>
      <c r="E284">
        <v>7157832</v>
      </c>
      <c r="F284">
        <v>1</v>
      </c>
      <c r="G284">
        <v>7157832</v>
      </c>
      <c r="H284">
        <v>3</v>
      </c>
      <c r="I284" t="s">
        <v>1066</v>
      </c>
      <c r="J284" t="s">
        <v>45</v>
      </c>
      <c r="K284" t="s">
        <v>1067</v>
      </c>
      <c r="L284">
        <v>1344</v>
      </c>
      <c r="N284">
        <v>1008</v>
      </c>
      <c r="O284" t="s">
        <v>1065</v>
      </c>
      <c r="P284" t="s">
        <v>1065</v>
      </c>
      <c r="Q284">
        <v>1</v>
      </c>
      <c r="X284">
        <v>3</v>
      </c>
      <c r="Y284">
        <v>1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 t="s">
        <v>45</v>
      </c>
      <c r="AG284">
        <v>3</v>
      </c>
      <c r="AH284">
        <v>2</v>
      </c>
      <c r="AI284">
        <v>22953027</v>
      </c>
      <c r="AJ284">
        <v>304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>
      <c r="A285">
        <f>ROW(Source!A587)</f>
        <v>587</v>
      </c>
      <c r="B285">
        <v>22953030</v>
      </c>
      <c r="C285">
        <v>22953021</v>
      </c>
      <c r="D285">
        <v>7157848</v>
      </c>
      <c r="E285">
        <v>7157832</v>
      </c>
      <c r="F285">
        <v>1</v>
      </c>
      <c r="G285">
        <v>7157832</v>
      </c>
      <c r="H285">
        <v>3</v>
      </c>
      <c r="I285" t="s">
        <v>1470</v>
      </c>
      <c r="J285" t="s">
        <v>45</v>
      </c>
      <c r="K285" t="s">
        <v>613</v>
      </c>
      <c r="L285">
        <v>1339</v>
      </c>
      <c r="N285">
        <v>1007</v>
      </c>
      <c r="O285" t="s">
        <v>102</v>
      </c>
      <c r="P285" t="s">
        <v>102</v>
      </c>
      <c r="Q285">
        <v>1</v>
      </c>
      <c r="X285">
        <v>0.18228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s">
        <v>45</v>
      </c>
      <c r="AG285">
        <v>0.18228</v>
      </c>
      <c r="AH285">
        <v>3</v>
      </c>
      <c r="AI285">
        <v>-1</v>
      </c>
      <c r="AJ285" t="s">
        <v>45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>
      <c r="A286">
        <f>ROW(Source!A587)</f>
        <v>587</v>
      </c>
      <c r="B286">
        <v>22953031</v>
      </c>
      <c r="C286">
        <v>22953021</v>
      </c>
      <c r="D286">
        <v>7232703</v>
      </c>
      <c r="E286">
        <v>1</v>
      </c>
      <c r="F286">
        <v>1</v>
      </c>
      <c r="G286">
        <v>7157832</v>
      </c>
      <c r="H286">
        <v>3</v>
      </c>
      <c r="I286" t="s">
        <v>1262</v>
      </c>
      <c r="J286" t="s">
        <v>1263</v>
      </c>
      <c r="K286" t="s">
        <v>1264</v>
      </c>
      <c r="L286">
        <v>1327</v>
      </c>
      <c r="N286">
        <v>1005</v>
      </c>
      <c r="O286" t="s">
        <v>462</v>
      </c>
      <c r="P286" t="s">
        <v>462</v>
      </c>
      <c r="Q286">
        <v>1</v>
      </c>
      <c r="X286">
        <v>108</v>
      </c>
      <c r="Y286">
        <v>33.56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0</v>
      </c>
      <c r="AF286" t="s">
        <v>45</v>
      </c>
      <c r="AG286">
        <v>108</v>
      </c>
      <c r="AH286">
        <v>2</v>
      </c>
      <c r="AI286">
        <v>22953024</v>
      </c>
      <c r="AJ286">
        <v>305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>
      <c r="A287">
        <f>ROW(Source!A587)</f>
        <v>587</v>
      </c>
      <c r="B287">
        <v>22953032</v>
      </c>
      <c r="C287">
        <v>22953021</v>
      </c>
      <c r="D287">
        <v>7231946</v>
      </c>
      <c r="E287">
        <v>1</v>
      </c>
      <c r="F287">
        <v>1</v>
      </c>
      <c r="G287">
        <v>7157832</v>
      </c>
      <c r="H287">
        <v>3</v>
      </c>
      <c r="I287" t="s">
        <v>1265</v>
      </c>
      <c r="J287" t="s">
        <v>1266</v>
      </c>
      <c r="K287" t="s">
        <v>1267</v>
      </c>
      <c r="L287">
        <v>1348</v>
      </c>
      <c r="N287">
        <v>1009</v>
      </c>
      <c r="O287" t="s">
        <v>138</v>
      </c>
      <c r="P287" t="s">
        <v>138</v>
      </c>
      <c r="Q287">
        <v>1000</v>
      </c>
      <c r="X287">
        <v>2.5000000000000001E-3</v>
      </c>
      <c r="Y287">
        <v>20166.439999999999</v>
      </c>
      <c r="Z287">
        <v>0</v>
      </c>
      <c r="AA287">
        <v>0</v>
      </c>
      <c r="AB287">
        <v>0</v>
      </c>
      <c r="AC287">
        <v>0</v>
      </c>
      <c r="AD287">
        <v>1</v>
      </c>
      <c r="AE287">
        <v>0</v>
      </c>
      <c r="AF287" t="s">
        <v>45</v>
      </c>
      <c r="AG287">
        <v>2.5000000000000001E-3</v>
      </c>
      <c r="AH287">
        <v>2</v>
      </c>
      <c r="AI287">
        <v>22953025</v>
      </c>
      <c r="AJ287">
        <v>307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>
      <c r="A288">
        <f>ROW(Source!A587)</f>
        <v>587</v>
      </c>
      <c r="B288">
        <v>22953033</v>
      </c>
      <c r="C288">
        <v>22953021</v>
      </c>
      <c r="D288">
        <v>7232436</v>
      </c>
      <c r="E288">
        <v>1</v>
      </c>
      <c r="F288">
        <v>1</v>
      </c>
      <c r="G288">
        <v>7157832</v>
      </c>
      <c r="H288">
        <v>3</v>
      </c>
      <c r="I288" t="s">
        <v>1268</v>
      </c>
      <c r="J288" t="s">
        <v>1269</v>
      </c>
      <c r="K288" t="s">
        <v>1270</v>
      </c>
      <c r="L288">
        <v>1346</v>
      </c>
      <c r="N288">
        <v>1009</v>
      </c>
      <c r="O288" t="s">
        <v>163</v>
      </c>
      <c r="P288" t="s">
        <v>163</v>
      </c>
      <c r="Q288">
        <v>1</v>
      </c>
      <c r="X288">
        <v>12</v>
      </c>
      <c r="Y288">
        <v>9.86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0</v>
      </c>
      <c r="AF288" t="s">
        <v>45</v>
      </c>
      <c r="AG288">
        <v>12</v>
      </c>
      <c r="AH288">
        <v>2</v>
      </c>
      <c r="AI288">
        <v>22953026</v>
      </c>
      <c r="AJ288">
        <v>308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>
      <c r="A289">
        <f>ROW(Source!A587)</f>
        <v>587</v>
      </c>
      <c r="B289">
        <v>22953034</v>
      </c>
      <c r="C289">
        <v>22953021</v>
      </c>
      <c r="D289">
        <v>7178563</v>
      </c>
      <c r="E289">
        <v>7157832</v>
      </c>
      <c r="F289">
        <v>1</v>
      </c>
      <c r="G289">
        <v>7157832</v>
      </c>
      <c r="H289">
        <v>3</v>
      </c>
      <c r="I289" t="s">
        <v>1471</v>
      </c>
      <c r="J289" t="s">
        <v>45</v>
      </c>
      <c r="K289" t="s">
        <v>1472</v>
      </c>
      <c r="L289">
        <v>1348</v>
      </c>
      <c r="N289">
        <v>1009</v>
      </c>
      <c r="O289" t="s">
        <v>138</v>
      </c>
      <c r="P289" t="s">
        <v>138</v>
      </c>
      <c r="Q289">
        <v>1000</v>
      </c>
      <c r="X289">
        <v>1.0416000000000001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 t="s">
        <v>45</v>
      </c>
      <c r="AG289">
        <v>1.0416000000000001</v>
      </c>
      <c r="AH289">
        <v>3</v>
      </c>
      <c r="AI289">
        <v>-1</v>
      </c>
      <c r="AJ289" t="s">
        <v>45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>
      <c r="A290">
        <f>ROW(Source!A587)</f>
        <v>587</v>
      </c>
      <c r="B290">
        <v>22953035</v>
      </c>
      <c r="C290">
        <v>22953021</v>
      </c>
      <c r="D290">
        <v>7178752</v>
      </c>
      <c r="E290">
        <v>7157832</v>
      </c>
      <c r="F290">
        <v>1</v>
      </c>
      <c r="G290">
        <v>7157832</v>
      </c>
      <c r="H290">
        <v>3</v>
      </c>
      <c r="I290" t="s">
        <v>1443</v>
      </c>
      <c r="J290" t="s">
        <v>45</v>
      </c>
      <c r="K290" t="s">
        <v>1473</v>
      </c>
      <c r="L290">
        <v>1339</v>
      </c>
      <c r="N290">
        <v>1007</v>
      </c>
      <c r="O290" t="s">
        <v>102</v>
      </c>
      <c r="P290" t="s">
        <v>102</v>
      </c>
      <c r="Q290">
        <v>1</v>
      </c>
      <c r="X290">
        <v>2.6040000000000001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 t="s">
        <v>45</v>
      </c>
      <c r="AG290">
        <v>2.6040000000000001</v>
      </c>
      <c r="AH290">
        <v>3</v>
      </c>
      <c r="AI290">
        <v>-1</v>
      </c>
      <c r="AJ290" t="s">
        <v>45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>
      <c r="A291">
        <f>ROW(Source!A591)</f>
        <v>591</v>
      </c>
      <c r="B291">
        <v>22953050</v>
      </c>
      <c r="C291">
        <v>22953043</v>
      </c>
      <c r="D291">
        <v>7157835</v>
      </c>
      <c r="E291">
        <v>7157832</v>
      </c>
      <c r="F291">
        <v>1</v>
      </c>
      <c r="G291">
        <v>7157832</v>
      </c>
      <c r="H291">
        <v>1</v>
      </c>
      <c r="I291" t="s">
        <v>1053</v>
      </c>
      <c r="J291" t="s">
        <v>45</v>
      </c>
      <c r="K291" t="s">
        <v>1054</v>
      </c>
      <c r="L291">
        <v>1191</v>
      </c>
      <c r="N291">
        <v>1013</v>
      </c>
      <c r="O291" t="s">
        <v>1055</v>
      </c>
      <c r="P291" t="s">
        <v>1055</v>
      </c>
      <c r="Q291">
        <v>1</v>
      </c>
      <c r="X291">
        <v>8.8000000000000007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1</v>
      </c>
      <c r="AF291" t="s">
        <v>45</v>
      </c>
      <c r="AG291">
        <v>8.8000000000000007</v>
      </c>
      <c r="AH291">
        <v>2</v>
      </c>
      <c r="AI291">
        <v>22953044</v>
      </c>
      <c r="AJ291">
        <v>311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>
      <c r="A292">
        <f>ROW(Source!A591)</f>
        <v>591</v>
      </c>
      <c r="B292">
        <v>22953051</v>
      </c>
      <c r="C292">
        <v>22953043</v>
      </c>
      <c r="D292">
        <v>7231421</v>
      </c>
      <c r="E292">
        <v>1</v>
      </c>
      <c r="F292">
        <v>1</v>
      </c>
      <c r="G292">
        <v>7157832</v>
      </c>
      <c r="H292">
        <v>2</v>
      </c>
      <c r="I292" t="s">
        <v>1157</v>
      </c>
      <c r="J292" t="s">
        <v>1158</v>
      </c>
      <c r="K292" t="s">
        <v>1159</v>
      </c>
      <c r="L292">
        <v>1368</v>
      </c>
      <c r="N292">
        <v>1011</v>
      </c>
      <c r="O292" t="s">
        <v>1059</v>
      </c>
      <c r="P292" t="s">
        <v>1059</v>
      </c>
      <c r="Q292">
        <v>1</v>
      </c>
      <c r="X292">
        <v>0.05</v>
      </c>
      <c r="Y292">
        <v>0</v>
      </c>
      <c r="Z292">
        <v>74.44</v>
      </c>
      <c r="AA292">
        <v>17.59</v>
      </c>
      <c r="AB292">
        <v>0</v>
      </c>
      <c r="AC292">
        <v>0</v>
      </c>
      <c r="AD292">
        <v>1</v>
      </c>
      <c r="AE292">
        <v>0</v>
      </c>
      <c r="AF292" t="s">
        <v>45</v>
      </c>
      <c r="AG292">
        <v>0.05</v>
      </c>
      <c r="AH292">
        <v>2</v>
      </c>
      <c r="AI292">
        <v>22953045</v>
      </c>
      <c r="AJ292">
        <v>312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>
      <c r="A293">
        <f>ROW(Source!A591)</f>
        <v>591</v>
      </c>
      <c r="B293">
        <v>22953052</v>
      </c>
      <c r="C293">
        <v>22953043</v>
      </c>
      <c r="D293">
        <v>7230911</v>
      </c>
      <c r="E293">
        <v>1</v>
      </c>
      <c r="F293">
        <v>1</v>
      </c>
      <c r="G293">
        <v>7157832</v>
      </c>
      <c r="H293">
        <v>2</v>
      </c>
      <c r="I293" t="s">
        <v>1271</v>
      </c>
      <c r="J293" t="s">
        <v>1272</v>
      </c>
      <c r="K293" t="s">
        <v>1273</v>
      </c>
      <c r="L293">
        <v>1368</v>
      </c>
      <c r="N293">
        <v>1011</v>
      </c>
      <c r="O293" t="s">
        <v>1059</v>
      </c>
      <c r="P293" t="s">
        <v>1059</v>
      </c>
      <c r="Q293">
        <v>1</v>
      </c>
      <c r="X293">
        <v>0.18</v>
      </c>
      <c r="Y293">
        <v>0</v>
      </c>
      <c r="Z293">
        <v>1.28</v>
      </c>
      <c r="AA293">
        <v>0.67</v>
      </c>
      <c r="AB293">
        <v>0</v>
      </c>
      <c r="AC293">
        <v>0</v>
      </c>
      <c r="AD293">
        <v>1</v>
      </c>
      <c r="AE293">
        <v>0</v>
      </c>
      <c r="AF293" t="s">
        <v>45</v>
      </c>
      <c r="AG293">
        <v>0.18</v>
      </c>
      <c r="AH293">
        <v>2</v>
      </c>
      <c r="AI293">
        <v>22953046</v>
      </c>
      <c r="AJ293">
        <v>313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>
      <c r="A294">
        <f>ROW(Source!A591)</f>
        <v>591</v>
      </c>
      <c r="B294">
        <v>22953053</v>
      </c>
      <c r="C294">
        <v>22953043</v>
      </c>
      <c r="D294">
        <v>7231824</v>
      </c>
      <c r="E294">
        <v>1</v>
      </c>
      <c r="F294">
        <v>1</v>
      </c>
      <c r="G294">
        <v>7157832</v>
      </c>
      <c r="H294">
        <v>3</v>
      </c>
      <c r="I294" t="s">
        <v>1274</v>
      </c>
      <c r="J294" t="s">
        <v>1275</v>
      </c>
      <c r="K294" t="s">
        <v>1276</v>
      </c>
      <c r="L294">
        <v>1346</v>
      </c>
      <c r="N294">
        <v>1009</v>
      </c>
      <c r="O294" t="s">
        <v>163</v>
      </c>
      <c r="P294" t="s">
        <v>163</v>
      </c>
      <c r="Q294">
        <v>1</v>
      </c>
      <c r="X294">
        <v>0.01</v>
      </c>
      <c r="Y294">
        <v>1.61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0</v>
      </c>
      <c r="AF294" t="s">
        <v>45</v>
      </c>
      <c r="AG294">
        <v>0.01</v>
      </c>
      <c r="AH294">
        <v>2</v>
      </c>
      <c r="AI294">
        <v>22953047</v>
      </c>
      <c r="AJ294">
        <v>314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>
      <c r="A295">
        <f>ROW(Source!A591)</f>
        <v>591</v>
      </c>
      <c r="B295">
        <v>22953054</v>
      </c>
      <c r="C295">
        <v>22953043</v>
      </c>
      <c r="D295">
        <v>7232450</v>
      </c>
      <c r="E295">
        <v>1</v>
      </c>
      <c r="F295">
        <v>1</v>
      </c>
      <c r="G295">
        <v>7157832</v>
      </c>
      <c r="H295">
        <v>3</v>
      </c>
      <c r="I295" t="s">
        <v>1277</v>
      </c>
      <c r="J295" t="s">
        <v>1278</v>
      </c>
      <c r="K295" t="s">
        <v>1279</v>
      </c>
      <c r="L295">
        <v>1348</v>
      </c>
      <c r="N295">
        <v>1009</v>
      </c>
      <c r="O295" t="s">
        <v>138</v>
      </c>
      <c r="P295" t="s">
        <v>138</v>
      </c>
      <c r="Q295">
        <v>1000</v>
      </c>
      <c r="X295">
        <v>1.4999999999999999E-4</v>
      </c>
      <c r="Y295">
        <v>176.5</v>
      </c>
      <c r="Z295">
        <v>0</v>
      </c>
      <c r="AA295">
        <v>0</v>
      </c>
      <c r="AB295">
        <v>0</v>
      </c>
      <c r="AC295">
        <v>0</v>
      </c>
      <c r="AD295">
        <v>1</v>
      </c>
      <c r="AE295">
        <v>0</v>
      </c>
      <c r="AF295" t="s">
        <v>45</v>
      </c>
      <c r="AG295">
        <v>1.4999999999999999E-4</v>
      </c>
      <c r="AH295">
        <v>2</v>
      </c>
      <c r="AI295">
        <v>22953048</v>
      </c>
      <c r="AJ295">
        <v>316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>
      <c r="A296">
        <f>ROW(Source!A591)</f>
        <v>591</v>
      </c>
      <c r="B296">
        <v>22953055</v>
      </c>
      <c r="C296">
        <v>22953043</v>
      </c>
      <c r="D296">
        <v>7234972</v>
      </c>
      <c r="E296">
        <v>1</v>
      </c>
      <c r="F296">
        <v>1</v>
      </c>
      <c r="G296">
        <v>7157832</v>
      </c>
      <c r="H296">
        <v>3</v>
      </c>
      <c r="I296" t="s">
        <v>387</v>
      </c>
      <c r="J296" t="s">
        <v>389</v>
      </c>
      <c r="K296" t="s">
        <v>388</v>
      </c>
      <c r="L296">
        <v>1339</v>
      </c>
      <c r="N296">
        <v>1007</v>
      </c>
      <c r="O296" t="s">
        <v>102</v>
      </c>
      <c r="P296" t="s">
        <v>102</v>
      </c>
      <c r="Q296">
        <v>1</v>
      </c>
      <c r="X296">
        <v>0.06</v>
      </c>
      <c r="Y296">
        <v>481.69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45</v>
      </c>
      <c r="AG296">
        <v>0.06</v>
      </c>
      <c r="AH296">
        <v>2</v>
      </c>
      <c r="AI296">
        <v>22953049</v>
      </c>
      <c r="AJ296">
        <v>317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>
      <c r="A297">
        <f>ROW(Source!A591)</f>
        <v>591</v>
      </c>
      <c r="B297">
        <v>22953056</v>
      </c>
      <c r="C297">
        <v>22953043</v>
      </c>
      <c r="D297">
        <v>7164328</v>
      </c>
      <c r="E297">
        <v>7157832</v>
      </c>
      <c r="F297">
        <v>1</v>
      </c>
      <c r="G297">
        <v>7157832</v>
      </c>
      <c r="H297">
        <v>3</v>
      </c>
      <c r="I297" t="s">
        <v>1449</v>
      </c>
      <c r="J297" t="s">
        <v>45</v>
      </c>
      <c r="K297" t="s">
        <v>1474</v>
      </c>
      <c r="L297">
        <v>1348</v>
      </c>
      <c r="N297">
        <v>1009</v>
      </c>
      <c r="O297" t="s">
        <v>138</v>
      </c>
      <c r="P297" t="s">
        <v>138</v>
      </c>
      <c r="Q297">
        <v>1000</v>
      </c>
      <c r="X297">
        <v>3.7999999999999999E-2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s">
        <v>45</v>
      </c>
      <c r="AG297">
        <v>3.7999999999999999E-2</v>
      </c>
      <c r="AH297">
        <v>3</v>
      </c>
      <c r="AI297">
        <v>-1</v>
      </c>
      <c r="AJ297" t="s">
        <v>45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>
      <c r="A298">
        <f>ROW(Source!A619)</f>
        <v>619</v>
      </c>
      <c r="B298">
        <v>22953076</v>
      </c>
      <c r="C298">
        <v>22953061</v>
      </c>
      <c r="D298">
        <v>7157835</v>
      </c>
      <c r="E298">
        <v>7157832</v>
      </c>
      <c r="F298">
        <v>1</v>
      </c>
      <c r="G298">
        <v>7157832</v>
      </c>
      <c r="H298">
        <v>1</v>
      </c>
      <c r="I298" t="s">
        <v>1053</v>
      </c>
      <c r="J298" t="s">
        <v>45</v>
      </c>
      <c r="K298" t="s">
        <v>1054</v>
      </c>
      <c r="L298">
        <v>1191</v>
      </c>
      <c r="N298">
        <v>1013</v>
      </c>
      <c r="O298" t="s">
        <v>1055</v>
      </c>
      <c r="P298" t="s">
        <v>1055</v>
      </c>
      <c r="Q298">
        <v>1</v>
      </c>
      <c r="X298">
        <v>179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1</v>
      </c>
      <c r="AF298" t="s">
        <v>45</v>
      </c>
      <c r="AG298">
        <v>179</v>
      </c>
      <c r="AH298">
        <v>2</v>
      </c>
      <c r="AI298">
        <v>22953062</v>
      </c>
      <c r="AJ298">
        <v>318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>
      <c r="A299">
        <f>ROW(Source!A619)</f>
        <v>619</v>
      </c>
      <c r="B299">
        <v>22953077</v>
      </c>
      <c r="C299">
        <v>22953061</v>
      </c>
      <c r="D299">
        <v>7231214</v>
      </c>
      <c r="E299">
        <v>1</v>
      </c>
      <c r="F299">
        <v>1</v>
      </c>
      <c r="G299">
        <v>7157832</v>
      </c>
      <c r="H299">
        <v>2</v>
      </c>
      <c r="I299" t="s">
        <v>1241</v>
      </c>
      <c r="J299" t="s">
        <v>1242</v>
      </c>
      <c r="K299" t="s">
        <v>1243</v>
      </c>
      <c r="L299">
        <v>1368</v>
      </c>
      <c r="N299">
        <v>1011</v>
      </c>
      <c r="O299" t="s">
        <v>1059</v>
      </c>
      <c r="P299" t="s">
        <v>1059</v>
      </c>
      <c r="Q299">
        <v>1</v>
      </c>
      <c r="X299">
        <v>120</v>
      </c>
      <c r="Y299">
        <v>0</v>
      </c>
      <c r="Z299">
        <v>6.22</v>
      </c>
      <c r="AA299">
        <v>0.28999999999999998</v>
      </c>
      <c r="AB299">
        <v>0</v>
      </c>
      <c r="AC299">
        <v>0</v>
      </c>
      <c r="AD299">
        <v>1</v>
      </c>
      <c r="AE299">
        <v>0</v>
      </c>
      <c r="AF299" t="s">
        <v>45</v>
      </c>
      <c r="AG299">
        <v>120</v>
      </c>
      <c r="AH299">
        <v>2</v>
      </c>
      <c r="AI299">
        <v>22953063</v>
      </c>
      <c r="AJ299">
        <v>319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>
      <c r="A300">
        <f>ROW(Source!A619)</f>
        <v>619</v>
      </c>
      <c r="B300">
        <v>22953078</v>
      </c>
      <c r="C300">
        <v>22953061</v>
      </c>
      <c r="D300">
        <v>7231421</v>
      </c>
      <c r="E300">
        <v>1</v>
      </c>
      <c r="F300">
        <v>1</v>
      </c>
      <c r="G300">
        <v>7157832</v>
      </c>
      <c r="H300">
        <v>2</v>
      </c>
      <c r="I300" t="s">
        <v>1157</v>
      </c>
      <c r="J300" t="s">
        <v>1158</v>
      </c>
      <c r="K300" t="s">
        <v>1159</v>
      </c>
      <c r="L300">
        <v>1368</v>
      </c>
      <c r="N300">
        <v>1011</v>
      </c>
      <c r="O300" t="s">
        <v>1059</v>
      </c>
      <c r="P300" t="s">
        <v>1059</v>
      </c>
      <c r="Q300">
        <v>1</v>
      </c>
      <c r="X300">
        <v>1.35</v>
      </c>
      <c r="Y300">
        <v>0</v>
      </c>
      <c r="Z300">
        <v>74.44</v>
      </c>
      <c r="AA300">
        <v>17.59</v>
      </c>
      <c r="AB300">
        <v>0</v>
      </c>
      <c r="AC300">
        <v>0</v>
      </c>
      <c r="AD300">
        <v>1</v>
      </c>
      <c r="AE300">
        <v>0</v>
      </c>
      <c r="AF300" t="s">
        <v>45</v>
      </c>
      <c r="AG300">
        <v>1.35</v>
      </c>
      <c r="AH300">
        <v>2</v>
      </c>
      <c r="AI300">
        <v>22953064</v>
      </c>
      <c r="AJ300">
        <v>320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>
      <c r="A301">
        <f>ROW(Source!A619)</f>
        <v>619</v>
      </c>
      <c r="B301">
        <v>22953080</v>
      </c>
      <c r="C301">
        <v>22953061</v>
      </c>
      <c r="D301">
        <v>7231464</v>
      </c>
      <c r="E301">
        <v>1</v>
      </c>
      <c r="F301">
        <v>1</v>
      </c>
      <c r="G301">
        <v>7157832</v>
      </c>
      <c r="H301">
        <v>2</v>
      </c>
      <c r="I301" t="s">
        <v>1244</v>
      </c>
      <c r="J301" t="s">
        <v>1245</v>
      </c>
      <c r="K301" t="s">
        <v>1246</v>
      </c>
      <c r="L301">
        <v>1368</v>
      </c>
      <c r="N301">
        <v>1011</v>
      </c>
      <c r="O301" t="s">
        <v>1059</v>
      </c>
      <c r="P301" t="s">
        <v>1059</v>
      </c>
      <c r="Q301">
        <v>1</v>
      </c>
      <c r="X301">
        <v>0.1</v>
      </c>
      <c r="Y301">
        <v>0</v>
      </c>
      <c r="Z301">
        <v>0.53</v>
      </c>
      <c r="AA301">
        <v>0.04</v>
      </c>
      <c r="AB301">
        <v>0</v>
      </c>
      <c r="AC301">
        <v>0</v>
      </c>
      <c r="AD301">
        <v>1</v>
      </c>
      <c r="AE301">
        <v>0</v>
      </c>
      <c r="AF301" t="s">
        <v>45</v>
      </c>
      <c r="AG301">
        <v>0.1</v>
      </c>
      <c r="AH301">
        <v>2</v>
      </c>
      <c r="AI301">
        <v>22953066</v>
      </c>
      <c r="AJ301">
        <v>321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>
      <c r="A302">
        <f>ROW(Source!A619)</f>
        <v>619</v>
      </c>
      <c r="B302">
        <v>22953079</v>
      </c>
      <c r="C302">
        <v>22953061</v>
      </c>
      <c r="D302">
        <v>7230811</v>
      </c>
      <c r="E302">
        <v>1</v>
      </c>
      <c r="F302">
        <v>1</v>
      </c>
      <c r="G302">
        <v>7157832</v>
      </c>
      <c r="H302">
        <v>2</v>
      </c>
      <c r="I302" t="s">
        <v>1144</v>
      </c>
      <c r="J302" t="s">
        <v>1145</v>
      </c>
      <c r="K302" t="s">
        <v>1146</v>
      </c>
      <c r="L302">
        <v>1368</v>
      </c>
      <c r="N302">
        <v>1011</v>
      </c>
      <c r="O302" t="s">
        <v>1059</v>
      </c>
      <c r="P302" t="s">
        <v>1059</v>
      </c>
      <c r="Q302">
        <v>1</v>
      </c>
      <c r="X302">
        <v>0.9</v>
      </c>
      <c r="Y302">
        <v>0</v>
      </c>
      <c r="Z302">
        <v>102.11</v>
      </c>
      <c r="AA302">
        <v>30.03</v>
      </c>
      <c r="AB302">
        <v>0</v>
      </c>
      <c r="AC302">
        <v>0</v>
      </c>
      <c r="AD302">
        <v>1</v>
      </c>
      <c r="AE302">
        <v>0</v>
      </c>
      <c r="AF302" t="s">
        <v>45</v>
      </c>
      <c r="AG302">
        <v>0.9</v>
      </c>
      <c r="AH302">
        <v>2</v>
      </c>
      <c r="AI302">
        <v>22953065</v>
      </c>
      <c r="AJ302">
        <v>322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>
      <c r="A303">
        <f>ROW(Source!A619)</f>
        <v>619</v>
      </c>
      <c r="B303">
        <v>22953081</v>
      </c>
      <c r="C303">
        <v>22953061</v>
      </c>
      <c r="D303">
        <v>7230897</v>
      </c>
      <c r="E303">
        <v>1</v>
      </c>
      <c r="F303">
        <v>1</v>
      </c>
      <c r="G303">
        <v>7157832</v>
      </c>
      <c r="H303">
        <v>2</v>
      </c>
      <c r="I303" t="s">
        <v>1160</v>
      </c>
      <c r="J303" t="s">
        <v>1161</v>
      </c>
      <c r="K303" t="s">
        <v>1162</v>
      </c>
      <c r="L303">
        <v>1368</v>
      </c>
      <c r="N303">
        <v>1011</v>
      </c>
      <c r="O303" t="s">
        <v>1059</v>
      </c>
      <c r="P303" t="s">
        <v>1059</v>
      </c>
      <c r="Q303">
        <v>1</v>
      </c>
      <c r="X303">
        <v>0.25</v>
      </c>
      <c r="Y303">
        <v>0</v>
      </c>
      <c r="Z303">
        <v>73</v>
      </c>
      <c r="AA303">
        <v>16.899999999999999</v>
      </c>
      <c r="AB303">
        <v>0</v>
      </c>
      <c r="AC303">
        <v>0</v>
      </c>
      <c r="AD303">
        <v>1</v>
      </c>
      <c r="AE303">
        <v>0</v>
      </c>
      <c r="AF303" t="s">
        <v>45</v>
      </c>
      <c r="AG303">
        <v>0.25</v>
      </c>
      <c r="AH303">
        <v>2</v>
      </c>
      <c r="AI303">
        <v>22953067</v>
      </c>
      <c r="AJ303">
        <v>323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>
      <c r="A304">
        <f>ROW(Source!A619)</f>
        <v>619</v>
      </c>
      <c r="B304">
        <v>22953082</v>
      </c>
      <c r="C304">
        <v>22953061</v>
      </c>
      <c r="D304">
        <v>7231063</v>
      </c>
      <c r="E304">
        <v>1</v>
      </c>
      <c r="F304">
        <v>1</v>
      </c>
      <c r="G304">
        <v>7157832</v>
      </c>
      <c r="H304">
        <v>2</v>
      </c>
      <c r="I304" t="s">
        <v>1247</v>
      </c>
      <c r="J304" t="s">
        <v>1248</v>
      </c>
      <c r="K304" t="s">
        <v>1249</v>
      </c>
      <c r="L304">
        <v>1368</v>
      </c>
      <c r="N304">
        <v>1011</v>
      </c>
      <c r="O304" t="s">
        <v>1059</v>
      </c>
      <c r="P304" t="s">
        <v>1059</v>
      </c>
      <c r="Q304">
        <v>1</v>
      </c>
      <c r="X304">
        <v>9</v>
      </c>
      <c r="Y304">
        <v>0</v>
      </c>
      <c r="Z304">
        <v>2.06</v>
      </c>
      <c r="AA304">
        <v>0.09</v>
      </c>
      <c r="AB304">
        <v>0</v>
      </c>
      <c r="AC304">
        <v>0</v>
      </c>
      <c r="AD304">
        <v>1</v>
      </c>
      <c r="AE304">
        <v>0</v>
      </c>
      <c r="AF304" t="s">
        <v>45</v>
      </c>
      <c r="AG304">
        <v>9</v>
      </c>
      <c r="AH304">
        <v>2</v>
      </c>
      <c r="AI304">
        <v>22953068</v>
      </c>
      <c r="AJ304">
        <v>324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>
      <c r="A305">
        <f>ROW(Source!A619)</f>
        <v>619</v>
      </c>
      <c r="B305">
        <v>22953083</v>
      </c>
      <c r="C305">
        <v>22953061</v>
      </c>
      <c r="D305">
        <v>7158477</v>
      </c>
      <c r="E305">
        <v>7157832</v>
      </c>
      <c r="F305">
        <v>1</v>
      </c>
      <c r="G305">
        <v>7157832</v>
      </c>
      <c r="H305">
        <v>3</v>
      </c>
      <c r="I305" t="s">
        <v>1454</v>
      </c>
      <c r="J305" t="s">
        <v>45</v>
      </c>
      <c r="K305" t="s">
        <v>1455</v>
      </c>
      <c r="L305">
        <v>1348</v>
      </c>
      <c r="N305">
        <v>1009</v>
      </c>
      <c r="O305" t="s">
        <v>138</v>
      </c>
      <c r="P305" t="s">
        <v>138</v>
      </c>
      <c r="Q305">
        <v>1000</v>
      </c>
      <c r="X305">
        <v>8.1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s">
        <v>45</v>
      </c>
      <c r="AG305">
        <v>8.1</v>
      </c>
      <c r="AH305">
        <v>3</v>
      </c>
      <c r="AI305">
        <v>-1</v>
      </c>
      <c r="AJ305" t="s">
        <v>45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>
      <c r="A306">
        <f>ROW(Source!A619)</f>
        <v>619</v>
      </c>
      <c r="B306">
        <v>22953084</v>
      </c>
      <c r="C306">
        <v>22953061</v>
      </c>
      <c r="D306">
        <v>7231827</v>
      </c>
      <c r="E306">
        <v>1</v>
      </c>
      <c r="F306">
        <v>1</v>
      </c>
      <c r="G306">
        <v>7157832</v>
      </c>
      <c r="H306">
        <v>3</v>
      </c>
      <c r="I306" t="s">
        <v>612</v>
      </c>
      <c r="J306" t="s">
        <v>614</v>
      </c>
      <c r="K306" t="s">
        <v>613</v>
      </c>
      <c r="L306">
        <v>1339</v>
      </c>
      <c r="N306">
        <v>1007</v>
      </c>
      <c r="O306" t="s">
        <v>102</v>
      </c>
      <c r="P306" t="s">
        <v>102</v>
      </c>
      <c r="Q306">
        <v>1</v>
      </c>
      <c r="X306">
        <v>0.73</v>
      </c>
      <c r="Y306">
        <v>7.07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45</v>
      </c>
      <c r="AG306">
        <v>0.73</v>
      </c>
      <c r="AH306">
        <v>2</v>
      </c>
      <c r="AI306">
        <v>22953069</v>
      </c>
      <c r="AJ306">
        <v>325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>
      <c r="A307">
        <f>ROW(Source!A619)</f>
        <v>619</v>
      </c>
      <c r="B307">
        <v>22953085</v>
      </c>
      <c r="C307">
        <v>22953061</v>
      </c>
      <c r="D307">
        <v>7231843</v>
      </c>
      <c r="E307">
        <v>1</v>
      </c>
      <c r="F307">
        <v>1</v>
      </c>
      <c r="G307">
        <v>7157832</v>
      </c>
      <c r="H307">
        <v>3</v>
      </c>
      <c r="I307" t="s">
        <v>1169</v>
      </c>
      <c r="J307" t="s">
        <v>1170</v>
      </c>
      <c r="K307" t="s">
        <v>1171</v>
      </c>
      <c r="L307">
        <v>1348</v>
      </c>
      <c r="N307">
        <v>1009</v>
      </c>
      <c r="O307" t="s">
        <v>138</v>
      </c>
      <c r="P307" t="s">
        <v>138</v>
      </c>
      <c r="Q307">
        <v>1000</v>
      </c>
      <c r="X307">
        <v>2E-3</v>
      </c>
      <c r="Y307">
        <v>6521.42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 t="s">
        <v>45</v>
      </c>
      <c r="AG307">
        <v>2E-3</v>
      </c>
      <c r="AH307">
        <v>2</v>
      </c>
      <c r="AI307">
        <v>22953070</v>
      </c>
      <c r="AJ307">
        <v>326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>
      <c r="A308">
        <f>ROW(Source!A619)</f>
        <v>619</v>
      </c>
      <c r="B308">
        <v>22953086</v>
      </c>
      <c r="C308">
        <v>22953061</v>
      </c>
      <c r="D308">
        <v>7233230</v>
      </c>
      <c r="E308">
        <v>1</v>
      </c>
      <c r="F308">
        <v>1</v>
      </c>
      <c r="G308">
        <v>7157832</v>
      </c>
      <c r="H308">
        <v>3</v>
      </c>
      <c r="I308" t="s">
        <v>1229</v>
      </c>
      <c r="J308" t="s">
        <v>1230</v>
      </c>
      <c r="K308" t="s">
        <v>1231</v>
      </c>
      <c r="L308">
        <v>1348</v>
      </c>
      <c r="N308">
        <v>1009</v>
      </c>
      <c r="O308" t="s">
        <v>138</v>
      </c>
      <c r="P308" t="s">
        <v>138</v>
      </c>
      <c r="Q308">
        <v>1000</v>
      </c>
      <c r="X308">
        <v>0.16</v>
      </c>
      <c r="Y308">
        <v>7191.81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45</v>
      </c>
      <c r="AG308">
        <v>0.16</v>
      </c>
      <c r="AH308">
        <v>2</v>
      </c>
      <c r="AI308">
        <v>22953071</v>
      </c>
      <c r="AJ308">
        <v>327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>
      <c r="A309">
        <f>ROW(Source!A619)</f>
        <v>619</v>
      </c>
      <c r="B309">
        <v>22953087</v>
      </c>
      <c r="C309">
        <v>22953061</v>
      </c>
      <c r="D309">
        <v>7231937</v>
      </c>
      <c r="E309">
        <v>1</v>
      </c>
      <c r="F309">
        <v>1</v>
      </c>
      <c r="G309">
        <v>7157832</v>
      </c>
      <c r="H309">
        <v>3</v>
      </c>
      <c r="I309" t="s">
        <v>1250</v>
      </c>
      <c r="J309" t="s">
        <v>1251</v>
      </c>
      <c r="K309" t="s">
        <v>1252</v>
      </c>
      <c r="L309">
        <v>1339</v>
      </c>
      <c r="N309">
        <v>1007</v>
      </c>
      <c r="O309" t="s">
        <v>102</v>
      </c>
      <c r="P309" t="s">
        <v>102</v>
      </c>
      <c r="Q309">
        <v>1</v>
      </c>
      <c r="X309">
        <v>0.04</v>
      </c>
      <c r="Y309">
        <v>1828.56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0</v>
      </c>
      <c r="AF309" t="s">
        <v>45</v>
      </c>
      <c r="AG309">
        <v>0.04</v>
      </c>
      <c r="AH309">
        <v>2</v>
      </c>
      <c r="AI309">
        <v>22953072</v>
      </c>
      <c r="AJ309">
        <v>328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>
      <c r="A310">
        <f>ROW(Source!A619)</f>
        <v>619</v>
      </c>
      <c r="B310">
        <v>22953088</v>
      </c>
      <c r="C310">
        <v>22953061</v>
      </c>
      <c r="D310">
        <v>7231968</v>
      </c>
      <c r="E310">
        <v>1</v>
      </c>
      <c r="F310">
        <v>1</v>
      </c>
      <c r="G310">
        <v>7157832</v>
      </c>
      <c r="H310">
        <v>3</v>
      </c>
      <c r="I310" t="s">
        <v>1253</v>
      </c>
      <c r="J310" t="s">
        <v>1254</v>
      </c>
      <c r="K310" t="s">
        <v>1255</v>
      </c>
      <c r="L310">
        <v>1348</v>
      </c>
      <c r="N310">
        <v>1009</v>
      </c>
      <c r="O310" t="s">
        <v>138</v>
      </c>
      <c r="P310" t="s">
        <v>138</v>
      </c>
      <c r="Q310">
        <v>1000</v>
      </c>
      <c r="X310">
        <v>0.01</v>
      </c>
      <c r="Y310">
        <v>1260.72</v>
      </c>
      <c r="Z310">
        <v>0</v>
      </c>
      <c r="AA310">
        <v>0</v>
      </c>
      <c r="AB310">
        <v>0</v>
      </c>
      <c r="AC310">
        <v>0</v>
      </c>
      <c r="AD310">
        <v>1</v>
      </c>
      <c r="AE310">
        <v>0</v>
      </c>
      <c r="AF310" t="s">
        <v>45</v>
      </c>
      <c r="AG310">
        <v>0.01</v>
      </c>
      <c r="AH310">
        <v>2</v>
      </c>
      <c r="AI310">
        <v>22953073</v>
      </c>
      <c r="AJ310">
        <v>329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>
      <c r="A311">
        <f>ROW(Source!A619)</f>
        <v>619</v>
      </c>
      <c r="B311">
        <v>22953089</v>
      </c>
      <c r="C311">
        <v>22953061</v>
      </c>
      <c r="D311">
        <v>7232363</v>
      </c>
      <c r="E311">
        <v>1</v>
      </c>
      <c r="F311">
        <v>1</v>
      </c>
      <c r="G311">
        <v>7157832</v>
      </c>
      <c r="H311">
        <v>3</v>
      </c>
      <c r="I311" t="s">
        <v>1202</v>
      </c>
      <c r="J311" t="s">
        <v>1203</v>
      </c>
      <c r="K311" t="s">
        <v>1204</v>
      </c>
      <c r="L311">
        <v>1327</v>
      </c>
      <c r="N311">
        <v>1005</v>
      </c>
      <c r="O311" t="s">
        <v>462</v>
      </c>
      <c r="P311" t="s">
        <v>462</v>
      </c>
      <c r="Q311">
        <v>1</v>
      </c>
      <c r="X311">
        <v>30</v>
      </c>
      <c r="Y311">
        <v>7.39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45</v>
      </c>
      <c r="AG311">
        <v>30</v>
      </c>
      <c r="AH311">
        <v>2</v>
      </c>
      <c r="AI311">
        <v>22953074</v>
      </c>
      <c r="AJ311">
        <v>330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>
      <c r="A312">
        <f>ROW(Source!A619)</f>
        <v>619</v>
      </c>
      <c r="B312">
        <v>22953090</v>
      </c>
      <c r="C312">
        <v>22953061</v>
      </c>
      <c r="D312">
        <v>7239912</v>
      </c>
      <c r="E312">
        <v>1</v>
      </c>
      <c r="F312">
        <v>1</v>
      </c>
      <c r="G312">
        <v>7157832</v>
      </c>
      <c r="H312">
        <v>3</v>
      </c>
      <c r="I312" t="s">
        <v>1280</v>
      </c>
      <c r="J312" t="s">
        <v>1281</v>
      </c>
      <c r="K312" t="s">
        <v>1282</v>
      </c>
      <c r="L312">
        <v>1327</v>
      </c>
      <c r="N312">
        <v>1005</v>
      </c>
      <c r="O312" t="s">
        <v>462</v>
      </c>
      <c r="P312" t="s">
        <v>462</v>
      </c>
      <c r="Q312">
        <v>1</v>
      </c>
      <c r="X312">
        <v>3.6</v>
      </c>
      <c r="Y312">
        <v>90.15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0</v>
      </c>
      <c r="AF312" t="s">
        <v>45</v>
      </c>
      <c r="AG312">
        <v>3.6</v>
      </c>
      <c r="AH312">
        <v>2</v>
      </c>
      <c r="AI312">
        <v>22953075</v>
      </c>
      <c r="AJ312">
        <v>333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>
      <c r="A313">
        <f>ROW(Source!A619)</f>
        <v>619</v>
      </c>
      <c r="B313">
        <v>22953091</v>
      </c>
      <c r="C313">
        <v>22953061</v>
      </c>
      <c r="D313">
        <v>7178414</v>
      </c>
      <c r="E313">
        <v>7157832</v>
      </c>
      <c r="F313">
        <v>1</v>
      </c>
      <c r="G313">
        <v>7157832</v>
      </c>
      <c r="H313">
        <v>3</v>
      </c>
      <c r="I313" t="s">
        <v>1441</v>
      </c>
      <c r="J313" t="s">
        <v>45</v>
      </c>
      <c r="K313" t="s">
        <v>1453</v>
      </c>
      <c r="L313">
        <v>1339</v>
      </c>
      <c r="N313">
        <v>1007</v>
      </c>
      <c r="O313" t="s">
        <v>102</v>
      </c>
      <c r="P313" t="s">
        <v>102</v>
      </c>
      <c r="Q313">
        <v>1</v>
      </c>
      <c r="X313">
        <v>101.5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s">
        <v>45</v>
      </c>
      <c r="AG313">
        <v>101.5</v>
      </c>
      <c r="AH313">
        <v>3</v>
      </c>
      <c r="AI313">
        <v>-1</v>
      </c>
      <c r="AJ313" t="s">
        <v>45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>
      <c r="A314">
        <f>ROW(Source!A622)</f>
        <v>622</v>
      </c>
      <c r="B314">
        <v>22953194</v>
      </c>
      <c r="C314">
        <v>22953183</v>
      </c>
      <c r="D314">
        <v>7157835</v>
      </c>
      <c r="E314">
        <v>7157832</v>
      </c>
      <c r="F314">
        <v>1</v>
      </c>
      <c r="G314">
        <v>7157832</v>
      </c>
      <c r="H314">
        <v>1</v>
      </c>
      <c r="I314" t="s">
        <v>1053</v>
      </c>
      <c r="J314" t="s">
        <v>45</v>
      </c>
      <c r="K314" t="s">
        <v>1054</v>
      </c>
      <c r="L314">
        <v>1191</v>
      </c>
      <c r="N314">
        <v>1013</v>
      </c>
      <c r="O314" t="s">
        <v>1055</v>
      </c>
      <c r="P314" t="s">
        <v>1055</v>
      </c>
      <c r="Q314">
        <v>1</v>
      </c>
      <c r="X314">
        <v>36.83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1</v>
      </c>
      <c r="AF314" t="s">
        <v>45</v>
      </c>
      <c r="AG314">
        <v>36.83</v>
      </c>
      <c r="AH314">
        <v>2</v>
      </c>
      <c r="AI314">
        <v>22953184</v>
      </c>
      <c r="AJ314">
        <v>334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>
      <c r="A315">
        <f>ROW(Source!A622)</f>
        <v>622</v>
      </c>
      <c r="B315">
        <v>22953195</v>
      </c>
      <c r="C315">
        <v>22953183</v>
      </c>
      <c r="D315">
        <v>7231240</v>
      </c>
      <c r="E315">
        <v>1</v>
      </c>
      <c r="F315">
        <v>1</v>
      </c>
      <c r="G315">
        <v>7157832</v>
      </c>
      <c r="H315">
        <v>2</v>
      </c>
      <c r="I315" t="s">
        <v>1283</v>
      </c>
      <c r="J315" t="s">
        <v>1284</v>
      </c>
      <c r="K315" t="s">
        <v>1285</v>
      </c>
      <c r="L315">
        <v>1368</v>
      </c>
      <c r="N315">
        <v>1011</v>
      </c>
      <c r="O315" t="s">
        <v>1059</v>
      </c>
      <c r="P315" t="s">
        <v>1059</v>
      </c>
      <c r="Q315">
        <v>1</v>
      </c>
      <c r="X315">
        <v>2.4</v>
      </c>
      <c r="Y315">
        <v>0</v>
      </c>
      <c r="Z315">
        <v>8.65</v>
      </c>
      <c r="AA315">
        <v>0.81</v>
      </c>
      <c r="AB315">
        <v>0</v>
      </c>
      <c r="AC315">
        <v>0</v>
      </c>
      <c r="AD315">
        <v>1</v>
      </c>
      <c r="AE315">
        <v>0</v>
      </c>
      <c r="AF315" t="s">
        <v>45</v>
      </c>
      <c r="AG315">
        <v>2.4</v>
      </c>
      <c r="AH315">
        <v>2</v>
      </c>
      <c r="AI315">
        <v>22953185</v>
      </c>
      <c r="AJ315">
        <v>335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>
      <c r="A316">
        <f>ROW(Source!A622)</f>
        <v>622</v>
      </c>
      <c r="B316">
        <v>22953196</v>
      </c>
      <c r="C316">
        <v>22953183</v>
      </c>
      <c r="D316">
        <v>7231421</v>
      </c>
      <c r="E316">
        <v>1</v>
      </c>
      <c r="F316">
        <v>1</v>
      </c>
      <c r="G316">
        <v>7157832</v>
      </c>
      <c r="H316">
        <v>2</v>
      </c>
      <c r="I316" t="s">
        <v>1157</v>
      </c>
      <c r="J316" t="s">
        <v>1158</v>
      </c>
      <c r="K316" t="s">
        <v>1159</v>
      </c>
      <c r="L316">
        <v>1368</v>
      </c>
      <c r="N316">
        <v>1011</v>
      </c>
      <c r="O316" t="s">
        <v>1059</v>
      </c>
      <c r="P316" t="s">
        <v>1059</v>
      </c>
      <c r="Q316">
        <v>1</v>
      </c>
      <c r="X316">
        <v>0.04</v>
      </c>
      <c r="Y316">
        <v>0</v>
      </c>
      <c r="Z316">
        <v>74.44</v>
      </c>
      <c r="AA316">
        <v>17.59</v>
      </c>
      <c r="AB316">
        <v>0</v>
      </c>
      <c r="AC316">
        <v>0</v>
      </c>
      <c r="AD316">
        <v>1</v>
      </c>
      <c r="AE316">
        <v>0</v>
      </c>
      <c r="AF316" t="s">
        <v>45</v>
      </c>
      <c r="AG316">
        <v>0.04</v>
      </c>
      <c r="AH316">
        <v>2</v>
      </c>
      <c r="AI316">
        <v>22953186</v>
      </c>
      <c r="AJ316">
        <v>336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>
      <c r="A317">
        <f>ROW(Source!A622)</f>
        <v>622</v>
      </c>
      <c r="B317">
        <v>22953197</v>
      </c>
      <c r="C317">
        <v>22953183</v>
      </c>
      <c r="D317">
        <v>7231459</v>
      </c>
      <c r="E317">
        <v>1</v>
      </c>
      <c r="F317">
        <v>1</v>
      </c>
      <c r="G317">
        <v>7157832</v>
      </c>
      <c r="H317">
        <v>2</v>
      </c>
      <c r="I317" t="s">
        <v>1110</v>
      </c>
      <c r="J317" t="s">
        <v>1111</v>
      </c>
      <c r="K317" t="s">
        <v>1112</v>
      </c>
      <c r="L317">
        <v>1368</v>
      </c>
      <c r="N317">
        <v>1011</v>
      </c>
      <c r="O317" t="s">
        <v>1059</v>
      </c>
      <c r="P317" t="s">
        <v>1059</v>
      </c>
      <c r="Q317">
        <v>1</v>
      </c>
      <c r="X317">
        <v>3.34</v>
      </c>
      <c r="Y317">
        <v>0</v>
      </c>
      <c r="Z317">
        <v>2.1</v>
      </c>
      <c r="AA317">
        <v>0.09</v>
      </c>
      <c r="AB317">
        <v>0</v>
      </c>
      <c r="AC317">
        <v>0</v>
      </c>
      <c r="AD317">
        <v>1</v>
      </c>
      <c r="AE317">
        <v>0</v>
      </c>
      <c r="AF317" t="s">
        <v>45</v>
      </c>
      <c r="AG317">
        <v>3.34</v>
      </c>
      <c r="AH317">
        <v>2</v>
      </c>
      <c r="AI317">
        <v>22953187</v>
      </c>
      <c r="AJ317">
        <v>337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>
      <c r="A318">
        <f>ROW(Source!A622)</f>
        <v>622</v>
      </c>
      <c r="B318">
        <v>22953198</v>
      </c>
      <c r="C318">
        <v>22953183</v>
      </c>
      <c r="D318">
        <v>7230891</v>
      </c>
      <c r="E318">
        <v>1</v>
      </c>
      <c r="F318">
        <v>1</v>
      </c>
      <c r="G318">
        <v>7157832</v>
      </c>
      <c r="H318">
        <v>2</v>
      </c>
      <c r="I318" t="s">
        <v>1286</v>
      </c>
      <c r="J318" t="s">
        <v>1287</v>
      </c>
      <c r="K318" t="s">
        <v>1288</v>
      </c>
      <c r="L318">
        <v>1368</v>
      </c>
      <c r="N318">
        <v>1011</v>
      </c>
      <c r="O318" t="s">
        <v>1059</v>
      </c>
      <c r="P318" t="s">
        <v>1059</v>
      </c>
      <c r="Q318">
        <v>1</v>
      </c>
      <c r="X318">
        <v>0.05</v>
      </c>
      <c r="Y318">
        <v>0</v>
      </c>
      <c r="Z318">
        <v>58.48</v>
      </c>
      <c r="AA318">
        <v>18.350000000000001</v>
      </c>
      <c r="AB318">
        <v>0</v>
      </c>
      <c r="AC318">
        <v>0</v>
      </c>
      <c r="AD318">
        <v>1</v>
      </c>
      <c r="AE318">
        <v>0</v>
      </c>
      <c r="AF318" t="s">
        <v>45</v>
      </c>
      <c r="AG318">
        <v>0.05</v>
      </c>
      <c r="AH318">
        <v>2</v>
      </c>
      <c r="AI318">
        <v>22953188</v>
      </c>
      <c r="AJ318">
        <v>338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>
      <c r="A319">
        <f>ROW(Source!A622)</f>
        <v>622</v>
      </c>
      <c r="B319">
        <v>22953199</v>
      </c>
      <c r="C319">
        <v>22953183</v>
      </c>
      <c r="D319">
        <v>7231071</v>
      </c>
      <c r="E319">
        <v>1</v>
      </c>
      <c r="F319">
        <v>1</v>
      </c>
      <c r="G319">
        <v>7157832</v>
      </c>
      <c r="H319">
        <v>2</v>
      </c>
      <c r="I319" t="s">
        <v>1289</v>
      </c>
      <c r="J319" t="s">
        <v>1290</v>
      </c>
      <c r="K319" t="s">
        <v>1291</v>
      </c>
      <c r="L319">
        <v>1368</v>
      </c>
      <c r="N319">
        <v>1011</v>
      </c>
      <c r="O319" t="s">
        <v>1059</v>
      </c>
      <c r="P319" t="s">
        <v>1059</v>
      </c>
      <c r="Q319">
        <v>1</v>
      </c>
      <c r="X319">
        <v>0.21</v>
      </c>
      <c r="Y319">
        <v>0</v>
      </c>
      <c r="Z319">
        <v>2.23</v>
      </c>
      <c r="AA319">
        <v>7.0000000000000007E-2</v>
      </c>
      <c r="AB319">
        <v>0</v>
      </c>
      <c r="AC319">
        <v>0</v>
      </c>
      <c r="AD319">
        <v>1</v>
      </c>
      <c r="AE319">
        <v>0</v>
      </c>
      <c r="AF319" t="s">
        <v>45</v>
      </c>
      <c r="AG319">
        <v>0.21</v>
      </c>
      <c r="AH319">
        <v>2</v>
      </c>
      <c r="AI319">
        <v>22953189</v>
      </c>
      <c r="AJ319">
        <v>339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>
      <c r="A320">
        <f>ROW(Source!A622)</f>
        <v>622</v>
      </c>
      <c r="B320">
        <v>22953200</v>
      </c>
      <c r="C320">
        <v>22953183</v>
      </c>
      <c r="D320">
        <v>7231824</v>
      </c>
      <c r="E320">
        <v>1</v>
      </c>
      <c r="F320">
        <v>1</v>
      </c>
      <c r="G320">
        <v>7157832</v>
      </c>
      <c r="H320">
        <v>3</v>
      </c>
      <c r="I320" t="s">
        <v>1274</v>
      </c>
      <c r="J320" t="s">
        <v>1275</v>
      </c>
      <c r="K320" t="s">
        <v>1276</v>
      </c>
      <c r="L320">
        <v>1346</v>
      </c>
      <c r="N320">
        <v>1009</v>
      </c>
      <c r="O320" t="s">
        <v>163</v>
      </c>
      <c r="P320" t="s">
        <v>163</v>
      </c>
      <c r="Q320">
        <v>1</v>
      </c>
      <c r="X320">
        <v>0.5</v>
      </c>
      <c r="Y320">
        <v>1.61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45</v>
      </c>
      <c r="AG320">
        <v>0.5</v>
      </c>
      <c r="AH320">
        <v>2</v>
      </c>
      <c r="AI320">
        <v>22953190</v>
      </c>
      <c r="AJ320">
        <v>340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>
      <c r="A321">
        <f>ROW(Source!A622)</f>
        <v>622</v>
      </c>
      <c r="B321">
        <v>22953201</v>
      </c>
      <c r="C321">
        <v>22953183</v>
      </c>
      <c r="D321">
        <v>7233519</v>
      </c>
      <c r="E321">
        <v>1</v>
      </c>
      <c r="F321">
        <v>1</v>
      </c>
      <c r="G321">
        <v>7157832</v>
      </c>
      <c r="H321">
        <v>3</v>
      </c>
      <c r="I321" t="s">
        <v>1292</v>
      </c>
      <c r="J321" t="s">
        <v>1293</v>
      </c>
      <c r="K321" t="s">
        <v>1294</v>
      </c>
      <c r="L321">
        <v>1296</v>
      </c>
      <c r="N321">
        <v>1002</v>
      </c>
      <c r="O321" t="s">
        <v>1156</v>
      </c>
      <c r="P321" t="s">
        <v>1156</v>
      </c>
      <c r="Q321">
        <v>1</v>
      </c>
      <c r="X321">
        <v>0.2</v>
      </c>
      <c r="Y321">
        <v>53.87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0</v>
      </c>
      <c r="AF321" t="s">
        <v>45</v>
      </c>
      <c r="AG321">
        <v>0.2</v>
      </c>
      <c r="AH321">
        <v>2</v>
      </c>
      <c r="AI321">
        <v>22953191</v>
      </c>
      <c r="AJ321">
        <v>341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>
      <c r="A322">
        <f>ROW(Source!A622)</f>
        <v>622</v>
      </c>
      <c r="B322">
        <v>22953202</v>
      </c>
      <c r="C322">
        <v>22953183</v>
      </c>
      <c r="D322">
        <v>21493721</v>
      </c>
      <c r="E322">
        <v>1</v>
      </c>
      <c r="F322">
        <v>1</v>
      </c>
      <c r="G322">
        <v>7157832</v>
      </c>
      <c r="H322">
        <v>3</v>
      </c>
      <c r="I322" t="s">
        <v>1295</v>
      </c>
      <c r="J322" t="s">
        <v>1296</v>
      </c>
      <c r="K322" t="s">
        <v>1297</v>
      </c>
      <c r="L322">
        <v>1346</v>
      </c>
      <c r="N322">
        <v>1009</v>
      </c>
      <c r="O322" t="s">
        <v>163</v>
      </c>
      <c r="P322" t="s">
        <v>163</v>
      </c>
      <c r="Q322">
        <v>1</v>
      </c>
      <c r="X322">
        <v>25.5</v>
      </c>
      <c r="Y322">
        <v>36.21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45</v>
      </c>
      <c r="AG322">
        <v>25.5</v>
      </c>
      <c r="AH322">
        <v>2</v>
      </c>
      <c r="AI322">
        <v>22953192</v>
      </c>
      <c r="AJ322">
        <v>343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>
      <c r="A323">
        <f>ROW(Source!A622)</f>
        <v>622</v>
      </c>
      <c r="B323">
        <v>22953203</v>
      </c>
      <c r="C323">
        <v>22953183</v>
      </c>
      <c r="D323">
        <v>7232459</v>
      </c>
      <c r="E323">
        <v>1</v>
      </c>
      <c r="F323">
        <v>1</v>
      </c>
      <c r="G323">
        <v>7157832</v>
      </c>
      <c r="H323">
        <v>3</v>
      </c>
      <c r="I323" t="s">
        <v>1298</v>
      </c>
      <c r="J323" t="s">
        <v>1299</v>
      </c>
      <c r="K323" t="s">
        <v>1300</v>
      </c>
      <c r="L323">
        <v>1348</v>
      </c>
      <c r="N323">
        <v>1009</v>
      </c>
      <c r="O323" t="s">
        <v>138</v>
      </c>
      <c r="P323" t="s">
        <v>138</v>
      </c>
      <c r="Q323">
        <v>1000</v>
      </c>
      <c r="X323">
        <v>0.02</v>
      </c>
      <c r="Y323">
        <v>350.71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 t="s">
        <v>45</v>
      </c>
      <c r="AG323">
        <v>0.02</v>
      </c>
      <c r="AH323">
        <v>2</v>
      </c>
      <c r="AI323">
        <v>22953193</v>
      </c>
      <c r="AJ323">
        <v>344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>
      <c r="A324">
        <f>ROW(Source!A622)</f>
        <v>622</v>
      </c>
      <c r="B324">
        <v>22953204</v>
      </c>
      <c r="C324">
        <v>22953183</v>
      </c>
      <c r="D324">
        <v>21482494</v>
      </c>
      <c r="E324">
        <v>7157832</v>
      </c>
      <c r="F324">
        <v>1</v>
      </c>
      <c r="G324">
        <v>7157832</v>
      </c>
      <c r="H324">
        <v>3</v>
      </c>
      <c r="I324" t="s">
        <v>1475</v>
      </c>
      <c r="J324" t="s">
        <v>45</v>
      </c>
      <c r="K324" t="s">
        <v>643</v>
      </c>
      <c r="L324">
        <v>1346</v>
      </c>
      <c r="N324">
        <v>1009</v>
      </c>
      <c r="O324" t="s">
        <v>163</v>
      </c>
      <c r="P324" t="s">
        <v>163</v>
      </c>
      <c r="Q324">
        <v>1</v>
      </c>
      <c r="X324">
        <v>50.49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s">
        <v>45</v>
      </c>
      <c r="AG324">
        <v>50.49</v>
      </c>
      <c r="AH324">
        <v>3</v>
      </c>
      <c r="AI324">
        <v>-1</v>
      </c>
      <c r="AJ324" t="s">
        <v>45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>
      <c r="A325">
        <f>ROW(Source!A650)</f>
        <v>650</v>
      </c>
      <c r="B325">
        <v>22953130</v>
      </c>
      <c r="C325">
        <v>22953129</v>
      </c>
      <c r="D325">
        <v>7157835</v>
      </c>
      <c r="E325">
        <v>7157832</v>
      </c>
      <c r="F325">
        <v>1</v>
      </c>
      <c r="G325">
        <v>7157832</v>
      </c>
      <c r="H325">
        <v>1</v>
      </c>
      <c r="I325" t="s">
        <v>1053</v>
      </c>
      <c r="J325" t="s">
        <v>45</v>
      </c>
      <c r="K325" t="s">
        <v>1054</v>
      </c>
      <c r="L325">
        <v>1191</v>
      </c>
      <c r="N325">
        <v>1013</v>
      </c>
      <c r="O325" t="s">
        <v>1055</v>
      </c>
      <c r="P325" t="s">
        <v>1055</v>
      </c>
      <c r="Q325">
        <v>1</v>
      </c>
      <c r="X325">
        <v>179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1</v>
      </c>
      <c r="AF325" t="s">
        <v>45</v>
      </c>
      <c r="AG325">
        <v>179</v>
      </c>
      <c r="AH325">
        <v>2</v>
      </c>
      <c r="AI325">
        <v>22953130</v>
      </c>
      <c r="AJ325">
        <v>345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>
      <c r="A326">
        <f>ROW(Source!A650)</f>
        <v>650</v>
      </c>
      <c r="B326">
        <v>22953131</v>
      </c>
      <c r="C326">
        <v>22953129</v>
      </c>
      <c r="D326">
        <v>7231214</v>
      </c>
      <c r="E326">
        <v>1</v>
      </c>
      <c r="F326">
        <v>1</v>
      </c>
      <c r="G326">
        <v>7157832</v>
      </c>
      <c r="H326">
        <v>2</v>
      </c>
      <c r="I326" t="s">
        <v>1241</v>
      </c>
      <c r="J326" t="s">
        <v>1242</v>
      </c>
      <c r="K326" t="s">
        <v>1243</v>
      </c>
      <c r="L326">
        <v>1368</v>
      </c>
      <c r="N326">
        <v>1011</v>
      </c>
      <c r="O326" t="s">
        <v>1059</v>
      </c>
      <c r="P326" t="s">
        <v>1059</v>
      </c>
      <c r="Q326">
        <v>1</v>
      </c>
      <c r="X326">
        <v>120</v>
      </c>
      <c r="Y326">
        <v>0</v>
      </c>
      <c r="Z326">
        <v>6.22</v>
      </c>
      <c r="AA326">
        <v>0.28999999999999998</v>
      </c>
      <c r="AB326">
        <v>0</v>
      </c>
      <c r="AC326">
        <v>0</v>
      </c>
      <c r="AD326">
        <v>1</v>
      </c>
      <c r="AE326">
        <v>0</v>
      </c>
      <c r="AF326" t="s">
        <v>45</v>
      </c>
      <c r="AG326">
        <v>120</v>
      </c>
      <c r="AH326">
        <v>2</v>
      </c>
      <c r="AI326">
        <v>22953131</v>
      </c>
      <c r="AJ326">
        <v>346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>
      <c r="A327">
        <f>ROW(Source!A650)</f>
        <v>650</v>
      </c>
      <c r="B327">
        <v>22953132</v>
      </c>
      <c r="C327">
        <v>22953129</v>
      </c>
      <c r="D327">
        <v>7231421</v>
      </c>
      <c r="E327">
        <v>1</v>
      </c>
      <c r="F327">
        <v>1</v>
      </c>
      <c r="G327">
        <v>7157832</v>
      </c>
      <c r="H327">
        <v>2</v>
      </c>
      <c r="I327" t="s">
        <v>1157</v>
      </c>
      <c r="J327" t="s">
        <v>1158</v>
      </c>
      <c r="K327" t="s">
        <v>1159</v>
      </c>
      <c r="L327">
        <v>1368</v>
      </c>
      <c r="N327">
        <v>1011</v>
      </c>
      <c r="O327" t="s">
        <v>1059</v>
      </c>
      <c r="P327" t="s">
        <v>1059</v>
      </c>
      <c r="Q327">
        <v>1</v>
      </c>
      <c r="X327">
        <v>1.35</v>
      </c>
      <c r="Y327">
        <v>0</v>
      </c>
      <c r="Z327">
        <v>74.44</v>
      </c>
      <c r="AA327">
        <v>17.59</v>
      </c>
      <c r="AB327">
        <v>0</v>
      </c>
      <c r="AC327">
        <v>0</v>
      </c>
      <c r="AD327">
        <v>1</v>
      </c>
      <c r="AE327">
        <v>0</v>
      </c>
      <c r="AF327" t="s">
        <v>45</v>
      </c>
      <c r="AG327">
        <v>1.35</v>
      </c>
      <c r="AH327">
        <v>2</v>
      </c>
      <c r="AI327">
        <v>22953132</v>
      </c>
      <c r="AJ327">
        <v>347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>
      <c r="A328">
        <f>ROW(Source!A650)</f>
        <v>650</v>
      </c>
      <c r="B328">
        <v>22953134</v>
      </c>
      <c r="C328">
        <v>22953129</v>
      </c>
      <c r="D328">
        <v>7231464</v>
      </c>
      <c r="E328">
        <v>1</v>
      </c>
      <c r="F328">
        <v>1</v>
      </c>
      <c r="G328">
        <v>7157832</v>
      </c>
      <c r="H328">
        <v>2</v>
      </c>
      <c r="I328" t="s">
        <v>1244</v>
      </c>
      <c r="J328" t="s">
        <v>1245</v>
      </c>
      <c r="K328" t="s">
        <v>1246</v>
      </c>
      <c r="L328">
        <v>1368</v>
      </c>
      <c r="N328">
        <v>1011</v>
      </c>
      <c r="O328" t="s">
        <v>1059</v>
      </c>
      <c r="P328" t="s">
        <v>1059</v>
      </c>
      <c r="Q328">
        <v>1</v>
      </c>
      <c r="X328">
        <v>0.1</v>
      </c>
      <c r="Y328">
        <v>0</v>
      </c>
      <c r="Z328">
        <v>0.53</v>
      </c>
      <c r="AA328">
        <v>0.04</v>
      </c>
      <c r="AB328">
        <v>0</v>
      </c>
      <c r="AC328">
        <v>0</v>
      </c>
      <c r="AD328">
        <v>1</v>
      </c>
      <c r="AE328">
        <v>0</v>
      </c>
      <c r="AF328" t="s">
        <v>45</v>
      </c>
      <c r="AG328">
        <v>0.1</v>
      </c>
      <c r="AH328">
        <v>2</v>
      </c>
      <c r="AI328">
        <v>22953134</v>
      </c>
      <c r="AJ328">
        <v>348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>
      <c r="A329">
        <f>ROW(Source!A650)</f>
        <v>650</v>
      </c>
      <c r="B329">
        <v>22953133</v>
      </c>
      <c r="C329">
        <v>22953129</v>
      </c>
      <c r="D329">
        <v>7230811</v>
      </c>
      <c r="E329">
        <v>1</v>
      </c>
      <c r="F329">
        <v>1</v>
      </c>
      <c r="G329">
        <v>7157832</v>
      </c>
      <c r="H329">
        <v>2</v>
      </c>
      <c r="I329" t="s">
        <v>1144</v>
      </c>
      <c r="J329" t="s">
        <v>1145</v>
      </c>
      <c r="K329" t="s">
        <v>1146</v>
      </c>
      <c r="L329">
        <v>1368</v>
      </c>
      <c r="N329">
        <v>1011</v>
      </c>
      <c r="O329" t="s">
        <v>1059</v>
      </c>
      <c r="P329" t="s">
        <v>1059</v>
      </c>
      <c r="Q329">
        <v>1</v>
      </c>
      <c r="X329">
        <v>0.9</v>
      </c>
      <c r="Y329">
        <v>0</v>
      </c>
      <c r="Z329">
        <v>102.11</v>
      </c>
      <c r="AA329">
        <v>30.03</v>
      </c>
      <c r="AB329">
        <v>0</v>
      </c>
      <c r="AC329">
        <v>0</v>
      </c>
      <c r="AD329">
        <v>1</v>
      </c>
      <c r="AE329">
        <v>0</v>
      </c>
      <c r="AF329" t="s">
        <v>45</v>
      </c>
      <c r="AG329">
        <v>0.9</v>
      </c>
      <c r="AH329">
        <v>2</v>
      </c>
      <c r="AI329">
        <v>22953133</v>
      </c>
      <c r="AJ329">
        <v>349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>
      <c r="A330">
        <f>ROW(Source!A650)</f>
        <v>650</v>
      </c>
      <c r="B330">
        <v>22953135</v>
      </c>
      <c r="C330">
        <v>22953129</v>
      </c>
      <c r="D330">
        <v>7230897</v>
      </c>
      <c r="E330">
        <v>1</v>
      </c>
      <c r="F330">
        <v>1</v>
      </c>
      <c r="G330">
        <v>7157832</v>
      </c>
      <c r="H330">
        <v>2</v>
      </c>
      <c r="I330" t="s">
        <v>1160</v>
      </c>
      <c r="J330" t="s">
        <v>1161</v>
      </c>
      <c r="K330" t="s">
        <v>1162</v>
      </c>
      <c r="L330">
        <v>1368</v>
      </c>
      <c r="N330">
        <v>1011</v>
      </c>
      <c r="O330" t="s">
        <v>1059</v>
      </c>
      <c r="P330" t="s">
        <v>1059</v>
      </c>
      <c r="Q330">
        <v>1</v>
      </c>
      <c r="X330">
        <v>0.25</v>
      </c>
      <c r="Y330">
        <v>0</v>
      </c>
      <c r="Z330">
        <v>73</v>
      </c>
      <c r="AA330">
        <v>16.899999999999999</v>
      </c>
      <c r="AB330">
        <v>0</v>
      </c>
      <c r="AC330">
        <v>0</v>
      </c>
      <c r="AD330">
        <v>1</v>
      </c>
      <c r="AE330">
        <v>0</v>
      </c>
      <c r="AF330" t="s">
        <v>45</v>
      </c>
      <c r="AG330">
        <v>0.25</v>
      </c>
      <c r="AH330">
        <v>2</v>
      </c>
      <c r="AI330">
        <v>22953135</v>
      </c>
      <c r="AJ330">
        <v>350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>
      <c r="A331">
        <f>ROW(Source!A650)</f>
        <v>650</v>
      </c>
      <c r="B331">
        <v>22953136</v>
      </c>
      <c r="C331">
        <v>22953129</v>
      </c>
      <c r="D331">
        <v>7231063</v>
      </c>
      <c r="E331">
        <v>1</v>
      </c>
      <c r="F331">
        <v>1</v>
      </c>
      <c r="G331">
        <v>7157832</v>
      </c>
      <c r="H331">
        <v>2</v>
      </c>
      <c r="I331" t="s">
        <v>1247</v>
      </c>
      <c r="J331" t="s">
        <v>1248</v>
      </c>
      <c r="K331" t="s">
        <v>1249</v>
      </c>
      <c r="L331">
        <v>1368</v>
      </c>
      <c r="N331">
        <v>1011</v>
      </c>
      <c r="O331" t="s">
        <v>1059</v>
      </c>
      <c r="P331" t="s">
        <v>1059</v>
      </c>
      <c r="Q331">
        <v>1</v>
      </c>
      <c r="X331">
        <v>9</v>
      </c>
      <c r="Y331">
        <v>0</v>
      </c>
      <c r="Z331">
        <v>2.06</v>
      </c>
      <c r="AA331">
        <v>0.09</v>
      </c>
      <c r="AB331">
        <v>0</v>
      </c>
      <c r="AC331">
        <v>0</v>
      </c>
      <c r="AD331">
        <v>1</v>
      </c>
      <c r="AE331">
        <v>0</v>
      </c>
      <c r="AF331" t="s">
        <v>45</v>
      </c>
      <c r="AG331">
        <v>9</v>
      </c>
      <c r="AH331">
        <v>2</v>
      </c>
      <c r="AI331">
        <v>22953136</v>
      </c>
      <c r="AJ331">
        <v>351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>
      <c r="A332">
        <f>ROW(Source!A650)</f>
        <v>650</v>
      </c>
      <c r="B332">
        <v>22953137</v>
      </c>
      <c r="C332">
        <v>22953129</v>
      </c>
      <c r="D332">
        <v>7158477</v>
      </c>
      <c r="E332">
        <v>7157832</v>
      </c>
      <c r="F332">
        <v>1</v>
      </c>
      <c r="G332">
        <v>7157832</v>
      </c>
      <c r="H332">
        <v>3</v>
      </c>
      <c r="I332" t="s">
        <v>1454</v>
      </c>
      <c r="J332" t="s">
        <v>45</v>
      </c>
      <c r="K332" t="s">
        <v>1455</v>
      </c>
      <c r="L332">
        <v>1348</v>
      </c>
      <c r="N332">
        <v>1009</v>
      </c>
      <c r="O332" t="s">
        <v>138</v>
      </c>
      <c r="P332" t="s">
        <v>138</v>
      </c>
      <c r="Q332">
        <v>1000</v>
      </c>
      <c r="X332">
        <v>8.1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s">
        <v>45</v>
      </c>
      <c r="AG332">
        <v>8.1</v>
      </c>
      <c r="AH332">
        <v>3</v>
      </c>
      <c r="AI332">
        <v>-1</v>
      </c>
      <c r="AJ332" t="s">
        <v>45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>
      <c r="A333">
        <f>ROW(Source!A650)</f>
        <v>650</v>
      </c>
      <c r="B333">
        <v>22953138</v>
      </c>
      <c r="C333">
        <v>22953129</v>
      </c>
      <c r="D333">
        <v>7231827</v>
      </c>
      <c r="E333">
        <v>1</v>
      </c>
      <c r="F333">
        <v>1</v>
      </c>
      <c r="G333">
        <v>7157832</v>
      </c>
      <c r="H333">
        <v>3</v>
      </c>
      <c r="I333" t="s">
        <v>612</v>
      </c>
      <c r="J333" t="s">
        <v>614</v>
      </c>
      <c r="K333" t="s">
        <v>613</v>
      </c>
      <c r="L333">
        <v>1339</v>
      </c>
      <c r="N333">
        <v>1007</v>
      </c>
      <c r="O333" t="s">
        <v>102</v>
      </c>
      <c r="P333" t="s">
        <v>102</v>
      </c>
      <c r="Q333">
        <v>1</v>
      </c>
      <c r="X333">
        <v>0.73</v>
      </c>
      <c r="Y333">
        <v>7.07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0</v>
      </c>
      <c r="AF333" t="s">
        <v>45</v>
      </c>
      <c r="AG333">
        <v>0.73</v>
      </c>
      <c r="AH333">
        <v>2</v>
      </c>
      <c r="AI333">
        <v>22953138</v>
      </c>
      <c r="AJ333">
        <v>352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>
      <c r="A334">
        <f>ROW(Source!A650)</f>
        <v>650</v>
      </c>
      <c r="B334">
        <v>22953139</v>
      </c>
      <c r="C334">
        <v>22953129</v>
      </c>
      <c r="D334">
        <v>7231843</v>
      </c>
      <c r="E334">
        <v>1</v>
      </c>
      <c r="F334">
        <v>1</v>
      </c>
      <c r="G334">
        <v>7157832</v>
      </c>
      <c r="H334">
        <v>3</v>
      </c>
      <c r="I334" t="s">
        <v>1169</v>
      </c>
      <c r="J334" t="s">
        <v>1170</v>
      </c>
      <c r="K334" t="s">
        <v>1171</v>
      </c>
      <c r="L334">
        <v>1348</v>
      </c>
      <c r="N334">
        <v>1009</v>
      </c>
      <c r="O334" t="s">
        <v>138</v>
      </c>
      <c r="P334" t="s">
        <v>138</v>
      </c>
      <c r="Q334">
        <v>1000</v>
      </c>
      <c r="X334">
        <v>2E-3</v>
      </c>
      <c r="Y334">
        <v>6521.42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 t="s">
        <v>45</v>
      </c>
      <c r="AG334">
        <v>2E-3</v>
      </c>
      <c r="AH334">
        <v>2</v>
      </c>
      <c r="AI334">
        <v>22953139</v>
      </c>
      <c r="AJ334">
        <v>353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>
      <c r="A335">
        <f>ROW(Source!A650)</f>
        <v>650</v>
      </c>
      <c r="B335">
        <v>22953140</v>
      </c>
      <c r="C335">
        <v>22953129</v>
      </c>
      <c r="D335">
        <v>7233230</v>
      </c>
      <c r="E335">
        <v>1</v>
      </c>
      <c r="F335">
        <v>1</v>
      </c>
      <c r="G335">
        <v>7157832</v>
      </c>
      <c r="H335">
        <v>3</v>
      </c>
      <c r="I335" t="s">
        <v>1229</v>
      </c>
      <c r="J335" t="s">
        <v>1230</v>
      </c>
      <c r="K335" t="s">
        <v>1231</v>
      </c>
      <c r="L335">
        <v>1348</v>
      </c>
      <c r="N335">
        <v>1009</v>
      </c>
      <c r="O335" t="s">
        <v>138</v>
      </c>
      <c r="P335" t="s">
        <v>138</v>
      </c>
      <c r="Q335">
        <v>1000</v>
      </c>
      <c r="X335">
        <v>0.16</v>
      </c>
      <c r="Y335">
        <v>7191.81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 t="s">
        <v>45</v>
      </c>
      <c r="AG335">
        <v>0.16</v>
      </c>
      <c r="AH335">
        <v>2</v>
      </c>
      <c r="AI335">
        <v>22953140</v>
      </c>
      <c r="AJ335">
        <v>354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>
      <c r="A336">
        <f>ROW(Source!A650)</f>
        <v>650</v>
      </c>
      <c r="B336">
        <v>22953141</v>
      </c>
      <c r="C336">
        <v>22953129</v>
      </c>
      <c r="D336">
        <v>7231937</v>
      </c>
      <c r="E336">
        <v>1</v>
      </c>
      <c r="F336">
        <v>1</v>
      </c>
      <c r="G336">
        <v>7157832</v>
      </c>
      <c r="H336">
        <v>3</v>
      </c>
      <c r="I336" t="s">
        <v>1250</v>
      </c>
      <c r="J336" t="s">
        <v>1251</v>
      </c>
      <c r="K336" t="s">
        <v>1252</v>
      </c>
      <c r="L336">
        <v>1339</v>
      </c>
      <c r="N336">
        <v>1007</v>
      </c>
      <c r="O336" t="s">
        <v>102</v>
      </c>
      <c r="P336" t="s">
        <v>102</v>
      </c>
      <c r="Q336">
        <v>1</v>
      </c>
      <c r="X336">
        <v>0.04</v>
      </c>
      <c r="Y336">
        <v>1828.56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45</v>
      </c>
      <c r="AG336">
        <v>0.04</v>
      </c>
      <c r="AH336">
        <v>2</v>
      </c>
      <c r="AI336">
        <v>22953141</v>
      </c>
      <c r="AJ336">
        <v>355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>
      <c r="A337">
        <f>ROW(Source!A650)</f>
        <v>650</v>
      </c>
      <c r="B337">
        <v>22953142</v>
      </c>
      <c r="C337">
        <v>22953129</v>
      </c>
      <c r="D337">
        <v>7231968</v>
      </c>
      <c r="E337">
        <v>1</v>
      </c>
      <c r="F337">
        <v>1</v>
      </c>
      <c r="G337">
        <v>7157832</v>
      </c>
      <c r="H337">
        <v>3</v>
      </c>
      <c r="I337" t="s">
        <v>1253</v>
      </c>
      <c r="J337" t="s">
        <v>1254</v>
      </c>
      <c r="K337" t="s">
        <v>1255</v>
      </c>
      <c r="L337">
        <v>1348</v>
      </c>
      <c r="N337">
        <v>1009</v>
      </c>
      <c r="O337" t="s">
        <v>138</v>
      </c>
      <c r="P337" t="s">
        <v>138</v>
      </c>
      <c r="Q337">
        <v>1000</v>
      </c>
      <c r="X337">
        <v>0.01</v>
      </c>
      <c r="Y337">
        <v>1260.72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45</v>
      </c>
      <c r="AG337">
        <v>0.01</v>
      </c>
      <c r="AH337">
        <v>2</v>
      </c>
      <c r="AI337">
        <v>22953142</v>
      </c>
      <c r="AJ337">
        <v>356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>
      <c r="A338">
        <f>ROW(Source!A650)</f>
        <v>650</v>
      </c>
      <c r="B338">
        <v>22953143</v>
      </c>
      <c r="C338">
        <v>22953129</v>
      </c>
      <c r="D338">
        <v>7232363</v>
      </c>
      <c r="E338">
        <v>1</v>
      </c>
      <c r="F338">
        <v>1</v>
      </c>
      <c r="G338">
        <v>7157832</v>
      </c>
      <c r="H338">
        <v>3</v>
      </c>
      <c r="I338" t="s">
        <v>1202</v>
      </c>
      <c r="J338" t="s">
        <v>1203</v>
      </c>
      <c r="K338" t="s">
        <v>1204</v>
      </c>
      <c r="L338">
        <v>1327</v>
      </c>
      <c r="N338">
        <v>1005</v>
      </c>
      <c r="O338" t="s">
        <v>462</v>
      </c>
      <c r="P338" t="s">
        <v>462</v>
      </c>
      <c r="Q338">
        <v>1</v>
      </c>
      <c r="X338">
        <v>30</v>
      </c>
      <c r="Y338">
        <v>7.39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0</v>
      </c>
      <c r="AF338" t="s">
        <v>45</v>
      </c>
      <c r="AG338">
        <v>30</v>
      </c>
      <c r="AH338">
        <v>2</v>
      </c>
      <c r="AI338">
        <v>22953143</v>
      </c>
      <c r="AJ338">
        <v>357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>
      <c r="A339">
        <f>ROW(Source!A650)</f>
        <v>650</v>
      </c>
      <c r="B339">
        <v>22953144</v>
      </c>
      <c r="C339">
        <v>22953129</v>
      </c>
      <c r="D339">
        <v>7239912</v>
      </c>
      <c r="E339">
        <v>1</v>
      </c>
      <c r="F339">
        <v>1</v>
      </c>
      <c r="G339">
        <v>7157832</v>
      </c>
      <c r="H339">
        <v>3</v>
      </c>
      <c r="I339" t="s">
        <v>1280</v>
      </c>
      <c r="J339" t="s">
        <v>1281</v>
      </c>
      <c r="K339" t="s">
        <v>1282</v>
      </c>
      <c r="L339">
        <v>1327</v>
      </c>
      <c r="N339">
        <v>1005</v>
      </c>
      <c r="O339" t="s">
        <v>462</v>
      </c>
      <c r="P339" t="s">
        <v>462</v>
      </c>
      <c r="Q339">
        <v>1</v>
      </c>
      <c r="X339">
        <v>3.6</v>
      </c>
      <c r="Y339">
        <v>90.15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45</v>
      </c>
      <c r="AG339">
        <v>3.6</v>
      </c>
      <c r="AH339">
        <v>2</v>
      </c>
      <c r="AI339">
        <v>22953144</v>
      </c>
      <c r="AJ339">
        <v>362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>
      <c r="A340">
        <f>ROW(Source!A650)</f>
        <v>650</v>
      </c>
      <c r="B340">
        <v>22953145</v>
      </c>
      <c r="C340">
        <v>22953129</v>
      </c>
      <c r="D340">
        <v>7178414</v>
      </c>
      <c r="E340">
        <v>7157832</v>
      </c>
      <c r="F340">
        <v>1</v>
      </c>
      <c r="G340">
        <v>7157832</v>
      </c>
      <c r="H340">
        <v>3</v>
      </c>
      <c r="I340" t="s">
        <v>1441</v>
      </c>
      <c r="J340" t="s">
        <v>45</v>
      </c>
      <c r="K340" t="s">
        <v>1453</v>
      </c>
      <c r="L340">
        <v>1339</v>
      </c>
      <c r="N340">
        <v>1007</v>
      </c>
      <c r="O340" t="s">
        <v>102</v>
      </c>
      <c r="P340" t="s">
        <v>102</v>
      </c>
      <c r="Q340">
        <v>1</v>
      </c>
      <c r="X340">
        <v>101.5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s">
        <v>45</v>
      </c>
      <c r="AG340">
        <v>101.5</v>
      </c>
      <c r="AH340">
        <v>3</v>
      </c>
      <c r="AI340">
        <v>-1</v>
      </c>
      <c r="AJ340" t="s">
        <v>45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>
      <c r="A341">
        <f>ROW(Source!A681)</f>
        <v>681</v>
      </c>
      <c r="B341">
        <v>22953099</v>
      </c>
      <c r="C341">
        <v>22953096</v>
      </c>
      <c r="D341">
        <v>7157835</v>
      </c>
      <c r="E341">
        <v>7157832</v>
      </c>
      <c r="F341">
        <v>1</v>
      </c>
      <c r="G341">
        <v>7157832</v>
      </c>
      <c r="H341">
        <v>1</v>
      </c>
      <c r="I341" t="s">
        <v>1053</v>
      </c>
      <c r="J341" t="s">
        <v>45</v>
      </c>
      <c r="K341" t="s">
        <v>1054</v>
      </c>
      <c r="L341">
        <v>1191</v>
      </c>
      <c r="N341">
        <v>1013</v>
      </c>
      <c r="O341" t="s">
        <v>1055</v>
      </c>
      <c r="P341" t="s">
        <v>1055</v>
      </c>
      <c r="Q341">
        <v>1</v>
      </c>
      <c r="X341">
        <v>57.1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1</v>
      </c>
      <c r="AF341" t="s">
        <v>45</v>
      </c>
      <c r="AG341">
        <v>57.1</v>
      </c>
      <c r="AH341">
        <v>2</v>
      </c>
      <c r="AI341">
        <v>22953097</v>
      </c>
      <c r="AJ341">
        <v>363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>
      <c r="A342">
        <f>ROW(Source!A681)</f>
        <v>681</v>
      </c>
      <c r="B342">
        <v>22953100</v>
      </c>
      <c r="C342">
        <v>22953096</v>
      </c>
      <c r="D342">
        <v>7159942</v>
      </c>
      <c r="E342">
        <v>7157832</v>
      </c>
      <c r="F342">
        <v>1</v>
      </c>
      <c r="G342">
        <v>7157832</v>
      </c>
      <c r="H342">
        <v>2</v>
      </c>
      <c r="I342" t="s">
        <v>1063</v>
      </c>
      <c r="J342" t="s">
        <v>45</v>
      </c>
      <c r="K342" t="s">
        <v>1064</v>
      </c>
      <c r="L342">
        <v>1344</v>
      </c>
      <c r="N342">
        <v>1008</v>
      </c>
      <c r="O342" t="s">
        <v>1065</v>
      </c>
      <c r="P342" t="s">
        <v>1065</v>
      </c>
      <c r="Q342">
        <v>1</v>
      </c>
      <c r="X342">
        <v>90.07</v>
      </c>
      <c r="Y342">
        <v>0</v>
      </c>
      <c r="Z342">
        <v>1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45</v>
      </c>
      <c r="AG342">
        <v>90.07</v>
      </c>
      <c r="AH342">
        <v>2</v>
      </c>
      <c r="AI342">
        <v>22953098</v>
      </c>
      <c r="AJ342">
        <v>364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>
      <c r="A343">
        <f>ROW(Source!A681)</f>
        <v>681</v>
      </c>
      <c r="B343">
        <v>22953101</v>
      </c>
      <c r="C343">
        <v>22953096</v>
      </c>
      <c r="D343">
        <v>7174645</v>
      </c>
      <c r="E343">
        <v>7157832</v>
      </c>
      <c r="F343">
        <v>1</v>
      </c>
      <c r="G343">
        <v>7157832</v>
      </c>
      <c r="H343">
        <v>3</v>
      </c>
      <c r="I343" t="s">
        <v>1476</v>
      </c>
      <c r="J343" t="s">
        <v>45</v>
      </c>
      <c r="K343" t="s">
        <v>1477</v>
      </c>
      <c r="L343">
        <v>1348</v>
      </c>
      <c r="N343">
        <v>1009</v>
      </c>
      <c r="O343" t="s">
        <v>138</v>
      </c>
      <c r="P343" t="s">
        <v>138</v>
      </c>
      <c r="Q343">
        <v>1000</v>
      </c>
      <c r="X343">
        <v>2.09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s">
        <v>45</v>
      </c>
      <c r="AG343">
        <v>2.09</v>
      </c>
      <c r="AH343">
        <v>3</v>
      </c>
      <c r="AI343">
        <v>-1</v>
      </c>
      <c r="AJ343" t="s">
        <v>45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>
      <c r="A344">
        <f>ROW(Source!A681)</f>
        <v>681</v>
      </c>
      <c r="B344">
        <v>22953102</v>
      </c>
      <c r="C344">
        <v>22953096</v>
      </c>
      <c r="D344">
        <v>7178201</v>
      </c>
      <c r="E344">
        <v>7157832</v>
      </c>
      <c r="F344">
        <v>1</v>
      </c>
      <c r="G344">
        <v>7157832</v>
      </c>
      <c r="H344">
        <v>3</v>
      </c>
      <c r="I344" t="s">
        <v>1478</v>
      </c>
      <c r="J344" t="s">
        <v>45</v>
      </c>
      <c r="K344" t="s">
        <v>1479</v>
      </c>
      <c r="L344">
        <v>1348</v>
      </c>
      <c r="N344">
        <v>1009</v>
      </c>
      <c r="O344" t="s">
        <v>138</v>
      </c>
      <c r="P344" t="s">
        <v>138</v>
      </c>
      <c r="Q344">
        <v>1000</v>
      </c>
      <c r="X344">
        <v>0.15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 t="s">
        <v>45</v>
      </c>
      <c r="AG344">
        <v>0.15</v>
      </c>
      <c r="AH344">
        <v>3</v>
      </c>
      <c r="AI344">
        <v>-1</v>
      </c>
      <c r="AJ344" t="s">
        <v>45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>
      <c r="A345">
        <f>ROW(Source!A681)</f>
        <v>681</v>
      </c>
      <c r="B345">
        <v>22953103</v>
      </c>
      <c r="C345">
        <v>22953096</v>
      </c>
      <c r="D345">
        <v>7179415</v>
      </c>
      <c r="E345">
        <v>7157832</v>
      </c>
      <c r="F345">
        <v>1</v>
      </c>
      <c r="G345">
        <v>7157832</v>
      </c>
      <c r="H345">
        <v>3</v>
      </c>
      <c r="I345" t="s">
        <v>1480</v>
      </c>
      <c r="J345" t="s">
        <v>45</v>
      </c>
      <c r="K345" t="s">
        <v>1481</v>
      </c>
      <c r="L345">
        <v>1301</v>
      </c>
      <c r="N345">
        <v>1003</v>
      </c>
      <c r="O345" t="s">
        <v>270</v>
      </c>
      <c r="P345" t="s">
        <v>270</v>
      </c>
      <c r="Q345">
        <v>1</v>
      </c>
      <c r="X345">
        <v>102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 t="s">
        <v>45</v>
      </c>
      <c r="AG345">
        <v>102</v>
      </c>
      <c r="AH345">
        <v>3</v>
      </c>
      <c r="AI345">
        <v>-1</v>
      </c>
      <c r="AJ345" t="s">
        <v>45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>
      <c r="A346">
        <f>ROW(Source!A685)</f>
        <v>685</v>
      </c>
      <c r="B346">
        <v>22953394</v>
      </c>
      <c r="C346">
        <v>22953110</v>
      </c>
      <c r="D346">
        <v>7157835</v>
      </c>
      <c r="E346">
        <v>7157832</v>
      </c>
      <c r="F346">
        <v>1</v>
      </c>
      <c r="G346">
        <v>7157832</v>
      </c>
      <c r="H346">
        <v>1</v>
      </c>
      <c r="I346" t="s">
        <v>1053</v>
      </c>
      <c r="J346" t="s">
        <v>45</v>
      </c>
      <c r="K346" t="s">
        <v>1054</v>
      </c>
      <c r="L346">
        <v>1191</v>
      </c>
      <c r="N346">
        <v>1013</v>
      </c>
      <c r="O346" t="s">
        <v>1055</v>
      </c>
      <c r="P346" t="s">
        <v>1055</v>
      </c>
      <c r="Q346">
        <v>1</v>
      </c>
      <c r="X346">
        <v>64.599999999999994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1</v>
      </c>
      <c r="AF346" t="s">
        <v>45</v>
      </c>
      <c r="AG346">
        <v>64.599999999999994</v>
      </c>
      <c r="AH346">
        <v>2</v>
      </c>
      <c r="AI346">
        <v>22953394</v>
      </c>
      <c r="AJ346">
        <v>368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>
      <c r="A347">
        <f>ROW(Source!A685)</f>
        <v>685</v>
      </c>
      <c r="B347">
        <v>22953395</v>
      </c>
      <c r="C347">
        <v>22953110</v>
      </c>
      <c r="D347">
        <v>7159942</v>
      </c>
      <c r="E347">
        <v>7157832</v>
      </c>
      <c r="F347">
        <v>1</v>
      </c>
      <c r="G347">
        <v>7157832</v>
      </c>
      <c r="H347">
        <v>2</v>
      </c>
      <c r="I347" t="s">
        <v>1063</v>
      </c>
      <c r="J347" t="s">
        <v>45</v>
      </c>
      <c r="K347" t="s">
        <v>1064</v>
      </c>
      <c r="L347">
        <v>1344</v>
      </c>
      <c r="N347">
        <v>1008</v>
      </c>
      <c r="O347" t="s">
        <v>1065</v>
      </c>
      <c r="P347" t="s">
        <v>1065</v>
      </c>
      <c r="Q347">
        <v>1</v>
      </c>
      <c r="X347">
        <v>0.74</v>
      </c>
      <c r="Y347">
        <v>0</v>
      </c>
      <c r="Z347">
        <v>1</v>
      </c>
      <c r="AA347">
        <v>0</v>
      </c>
      <c r="AB347">
        <v>0</v>
      </c>
      <c r="AC347">
        <v>0</v>
      </c>
      <c r="AD347">
        <v>1</v>
      </c>
      <c r="AE347">
        <v>0</v>
      </c>
      <c r="AF347" t="s">
        <v>45</v>
      </c>
      <c r="AG347">
        <v>0.74</v>
      </c>
      <c r="AH347">
        <v>2</v>
      </c>
      <c r="AI347">
        <v>22953395</v>
      </c>
      <c r="AJ347">
        <v>369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>
      <c r="A348">
        <f>ROW(Source!A685)</f>
        <v>685</v>
      </c>
      <c r="B348">
        <v>22953398</v>
      </c>
      <c r="C348">
        <v>22953110</v>
      </c>
      <c r="D348">
        <v>7182707</v>
      </c>
      <c r="E348">
        <v>7157832</v>
      </c>
      <c r="F348">
        <v>1</v>
      </c>
      <c r="G348">
        <v>7157832</v>
      </c>
      <c r="H348">
        <v>3</v>
      </c>
      <c r="I348" t="s">
        <v>1066</v>
      </c>
      <c r="J348" t="s">
        <v>45</v>
      </c>
      <c r="K348" t="s">
        <v>1067</v>
      </c>
      <c r="L348">
        <v>1344</v>
      </c>
      <c r="N348">
        <v>1008</v>
      </c>
      <c r="O348" t="s">
        <v>1065</v>
      </c>
      <c r="P348" t="s">
        <v>1065</v>
      </c>
      <c r="Q348">
        <v>1</v>
      </c>
      <c r="X348">
        <v>1.68</v>
      </c>
      <c r="Y348">
        <v>1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 t="s">
        <v>45</v>
      </c>
      <c r="AG348">
        <v>1.68</v>
      </c>
      <c r="AH348">
        <v>2</v>
      </c>
      <c r="AI348">
        <v>22953398</v>
      </c>
      <c r="AJ348">
        <v>370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>
      <c r="A349">
        <f>ROW(Source!A685)</f>
        <v>685</v>
      </c>
      <c r="B349">
        <v>22953396</v>
      </c>
      <c r="C349">
        <v>22953110</v>
      </c>
      <c r="D349">
        <v>7164144</v>
      </c>
      <c r="E349">
        <v>7157832</v>
      </c>
      <c r="F349">
        <v>1</v>
      </c>
      <c r="G349">
        <v>7157832</v>
      </c>
      <c r="H349">
        <v>3</v>
      </c>
      <c r="I349" t="s">
        <v>1482</v>
      </c>
      <c r="J349" t="s">
        <v>45</v>
      </c>
      <c r="K349" t="s">
        <v>1483</v>
      </c>
      <c r="L349">
        <v>1348</v>
      </c>
      <c r="N349">
        <v>1009</v>
      </c>
      <c r="O349" t="s">
        <v>138</v>
      </c>
      <c r="P349" t="s">
        <v>138</v>
      </c>
      <c r="Q349">
        <v>1000</v>
      </c>
      <c r="X349">
        <v>2.46E-2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 t="s">
        <v>45</v>
      </c>
      <c r="AG349">
        <v>2.46E-2</v>
      </c>
      <c r="AH349">
        <v>3</v>
      </c>
      <c r="AI349">
        <v>-1</v>
      </c>
      <c r="AJ349" t="s">
        <v>45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>
      <c r="A350">
        <f>ROW(Source!A685)</f>
        <v>685</v>
      </c>
      <c r="B350">
        <v>22953397</v>
      </c>
      <c r="C350">
        <v>22953110</v>
      </c>
      <c r="D350">
        <v>7164172</v>
      </c>
      <c r="E350">
        <v>7157832</v>
      </c>
      <c r="F350">
        <v>1</v>
      </c>
      <c r="G350">
        <v>7157832</v>
      </c>
      <c r="H350">
        <v>3</v>
      </c>
      <c r="I350" t="s">
        <v>1484</v>
      </c>
      <c r="J350" t="s">
        <v>45</v>
      </c>
      <c r="K350" t="s">
        <v>1485</v>
      </c>
      <c r="L350">
        <v>1346</v>
      </c>
      <c r="N350">
        <v>1009</v>
      </c>
      <c r="O350" t="s">
        <v>163</v>
      </c>
      <c r="P350" t="s">
        <v>163</v>
      </c>
      <c r="Q350">
        <v>1</v>
      </c>
      <c r="X350">
        <v>2.7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 t="s">
        <v>45</v>
      </c>
      <c r="AG350">
        <v>2.7</v>
      </c>
      <c r="AH350">
        <v>3</v>
      </c>
      <c r="AI350">
        <v>-1</v>
      </c>
      <c r="AJ350" t="s">
        <v>45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>
      <c r="A351">
        <f>ROW(Source!A714)</f>
        <v>714</v>
      </c>
      <c r="B351">
        <v>22953289</v>
      </c>
      <c r="C351">
        <v>22953287</v>
      </c>
      <c r="D351">
        <v>7159942</v>
      </c>
      <c r="E351">
        <v>7157832</v>
      </c>
      <c r="F351">
        <v>1</v>
      </c>
      <c r="G351">
        <v>7157832</v>
      </c>
      <c r="H351">
        <v>2</v>
      </c>
      <c r="I351" t="s">
        <v>1063</v>
      </c>
      <c r="J351" t="s">
        <v>45</v>
      </c>
      <c r="K351" t="s">
        <v>1064</v>
      </c>
      <c r="L351">
        <v>1344</v>
      </c>
      <c r="N351">
        <v>1008</v>
      </c>
      <c r="O351" t="s">
        <v>1065</v>
      </c>
      <c r="P351" t="s">
        <v>1065</v>
      </c>
      <c r="Q351">
        <v>1</v>
      </c>
      <c r="X351">
        <v>8.86</v>
      </c>
      <c r="Y351">
        <v>0</v>
      </c>
      <c r="Z351">
        <v>1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45</v>
      </c>
      <c r="AG351">
        <v>8.86</v>
      </c>
      <c r="AH351">
        <v>2</v>
      </c>
      <c r="AI351">
        <v>22953288</v>
      </c>
      <c r="AJ351">
        <v>373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>
      <c r="A352">
        <f>ROW(Source!A790)</f>
        <v>790</v>
      </c>
      <c r="B352">
        <v>22958737</v>
      </c>
      <c r="C352">
        <v>22958733</v>
      </c>
      <c r="D352">
        <v>7157835</v>
      </c>
      <c r="E352">
        <v>7157832</v>
      </c>
      <c r="F352">
        <v>1</v>
      </c>
      <c r="G352">
        <v>7157832</v>
      </c>
      <c r="H352">
        <v>1</v>
      </c>
      <c r="I352" t="s">
        <v>1053</v>
      </c>
      <c r="J352" t="s">
        <v>45</v>
      </c>
      <c r="K352" t="s">
        <v>1054</v>
      </c>
      <c r="L352">
        <v>1191</v>
      </c>
      <c r="N352">
        <v>1013</v>
      </c>
      <c r="O352" t="s">
        <v>1055</v>
      </c>
      <c r="P352" t="s">
        <v>1055</v>
      </c>
      <c r="Q352">
        <v>1</v>
      </c>
      <c r="X352">
        <v>16.22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1</v>
      </c>
      <c r="AF352" t="s">
        <v>45</v>
      </c>
      <c r="AG352">
        <v>16.22</v>
      </c>
      <c r="AH352">
        <v>2</v>
      </c>
      <c r="AI352">
        <v>22958734</v>
      </c>
      <c r="AJ352">
        <v>374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>
      <c r="A353">
        <f>ROW(Source!A790)</f>
        <v>790</v>
      </c>
      <c r="B353">
        <v>22958738</v>
      </c>
      <c r="C353">
        <v>22958733</v>
      </c>
      <c r="D353">
        <v>7230911</v>
      </c>
      <c r="E353">
        <v>1</v>
      </c>
      <c r="F353">
        <v>1</v>
      </c>
      <c r="G353">
        <v>7157832</v>
      </c>
      <c r="H353">
        <v>2</v>
      </c>
      <c r="I353" t="s">
        <v>1271</v>
      </c>
      <c r="J353" t="s">
        <v>1272</v>
      </c>
      <c r="K353" t="s">
        <v>1273</v>
      </c>
      <c r="L353">
        <v>1368</v>
      </c>
      <c r="N353">
        <v>1011</v>
      </c>
      <c r="O353" t="s">
        <v>1059</v>
      </c>
      <c r="P353" t="s">
        <v>1059</v>
      </c>
      <c r="Q353">
        <v>1</v>
      </c>
      <c r="X353">
        <v>0.01</v>
      </c>
      <c r="Y353">
        <v>0</v>
      </c>
      <c r="Z353">
        <v>1.28</v>
      </c>
      <c r="AA353">
        <v>0.67</v>
      </c>
      <c r="AB353">
        <v>0</v>
      </c>
      <c r="AC353">
        <v>0</v>
      </c>
      <c r="AD353">
        <v>1</v>
      </c>
      <c r="AE353">
        <v>0</v>
      </c>
      <c r="AF353" t="s">
        <v>45</v>
      </c>
      <c r="AG353">
        <v>0.01</v>
      </c>
      <c r="AH353">
        <v>2</v>
      </c>
      <c r="AI353">
        <v>22958735</v>
      </c>
      <c r="AJ353">
        <v>375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>
      <c r="A354">
        <f>ROW(Source!A790)</f>
        <v>790</v>
      </c>
      <c r="B354">
        <v>22958739</v>
      </c>
      <c r="C354">
        <v>22958733</v>
      </c>
      <c r="D354">
        <v>7232926</v>
      </c>
      <c r="E354">
        <v>1</v>
      </c>
      <c r="F354">
        <v>1</v>
      </c>
      <c r="G354">
        <v>7157832</v>
      </c>
      <c r="H354">
        <v>3</v>
      </c>
      <c r="I354" t="s">
        <v>743</v>
      </c>
      <c r="J354" t="s">
        <v>745</v>
      </c>
      <c r="K354" t="s">
        <v>744</v>
      </c>
      <c r="L354">
        <v>1327</v>
      </c>
      <c r="N354">
        <v>1005</v>
      </c>
      <c r="O354" t="s">
        <v>462</v>
      </c>
      <c r="P354" t="s">
        <v>462</v>
      </c>
      <c r="Q354">
        <v>1</v>
      </c>
      <c r="X354">
        <v>30.9</v>
      </c>
      <c r="Y354">
        <v>9.8800000000000008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0</v>
      </c>
      <c r="AF354" t="s">
        <v>45</v>
      </c>
      <c r="AG354">
        <v>30.9</v>
      </c>
      <c r="AH354">
        <v>3</v>
      </c>
      <c r="AI354">
        <v>-1</v>
      </c>
      <c r="AJ354" t="s">
        <v>45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>
      <c r="A355">
        <f>ROW(Source!A790)</f>
        <v>790</v>
      </c>
      <c r="B355">
        <v>22958740</v>
      </c>
      <c r="C355">
        <v>22958733</v>
      </c>
      <c r="D355">
        <v>7233353</v>
      </c>
      <c r="E355">
        <v>1</v>
      </c>
      <c r="F355">
        <v>1</v>
      </c>
      <c r="G355">
        <v>7157832</v>
      </c>
      <c r="H355">
        <v>3</v>
      </c>
      <c r="I355" t="s">
        <v>746</v>
      </c>
      <c r="J355" t="s">
        <v>748</v>
      </c>
      <c r="K355" t="s">
        <v>747</v>
      </c>
      <c r="L355">
        <v>1348</v>
      </c>
      <c r="N355">
        <v>1009</v>
      </c>
      <c r="O355" t="s">
        <v>138</v>
      </c>
      <c r="P355" t="s">
        <v>138</v>
      </c>
      <c r="Q355">
        <v>1000</v>
      </c>
      <c r="X355">
        <v>0.03</v>
      </c>
      <c r="Y355">
        <v>46804.24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0</v>
      </c>
      <c r="AF355" t="s">
        <v>45</v>
      </c>
      <c r="AG355">
        <v>0.03</v>
      </c>
      <c r="AH355">
        <v>3</v>
      </c>
      <c r="AI355">
        <v>-1</v>
      </c>
      <c r="AJ355" t="s">
        <v>45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>
      <c r="A356">
        <f>ROW(Source!A820)</f>
        <v>820</v>
      </c>
      <c r="B356">
        <v>22959255</v>
      </c>
      <c r="C356">
        <v>22959254</v>
      </c>
      <c r="D356">
        <v>7157835</v>
      </c>
      <c r="E356">
        <v>7157832</v>
      </c>
      <c r="F356">
        <v>1</v>
      </c>
      <c r="G356">
        <v>7157832</v>
      </c>
      <c r="H356">
        <v>1</v>
      </c>
      <c r="I356" t="s">
        <v>1053</v>
      </c>
      <c r="J356" t="s">
        <v>45</v>
      </c>
      <c r="K356" t="s">
        <v>1054</v>
      </c>
      <c r="L356">
        <v>1191</v>
      </c>
      <c r="N356">
        <v>1013</v>
      </c>
      <c r="O356" t="s">
        <v>1055</v>
      </c>
      <c r="P356" t="s">
        <v>1055</v>
      </c>
      <c r="Q356">
        <v>1</v>
      </c>
      <c r="X356">
        <v>0.59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1</v>
      </c>
      <c r="AF356" t="s">
        <v>45</v>
      </c>
      <c r="AG356">
        <v>0.59</v>
      </c>
      <c r="AH356">
        <v>2</v>
      </c>
      <c r="AI356">
        <v>22959255</v>
      </c>
      <c r="AJ356">
        <v>379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>
      <c r="A357">
        <f>ROW(Source!A820)</f>
        <v>820</v>
      </c>
      <c r="B357">
        <v>22959259</v>
      </c>
      <c r="C357">
        <v>22959254</v>
      </c>
      <c r="D357">
        <v>7182707</v>
      </c>
      <c r="E357">
        <v>7157832</v>
      </c>
      <c r="F357">
        <v>1</v>
      </c>
      <c r="G357">
        <v>7157832</v>
      </c>
      <c r="H357">
        <v>3</v>
      </c>
      <c r="I357" t="s">
        <v>1066</v>
      </c>
      <c r="J357" t="s">
        <v>45</v>
      </c>
      <c r="K357" t="s">
        <v>1067</v>
      </c>
      <c r="L357">
        <v>1344</v>
      </c>
      <c r="N357">
        <v>1008</v>
      </c>
      <c r="O357" t="s">
        <v>1065</v>
      </c>
      <c r="P357" t="s">
        <v>1065</v>
      </c>
      <c r="Q357">
        <v>1</v>
      </c>
      <c r="X357">
        <v>0.6</v>
      </c>
      <c r="Y357">
        <v>1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0</v>
      </c>
      <c r="AF357" t="s">
        <v>45</v>
      </c>
      <c r="AG357">
        <v>0.6</v>
      </c>
      <c r="AH357">
        <v>2</v>
      </c>
      <c r="AI357">
        <v>22959259</v>
      </c>
      <c r="AJ357">
        <v>380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>
      <c r="A358">
        <f>ROW(Source!A820)</f>
        <v>820</v>
      </c>
      <c r="B358">
        <v>22959256</v>
      </c>
      <c r="C358">
        <v>22959254</v>
      </c>
      <c r="D358">
        <v>7232679</v>
      </c>
      <c r="E358">
        <v>1</v>
      </c>
      <c r="F358">
        <v>1</v>
      </c>
      <c r="G358">
        <v>7157832</v>
      </c>
      <c r="H358">
        <v>3</v>
      </c>
      <c r="I358" t="s">
        <v>1301</v>
      </c>
      <c r="J358" t="s">
        <v>1302</v>
      </c>
      <c r="K358" t="s">
        <v>1303</v>
      </c>
      <c r="L358">
        <v>1348</v>
      </c>
      <c r="N358">
        <v>1009</v>
      </c>
      <c r="O358" t="s">
        <v>138</v>
      </c>
      <c r="P358" t="s">
        <v>138</v>
      </c>
      <c r="Q358">
        <v>1000</v>
      </c>
      <c r="X358">
        <v>2.9999999999999997E-4</v>
      </c>
      <c r="Y358">
        <v>23120.53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45</v>
      </c>
      <c r="AG358">
        <v>2.9999999999999997E-4</v>
      </c>
      <c r="AH358">
        <v>2</v>
      </c>
      <c r="AI358">
        <v>22959256</v>
      </c>
      <c r="AJ358">
        <v>381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>
      <c r="A359">
        <f>ROW(Source!A820)</f>
        <v>820</v>
      </c>
      <c r="B359">
        <v>22959257</v>
      </c>
      <c r="C359">
        <v>22959254</v>
      </c>
      <c r="D359">
        <v>7232607</v>
      </c>
      <c r="E359">
        <v>1</v>
      </c>
      <c r="F359">
        <v>1</v>
      </c>
      <c r="G359">
        <v>7157832</v>
      </c>
      <c r="H359">
        <v>3</v>
      </c>
      <c r="I359" t="s">
        <v>1304</v>
      </c>
      <c r="J359" t="s">
        <v>1305</v>
      </c>
      <c r="K359" t="s">
        <v>1306</v>
      </c>
      <c r="L359">
        <v>1348</v>
      </c>
      <c r="N359">
        <v>1009</v>
      </c>
      <c r="O359" t="s">
        <v>138</v>
      </c>
      <c r="P359" t="s">
        <v>138</v>
      </c>
      <c r="Q359">
        <v>1000</v>
      </c>
      <c r="X359">
        <v>2.8E-3</v>
      </c>
      <c r="Y359">
        <v>7393.87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0</v>
      </c>
      <c r="AF359" t="s">
        <v>45</v>
      </c>
      <c r="AG359">
        <v>2.8E-3</v>
      </c>
      <c r="AH359">
        <v>2</v>
      </c>
      <c r="AI359">
        <v>22959257</v>
      </c>
      <c r="AJ359">
        <v>382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>
      <c r="A360">
        <f>ROW(Source!A820)</f>
        <v>820</v>
      </c>
      <c r="B360">
        <v>22959258</v>
      </c>
      <c r="C360">
        <v>22959254</v>
      </c>
      <c r="D360">
        <v>7242835</v>
      </c>
      <c r="E360">
        <v>1</v>
      </c>
      <c r="F360">
        <v>1</v>
      </c>
      <c r="G360">
        <v>7157832</v>
      </c>
      <c r="H360">
        <v>3</v>
      </c>
      <c r="I360" t="s">
        <v>1307</v>
      </c>
      <c r="J360" t="s">
        <v>1308</v>
      </c>
      <c r="K360" t="s">
        <v>1309</v>
      </c>
      <c r="L360">
        <v>1301</v>
      </c>
      <c r="N360">
        <v>1003</v>
      </c>
      <c r="O360" t="s">
        <v>270</v>
      </c>
      <c r="P360" t="s">
        <v>270</v>
      </c>
      <c r="Q360">
        <v>1</v>
      </c>
      <c r="X360">
        <v>1.03</v>
      </c>
      <c r="Y360">
        <v>25.75</v>
      </c>
      <c r="Z360">
        <v>0</v>
      </c>
      <c r="AA360">
        <v>0</v>
      </c>
      <c r="AB360">
        <v>0</v>
      </c>
      <c r="AC360">
        <v>0</v>
      </c>
      <c r="AD360">
        <v>1</v>
      </c>
      <c r="AE360">
        <v>0</v>
      </c>
      <c r="AF360" t="s">
        <v>45</v>
      </c>
      <c r="AG360">
        <v>1.03</v>
      </c>
      <c r="AH360">
        <v>2</v>
      </c>
      <c r="AI360">
        <v>22959258</v>
      </c>
      <c r="AJ360">
        <v>383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>
      <c r="A361">
        <f>ROW(Source!A821)</f>
        <v>821</v>
      </c>
      <c r="B361">
        <v>22958649</v>
      </c>
      <c r="C361">
        <v>22958635</v>
      </c>
      <c r="D361">
        <v>7157835</v>
      </c>
      <c r="E361">
        <v>7157832</v>
      </c>
      <c r="F361">
        <v>1</v>
      </c>
      <c r="G361">
        <v>7157832</v>
      </c>
      <c r="H361">
        <v>1</v>
      </c>
      <c r="I361" t="s">
        <v>1053</v>
      </c>
      <c r="J361" t="s">
        <v>45</v>
      </c>
      <c r="K361" t="s">
        <v>1054</v>
      </c>
      <c r="L361">
        <v>1191</v>
      </c>
      <c r="N361">
        <v>1013</v>
      </c>
      <c r="O361" t="s">
        <v>1055</v>
      </c>
      <c r="P361" t="s">
        <v>1055</v>
      </c>
      <c r="Q361">
        <v>1</v>
      </c>
      <c r="X361">
        <v>9.1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1</v>
      </c>
      <c r="AF361" t="s">
        <v>45</v>
      </c>
      <c r="AG361">
        <v>9.1</v>
      </c>
      <c r="AH361">
        <v>2</v>
      </c>
      <c r="AI361">
        <v>22958649</v>
      </c>
      <c r="AJ361">
        <v>384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>
      <c r="A362">
        <f>ROW(Source!A821)</f>
        <v>821</v>
      </c>
      <c r="B362">
        <v>22958650</v>
      </c>
      <c r="C362">
        <v>22958635</v>
      </c>
      <c r="D362">
        <v>7182702</v>
      </c>
      <c r="E362">
        <v>7157832</v>
      </c>
      <c r="F362">
        <v>1</v>
      </c>
      <c r="G362">
        <v>7157832</v>
      </c>
      <c r="H362">
        <v>3</v>
      </c>
      <c r="I362" t="s">
        <v>1066</v>
      </c>
      <c r="J362" t="s">
        <v>45</v>
      </c>
      <c r="K362" t="s">
        <v>1134</v>
      </c>
      <c r="L362">
        <v>1348</v>
      </c>
      <c r="N362">
        <v>1009</v>
      </c>
      <c r="O362" t="s">
        <v>138</v>
      </c>
      <c r="P362" t="s">
        <v>138</v>
      </c>
      <c r="Q362">
        <v>1000</v>
      </c>
      <c r="X362">
        <v>0.2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0</v>
      </c>
      <c r="AF362" t="s">
        <v>45</v>
      </c>
      <c r="AG362">
        <v>0.2</v>
      </c>
      <c r="AH362">
        <v>2</v>
      </c>
      <c r="AI362">
        <v>22958650</v>
      </c>
      <c r="AJ362">
        <v>385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>
      <c r="A363">
        <f>ROW(Source!A822)</f>
        <v>822</v>
      </c>
      <c r="B363">
        <v>22958658</v>
      </c>
      <c r="C363">
        <v>22958657</v>
      </c>
      <c r="D363">
        <v>7157835</v>
      </c>
      <c r="E363">
        <v>7157832</v>
      </c>
      <c r="F363">
        <v>1</v>
      </c>
      <c r="G363">
        <v>7157832</v>
      </c>
      <c r="H363">
        <v>1</v>
      </c>
      <c r="I363" t="s">
        <v>1053</v>
      </c>
      <c r="J363" t="s">
        <v>45</v>
      </c>
      <c r="K363" t="s">
        <v>1054</v>
      </c>
      <c r="L363">
        <v>1191</v>
      </c>
      <c r="N363">
        <v>1013</v>
      </c>
      <c r="O363" t="s">
        <v>1055</v>
      </c>
      <c r="P363" t="s">
        <v>1055</v>
      </c>
      <c r="Q363">
        <v>1</v>
      </c>
      <c r="X363">
        <v>97.2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1</v>
      </c>
      <c r="AF363" t="s">
        <v>45</v>
      </c>
      <c r="AG363">
        <v>97.2</v>
      </c>
      <c r="AH363">
        <v>2</v>
      </c>
      <c r="AI363">
        <v>22958658</v>
      </c>
      <c r="AJ363">
        <v>386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>
      <c r="A364">
        <f>ROW(Source!A822)</f>
        <v>822</v>
      </c>
      <c r="B364">
        <v>22958659</v>
      </c>
      <c r="C364">
        <v>22958657</v>
      </c>
      <c r="D364">
        <v>7159942</v>
      </c>
      <c r="E364">
        <v>7157832</v>
      </c>
      <c r="F364">
        <v>1</v>
      </c>
      <c r="G364">
        <v>7157832</v>
      </c>
      <c r="H364">
        <v>2</v>
      </c>
      <c r="I364" t="s">
        <v>1063</v>
      </c>
      <c r="J364" t="s">
        <v>45</v>
      </c>
      <c r="K364" t="s">
        <v>1064</v>
      </c>
      <c r="L364">
        <v>1344</v>
      </c>
      <c r="N364">
        <v>1008</v>
      </c>
      <c r="O364" t="s">
        <v>1065</v>
      </c>
      <c r="P364" t="s">
        <v>1065</v>
      </c>
      <c r="Q364">
        <v>1</v>
      </c>
      <c r="X364">
        <v>3.72</v>
      </c>
      <c r="Y364">
        <v>0</v>
      </c>
      <c r="Z364">
        <v>1</v>
      </c>
      <c r="AA364">
        <v>0</v>
      </c>
      <c r="AB364">
        <v>0</v>
      </c>
      <c r="AC364">
        <v>0</v>
      </c>
      <c r="AD364">
        <v>1</v>
      </c>
      <c r="AE364">
        <v>0</v>
      </c>
      <c r="AF364" t="s">
        <v>45</v>
      </c>
      <c r="AG364">
        <v>3.72</v>
      </c>
      <c r="AH364">
        <v>2</v>
      </c>
      <c r="AI364">
        <v>22958659</v>
      </c>
      <c r="AJ364">
        <v>387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>
      <c r="A365">
        <f>ROW(Source!A822)</f>
        <v>822</v>
      </c>
      <c r="B365">
        <v>22958661</v>
      </c>
      <c r="C365">
        <v>22958657</v>
      </c>
      <c r="D365">
        <v>7182707</v>
      </c>
      <c r="E365">
        <v>7157832</v>
      </c>
      <c r="F365">
        <v>1</v>
      </c>
      <c r="G365">
        <v>7157832</v>
      </c>
      <c r="H365">
        <v>3</v>
      </c>
      <c r="I365" t="s">
        <v>1066</v>
      </c>
      <c r="J365" t="s">
        <v>45</v>
      </c>
      <c r="K365" t="s">
        <v>1067</v>
      </c>
      <c r="L365">
        <v>1344</v>
      </c>
      <c r="N365">
        <v>1008</v>
      </c>
      <c r="O365" t="s">
        <v>1065</v>
      </c>
      <c r="P365" t="s">
        <v>1065</v>
      </c>
      <c r="Q365">
        <v>1</v>
      </c>
      <c r="X365">
        <v>40.18</v>
      </c>
      <c r="Y365">
        <v>1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0</v>
      </c>
      <c r="AF365" t="s">
        <v>45</v>
      </c>
      <c r="AG365">
        <v>40.18</v>
      </c>
      <c r="AH365">
        <v>2</v>
      </c>
      <c r="AI365">
        <v>22958661</v>
      </c>
      <c r="AJ365">
        <v>388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>
      <c r="A366">
        <f>ROW(Source!A822)</f>
        <v>822</v>
      </c>
      <c r="B366">
        <v>22958660</v>
      </c>
      <c r="C366">
        <v>22958657</v>
      </c>
      <c r="D366">
        <v>7158756</v>
      </c>
      <c r="E366">
        <v>7157832</v>
      </c>
      <c r="F366">
        <v>1</v>
      </c>
      <c r="G366">
        <v>7157832</v>
      </c>
      <c r="H366">
        <v>3</v>
      </c>
      <c r="I366" t="s">
        <v>1461</v>
      </c>
      <c r="J366" t="s">
        <v>45</v>
      </c>
      <c r="K366" t="s">
        <v>1462</v>
      </c>
      <c r="L366">
        <v>1348</v>
      </c>
      <c r="N366">
        <v>1009</v>
      </c>
      <c r="O366" t="s">
        <v>138</v>
      </c>
      <c r="P366" t="s">
        <v>138</v>
      </c>
      <c r="Q366">
        <v>1000</v>
      </c>
      <c r="X366">
        <v>0.56999999999999995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 t="s">
        <v>45</v>
      </c>
      <c r="AG366">
        <v>0.56999999999999995</v>
      </c>
      <c r="AH366">
        <v>3</v>
      </c>
      <c r="AI366">
        <v>-1</v>
      </c>
      <c r="AJ366" t="s">
        <v>45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>
      <c r="A367">
        <f>ROW(Source!A824)</f>
        <v>824</v>
      </c>
      <c r="B367">
        <v>22959243</v>
      </c>
      <c r="C367">
        <v>22959242</v>
      </c>
      <c r="D367">
        <v>7157835</v>
      </c>
      <c r="E367">
        <v>7157832</v>
      </c>
      <c r="F367">
        <v>1</v>
      </c>
      <c r="G367">
        <v>7157832</v>
      </c>
      <c r="H367">
        <v>1</v>
      </c>
      <c r="I367" t="s">
        <v>1053</v>
      </c>
      <c r="J367" t="s">
        <v>45</v>
      </c>
      <c r="K367" t="s">
        <v>1054</v>
      </c>
      <c r="L367">
        <v>1191</v>
      </c>
      <c r="N367">
        <v>1013</v>
      </c>
      <c r="O367" t="s">
        <v>1055</v>
      </c>
      <c r="P367" t="s">
        <v>1055</v>
      </c>
      <c r="Q367">
        <v>1</v>
      </c>
      <c r="X367">
        <v>10.49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1</v>
      </c>
      <c r="AF367" t="s">
        <v>45</v>
      </c>
      <c r="AG367">
        <v>10.49</v>
      </c>
      <c r="AH367">
        <v>2</v>
      </c>
      <c r="AI367">
        <v>22959243</v>
      </c>
      <c r="AJ367">
        <v>390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>
      <c r="A368">
        <f>ROW(Source!A824)</f>
        <v>824</v>
      </c>
      <c r="B368">
        <v>22959244</v>
      </c>
      <c r="C368">
        <v>22959242</v>
      </c>
      <c r="D368">
        <v>7182702</v>
      </c>
      <c r="E368">
        <v>7157832</v>
      </c>
      <c r="F368">
        <v>1</v>
      </c>
      <c r="G368">
        <v>7157832</v>
      </c>
      <c r="H368">
        <v>3</v>
      </c>
      <c r="I368" t="s">
        <v>1066</v>
      </c>
      <c r="J368" t="s">
        <v>45</v>
      </c>
      <c r="K368" t="s">
        <v>1134</v>
      </c>
      <c r="L368">
        <v>1348</v>
      </c>
      <c r="N368">
        <v>1009</v>
      </c>
      <c r="O368" t="s">
        <v>138</v>
      </c>
      <c r="P368" t="s">
        <v>138</v>
      </c>
      <c r="Q368">
        <v>1000</v>
      </c>
      <c r="X368">
        <v>0.52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0</v>
      </c>
      <c r="AF368" t="s">
        <v>45</v>
      </c>
      <c r="AG368">
        <v>0.52</v>
      </c>
      <c r="AH368">
        <v>2</v>
      </c>
      <c r="AI368">
        <v>22959244</v>
      </c>
      <c r="AJ368">
        <v>391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>
      <c r="A369">
        <f>ROW(Source!A825)</f>
        <v>825</v>
      </c>
      <c r="B369">
        <v>22960337</v>
      </c>
      <c r="C369">
        <v>22960296</v>
      </c>
      <c r="D369">
        <v>7157835</v>
      </c>
      <c r="E369">
        <v>7157832</v>
      </c>
      <c r="F369">
        <v>1</v>
      </c>
      <c r="G369">
        <v>7157832</v>
      </c>
      <c r="H369">
        <v>1</v>
      </c>
      <c r="I369" t="s">
        <v>1053</v>
      </c>
      <c r="J369" t="s">
        <v>45</v>
      </c>
      <c r="K369" t="s">
        <v>1054</v>
      </c>
      <c r="L369">
        <v>1191</v>
      </c>
      <c r="N369">
        <v>1013</v>
      </c>
      <c r="O369" t="s">
        <v>1055</v>
      </c>
      <c r="P369" t="s">
        <v>1055</v>
      </c>
      <c r="Q369">
        <v>1</v>
      </c>
      <c r="X369">
        <v>29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1</v>
      </c>
      <c r="AF369" t="s">
        <v>45</v>
      </c>
      <c r="AG369">
        <v>29</v>
      </c>
      <c r="AH369">
        <v>2</v>
      </c>
      <c r="AI369">
        <v>22960337</v>
      </c>
      <c r="AJ369">
        <v>392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>
      <c r="A370">
        <f>ROW(Source!A825)</f>
        <v>825</v>
      </c>
      <c r="B370">
        <v>22960338</v>
      </c>
      <c r="C370">
        <v>22960296</v>
      </c>
      <c r="D370">
        <v>7231234</v>
      </c>
      <c r="E370">
        <v>1</v>
      </c>
      <c r="F370">
        <v>1</v>
      </c>
      <c r="G370">
        <v>7157832</v>
      </c>
      <c r="H370">
        <v>2</v>
      </c>
      <c r="I370" t="s">
        <v>1178</v>
      </c>
      <c r="J370" t="s">
        <v>1179</v>
      </c>
      <c r="K370" t="s">
        <v>1180</v>
      </c>
      <c r="L370">
        <v>1368</v>
      </c>
      <c r="N370">
        <v>1011</v>
      </c>
      <c r="O370" t="s">
        <v>1059</v>
      </c>
      <c r="P370" t="s">
        <v>1059</v>
      </c>
      <c r="Q370">
        <v>1</v>
      </c>
      <c r="X370">
        <v>6.42</v>
      </c>
      <c r="Y370">
        <v>0</v>
      </c>
      <c r="Z370">
        <v>5.28</v>
      </c>
      <c r="AA370">
        <v>0.64</v>
      </c>
      <c r="AB370">
        <v>0</v>
      </c>
      <c r="AC370">
        <v>0</v>
      </c>
      <c r="AD370">
        <v>1</v>
      </c>
      <c r="AE370">
        <v>0</v>
      </c>
      <c r="AF370" t="s">
        <v>45</v>
      </c>
      <c r="AG370">
        <v>6.42</v>
      </c>
      <c r="AH370">
        <v>2</v>
      </c>
      <c r="AI370">
        <v>22960338</v>
      </c>
      <c r="AJ370">
        <v>393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>
      <c r="A371">
        <f>ROW(Source!A825)</f>
        <v>825</v>
      </c>
      <c r="B371">
        <v>22960339</v>
      </c>
      <c r="C371">
        <v>22960296</v>
      </c>
      <c r="D371">
        <v>7231421</v>
      </c>
      <c r="E371">
        <v>1</v>
      </c>
      <c r="F371">
        <v>1</v>
      </c>
      <c r="G371">
        <v>7157832</v>
      </c>
      <c r="H371">
        <v>2</v>
      </c>
      <c r="I371" t="s">
        <v>1157</v>
      </c>
      <c r="J371" t="s">
        <v>1158</v>
      </c>
      <c r="K371" t="s">
        <v>1159</v>
      </c>
      <c r="L371">
        <v>1368</v>
      </c>
      <c r="N371">
        <v>1011</v>
      </c>
      <c r="O371" t="s">
        <v>1059</v>
      </c>
      <c r="P371" t="s">
        <v>1059</v>
      </c>
      <c r="Q371">
        <v>1</v>
      </c>
      <c r="X371">
        <v>0.51</v>
      </c>
      <c r="Y371">
        <v>0</v>
      </c>
      <c r="Z371">
        <v>74.44</v>
      </c>
      <c r="AA371">
        <v>17.59</v>
      </c>
      <c r="AB371">
        <v>0</v>
      </c>
      <c r="AC371">
        <v>0</v>
      </c>
      <c r="AD371">
        <v>1</v>
      </c>
      <c r="AE371">
        <v>0</v>
      </c>
      <c r="AF371" t="s">
        <v>45</v>
      </c>
      <c r="AG371">
        <v>0.51</v>
      </c>
      <c r="AH371">
        <v>2</v>
      </c>
      <c r="AI371">
        <v>22960339</v>
      </c>
      <c r="AJ371">
        <v>394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>
      <c r="A372">
        <f>ROW(Source!A825)</f>
        <v>825</v>
      </c>
      <c r="B372">
        <v>22960343</v>
      </c>
      <c r="C372">
        <v>22960296</v>
      </c>
      <c r="D372">
        <v>7182707</v>
      </c>
      <c r="E372">
        <v>7157832</v>
      </c>
      <c r="F372">
        <v>1</v>
      </c>
      <c r="G372">
        <v>7157832</v>
      </c>
      <c r="H372">
        <v>3</v>
      </c>
      <c r="I372" t="s">
        <v>1066</v>
      </c>
      <c r="J372" t="s">
        <v>45</v>
      </c>
      <c r="K372" t="s">
        <v>1067</v>
      </c>
      <c r="L372">
        <v>1344</v>
      </c>
      <c r="N372">
        <v>1008</v>
      </c>
      <c r="O372" t="s">
        <v>1065</v>
      </c>
      <c r="P372" t="s">
        <v>1065</v>
      </c>
      <c r="Q372">
        <v>1</v>
      </c>
      <c r="X372">
        <v>16.52</v>
      </c>
      <c r="Y372">
        <v>1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0</v>
      </c>
      <c r="AF372" t="s">
        <v>45</v>
      </c>
      <c r="AG372">
        <v>16.52</v>
      </c>
      <c r="AH372">
        <v>2</v>
      </c>
      <c r="AI372">
        <v>22960343</v>
      </c>
      <c r="AJ372">
        <v>395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>
      <c r="A373">
        <f>ROW(Source!A825)</f>
        <v>825</v>
      </c>
      <c r="B373">
        <v>22960340</v>
      </c>
      <c r="C373">
        <v>22960296</v>
      </c>
      <c r="D373">
        <v>7157863</v>
      </c>
      <c r="E373">
        <v>7157832</v>
      </c>
      <c r="F373">
        <v>1</v>
      </c>
      <c r="G373">
        <v>7157832</v>
      </c>
      <c r="H373">
        <v>3</v>
      </c>
      <c r="I373" t="s">
        <v>1486</v>
      </c>
      <c r="J373" t="s">
        <v>45</v>
      </c>
      <c r="K373" t="s">
        <v>1487</v>
      </c>
      <c r="L373">
        <v>1348</v>
      </c>
      <c r="N373">
        <v>1009</v>
      </c>
      <c r="O373" t="s">
        <v>138</v>
      </c>
      <c r="P373" t="s">
        <v>138</v>
      </c>
      <c r="Q373">
        <v>1000</v>
      </c>
      <c r="X373">
        <v>0.04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 t="s">
        <v>45</v>
      </c>
      <c r="AG373">
        <v>0.04</v>
      </c>
      <c r="AH373">
        <v>3</v>
      </c>
      <c r="AI373">
        <v>-1</v>
      </c>
      <c r="AJ373" t="s">
        <v>45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>
      <c r="A374">
        <f>ROW(Source!A825)</f>
        <v>825</v>
      </c>
      <c r="B374">
        <v>22960341</v>
      </c>
      <c r="C374">
        <v>22960296</v>
      </c>
      <c r="D374">
        <v>7162616</v>
      </c>
      <c r="E374">
        <v>7157832</v>
      </c>
      <c r="F374">
        <v>1</v>
      </c>
      <c r="G374">
        <v>7157832</v>
      </c>
      <c r="H374">
        <v>3</v>
      </c>
      <c r="I374" t="s">
        <v>1488</v>
      </c>
      <c r="J374" t="s">
        <v>45</v>
      </c>
      <c r="K374" t="s">
        <v>1489</v>
      </c>
      <c r="L374">
        <v>1348</v>
      </c>
      <c r="N374">
        <v>1009</v>
      </c>
      <c r="O374" t="s">
        <v>138</v>
      </c>
      <c r="P374" t="s">
        <v>138</v>
      </c>
      <c r="Q374">
        <v>1000</v>
      </c>
      <c r="X374">
        <v>0.06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s">
        <v>45</v>
      </c>
      <c r="AG374">
        <v>0.06</v>
      </c>
      <c r="AH374">
        <v>3</v>
      </c>
      <c r="AI374">
        <v>-1</v>
      </c>
      <c r="AJ374" t="s">
        <v>45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>
      <c r="A375">
        <f>ROW(Source!A825)</f>
        <v>825</v>
      </c>
      <c r="B375">
        <v>22960342</v>
      </c>
      <c r="C375">
        <v>22960296</v>
      </c>
      <c r="D375">
        <v>7162645</v>
      </c>
      <c r="E375">
        <v>7157832</v>
      </c>
      <c r="F375">
        <v>1</v>
      </c>
      <c r="G375">
        <v>7157832</v>
      </c>
      <c r="H375">
        <v>3</v>
      </c>
      <c r="I375" t="s">
        <v>1490</v>
      </c>
      <c r="J375" t="s">
        <v>45</v>
      </c>
      <c r="K375" t="s">
        <v>1491</v>
      </c>
      <c r="L375">
        <v>1348</v>
      </c>
      <c r="N375">
        <v>1009</v>
      </c>
      <c r="O375" t="s">
        <v>138</v>
      </c>
      <c r="P375" t="s">
        <v>138</v>
      </c>
      <c r="Q375">
        <v>1000</v>
      </c>
      <c r="X375">
        <v>0.23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s">
        <v>45</v>
      </c>
      <c r="AG375">
        <v>0.23</v>
      </c>
      <c r="AH375">
        <v>3</v>
      </c>
      <c r="AI375">
        <v>-1</v>
      </c>
      <c r="AJ375" t="s">
        <v>45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>
      <c r="A376">
        <f>ROW(Source!A829)</f>
        <v>829</v>
      </c>
      <c r="B376">
        <v>22959310</v>
      </c>
      <c r="C376">
        <v>22959309</v>
      </c>
      <c r="D376">
        <v>7157835</v>
      </c>
      <c r="E376">
        <v>7157832</v>
      </c>
      <c r="F376">
        <v>1</v>
      </c>
      <c r="G376">
        <v>7157832</v>
      </c>
      <c r="H376">
        <v>1</v>
      </c>
      <c r="I376" t="s">
        <v>1053</v>
      </c>
      <c r="J376" t="s">
        <v>45</v>
      </c>
      <c r="K376" t="s">
        <v>1054</v>
      </c>
      <c r="L376">
        <v>1191</v>
      </c>
      <c r="N376">
        <v>1013</v>
      </c>
      <c r="O376" t="s">
        <v>1055</v>
      </c>
      <c r="P376" t="s">
        <v>1055</v>
      </c>
      <c r="Q376">
        <v>1</v>
      </c>
      <c r="X376">
        <v>79.77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1</v>
      </c>
      <c r="AF376" t="s">
        <v>45</v>
      </c>
      <c r="AG376">
        <v>79.77</v>
      </c>
      <c r="AH376">
        <v>2</v>
      </c>
      <c r="AI376">
        <v>22959310</v>
      </c>
      <c r="AJ376">
        <v>399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>
      <c r="A377">
        <f>ROW(Source!A829)</f>
        <v>829</v>
      </c>
      <c r="B377">
        <v>22959311</v>
      </c>
      <c r="C377">
        <v>22959309</v>
      </c>
      <c r="D377">
        <v>7231421</v>
      </c>
      <c r="E377">
        <v>1</v>
      </c>
      <c r="F377">
        <v>1</v>
      </c>
      <c r="G377">
        <v>7157832</v>
      </c>
      <c r="H377">
        <v>2</v>
      </c>
      <c r="I377" t="s">
        <v>1157</v>
      </c>
      <c r="J377" t="s">
        <v>1158</v>
      </c>
      <c r="K377" t="s">
        <v>1159</v>
      </c>
      <c r="L377">
        <v>1368</v>
      </c>
      <c r="N377">
        <v>1011</v>
      </c>
      <c r="O377" t="s">
        <v>1059</v>
      </c>
      <c r="P377" t="s">
        <v>1059</v>
      </c>
      <c r="Q377">
        <v>1</v>
      </c>
      <c r="X377">
        <v>0.37</v>
      </c>
      <c r="Y377">
        <v>0</v>
      </c>
      <c r="Z377">
        <v>74.44</v>
      </c>
      <c r="AA377">
        <v>17.59</v>
      </c>
      <c r="AB377">
        <v>0</v>
      </c>
      <c r="AC377">
        <v>0</v>
      </c>
      <c r="AD377">
        <v>1</v>
      </c>
      <c r="AE377">
        <v>0</v>
      </c>
      <c r="AF377" t="s">
        <v>45</v>
      </c>
      <c r="AG377">
        <v>0.37</v>
      </c>
      <c r="AH377">
        <v>2</v>
      </c>
      <c r="AI377">
        <v>22959311</v>
      </c>
      <c r="AJ377">
        <v>400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>
      <c r="A378">
        <f>ROW(Source!A829)</f>
        <v>829</v>
      </c>
      <c r="B378">
        <v>22959312</v>
      </c>
      <c r="C378">
        <v>22959309</v>
      </c>
      <c r="D378">
        <v>7230811</v>
      </c>
      <c r="E378">
        <v>1</v>
      </c>
      <c r="F378">
        <v>1</v>
      </c>
      <c r="G378">
        <v>7157832</v>
      </c>
      <c r="H378">
        <v>2</v>
      </c>
      <c r="I378" t="s">
        <v>1144</v>
      </c>
      <c r="J378" t="s">
        <v>1145</v>
      </c>
      <c r="K378" t="s">
        <v>1146</v>
      </c>
      <c r="L378">
        <v>1368</v>
      </c>
      <c r="N378">
        <v>1011</v>
      </c>
      <c r="O378" t="s">
        <v>1059</v>
      </c>
      <c r="P378" t="s">
        <v>1059</v>
      </c>
      <c r="Q378">
        <v>1</v>
      </c>
      <c r="X378">
        <v>7.0000000000000007E-2</v>
      </c>
      <c r="Y378">
        <v>0</v>
      </c>
      <c r="Z378">
        <v>102.11</v>
      </c>
      <c r="AA378">
        <v>30.03</v>
      </c>
      <c r="AB378">
        <v>0</v>
      </c>
      <c r="AC378">
        <v>0</v>
      </c>
      <c r="AD378">
        <v>1</v>
      </c>
      <c r="AE378">
        <v>0</v>
      </c>
      <c r="AF378" t="s">
        <v>45</v>
      </c>
      <c r="AG378">
        <v>7.0000000000000007E-2</v>
      </c>
      <c r="AH378">
        <v>2</v>
      </c>
      <c r="AI378">
        <v>22959312</v>
      </c>
      <c r="AJ378">
        <v>401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>
      <c r="A379">
        <f>ROW(Source!A829)</f>
        <v>829</v>
      </c>
      <c r="B379">
        <v>22959313</v>
      </c>
      <c r="C379">
        <v>22959309</v>
      </c>
      <c r="D379">
        <v>9265111</v>
      </c>
      <c r="E379">
        <v>7157832</v>
      </c>
      <c r="F379">
        <v>1</v>
      </c>
      <c r="G379">
        <v>7157832</v>
      </c>
      <c r="H379">
        <v>3</v>
      </c>
      <c r="I379" t="s">
        <v>1492</v>
      </c>
      <c r="J379" t="s">
        <v>45</v>
      </c>
      <c r="K379" t="s">
        <v>1493</v>
      </c>
      <c r="L379">
        <v>1348</v>
      </c>
      <c r="N379">
        <v>1009</v>
      </c>
      <c r="O379" t="s">
        <v>138</v>
      </c>
      <c r="P379" t="s">
        <v>138</v>
      </c>
      <c r="Q379">
        <v>1000</v>
      </c>
      <c r="X379">
        <v>0.87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s">
        <v>45</v>
      </c>
      <c r="AG379">
        <v>0.87</v>
      </c>
      <c r="AH379">
        <v>3</v>
      </c>
      <c r="AI379">
        <v>-1</v>
      </c>
      <c r="AJ379" t="s">
        <v>45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>
      <c r="A380">
        <f>ROW(Source!A829)</f>
        <v>829</v>
      </c>
      <c r="B380">
        <v>22959314</v>
      </c>
      <c r="C380">
        <v>22959309</v>
      </c>
      <c r="D380">
        <v>7231839</v>
      </c>
      <c r="E380">
        <v>1</v>
      </c>
      <c r="F380">
        <v>1</v>
      </c>
      <c r="G380">
        <v>7157832</v>
      </c>
      <c r="H380">
        <v>3</v>
      </c>
      <c r="I380" t="s">
        <v>1310</v>
      </c>
      <c r="J380" t="s">
        <v>1311</v>
      </c>
      <c r="K380" t="s">
        <v>1312</v>
      </c>
      <c r="L380">
        <v>1348</v>
      </c>
      <c r="N380">
        <v>1009</v>
      </c>
      <c r="O380" t="s">
        <v>138</v>
      </c>
      <c r="P380" t="s">
        <v>138</v>
      </c>
      <c r="Q380">
        <v>1000</v>
      </c>
      <c r="X380">
        <v>1.1000000000000001E-3</v>
      </c>
      <c r="Y380">
        <v>15169.24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0</v>
      </c>
      <c r="AF380" t="s">
        <v>45</v>
      </c>
      <c r="AG380">
        <v>1.1000000000000001E-3</v>
      </c>
      <c r="AH380">
        <v>2</v>
      </c>
      <c r="AI380">
        <v>22959314</v>
      </c>
      <c r="AJ380">
        <v>403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>
      <c r="A381">
        <f>ROW(Source!A829)</f>
        <v>829</v>
      </c>
      <c r="B381">
        <v>22959315</v>
      </c>
      <c r="C381">
        <v>22959309</v>
      </c>
      <c r="D381">
        <v>7231843</v>
      </c>
      <c r="E381">
        <v>1</v>
      </c>
      <c r="F381">
        <v>1</v>
      </c>
      <c r="G381">
        <v>7157832</v>
      </c>
      <c r="H381">
        <v>3</v>
      </c>
      <c r="I381" t="s">
        <v>1169</v>
      </c>
      <c r="J381" t="s">
        <v>1170</v>
      </c>
      <c r="K381" t="s">
        <v>1171</v>
      </c>
      <c r="L381">
        <v>1348</v>
      </c>
      <c r="N381">
        <v>1009</v>
      </c>
      <c r="O381" t="s">
        <v>138</v>
      </c>
      <c r="P381" t="s">
        <v>138</v>
      </c>
      <c r="Q381">
        <v>1000</v>
      </c>
      <c r="X381">
        <v>6.0000000000000001E-3</v>
      </c>
      <c r="Y381">
        <v>6521.42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 t="s">
        <v>45</v>
      </c>
      <c r="AG381">
        <v>6.0000000000000001E-3</v>
      </c>
      <c r="AH381">
        <v>2</v>
      </c>
      <c r="AI381">
        <v>22959315</v>
      </c>
      <c r="AJ381">
        <v>404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>
      <c r="A382">
        <f>ROW(Source!A829)</f>
        <v>829</v>
      </c>
      <c r="B382">
        <v>22959316</v>
      </c>
      <c r="C382">
        <v>22959309</v>
      </c>
      <c r="D382">
        <v>7231930</v>
      </c>
      <c r="E382">
        <v>1</v>
      </c>
      <c r="F382">
        <v>1</v>
      </c>
      <c r="G382">
        <v>7157832</v>
      </c>
      <c r="H382">
        <v>3</v>
      </c>
      <c r="I382" t="s">
        <v>1313</v>
      </c>
      <c r="J382" t="s">
        <v>1314</v>
      </c>
      <c r="K382" t="s">
        <v>1315</v>
      </c>
      <c r="L382">
        <v>1339</v>
      </c>
      <c r="N382">
        <v>1007</v>
      </c>
      <c r="O382" t="s">
        <v>102</v>
      </c>
      <c r="P382" t="s">
        <v>102</v>
      </c>
      <c r="Q382">
        <v>1</v>
      </c>
      <c r="X382">
        <v>1.8</v>
      </c>
      <c r="Y382">
        <v>1828.56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0</v>
      </c>
      <c r="AF382" t="s">
        <v>45</v>
      </c>
      <c r="AG382">
        <v>1.8</v>
      </c>
      <c r="AH382">
        <v>2</v>
      </c>
      <c r="AI382">
        <v>22959316</v>
      </c>
      <c r="AJ382">
        <v>405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>
      <c r="A383">
        <f>ROW(Source!A829)</f>
        <v>829</v>
      </c>
      <c r="B383">
        <v>22959317</v>
      </c>
      <c r="C383">
        <v>22959309</v>
      </c>
      <c r="D383">
        <v>7232605</v>
      </c>
      <c r="E383">
        <v>1</v>
      </c>
      <c r="F383">
        <v>1</v>
      </c>
      <c r="G383">
        <v>7157832</v>
      </c>
      <c r="H383">
        <v>3</v>
      </c>
      <c r="I383" t="s">
        <v>1316</v>
      </c>
      <c r="J383" t="s">
        <v>1317</v>
      </c>
      <c r="K383" t="s">
        <v>1318</v>
      </c>
      <c r="L383">
        <v>1348</v>
      </c>
      <c r="N383">
        <v>1009</v>
      </c>
      <c r="O383" t="s">
        <v>138</v>
      </c>
      <c r="P383" t="s">
        <v>138</v>
      </c>
      <c r="Q383">
        <v>1000</v>
      </c>
      <c r="X383">
        <v>5.1999999999999998E-2</v>
      </c>
      <c r="Y383">
        <v>6870.66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45</v>
      </c>
      <c r="AG383">
        <v>5.1999999999999998E-2</v>
      </c>
      <c r="AH383">
        <v>2</v>
      </c>
      <c r="AI383">
        <v>22959317</v>
      </c>
      <c r="AJ383">
        <v>406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>
      <c r="A384">
        <f>ROW(Source!A831)</f>
        <v>831</v>
      </c>
      <c r="B384">
        <v>22958655</v>
      </c>
      <c r="C384">
        <v>22958646</v>
      </c>
      <c r="D384">
        <v>7157835</v>
      </c>
      <c r="E384">
        <v>7157832</v>
      </c>
      <c r="F384">
        <v>1</v>
      </c>
      <c r="G384">
        <v>7157832</v>
      </c>
      <c r="H384">
        <v>1</v>
      </c>
      <c r="I384" t="s">
        <v>1053</v>
      </c>
      <c r="J384" t="s">
        <v>45</v>
      </c>
      <c r="K384" t="s">
        <v>1054</v>
      </c>
      <c r="L384">
        <v>1191</v>
      </c>
      <c r="N384">
        <v>1013</v>
      </c>
      <c r="O384" t="s">
        <v>1055</v>
      </c>
      <c r="P384" t="s">
        <v>1055</v>
      </c>
      <c r="Q384">
        <v>1</v>
      </c>
      <c r="X384">
        <v>9.66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1</v>
      </c>
      <c r="AF384" t="s">
        <v>45</v>
      </c>
      <c r="AG384">
        <v>9.66</v>
      </c>
      <c r="AH384">
        <v>2</v>
      </c>
      <c r="AI384">
        <v>22958655</v>
      </c>
      <c r="AJ384">
        <v>407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>
      <c r="A385">
        <f>ROW(Source!A831)</f>
        <v>831</v>
      </c>
      <c r="B385">
        <v>22958656</v>
      </c>
      <c r="C385">
        <v>22958646</v>
      </c>
      <c r="D385">
        <v>7232181</v>
      </c>
      <c r="E385">
        <v>1</v>
      </c>
      <c r="F385">
        <v>1</v>
      </c>
      <c r="G385">
        <v>7157832</v>
      </c>
      <c r="H385">
        <v>3</v>
      </c>
      <c r="I385" t="s">
        <v>1150</v>
      </c>
      <c r="J385" t="s">
        <v>1151</v>
      </c>
      <c r="K385" t="s">
        <v>1152</v>
      </c>
      <c r="L385">
        <v>1348</v>
      </c>
      <c r="N385">
        <v>1009</v>
      </c>
      <c r="O385" t="s">
        <v>138</v>
      </c>
      <c r="P385" t="s">
        <v>138</v>
      </c>
      <c r="Q385">
        <v>1000</v>
      </c>
      <c r="X385">
        <v>2E-3</v>
      </c>
      <c r="Y385">
        <v>16222.39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 t="s">
        <v>45</v>
      </c>
      <c r="AG385">
        <v>2E-3</v>
      </c>
      <c r="AH385">
        <v>3</v>
      </c>
      <c r="AI385">
        <v>-1</v>
      </c>
      <c r="AJ385" t="s">
        <v>45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>
      <c r="A386">
        <f>ROW(Source!A834)</f>
        <v>834</v>
      </c>
      <c r="B386">
        <v>22959289</v>
      </c>
      <c r="C386">
        <v>22958663</v>
      </c>
      <c r="D386">
        <v>7157835</v>
      </c>
      <c r="E386">
        <v>7157832</v>
      </c>
      <c r="F386">
        <v>1</v>
      </c>
      <c r="G386">
        <v>7157832</v>
      </c>
      <c r="H386">
        <v>1</v>
      </c>
      <c r="I386" t="s">
        <v>1053</v>
      </c>
      <c r="J386" t="s">
        <v>45</v>
      </c>
      <c r="K386" t="s">
        <v>1054</v>
      </c>
      <c r="L386">
        <v>1191</v>
      </c>
      <c r="N386">
        <v>1013</v>
      </c>
      <c r="O386" t="s">
        <v>1055</v>
      </c>
      <c r="P386" t="s">
        <v>1055</v>
      </c>
      <c r="Q386">
        <v>1</v>
      </c>
      <c r="X386">
        <v>1.93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1</v>
      </c>
      <c r="AE386">
        <v>1</v>
      </c>
      <c r="AF386" t="s">
        <v>45</v>
      </c>
      <c r="AG386">
        <v>1.93</v>
      </c>
      <c r="AH386">
        <v>2</v>
      </c>
      <c r="AI386">
        <v>22959289</v>
      </c>
      <c r="AJ386">
        <v>410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>
      <c r="A387">
        <f>ROW(Source!A834)</f>
        <v>834</v>
      </c>
      <c r="B387">
        <v>22959290</v>
      </c>
      <c r="C387">
        <v>22958663</v>
      </c>
      <c r="D387">
        <v>7159942</v>
      </c>
      <c r="E387">
        <v>7157832</v>
      </c>
      <c r="F387">
        <v>1</v>
      </c>
      <c r="G387">
        <v>7157832</v>
      </c>
      <c r="H387">
        <v>2</v>
      </c>
      <c r="I387" t="s">
        <v>1063</v>
      </c>
      <c r="J387" t="s">
        <v>45</v>
      </c>
      <c r="K387" t="s">
        <v>1064</v>
      </c>
      <c r="L387">
        <v>1344</v>
      </c>
      <c r="N387">
        <v>1008</v>
      </c>
      <c r="O387" t="s">
        <v>1065</v>
      </c>
      <c r="P387" t="s">
        <v>1065</v>
      </c>
      <c r="Q387">
        <v>1</v>
      </c>
      <c r="X387">
        <v>0.74</v>
      </c>
      <c r="Y387">
        <v>0</v>
      </c>
      <c r="Z387">
        <v>1</v>
      </c>
      <c r="AA387">
        <v>0</v>
      </c>
      <c r="AB387">
        <v>0</v>
      </c>
      <c r="AC387">
        <v>0</v>
      </c>
      <c r="AD387">
        <v>1</v>
      </c>
      <c r="AE387">
        <v>0</v>
      </c>
      <c r="AF387" t="s">
        <v>45</v>
      </c>
      <c r="AG387">
        <v>0.74</v>
      </c>
      <c r="AH387">
        <v>2</v>
      </c>
      <c r="AI387">
        <v>22959290</v>
      </c>
      <c r="AJ387">
        <v>411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>
      <c r="A388">
        <f>ROW(Source!A834)</f>
        <v>834</v>
      </c>
      <c r="B388">
        <v>22959292</v>
      </c>
      <c r="C388">
        <v>22958663</v>
      </c>
      <c r="D388">
        <v>7182707</v>
      </c>
      <c r="E388">
        <v>7157832</v>
      </c>
      <c r="F388">
        <v>1</v>
      </c>
      <c r="G388">
        <v>7157832</v>
      </c>
      <c r="H388">
        <v>3</v>
      </c>
      <c r="I388" t="s">
        <v>1066</v>
      </c>
      <c r="J388" t="s">
        <v>45</v>
      </c>
      <c r="K388" t="s">
        <v>1067</v>
      </c>
      <c r="L388">
        <v>1344</v>
      </c>
      <c r="N388">
        <v>1008</v>
      </c>
      <c r="O388" t="s">
        <v>1065</v>
      </c>
      <c r="P388" t="s">
        <v>1065</v>
      </c>
      <c r="Q388">
        <v>1</v>
      </c>
      <c r="X388">
        <v>0.35</v>
      </c>
      <c r="Y388">
        <v>1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45</v>
      </c>
      <c r="AG388">
        <v>0.35</v>
      </c>
      <c r="AH388">
        <v>2</v>
      </c>
      <c r="AI388">
        <v>22959292</v>
      </c>
      <c r="AJ388">
        <v>412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>
      <c r="A389">
        <f>ROW(Source!A834)</f>
        <v>834</v>
      </c>
      <c r="B389">
        <v>22959291</v>
      </c>
      <c r="C389">
        <v>22958663</v>
      </c>
      <c r="D389">
        <v>7158756</v>
      </c>
      <c r="E389">
        <v>7157832</v>
      </c>
      <c r="F389">
        <v>1</v>
      </c>
      <c r="G389">
        <v>7157832</v>
      </c>
      <c r="H389">
        <v>3</v>
      </c>
      <c r="I389" t="s">
        <v>1461</v>
      </c>
      <c r="J389" t="s">
        <v>45</v>
      </c>
      <c r="K389" t="s">
        <v>1462</v>
      </c>
      <c r="L389">
        <v>1348</v>
      </c>
      <c r="N389">
        <v>1009</v>
      </c>
      <c r="O389" t="s">
        <v>138</v>
      </c>
      <c r="P389" t="s">
        <v>138</v>
      </c>
      <c r="Q389">
        <v>1000</v>
      </c>
      <c r="X389">
        <v>2.8000000000000001E-2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 t="s">
        <v>45</v>
      </c>
      <c r="AG389">
        <v>2.8000000000000001E-2</v>
      </c>
      <c r="AH389">
        <v>3</v>
      </c>
      <c r="AI389">
        <v>-1</v>
      </c>
      <c r="AJ389" t="s">
        <v>45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>
      <c r="A390">
        <f>ROW(Source!A836)</f>
        <v>836</v>
      </c>
      <c r="B390">
        <v>22959303</v>
      </c>
      <c r="C390">
        <v>22959302</v>
      </c>
      <c r="D390">
        <v>7157835</v>
      </c>
      <c r="E390">
        <v>7157832</v>
      </c>
      <c r="F390">
        <v>1</v>
      </c>
      <c r="G390">
        <v>7157832</v>
      </c>
      <c r="H390">
        <v>1</v>
      </c>
      <c r="I390" t="s">
        <v>1053</v>
      </c>
      <c r="J390" t="s">
        <v>45</v>
      </c>
      <c r="K390" t="s">
        <v>1054</v>
      </c>
      <c r="L390">
        <v>1191</v>
      </c>
      <c r="N390">
        <v>1013</v>
      </c>
      <c r="O390" t="s">
        <v>1055</v>
      </c>
      <c r="P390" t="s">
        <v>1055</v>
      </c>
      <c r="Q390">
        <v>1</v>
      </c>
      <c r="X390">
        <v>14.8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1</v>
      </c>
      <c r="AF390" t="s">
        <v>45</v>
      </c>
      <c r="AG390">
        <v>14.8</v>
      </c>
      <c r="AH390">
        <v>2</v>
      </c>
      <c r="AI390">
        <v>22959303</v>
      </c>
      <c r="AJ390">
        <v>414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>
      <c r="A391">
        <f>ROW(Source!A836)</f>
        <v>836</v>
      </c>
      <c r="B391">
        <v>22959304</v>
      </c>
      <c r="C391">
        <v>22959302</v>
      </c>
      <c r="D391">
        <v>7159942</v>
      </c>
      <c r="E391">
        <v>7157832</v>
      </c>
      <c r="F391">
        <v>1</v>
      </c>
      <c r="G391">
        <v>7157832</v>
      </c>
      <c r="H391">
        <v>2</v>
      </c>
      <c r="I391" t="s">
        <v>1063</v>
      </c>
      <c r="J391" t="s">
        <v>45</v>
      </c>
      <c r="K391" t="s">
        <v>1064</v>
      </c>
      <c r="L391">
        <v>1344</v>
      </c>
      <c r="N391">
        <v>1008</v>
      </c>
      <c r="O391" t="s">
        <v>1065</v>
      </c>
      <c r="P391" t="s">
        <v>1065</v>
      </c>
      <c r="Q391">
        <v>1</v>
      </c>
      <c r="X391">
        <v>8.14</v>
      </c>
      <c r="Y391">
        <v>0</v>
      </c>
      <c r="Z391">
        <v>1</v>
      </c>
      <c r="AA391">
        <v>0</v>
      </c>
      <c r="AB391">
        <v>0</v>
      </c>
      <c r="AC391">
        <v>0</v>
      </c>
      <c r="AD391">
        <v>1</v>
      </c>
      <c r="AE391">
        <v>0</v>
      </c>
      <c r="AF391" t="s">
        <v>45</v>
      </c>
      <c r="AG391">
        <v>8.14</v>
      </c>
      <c r="AH391">
        <v>2</v>
      </c>
      <c r="AI391">
        <v>22959304</v>
      </c>
      <c r="AJ391">
        <v>415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>
      <c r="A392">
        <f>ROW(Source!A836)</f>
        <v>836</v>
      </c>
      <c r="B392">
        <v>22959305</v>
      </c>
      <c r="C392">
        <v>22959302</v>
      </c>
      <c r="D392">
        <v>7182702</v>
      </c>
      <c r="E392">
        <v>7157832</v>
      </c>
      <c r="F392">
        <v>1</v>
      </c>
      <c r="G392">
        <v>7157832</v>
      </c>
      <c r="H392">
        <v>3</v>
      </c>
      <c r="I392" t="s">
        <v>1066</v>
      </c>
      <c r="J392" t="s">
        <v>45</v>
      </c>
      <c r="K392" t="s">
        <v>1134</v>
      </c>
      <c r="L392">
        <v>1348</v>
      </c>
      <c r="N392">
        <v>1009</v>
      </c>
      <c r="O392" t="s">
        <v>138</v>
      </c>
      <c r="P392" t="s">
        <v>138</v>
      </c>
      <c r="Q392">
        <v>1000</v>
      </c>
      <c r="X392">
        <v>0.8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45</v>
      </c>
      <c r="AG392">
        <v>0.8</v>
      </c>
      <c r="AH392">
        <v>2</v>
      </c>
      <c r="AI392">
        <v>22959305</v>
      </c>
      <c r="AJ392">
        <v>416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>
      <c r="A393">
        <f>ROW(Source!A837)</f>
        <v>837</v>
      </c>
      <c r="B393">
        <v>22958670</v>
      </c>
      <c r="C393">
        <v>22958669</v>
      </c>
      <c r="D393">
        <v>7157835</v>
      </c>
      <c r="E393">
        <v>7157832</v>
      </c>
      <c r="F393">
        <v>1</v>
      </c>
      <c r="G393">
        <v>7157832</v>
      </c>
      <c r="H393">
        <v>1</v>
      </c>
      <c r="I393" t="s">
        <v>1053</v>
      </c>
      <c r="J393" t="s">
        <v>45</v>
      </c>
      <c r="K393" t="s">
        <v>1054</v>
      </c>
      <c r="L393">
        <v>1191</v>
      </c>
      <c r="N393">
        <v>1013</v>
      </c>
      <c r="O393" t="s">
        <v>1055</v>
      </c>
      <c r="P393" t="s">
        <v>1055</v>
      </c>
      <c r="Q393">
        <v>1</v>
      </c>
      <c r="X393">
        <v>5.9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1</v>
      </c>
      <c r="AF393" t="s">
        <v>45</v>
      </c>
      <c r="AG393">
        <v>5.9</v>
      </c>
      <c r="AH393">
        <v>2</v>
      </c>
      <c r="AI393">
        <v>22958670</v>
      </c>
      <c r="AJ393">
        <v>417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>
      <c r="A394">
        <f>ROW(Source!A837)</f>
        <v>837</v>
      </c>
      <c r="B394">
        <v>22958671</v>
      </c>
      <c r="C394">
        <v>22958669</v>
      </c>
      <c r="D394">
        <v>7231214</v>
      </c>
      <c r="E394">
        <v>1</v>
      </c>
      <c r="F394">
        <v>1</v>
      </c>
      <c r="G394">
        <v>7157832</v>
      </c>
      <c r="H394">
        <v>2</v>
      </c>
      <c r="I394" t="s">
        <v>1241</v>
      </c>
      <c r="J394" t="s">
        <v>1242</v>
      </c>
      <c r="K394" t="s">
        <v>1243</v>
      </c>
      <c r="L394">
        <v>1368</v>
      </c>
      <c r="N394">
        <v>1011</v>
      </c>
      <c r="O394" t="s">
        <v>1059</v>
      </c>
      <c r="P394" t="s">
        <v>1059</v>
      </c>
      <c r="Q394">
        <v>1</v>
      </c>
      <c r="X394">
        <v>1.59</v>
      </c>
      <c r="Y394">
        <v>0</v>
      </c>
      <c r="Z394">
        <v>6.22</v>
      </c>
      <c r="AA394">
        <v>0.28999999999999998</v>
      </c>
      <c r="AB394">
        <v>0</v>
      </c>
      <c r="AC394">
        <v>0</v>
      </c>
      <c r="AD394">
        <v>1</v>
      </c>
      <c r="AE394">
        <v>0</v>
      </c>
      <c r="AF394" t="s">
        <v>45</v>
      </c>
      <c r="AG394">
        <v>1.59</v>
      </c>
      <c r="AH394">
        <v>2</v>
      </c>
      <c r="AI394">
        <v>22958671</v>
      </c>
      <c r="AJ394">
        <v>418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>
      <c r="A395">
        <f>ROW(Source!A837)</f>
        <v>837</v>
      </c>
      <c r="B395">
        <v>22958672</v>
      </c>
      <c r="C395">
        <v>22958669</v>
      </c>
      <c r="D395">
        <v>7231421</v>
      </c>
      <c r="E395">
        <v>1</v>
      </c>
      <c r="F395">
        <v>1</v>
      </c>
      <c r="G395">
        <v>7157832</v>
      </c>
      <c r="H395">
        <v>2</v>
      </c>
      <c r="I395" t="s">
        <v>1157</v>
      </c>
      <c r="J395" t="s">
        <v>1158</v>
      </c>
      <c r="K395" t="s">
        <v>1159</v>
      </c>
      <c r="L395">
        <v>1368</v>
      </c>
      <c r="N395">
        <v>1011</v>
      </c>
      <c r="O395" t="s">
        <v>1059</v>
      </c>
      <c r="P395" t="s">
        <v>1059</v>
      </c>
      <c r="Q395">
        <v>1</v>
      </c>
      <c r="X395">
        <v>0.13</v>
      </c>
      <c r="Y395">
        <v>0</v>
      </c>
      <c r="Z395">
        <v>74.44</v>
      </c>
      <c r="AA395">
        <v>17.59</v>
      </c>
      <c r="AB395">
        <v>0</v>
      </c>
      <c r="AC395">
        <v>0</v>
      </c>
      <c r="AD395">
        <v>1</v>
      </c>
      <c r="AE395">
        <v>0</v>
      </c>
      <c r="AF395" t="s">
        <v>45</v>
      </c>
      <c r="AG395">
        <v>0.13</v>
      </c>
      <c r="AH395">
        <v>2</v>
      </c>
      <c r="AI395">
        <v>22958672</v>
      </c>
      <c r="AJ395">
        <v>419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>
      <c r="A396">
        <f>ROW(Source!A837)</f>
        <v>837</v>
      </c>
      <c r="B396">
        <v>22958673</v>
      </c>
      <c r="C396">
        <v>22958669</v>
      </c>
      <c r="D396">
        <v>7230811</v>
      </c>
      <c r="E396">
        <v>1</v>
      </c>
      <c r="F396">
        <v>1</v>
      </c>
      <c r="G396">
        <v>7157832</v>
      </c>
      <c r="H396">
        <v>2</v>
      </c>
      <c r="I396" t="s">
        <v>1144</v>
      </c>
      <c r="J396" t="s">
        <v>1145</v>
      </c>
      <c r="K396" t="s">
        <v>1146</v>
      </c>
      <c r="L396">
        <v>1368</v>
      </c>
      <c r="N396">
        <v>1011</v>
      </c>
      <c r="O396" t="s">
        <v>1059</v>
      </c>
      <c r="P396" t="s">
        <v>1059</v>
      </c>
      <c r="Q396">
        <v>1</v>
      </c>
      <c r="X396">
        <v>0.1</v>
      </c>
      <c r="Y396">
        <v>0</v>
      </c>
      <c r="Z396">
        <v>102.11</v>
      </c>
      <c r="AA396">
        <v>30.03</v>
      </c>
      <c r="AB396">
        <v>0</v>
      </c>
      <c r="AC396">
        <v>0</v>
      </c>
      <c r="AD396">
        <v>1</v>
      </c>
      <c r="AE396">
        <v>0</v>
      </c>
      <c r="AF396" t="s">
        <v>45</v>
      </c>
      <c r="AG396">
        <v>0.1</v>
      </c>
      <c r="AH396">
        <v>2</v>
      </c>
      <c r="AI396">
        <v>22958673</v>
      </c>
      <c r="AJ396">
        <v>420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>
      <c r="A397">
        <f>ROW(Source!A837)</f>
        <v>837</v>
      </c>
      <c r="B397">
        <v>22958674</v>
      </c>
      <c r="C397">
        <v>22958669</v>
      </c>
      <c r="D397">
        <v>7232679</v>
      </c>
      <c r="E397">
        <v>1</v>
      </c>
      <c r="F397">
        <v>1</v>
      </c>
      <c r="G397">
        <v>7157832</v>
      </c>
      <c r="H397">
        <v>3</v>
      </c>
      <c r="I397" t="s">
        <v>1301</v>
      </c>
      <c r="J397" t="s">
        <v>1302</v>
      </c>
      <c r="K397" t="s">
        <v>1303</v>
      </c>
      <c r="L397">
        <v>1348</v>
      </c>
      <c r="N397">
        <v>1009</v>
      </c>
      <c r="O397" t="s">
        <v>138</v>
      </c>
      <c r="P397" t="s">
        <v>138</v>
      </c>
      <c r="Q397">
        <v>1000</v>
      </c>
      <c r="X397">
        <v>5.1999999999999995E-4</v>
      </c>
      <c r="Y397">
        <v>23120.53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0</v>
      </c>
      <c r="AF397" t="s">
        <v>45</v>
      </c>
      <c r="AG397">
        <v>5.1999999999999995E-4</v>
      </c>
      <c r="AH397">
        <v>2</v>
      </c>
      <c r="AI397">
        <v>22958674</v>
      </c>
      <c r="AJ397">
        <v>421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>
      <c r="A398">
        <f>ROW(Source!A837)</f>
        <v>837</v>
      </c>
      <c r="B398">
        <v>22958675</v>
      </c>
      <c r="C398">
        <v>22958669</v>
      </c>
      <c r="D398">
        <v>7233230</v>
      </c>
      <c r="E398">
        <v>1</v>
      </c>
      <c r="F398">
        <v>1</v>
      </c>
      <c r="G398">
        <v>7157832</v>
      </c>
      <c r="H398">
        <v>3</v>
      </c>
      <c r="I398" t="s">
        <v>1229</v>
      </c>
      <c r="J398" t="s">
        <v>1230</v>
      </c>
      <c r="K398" t="s">
        <v>1231</v>
      </c>
      <c r="L398">
        <v>1348</v>
      </c>
      <c r="N398">
        <v>1009</v>
      </c>
      <c r="O398" t="s">
        <v>138</v>
      </c>
      <c r="P398" t="s">
        <v>138</v>
      </c>
      <c r="Q398">
        <v>1000</v>
      </c>
      <c r="X398">
        <v>5.0000000000000001E-4</v>
      </c>
      <c r="Y398">
        <v>7191.81</v>
      </c>
      <c r="Z398">
        <v>0</v>
      </c>
      <c r="AA398">
        <v>0</v>
      </c>
      <c r="AB398">
        <v>0</v>
      </c>
      <c r="AC398">
        <v>0</v>
      </c>
      <c r="AD398">
        <v>1</v>
      </c>
      <c r="AE398">
        <v>0</v>
      </c>
      <c r="AF398" t="s">
        <v>45</v>
      </c>
      <c r="AG398">
        <v>5.0000000000000001E-4</v>
      </c>
      <c r="AH398">
        <v>2</v>
      </c>
      <c r="AI398">
        <v>22958675</v>
      </c>
      <c r="AJ398">
        <v>422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>
      <c r="A399">
        <f>ROW(Source!A837)</f>
        <v>837</v>
      </c>
      <c r="B399">
        <v>22958676</v>
      </c>
      <c r="C399">
        <v>22958669</v>
      </c>
      <c r="D399">
        <v>7174644</v>
      </c>
      <c r="E399">
        <v>7157832</v>
      </c>
      <c r="F399">
        <v>1</v>
      </c>
      <c r="G399">
        <v>7157832</v>
      </c>
      <c r="H399">
        <v>3</v>
      </c>
      <c r="I399" t="s">
        <v>1476</v>
      </c>
      <c r="J399" t="s">
        <v>45</v>
      </c>
      <c r="K399" t="s">
        <v>1494</v>
      </c>
      <c r="L399">
        <v>1348</v>
      </c>
      <c r="N399">
        <v>1009</v>
      </c>
      <c r="O399" t="s">
        <v>138</v>
      </c>
      <c r="P399" t="s">
        <v>138</v>
      </c>
      <c r="Q399">
        <v>1000</v>
      </c>
      <c r="X399">
        <v>0.3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 t="s">
        <v>45</v>
      </c>
      <c r="AG399">
        <v>0.3</v>
      </c>
      <c r="AH399">
        <v>3</v>
      </c>
      <c r="AI399">
        <v>-1</v>
      </c>
      <c r="AJ399" t="s">
        <v>45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>
      <c r="A400">
        <f>ROW(Source!A838)</f>
        <v>838</v>
      </c>
      <c r="B400">
        <v>22959002</v>
      </c>
      <c r="C400">
        <v>22958992</v>
      </c>
      <c r="D400">
        <v>7157835</v>
      </c>
      <c r="E400">
        <v>7157832</v>
      </c>
      <c r="F400">
        <v>1</v>
      </c>
      <c r="G400">
        <v>7157832</v>
      </c>
      <c r="H400">
        <v>1</v>
      </c>
      <c r="I400" t="s">
        <v>1053</v>
      </c>
      <c r="J400" t="s">
        <v>45</v>
      </c>
      <c r="K400" t="s">
        <v>1054</v>
      </c>
      <c r="L400">
        <v>1191</v>
      </c>
      <c r="N400">
        <v>1013</v>
      </c>
      <c r="O400" t="s">
        <v>1055</v>
      </c>
      <c r="P400" t="s">
        <v>1055</v>
      </c>
      <c r="Q400">
        <v>1</v>
      </c>
      <c r="X400">
        <v>1.66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1</v>
      </c>
      <c r="AF400" t="s">
        <v>45</v>
      </c>
      <c r="AG400">
        <v>1.66</v>
      </c>
      <c r="AH400">
        <v>2</v>
      </c>
      <c r="AI400">
        <v>22959002</v>
      </c>
      <c r="AJ400">
        <v>423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>
      <c r="A401">
        <f>ROW(Source!A838)</f>
        <v>838</v>
      </c>
      <c r="B401">
        <v>22959003</v>
      </c>
      <c r="C401">
        <v>22958992</v>
      </c>
      <c r="D401">
        <v>7231214</v>
      </c>
      <c r="E401">
        <v>1</v>
      </c>
      <c r="F401">
        <v>1</v>
      </c>
      <c r="G401">
        <v>7157832</v>
      </c>
      <c r="H401">
        <v>2</v>
      </c>
      <c r="I401" t="s">
        <v>1241</v>
      </c>
      <c r="J401" t="s">
        <v>1242</v>
      </c>
      <c r="K401" t="s">
        <v>1243</v>
      </c>
      <c r="L401">
        <v>1368</v>
      </c>
      <c r="N401">
        <v>1011</v>
      </c>
      <c r="O401" t="s">
        <v>1059</v>
      </c>
      <c r="P401" t="s">
        <v>1059</v>
      </c>
      <c r="Q401">
        <v>1</v>
      </c>
      <c r="X401">
        <v>0.1</v>
      </c>
      <c r="Y401">
        <v>0</v>
      </c>
      <c r="Z401">
        <v>6.22</v>
      </c>
      <c r="AA401">
        <v>0.28999999999999998</v>
      </c>
      <c r="AB401">
        <v>0</v>
      </c>
      <c r="AC401">
        <v>0</v>
      </c>
      <c r="AD401">
        <v>1</v>
      </c>
      <c r="AE401">
        <v>0</v>
      </c>
      <c r="AF401" t="s">
        <v>45</v>
      </c>
      <c r="AG401">
        <v>0.1</v>
      </c>
      <c r="AH401">
        <v>2</v>
      </c>
      <c r="AI401">
        <v>22959003</v>
      </c>
      <c r="AJ401">
        <v>424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>
      <c r="A402">
        <f>ROW(Source!A838)</f>
        <v>838</v>
      </c>
      <c r="B402">
        <v>22959004</v>
      </c>
      <c r="C402">
        <v>22958992</v>
      </c>
      <c r="D402">
        <v>7231421</v>
      </c>
      <c r="E402">
        <v>1</v>
      </c>
      <c r="F402">
        <v>1</v>
      </c>
      <c r="G402">
        <v>7157832</v>
      </c>
      <c r="H402">
        <v>2</v>
      </c>
      <c r="I402" t="s">
        <v>1157</v>
      </c>
      <c r="J402" t="s">
        <v>1158</v>
      </c>
      <c r="K402" t="s">
        <v>1159</v>
      </c>
      <c r="L402">
        <v>1368</v>
      </c>
      <c r="N402">
        <v>1011</v>
      </c>
      <c r="O402" t="s">
        <v>1059</v>
      </c>
      <c r="P402" t="s">
        <v>1059</v>
      </c>
      <c r="Q402">
        <v>1</v>
      </c>
      <c r="X402">
        <v>0.02</v>
      </c>
      <c r="Y402">
        <v>0</v>
      </c>
      <c r="Z402">
        <v>74.44</v>
      </c>
      <c r="AA402">
        <v>17.59</v>
      </c>
      <c r="AB402">
        <v>0</v>
      </c>
      <c r="AC402">
        <v>0</v>
      </c>
      <c r="AD402">
        <v>1</v>
      </c>
      <c r="AE402">
        <v>0</v>
      </c>
      <c r="AF402" t="s">
        <v>45</v>
      </c>
      <c r="AG402">
        <v>0.02</v>
      </c>
      <c r="AH402">
        <v>2</v>
      </c>
      <c r="AI402">
        <v>22959004</v>
      </c>
      <c r="AJ402">
        <v>425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>
      <c r="A403">
        <f>ROW(Source!A838)</f>
        <v>838</v>
      </c>
      <c r="B403">
        <v>22959006</v>
      </c>
      <c r="C403">
        <v>22958992</v>
      </c>
      <c r="D403">
        <v>7231445</v>
      </c>
      <c r="E403">
        <v>1</v>
      </c>
      <c r="F403">
        <v>1</v>
      </c>
      <c r="G403">
        <v>7157832</v>
      </c>
      <c r="H403">
        <v>2</v>
      </c>
      <c r="I403" t="s">
        <v>1319</v>
      </c>
      <c r="J403" t="s">
        <v>1320</v>
      </c>
      <c r="K403" t="s">
        <v>1321</v>
      </c>
      <c r="L403">
        <v>1368</v>
      </c>
      <c r="N403">
        <v>1011</v>
      </c>
      <c r="O403" t="s">
        <v>1059</v>
      </c>
      <c r="P403" t="s">
        <v>1059</v>
      </c>
      <c r="Q403">
        <v>1</v>
      </c>
      <c r="X403">
        <v>0.41</v>
      </c>
      <c r="Y403">
        <v>0</v>
      </c>
      <c r="Z403">
        <v>2.36</v>
      </c>
      <c r="AA403">
        <v>0.1</v>
      </c>
      <c r="AB403">
        <v>0</v>
      </c>
      <c r="AC403">
        <v>0</v>
      </c>
      <c r="AD403">
        <v>1</v>
      </c>
      <c r="AE403">
        <v>0</v>
      </c>
      <c r="AF403" t="s">
        <v>45</v>
      </c>
      <c r="AG403">
        <v>0.41</v>
      </c>
      <c r="AH403">
        <v>2</v>
      </c>
      <c r="AI403">
        <v>22959006</v>
      </c>
      <c r="AJ403">
        <v>426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>
      <c r="A404">
        <f>ROW(Source!A838)</f>
        <v>838</v>
      </c>
      <c r="B404">
        <v>22959005</v>
      </c>
      <c r="C404">
        <v>22958992</v>
      </c>
      <c r="D404">
        <v>7230811</v>
      </c>
      <c r="E404">
        <v>1</v>
      </c>
      <c r="F404">
        <v>1</v>
      </c>
      <c r="G404">
        <v>7157832</v>
      </c>
      <c r="H404">
        <v>2</v>
      </c>
      <c r="I404" t="s">
        <v>1144</v>
      </c>
      <c r="J404" t="s">
        <v>1145</v>
      </c>
      <c r="K404" t="s">
        <v>1146</v>
      </c>
      <c r="L404">
        <v>1368</v>
      </c>
      <c r="N404">
        <v>1011</v>
      </c>
      <c r="O404" t="s">
        <v>1059</v>
      </c>
      <c r="P404" t="s">
        <v>1059</v>
      </c>
      <c r="Q404">
        <v>1</v>
      </c>
      <c r="X404">
        <v>0.01</v>
      </c>
      <c r="Y404">
        <v>0</v>
      </c>
      <c r="Z404">
        <v>102.11</v>
      </c>
      <c r="AA404">
        <v>30.03</v>
      </c>
      <c r="AB404">
        <v>0</v>
      </c>
      <c r="AC404">
        <v>0</v>
      </c>
      <c r="AD404">
        <v>1</v>
      </c>
      <c r="AE404">
        <v>0</v>
      </c>
      <c r="AF404" t="s">
        <v>45</v>
      </c>
      <c r="AG404">
        <v>0.01</v>
      </c>
      <c r="AH404">
        <v>2</v>
      </c>
      <c r="AI404">
        <v>22959005</v>
      </c>
      <c r="AJ404">
        <v>427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>
      <c r="A405">
        <f>ROW(Source!A838)</f>
        <v>838</v>
      </c>
      <c r="B405">
        <v>22959007</v>
      </c>
      <c r="C405">
        <v>22958992</v>
      </c>
      <c r="D405">
        <v>7233329</v>
      </c>
      <c r="E405">
        <v>1</v>
      </c>
      <c r="F405">
        <v>1</v>
      </c>
      <c r="G405">
        <v>7157832</v>
      </c>
      <c r="H405">
        <v>3</v>
      </c>
      <c r="I405" t="s">
        <v>1322</v>
      </c>
      <c r="J405" t="s">
        <v>1323</v>
      </c>
      <c r="K405" t="s">
        <v>1324</v>
      </c>
      <c r="L405">
        <v>1348</v>
      </c>
      <c r="N405">
        <v>1009</v>
      </c>
      <c r="O405" t="s">
        <v>138</v>
      </c>
      <c r="P405" t="s">
        <v>138</v>
      </c>
      <c r="Q405">
        <v>1000</v>
      </c>
      <c r="X405">
        <v>1.6000000000000001E-4</v>
      </c>
      <c r="Y405">
        <v>8596.85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0</v>
      </c>
      <c r="AF405" t="s">
        <v>45</v>
      </c>
      <c r="AG405">
        <v>1.6000000000000001E-4</v>
      </c>
      <c r="AH405">
        <v>2</v>
      </c>
      <c r="AI405">
        <v>22959007</v>
      </c>
      <c r="AJ405">
        <v>428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>
      <c r="A406">
        <f>ROW(Source!A838)</f>
        <v>838</v>
      </c>
      <c r="B406">
        <v>22959008</v>
      </c>
      <c r="C406">
        <v>22958992</v>
      </c>
      <c r="D406">
        <v>7231768</v>
      </c>
      <c r="E406">
        <v>1</v>
      </c>
      <c r="F406">
        <v>1</v>
      </c>
      <c r="G406">
        <v>7157832</v>
      </c>
      <c r="H406">
        <v>3</v>
      </c>
      <c r="I406" t="s">
        <v>1128</v>
      </c>
      <c r="J406" t="s">
        <v>1129</v>
      </c>
      <c r="K406" t="s">
        <v>1130</v>
      </c>
      <c r="L406">
        <v>1348</v>
      </c>
      <c r="N406">
        <v>1009</v>
      </c>
      <c r="O406" t="s">
        <v>138</v>
      </c>
      <c r="P406" t="s">
        <v>138</v>
      </c>
      <c r="Q406">
        <v>1000</v>
      </c>
      <c r="X406">
        <v>5.9999999999999995E-4</v>
      </c>
      <c r="Y406">
        <v>17876.91</v>
      </c>
      <c r="Z406">
        <v>0</v>
      </c>
      <c r="AA406">
        <v>0</v>
      </c>
      <c r="AB406">
        <v>0</v>
      </c>
      <c r="AC406">
        <v>0</v>
      </c>
      <c r="AD406">
        <v>1</v>
      </c>
      <c r="AE406">
        <v>0</v>
      </c>
      <c r="AF406" t="s">
        <v>45</v>
      </c>
      <c r="AG406">
        <v>5.9999999999999995E-4</v>
      </c>
      <c r="AH406">
        <v>2</v>
      </c>
      <c r="AI406">
        <v>22959008</v>
      </c>
      <c r="AJ406">
        <v>429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>
      <c r="A407">
        <f>ROW(Source!A838)</f>
        <v>838</v>
      </c>
      <c r="B407">
        <v>22959009</v>
      </c>
      <c r="C407">
        <v>22958992</v>
      </c>
      <c r="D407">
        <v>7234963</v>
      </c>
      <c r="E407">
        <v>1</v>
      </c>
      <c r="F407">
        <v>1</v>
      </c>
      <c r="G407">
        <v>7157832</v>
      </c>
      <c r="H407">
        <v>3</v>
      </c>
      <c r="I407" t="s">
        <v>435</v>
      </c>
      <c r="J407" t="s">
        <v>437</v>
      </c>
      <c r="K407" t="s">
        <v>436</v>
      </c>
      <c r="L407">
        <v>1339</v>
      </c>
      <c r="N407">
        <v>1007</v>
      </c>
      <c r="O407" t="s">
        <v>102</v>
      </c>
      <c r="P407" t="s">
        <v>102</v>
      </c>
      <c r="Q407">
        <v>1</v>
      </c>
      <c r="X407">
        <v>2.9999999999999997E-4</v>
      </c>
      <c r="Y407">
        <v>396.06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0</v>
      </c>
      <c r="AF407" t="s">
        <v>45</v>
      </c>
      <c r="AG407">
        <v>2.9999999999999997E-4</v>
      </c>
      <c r="AH407">
        <v>2</v>
      </c>
      <c r="AI407">
        <v>22959009</v>
      </c>
      <c r="AJ407">
        <v>431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>
      <c r="A408">
        <f>ROW(Source!A838)</f>
        <v>838</v>
      </c>
      <c r="B408">
        <v>22959010</v>
      </c>
      <c r="C408">
        <v>22958992</v>
      </c>
      <c r="D408">
        <v>7235236</v>
      </c>
      <c r="E408">
        <v>1</v>
      </c>
      <c r="F408">
        <v>1</v>
      </c>
      <c r="G408">
        <v>7157832</v>
      </c>
      <c r="H408">
        <v>3</v>
      </c>
      <c r="I408" t="s">
        <v>1325</v>
      </c>
      <c r="J408" t="s">
        <v>1326</v>
      </c>
      <c r="K408" t="s">
        <v>1327</v>
      </c>
      <c r="L408">
        <v>1348</v>
      </c>
      <c r="N408">
        <v>1009</v>
      </c>
      <c r="O408" t="s">
        <v>138</v>
      </c>
      <c r="P408" t="s">
        <v>138</v>
      </c>
      <c r="Q408">
        <v>1000</v>
      </c>
      <c r="X408">
        <v>6.4000000000000005E-4</v>
      </c>
      <c r="Y408">
        <v>4582.2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45</v>
      </c>
      <c r="AG408">
        <v>6.4000000000000005E-4</v>
      </c>
      <c r="AH408">
        <v>2</v>
      </c>
      <c r="AI408">
        <v>22959010</v>
      </c>
      <c r="AJ408">
        <v>432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>
      <c r="A409">
        <f>ROW(Source!A838)</f>
        <v>838</v>
      </c>
      <c r="B409">
        <v>22959011</v>
      </c>
      <c r="C409">
        <v>22958992</v>
      </c>
      <c r="D409">
        <v>7172057</v>
      </c>
      <c r="E409">
        <v>7157832</v>
      </c>
      <c r="F409">
        <v>1</v>
      </c>
      <c r="G409">
        <v>7157832</v>
      </c>
      <c r="H409">
        <v>3</v>
      </c>
      <c r="I409" t="s">
        <v>1495</v>
      </c>
      <c r="J409" t="s">
        <v>45</v>
      </c>
      <c r="K409" t="s">
        <v>1496</v>
      </c>
      <c r="L409">
        <v>1354</v>
      </c>
      <c r="N409">
        <v>1010</v>
      </c>
      <c r="O409" t="s">
        <v>227</v>
      </c>
      <c r="P409" t="s">
        <v>227</v>
      </c>
      <c r="Q409">
        <v>1</v>
      </c>
      <c r="X409">
        <v>1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s">
        <v>45</v>
      </c>
      <c r="AG409">
        <v>1</v>
      </c>
      <c r="AH409">
        <v>3</v>
      </c>
      <c r="AI409">
        <v>-1</v>
      </c>
      <c r="AJ409" t="s">
        <v>45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>
      <c r="A410">
        <f>ROW(Source!A840)</f>
        <v>840</v>
      </c>
      <c r="B410">
        <v>22959297</v>
      </c>
      <c r="C410">
        <v>22959296</v>
      </c>
      <c r="D410">
        <v>7157835</v>
      </c>
      <c r="E410">
        <v>7157832</v>
      </c>
      <c r="F410">
        <v>1</v>
      </c>
      <c r="G410">
        <v>7157832</v>
      </c>
      <c r="H410">
        <v>1</v>
      </c>
      <c r="I410" t="s">
        <v>1053</v>
      </c>
      <c r="J410" t="s">
        <v>45</v>
      </c>
      <c r="K410" t="s">
        <v>1054</v>
      </c>
      <c r="L410">
        <v>1191</v>
      </c>
      <c r="N410">
        <v>1013</v>
      </c>
      <c r="O410" t="s">
        <v>1055</v>
      </c>
      <c r="P410" t="s">
        <v>1055</v>
      </c>
      <c r="Q410">
        <v>1</v>
      </c>
      <c r="X410">
        <v>113.23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1</v>
      </c>
      <c r="AF410" t="s">
        <v>45</v>
      </c>
      <c r="AG410">
        <v>113.23</v>
      </c>
      <c r="AH410">
        <v>2</v>
      </c>
      <c r="AI410">
        <v>22959297</v>
      </c>
      <c r="AJ410">
        <v>433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>
      <c r="A411">
        <f>ROW(Source!A840)</f>
        <v>840</v>
      </c>
      <c r="B411">
        <v>22959300</v>
      </c>
      <c r="C411">
        <v>22959296</v>
      </c>
      <c r="D411">
        <v>7182702</v>
      </c>
      <c r="E411">
        <v>7157832</v>
      </c>
      <c r="F411">
        <v>1</v>
      </c>
      <c r="G411">
        <v>7157832</v>
      </c>
      <c r="H411">
        <v>3</v>
      </c>
      <c r="I411" t="s">
        <v>1066</v>
      </c>
      <c r="J411" t="s">
        <v>45</v>
      </c>
      <c r="K411" t="s">
        <v>1134</v>
      </c>
      <c r="L411">
        <v>1348</v>
      </c>
      <c r="N411">
        <v>1009</v>
      </c>
      <c r="O411" t="s">
        <v>138</v>
      </c>
      <c r="P411" t="s">
        <v>138</v>
      </c>
      <c r="Q411">
        <v>1000</v>
      </c>
      <c r="X411">
        <v>0.89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45</v>
      </c>
      <c r="AG411">
        <v>0.89</v>
      </c>
      <c r="AH411">
        <v>2</v>
      </c>
      <c r="AI411">
        <v>22959300</v>
      </c>
      <c r="AJ411">
        <v>434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>
      <c r="A412">
        <f>ROW(Source!A840)</f>
        <v>840</v>
      </c>
      <c r="B412">
        <v>22959298</v>
      </c>
      <c r="C412">
        <v>22959296</v>
      </c>
      <c r="D412">
        <v>7158386</v>
      </c>
      <c r="E412">
        <v>7157832</v>
      </c>
      <c r="F412">
        <v>1</v>
      </c>
      <c r="G412">
        <v>7157832</v>
      </c>
      <c r="H412">
        <v>3</v>
      </c>
      <c r="I412" t="s">
        <v>1454</v>
      </c>
      <c r="J412" t="s">
        <v>45</v>
      </c>
      <c r="K412" t="s">
        <v>1497</v>
      </c>
      <c r="L412">
        <v>1348</v>
      </c>
      <c r="N412">
        <v>1009</v>
      </c>
      <c r="O412" t="s">
        <v>138</v>
      </c>
      <c r="P412" t="s">
        <v>138</v>
      </c>
      <c r="Q412">
        <v>1000</v>
      </c>
      <c r="X412">
        <v>0.74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 t="s">
        <v>45</v>
      </c>
      <c r="AG412">
        <v>0.74</v>
      </c>
      <c r="AH412">
        <v>3</v>
      </c>
      <c r="AI412">
        <v>-1</v>
      </c>
      <c r="AJ412" t="s">
        <v>45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>
      <c r="A413">
        <f>ROW(Source!A840)</f>
        <v>840</v>
      </c>
      <c r="B413">
        <v>22959299</v>
      </c>
      <c r="C413">
        <v>22959296</v>
      </c>
      <c r="D413">
        <v>7231843</v>
      </c>
      <c r="E413">
        <v>1</v>
      </c>
      <c r="F413">
        <v>1</v>
      </c>
      <c r="G413">
        <v>7157832</v>
      </c>
      <c r="H413">
        <v>3</v>
      </c>
      <c r="I413" t="s">
        <v>1169</v>
      </c>
      <c r="J413" t="s">
        <v>1170</v>
      </c>
      <c r="K413" t="s">
        <v>1171</v>
      </c>
      <c r="L413">
        <v>1348</v>
      </c>
      <c r="N413">
        <v>1009</v>
      </c>
      <c r="O413" t="s">
        <v>138</v>
      </c>
      <c r="P413" t="s">
        <v>138</v>
      </c>
      <c r="Q413">
        <v>1000</v>
      </c>
      <c r="X413">
        <v>2E-3</v>
      </c>
      <c r="Y413">
        <v>6521.42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45</v>
      </c>
      <c r="AG413">
        <v>2E-3</v>
      </c>
      <c r="AH413">
        <v>2</v>
      </c>
      <c r="AI413">
        <v>22959299</v>
      </c>
      <c r="AJ413">
        <v>436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>
      <c r="A414">
        <f>ROW(Source!A842)</f>
        <v>842</v>
      </c>
      <c r="B414">
        <v>22959273</v>
      </c>
      <c r="C414">
        <v>22959248</v>
      </c>
      <c r="D414">
        <v>7157835</v>
      </c>
      <c r="E414">
        <v>7157832</v>
      </c>
      <c r="F414">
        <v>1</v>
      </c>
      <c r="G414">
        <v>7157832</v>
      </c>
      <c r="H414">
        <v>1</v>
      </c>
      <c r="I414" t="s">
        <v>1053</v>
      </c>
      <c r="J414" t="s">
        <v>45</v>
      </c>
      <c r="K414" t="s">
        <v>1054</v>
      </c>
      <c r="L414">
        <v>1191</v>
      </c>
      <c r="N414">
        <v>1013</v>
      </c>
      <c r="O414" t="s">
        <v>1055</v>
      </c>
      <c r="P414" t="s">
        <v>1055</v>
      </c>
      <c r="Q414">
        <v>1</v>
      </c>
      <c r="X414">
        <v>45.7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1</v>
      </c>
      <c r="AF414" t="s">
        <v>45</v>
      </c>
      <c r="AG414">
        <v>45.7</v>
      </c>
      <c r="AH414">
        <v>2</v>
      </c>
      <c r="AI414">
        <v>22959273</v>
      </c>
      <c r="AJ414">
        <v>437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>
      <c r="A415">
        <f>ROW(Source!A842)</f>
        <v>842</v>
      </c>
      <c r="B415">
        <v>22959276</v>
      </c>
      <c r="C415">
        <v>22959248</v>
      </c>
      <c r="D415">
        <v>7182702</v>
      </c>
      <c r="E415">
        <v>7157832</v>
      </c>
      <c r="F415">
        <v>1</v>
      </c>
      <c r="G415">
        <v>7157832</v>
      </c>
      <c r="H415">
        <v>3</v>
      </c>
      <c r="I415" t="s">
        <v>1066</v>
      </c>
      <c r="J415" t="s">
        <v>45</v>
      </c>
      <c r="K415" t="s">
        <v>1134</v>
      </c>
      <c r="L415">
        <v>1348</v>
      </c>
      <c r="N415">
        <v>1009</v>
      </c>
      <c r="O415" t="s">
        <v>138</v>
      </c>
      <c r="P415" t="s">
        <v>138</v>
      </c>
      <c r="Q415">
        <v>1000</v>
      </c>
      <c r="X415">
        <v>1.27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45</v>
      </c>
      <c r="AG415">
        <v>1.27</v>
      </c>
      <c r="AH415">
        <v>2</v>
      </c>
      <c r="AI415">
        <v>22959276</v>
      </c>
      <c r="AJ415">
        <v>438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>
      <c r="A416">
        <f>ROW(Source!A842)</f>
        <v>842</v>
      </c>
      <c r="B416">
        <v>22959274</v>
      </c>
      <c r="C416">
        <v>22959248</v>
      </c>
      <c r="D416">
        <v>7231843</v>
      </c>
      <c r="E416">
        <v>1</v>
      </c>
      <c r="F416">
        <v>1</v>
      </c>
      <c r="G416">
        <v>7157832</v>
      </c>
      <c r="H416">
        <v>3</v>
      </c>
      <c r="I416" t="s">
        <v>1169</v>
      </c>
      <c r="J416" t="s">
        <v>1170</v>
      </c>
      <c r="K416" t="s">
        <v>1171</v>
      </c>
      <c r="L416">
        <v>1348</v>
      </c>
      <c r="N416">
        <v>1009</v>
      </c>
      <c r="O416" t="s">
        <v>138</v>
      </c>
      <c r="P416" t="s">
        <v>138</v>
      </c>
      <c r="Q416">
        <v>1000</v>
      </c>
      <c r="X416">
        <v>1E-3</v>
      </c>
      <c r="Y416">
        <v>6521.42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45</v>
      </c>
      <c r="AG416">
        <v>1E-3</v>
      </c>
      <c r="AH416">
        <v>2</v>
      </c>
      <c r="AI416">
        <v>22959274</v>
      </c>
      <c r="AJ416">
        <v>439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>
      <c r="A417">
        <f>ROW(Source!A842)</f>
        <v>842</v>
      </c>
      <c r="B417">
        <v>22959275</v>
      </c>
      <c r="C417">
        <v>22959248</v>
      </c>
      <c r="D417">
        <v>7176271</v>
      </c>
      <c r="E417">
        <v>7157832</v>
      </c>
      <c r="F417">
        <v>1</v>
      </c>
      <c r="G417">
        <v>7157832</v>
      </c>
      <c r="H417">
        <v>3</v>
      </c>
      <c r="I417" t="s">
        <v>1498</v>
      </c>
      <c r="J417" t="s">
        <v>45</v>
      </c>
      <c r="K417" t="s">
        <v>1499</v>
      </c>
      <c r="L417">
        <v>1339</v>
      </c>
      <c r="N417">
        <v>1007</v>
      </c>
      <c r="O417" t="s">
        <v>102</v>
      </c>
      <c r="P417" t="s">
        <v>102</v>
      </c>
      <c r="Q417">
        <v>1</v>
      </c>
      <c r="X417">
        <v>0.8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s">
        <v>45</v>
      </c>
      <c r="AG417">
        <v>0.8</v>
      </c>
      <c r="AH417">
        <v>3</v>
      </c>
      <c r="AI417">
        <v>-1</v>
      </c>
      <c r="AJ417" t="s">
        <v>45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>
      <c r="A418">
        <f>ROW(Source!A844)</f>
        <v>844</v>
      </c>
      <c r="B418">
        <v>22959307</v>
      </c>
      <c r="C418">
        <v>22959306</v>
      </c>
      <c r="D418">
        <v>7157835</v>
      </c>
      <c r="E418">
        <v>7157832</v>
      </c>
      <c r="F418">
        <v>1</v>
      </c>
      <c r="G418">
        <v>7157832</v>
      </c>
      <c r="H418">
        <v>1</v>
      </c>
      <c r="I418" t="s">
        <v>1053</v>
      </c>
      <c r="J418" t="s">
        <v>45</v>
      </c>
      <c r="K418" t="s">
        <v>1054</v>
      </c>
      <c r="L418">
        <v>1191</v>
      </c>
      <c r="N418">
        <v>1013</v>
      </c>
      <c r="O418" t="s">
        <v>1055</v>
      </c>
      <c r="P418" t="s">
        <v>1055</v>
      </c>
      <c r="Q418">
        <v>1</v>
      </c>
      <c r="X418">
        <v>10.49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1</v>
      </c>
      <c r="AF418" t="s">
        <v>45</v>
      </c>
      <c r="AG418">
        <v>10.49</v>
      </c>
      <c r="AH418">
        <v>2</v>
      </c>
      <c r="AI418">
        <v>22959307</v>
      </c>
      <c r="AJ418">
        <v>441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>
      <c r="A419">
        <f>ROW(Source!A844)</f>
        <v>844</v>
      </c>
      <c r="B419">
        <v>22959308</v>
      </c>
      <c r="C419">
        <v>22959306</v>
      </c>
      <c r="D419">
        <v>7182702</v>
      </c>
      <c r="E419">
        <v>7157832</v>
      </c>
      <c r="F419">
        <v>1</v>
      </c>
      <c r="G419">
        <v>7157832</v>
      </c>
      <c r="H419">
        <v>3</v>
      </c>
      <c r="I419" t="s">
        <v>1066</v>
      </c>
      <c r="J419" t="s">
        <v>45</v>
      </c>
      <c r="K419" t="s">
        <v>1134</v>
      </c>
      <c r="L419">
        <v>1348</v>
      </c>
      <c r="N419">
        <v>1009</v>
      </c>
      <c r="O419" t="s">
        <v>138</v>
      </c>
      <c r="P419" t="s">
        <v>138</v>
      </c>
      <c r="Q419">
        <v>1000</v>
      </c>
      <c r="X419">
        <v>0.52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 t="s">
        <v>45</v>
      </c>
      <c r="AG419">
        <v>0.52</v>
      </c>
      <c r="AH419">
        <v>2</v>
      </c>
      <c r="AI419">
        <v>22959308</v>
      </c>
      <c r="AJ419">
        <v>442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>
      <c r="A420">
        <f>ROW(Source!A871)</f>
        <v>871</v>
      </c>
      <c r="B420">
        <v>22960213</v>
      </c>
      <c r="C420">
        <v>22960211</v>
      </c>
      <c r="D420">
        <v>7157835</v>
      </c>
      <c r="E420">
        <v>7157832</v>
      </c>
      <c r="F420">
        <v>1</v>
      </c>
      <c r="G420">
        <v>7157832</v>
      </c>
      <c r="H420">
        <v>1</v>
      </c>
      <c r="I420" t="s">
        <v>1053</v>
      </c>
      <c r="J420" t="s">
        <v>45</v>
      </c>
      <c r="K420" t="s">
        <v>1054</v>
      </c>
      <c r="L420">
        <v>1191</v>
      </c>
      <c r="N420">
        <v>1013</v>
      </c>
      <c r="O420" t="s">
        <v>1055</v>
      </c>
      <c r="P420" t="s">
        <v>1055</v>
      </c>
      <c r="Q420">
        <v>1</v>
      </c>
      <c r="X420">
        <v>1.02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1</v>
      </c>
      <c r="AE420">
        <v>1</v>
      </c>
      <c r="AF420" t="s">
        <v>45</v>
      </c>
      <c r="AG420">
        <v>1.02</v>
      </c>
      <c r="AH420">
        <v>2</v>
      </c>
      <c r="AI420">
        <v>22960212</v>
      </c>
      <c r="AJ420">
        <v>443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>
      <c r="A421">
        <f>ROW(Source!A928)</f>
        <v>928</v>
      </c>
      <c r="B421">
        <v>22953659</v>
      </c>
      <c r="C421">
        <v>22953658</v>
      </c>
      <c r="D421">
        <v>7157835</v>
      </c>
      <c r="E421">
        <v>7157832</v>
      </c>
      <c r="F421">
        <v>1</v>
      </c>
      <c r="G421">
        <v>7157832</v>
      </c>
      <c r="H421">
        <v>1</v>
      </c>
      <c r="I421" t="s">
        <v>1053</v>
      </c>
      <c r="J421" t="s">
        <v>45</v>
      </c>
      <c r="K421" t="s">
        <v>1054</v>
      </c>
      <c r="L421">
        <v>1191</v>
      </c>
      <c r="N421">
        <v>1013</v>
      </c>
      <c r="O421" t="s">
        <v>1055</v>
      </c>
      <c r="P421" t="s">
        <v>1055</v>
      </c>
      <c r="Q421">
        <v>1</v>
      </c>
      <c r="X421">
        <v>17.41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1</v>
      </c>
      <c r="AF421" t="s">
        <v>45</v>
      </c>
      <c r="AG421">
        <v>17.41</v>
      </c>
      <c r="AH421">
        <v>2</v>
      </c>
      <c r="AI421">
        <v>22953659</v>
      </c>
      <c r="AJ421">
        <v>444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>
      <c r="A422">
        <f>ROW(Source!A928)</f>
        <v>928</v>
      </c>
      <c r="B422">
        <v>22953660</v>
      </c>
      <c r="C422">
        <v>22953658</v>
      </c>
      <c r="D422">
        <v>7182702</v>
      </c>
      <c r="E422">
        <v>7157832</v>
      </c>
      <c r="F422">
        <v>1</v>
      </c>
      <c r="G422">
        <v>7157832</v>
      </c>
      <c r="H422">
        <v>3</v>
      </c>
      <c r="I422" t="s">
        <v>1066</v>
      </c>
      <c r="J422" t="s">
        <v>45</v>
      </c>
      <c r="K422" t="s">
        <v>1134</v>
      </c>
      <c r="L422">
        <v>1348</v>
      </c>
      <c r="N422">
        <v>1009</v>
      </c>
      <c r="O422" t="s">
        <v>138</v>
      </c>
      <c r="P422" t="s">
        <v>138</v>
      </c>
      <c r="Q422">
        <v>1000</v>
      </c>
      <c r="X422">
        <v>1.02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45</v>
      </c>
      <c r="AG422">
        <v>1.02</v>
      </c>
      <c r="AH422">
        <v>2</v>
      </c>
      <c r="AI422">
        <v>22953660</v>
      </c>
      <c r="AJ422">
        <v>445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>
      <c r="A423">
        <f>ROW(Source!A929)</f>
        <v>929</v>
      </c>
      <c r="B423">
        <v>22953662</v>
      </c>
      <c r="C423">
        <v>22953661</v>
      </c>
      <c r="D423">
        <v>7157835</v>
      </c>
      <c r="E423">
        <v>7157832</v>
      </c>
      <c r="F423">
        <v>1</v>
      </c>
      <c r="G423">
        <v>7157832</v>
      </c>
      <c r="H423">
        <v>1</v>
      </c>
      <c r="I423" t="s">
        <v>1053</v>
      </c>
      <c r="J423" t="s">
        <v>45</v>
      </c>
      <c r="K423" t="s">
        <v>1054</v>
      </c>
      <c r="L423">
        <v>1191</v>
      </c>
      <c r="N423">
        <v>1013</v>
      </c>
      <c r="O423" t="s">
        <v>1055</v>
      </c>
      <c r="P423" t="s">
        <v>1055</v>
      </c>
      <c r="Q423">
        <v>1</v>
      </c>
      <c r="X423">
        <v>24.6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1</v>
      </c>
      <c r="AF423" t="s">
        <v>45</v>
      </c>
      <c r="AG423">
        <v>24.6</v>
      </c>
      <c r="AH423">
        <v>2</v>
      </c>
      <c r="AI423">
        <v>22953662</v>
      </c>
      <c r="AJ423">
        <v>446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>
      <c r="A424">
        <f>ROW(Source!A929)</f>
        <v>929</v>
      </c>
      <c r="B424">
        <v>22953663</v>
      </c>
      <c r="C424">
        <v>22953661</v>
      </c>
      <c r="D424">
        <v>7231126</v>
      </c>
      <c r="E424">
        <v>1</v>
      </c>
      <c r="F424">
        <v>1</v>
      </c>
      <c r="G424">
        <v>7157832</v>
      </c>
      <c r="H424">
        <v>2</v>
      </c>
      <c r="I424" t="s">
        <v>1125</v>
      </c>
      <c r="J424" t="s">
        <v>1126</v>
      </c>
      <c r="K424" t="s">
        <v>1127</v>
      </c>
      <c r="L424">
        <v>1368</v>
      </c>
      <c r="N424">
        <v>1011</v>
      </c>
      <c r="O424" t="s">
        <v>1059</v>
      </c>
      <c r="P424" t="s">
        <v>1059</v>
      </c>
      <c r="Q424">
        <v>1</v>
      </c>
      <c r="X424">
        <v>10.4</v>
      </c>
      <c r="Y424">
        <v>0</v>
      </c>
      <c r="Z424">
        <v>41.62</v>
      </c>
      <c r="AA424">
        <v>13.33</v>
      </c>
      <c r="AB424">
        <v>0</v>
      </c>
      <c r="AC424">
        <v>0</v>
      </c>
      <c r="AD424">
        <v>1</v>
      </c>
      <c r="AE424">
        <v>0</v>
      </c>
      <c r="AF424" t="s">
        <v>45</v>
      </c>
      <c r="AG424">
        <v>10.4</v>
      </c>
      <c r="AH424">
        <v>2</v>
      </c>
      <c r="AI424">
        <v>22953663</v>
      </c>
      <c r="AJ424">
        <v>447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>
      <c r="A425">
        <f>ROW(Source!A929)</f>
        <v>929</v>
      </c>
      <c r="B425">
        <v>22953664</v>
      </c>
      <c r="C425">
        <v>22953661</v>
      </c>
      <c r="D425">
        <v>7231489</v>
      </c>
      <c r="E425">
        <v>1</v>
      </c>
      <c r="F425">
        <v>1</v>
      </c>
      <c r="G425">
        <v>7157832</v>
      </c>
      <c r="H425">
        <v>2</v>
      </c>
      <c r="I425" t="s">
        <v>1077</v>
      </c>
      <c r="J425" t="s">
        <v>1078</v>
      </c>
      <c r="K425" t="s">
        <v>1079</v>
      </c>
      <c r="L425">
        <v>1368</v>
      </c>
      <c r="N425">
        <v>1011</v>
      </c>
      <c r="O425" t="s">
        <v>1059</v>
      </c>
      <c r="P425" t="s">
        <v>1059</v>
      </c>
      <c r="Q425">
        <v>1</v>
      </c>
      <c r="X425">
        <v>10.4</v>
      </c>
      <c r="Y425">
        <v>0</v>
      </c>
      <c r="Z425">
        <v>3.16</v>
      </c>
      <c r="AA425">
        <v>0.04</v>
      </c>
      <c r="AB425">
        <v>0</v>
      </c>
      <c r="AC425">
        <v>0</v>
      </c>
      <c r="AD425">
        <v>1</v>
      </c>
      <c r="AE425">
        <v>0</v>
      </c>
      <c r="AF425" t="s">
        <v>45</v>
      </c>
      <c r="AG425">
        <v>10.4</v>
      </c>
      <c r="AH425">
        <v>2</v>
      </c>
      <c r="AI425">
        <v>22953664</v>
      </c>
      <c r="AJ425">
        <v>448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>
      <c r="A426">
        <f>ROW(Source!A929)</f>
        <v>929</v>
      </c>
      <c r="B426">
        <v>22953665</v>
      </c>
      <c r="C426">
        <v>22953661</v>
      </c>
      <c r="D426">
        <v>7182702</v>
      </c>
      <c r="E426">
        <v>7157832</v>
      </c>
      <c r="F426">
        <v>1</v>
      </c>
      <c r="G426">
        <v>7157832</v>
      </c>
      <c r="H426">
        <v>3</v>
      </c>
      <c r="I426" t="s">
        <v>1066</v>
      </c>
      <c r="J426" t="s">
        <v>45</v>
      </c>
      <c r="K426" t="s">
        <v>1134</v>
      </c>
      <c r="L426">
        <v>1348</v>
      </c>
      <c r="N426">
        <v>1009</v>
      </c>
      <c r="O426" t="s">
        <v>138</v>
      </c>
      <c r="P426" t="s">
        <v>138</v>
      </c>
      <c r="Q426">
        <v>1000</v>
      </c>
      <c r="X426">
        <v>6.6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45</v>
      </c>
      <c r="AG426">
        <v>6.6</v>
      </c>
      <c r="AH426">
        <v>2</v>
      </c>
      <c r="AI426">
        <v>22953665</v>
      </c>
      <c r="AJ426">
        <v>449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>
      <c r="A427">
        <f>ROW(Source!A956)</f>
        <v>956</v>
      </c>
      <c r="B427">
        <v>22953707</v>
      </c>
      <c r="C427">
        <v>22953706</v>
      </c>
      <c r="D427">
        <v>7157835</v>
      </c>
      <c r="E427">
        <v>7157832</v>
      </c>
      <c r="F427">
        <v>1</v>
      </c>
      <c r="G427">
        <v>7157832</v>
      </c>
      <c r="H427">
        <v>1</v>
      </c>
      <c r="I427" t="s">
        <v>1053</v>
      </c>
      <c r="J427" t="s">
        <v>45</v>
      </c>
      <c r="K427" t="s">
        <v>1054</v>
      </c>
      <c r="L427">
        <v>1191</v>
      </c>
      <c r="N427">
        <v>1013</v>
      </c>
      <c r="O427" t="s">
        <v>1055</v>
      </c>
      <c r="P427" t="s">
        <v>1055</v>
      </c>
      <c r="Q427">
        <v>1</v>
      </c>
      <c r="X427">
        <v>24.3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1</v>
      </c>
      <c r="AF427" t="s">
        <v>45</v>
      </c>
      <c r="AG427">
        <v>24.3</v>
      </c>
      <c r="AH427">
        <v>2</v>
      </c>
      <c r="AI427">
        <v>22953707</v>
      </c>
      <c r="AJ427">
        <v>450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>
      <c r="A428">
        <f>ROW(Source!A956)</f>
        <v>956</v>
      </c>
      <c r="B428">
        <v>22953708</v>
      </c>
      <c r="C428">
        <v>22953706</v>
      </c>
      <c r="D428">
        <v>7231164</v>
      </c>
      <c r="E428">
        <v>1</v>
      </c>
      <c r="F428">
        <v>1</v>
      </c>
      <c r="G428">
        <v>7157832</v>
      </c>
      <c r="H428">
        <v>2</v>
      </c>
      <c r="I428" t="s">
        <v>1193</v>
      </c>
      <c r="J428" t="s">
        <v>1194</v>
      </c>
      <c r="K428" t="s">
        <v>1195</v>
      </c>
      <c r="L428">
        <v>1368</v>
      </c>
      <c r="N428">
        <v>1011</v>
      </c>
      <c r="O428" t="s">
        <v>1059</v>
      </c>
      <c r="P428" t="s">
        <v>1059</v>
      </c>
      <c r="Q428">
        <v>1</v>
      </c>
      <c r="X428">
        <v>2.29</v>
      </c>
      <c r="Y428">
        <v>0</v>
      </c>
      <c r="Z428">
        <v>13.46</v>
      </c>
      <c r="AA428">
        <v>0.54</v>
      </c>
      <c r="AB428">
        <v>0</v>
      </c>
      <c r="AC428">
        <v>0</v>
      </c>
      <c r="AD428">
        <v>1</v>
      </c>
      <c r="AE428">
        <v>0</v>
      </c>
      <c r="AF428" t="s">
        <v>45</v>
      </c>
      <c r="AG428">
        <v>2.29</v>
      </c>
      <c r="AH428">
        <v>2</v>
      </c>
      <c r="AI428">
        <v>22953708</v>
      </c>
      <c r="AJ428">
        <v>451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>
      <c r="A429">
        <f>ROW(Source!A956)</f>
        <v>956</v>
      </c>
      <c r="B429">
        <v>22953709</v>
      </c>
      <c r="C429">
        <v>22953706</v>
      </c>
      <c r="D429">
        <v>7231827</v>
      </c>
      <c r="E429">
        <v>1</v>
      </c>
      <c r="F429">
        <v>1</v>
      </c>
      <c r="G429">
        <v>7157832</v>
      </c>
      <c r="H429">
        <v>3</v>
      </c>
      <c r="I429" t="s">
        <v>612</v>
      </c>
      <c r="J429" t="s">
        <v>614</v>
      </c>
      <c r="K429" t="s">
        <v>613</v>
      </c>
      <c r="L429">
        <v>1339</v>
      </c>
      <c r="N429">
        <v>1007</v>
      </c>
      <c r="O429" t="s">
        <v>102</v>
      </c>
      <c r="P429" t="s">
        <v>102</v>
      </c>
      <c r="Q429">
        <v>1</v>
      </c>
      <c r="X429">
        <v>3.85</v>
      </c>
      <c r="Y429">
        <v>7.07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45</v>
      </c>
      <c r="AG429">
        <v>3.85</v>
      </c>
      <c r="AH429">
        <v>2</v>
      </c>
      <c r="AI429">
        <v>22953709</v>
      </c>
      <c r="AJ429">
        <v>452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>
      <c r="A430">
        <f>ROW(Source!A956)</f>
        <v>956</v>
      </c>
      <c r="B430">
        <v>22953710</v>
      </c>
      <c r="C430">
        <v>22953706</v>
      </c>
      <c r="D430">
        <v>7178723</v>
      </c>
      <c r="E430">
        <v>7157832</v>
      </c>
      <c r="F430">
        <v>1</v>
      </c>
      <c r="G430">
        <v>7157832</v>
      </c>
      <c r="H430">
        <v>3</v>
      </c>
      <c r="I430" t="s">
        <v>1451</v>
      </c>
      <c r="J430" t="s">
        <v>45</v>
      </c>
      <c r="K430" t="s">
        <v>1452</v>
      </c>
      <c r="L430">
        <v>1339</v>
      </c>
      <c r="N430">
        <v>1007</v>
      </c>
      <c r="O430" t="s">
        <v>102</v>
      </c>
      <c r="P430" t="s">
        <v>102</v>
      </c>
      <c r="Q430">
        <v>1</v>
      </c>
      <c r="X430">
        <v>1.53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 t="s">
        <v>45</v>
      </c>
      <c r="AG430">
        <v>1.53</v>
      </c>
      <c r="AH430">
        <v>3</v>
      </c>
      <c r="AI430">
        <v>-1</v>
      </c>
      <c r="AJ430" t="s">
        <v>45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>
      <c r="A431">
        <f>ROW(Source!A958)</f>
        <v>958</v>
      </c>
      <c r="B431">
        <v>22953715</v>
      </c>
      <c r="C431">
        <v>22953714</v>
      </c>
      <c r="D431">
        <v>7157835</v>
      </c>
      <c r="E431">
        <v>7157832</v>
      </c>
      <c r="F431">
        <v>1</v>
      </c>
      <c r="G431">
        <v>7157832</v>
      </c>
      <c r="H431">
        <v>1</v>
      </c>
      <c r="I431" t="s">
        <v>1053</v>
      </c>
      <c r="J431" t="s">
        <v>45</v>
      </c>
      <c r="K431" t="s">
        <v>1054</v>
      </c>
      <c r="L431">
        <v>1191</v>
      </c>
      <c r="N431">
        <v>1013</v>
      </c>
      <c r="O431" t="s">
        <v>1055</v>
      </c>
      <c r="P431" t="s">
        <v>1055</v>
      </c>
      <c r="Q431">
        <v>1</v>
      </c>
      <c r="X431">
        <v>0.09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1</v>
      </c>
      <c r="AF431" t="s">
        <v>45</v>
      </c>
      <c r="AG431">
        <v>0.09</v>
      </c>
      <c r="AH431">
        <v>2</v>
      </c>
      <c r="AI431">
        <v>22953715</v>
      </c>
      <c r="AJ431">
        <v>454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>
      <c r="A432">
        <f>ROW(Source!A958)</f>
        <v>958</v>
      </c>
      <c r="B432">
        <v>22953716</v>
      </c>
      <c r="C432">
        <v>22953714</v>
      </c>
      <c r="D432">
        <v>7178723</v>
      </c>
      <c r="E432">
        <v>7157832</v>
      </c>
      <c r="F432">
        <v>1</v>
      </c>
      <c r="G432">
        <v>7157832</v>
      </c>
      <c r="H432">
        <v>3</v>
      </c>
      <c r="I432" t="s">
        <v>1451</v>
      </c>
      <c r="J432" t="s">
        <v>45</v>
      </c>
      <c r="K432" t="s">
        <v>1452</v>
      </c>
      <c r="L432">
        <v>1339</v>
      </c>
      <c r="N432">
        <v>1007</v>
      </c>
      <c r="O432" t="s">
        <v>102</v>
      </c>
      <c r="P432" t="s">
        <v>102</v>
      </c>
      <c r="Q432">
        <v>1</v>
      </c>
      <c r="X432">
        <v>0.10199999999999999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 t="s">
        <v>45</v>
      </c>
      <c r="AG432">
        <v>0.10199999999999999</v>
      </c>
      <c r="AH432">
        <v>3</v>
      </c>
      <c r="AI432">
        <v>-1</v>
      </c>
      <c r="AJ432" t="s">
        <v>45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>
      <c r="A433">
        <f>ROW(Source!A960)</f>
        <v>960</v>
      </c>
      <c r="B433">
        <v>22953721</v>
      </c>
      <c r="C433">
        <v>22953720</v>
      </c>
      <c r="D433">
        <v>7157835</v>
      </c>
      <c r="E433">
        <v>7157832</v>
      </c>
      <c r="F433">
        <v>1</v>
      </c>
      <c r="G433">
        <v>7157832</v>
      </c>
      <c r="H433">
        <v>1</v>
      </c>
      <c r="I433" t="s">
        <v>1053</v>
      </c>
      <c r="J433" t="s">
        <v>45</v>
      </c>
      <c r="K433" t="s">
        <v>1054</v>
      </c>
      <c r="L433">
        <v>1191</v>
      </c>
      <c r="N433">
        <v>1013</v>
      </c>
      <c r="O433" t="s">
        <v>1055</v>
      </c>
      <c r="P433" t="s">
        <v>1055</v>
      </c>
      <c r="Q433">
        <v>1</v>
      </c>
      <c r="X433">
        <v>4.46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1</v>
      </c>
      <c r="AF433" t="s">
        <v>45</v>
      </c>
      <c r="AG433">
        <v>4.46</v>
      </c>
      <c r="AH433">
        <v>2</v>
      </c>
      <c r="AI433">
        <v>22953721</v>
      </c>
      <c r="AJ433">
        <v>456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>
      <c r="A434">
        <f>ROW(Source!A960)</f>
        <v>960</v>
      </c>
      <c r="B434">
        <v>22953722</v>
      </c>
      <c r="C434">
        <v>22953720</v>
      </c>
      <c r="D434">
        <v>7159942</v>
      </c>
      <c r="E434">
        <v>7157832</v>
      </c>
      <c r="F434">
        <v>1</v>
      </c>
      <c r="G434">
        <v>7157832</v>
      </c>
      <c r="H434">
        <v>2</v>
      </c>
      <c r="I434" t="s">
        <v>1063</v>
      </c>
      <c r="J434" t="s">
        <v>45</v>
      </c>
      <c r="K434" t="s">
        <v>1064</v>
      </c>
      <c r="L434">
        <v>1344</v>
      </c>
      <c r="N434">
        <v>1008</v>
      </c>
      <c r="O434" t="s">
        <v>1065</v>
      </c>
      <c r="P434" t="s">
        <v>1065</v>
      </c>
      <c r="Q434">
        <v>1</v>
      </c>
      <c r="X434">
        <v>2.98</v>
      </c>
      <c r="Y434">
        <v>0</v>
      </c>
      <c r="Z434">
        <v>1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45</v>
      </c>
      <c r="AG434">
        <v>2.98</v>
      </c>
      <c r="AH434">
        <v>2</v>
      </c>
      <c r="AI434">
        <v>22953722</v>
      </c>
      <c r="AJ434">
        <v>457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>
      <c r="A435">
        <f>ROW(Source!A960)</f>
        <v>960</v>
      </c>
      <c r="B435">
        <v>22953723</v>
      </c>
      <c r="C435">
        <v>22953720</v>
      </c>
      <c r="D435">
        <v>7232325</v>
      </c>
      <c r="E435">
        <v>1</v>
      </c>
      <c r="F435">
        <v>1</v>
      </c>
      <c r="G435">
        <v>7157832</v>
      </c>
      <c r="H435">
        <v>3</v>
      </c>
      <c r="I435" t="s">
        <v>1328</v>
      </c>
      <c r="J435" t="s">
        <v>1329</v>
      </c>
      <c r="K435" t="s">
        <v>1330</v>
      </c>
      <c r="L435">
        <v>1348</v>
      </c>
      <c r="N435">
        <v>1009</v>
      </c>
      <c r="O435" t="s">
        <v>138</v>
      </c>
      <c r="P435" t="s">
        <v>138</v>
      </c>
      <c r="Q435">
        <v>1000</v>
      </c>
      <c r="X435">
        <v>3.5000000000000003E-2</v>
      </c>
      <c r="Y435">
        <v>34457.589999999997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45</v>
      </c>
      <c r="AG435">
        <v>3.5000000000000003E-2</v>
      </c>
      <c r="AH435">
        <v>2</v>
      </c>
      <c r="AI435">
        <v>22953723</v>
      </c>
      <c r="AJ435">
        <v>458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>
      <c r="A436">
        <f>ROW(Source!A961)</f>
        <v>961</v>
      </c>
      <c r="B436">
        <v>22953725</v>
      </c>
      <c r="C436">
        <v>22953724</v>
      </c>
      <c r="D436">
        <v>7157835</v>
      </c>
      <c r="E436">
        <v>7157832</v>
      </c>
      <c r="F436">
        <v>1</v>
      </c>
      <c r="G436">
        <v>7157832</v>
      </c>
      <c r="H436">
        <v>1</v>
      </c>
      <c r="I436" t="s">
        <v>1053</v>
      </c>
      <c r="J436" t="s">
        <v>45</v>
      </c>
      <c r="K436" t="s">
        <v>1054</v>
      </c>
      <c r="L436">
        <v>1191</v>
      </c>
      <c r="N436">
        <v>1013</v>
      </c>
      <c r="O436" t="s">
        <v>1055</v>
      </c>
      <c r="P436" t="s">
        <v>1055</v>
      </c>
      <c r="Q436">
        <v>1</v>
      </c>
      <c r="X436">
        <v>73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1</v>
      </c>
      <c r="AF436" t="s">
        <v>45</v>
      </c>
      <c r="AG436">
        <v>73</v>
      </c>
      <c r="AH436">
        <v>2</v>
      </c>
      <c r="AI436">
        <v>22953725</v>
      </c>
      <c r="AJ436">
        <v>459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>
      <c r="A437">
        <f>ROW(Source!A961)</f>
        <v>961</v>
      </c>
      <c r="B437">
        <v>22953726</v>
      </c>
      <c r="C437">
        <v>22953724</v>
      </c>
      <c r="D437">
        <v>7159942</v>
      </c>
      <c r="E437">
        <v>7157832</v>
      </c>
      <c r="F437">
        <v>1</v>
      </c>
      <c r="G437">
        <v>7157832</v>
      </c>
      <c r="H437">
        <v>2</v>
      </c>
      <c r="I437" t="s">
        <v>1063</v>
      </c>
      <c r="J437" t="s">
        <v>45</v>
      </c>
      <c r="K437" t="s">
        <v>1064</v>
      </c>
      <c r="L437">
        <v>1344</v>
      </c>
      <c r="N437">
        <v>1008</v>
      </c>
      <c r="O437" t="s">
        <v>1065</v>
      </c>
      <c r="P437" t="s">
        <v>1065</v>
      </c>
      <c r="Q437">
        <v>1</v>
      </c>
      <c r="X437">
        <v>273.33999999999997</v>
      </c>
      <c r="Y437">
        <v>0</v>
      </c>
      <c r="Z437">
        <v>1</v>
      </c>
      <c r="AA437">
        <v>0</v>
      </c>
      <c r="AB437">
        <v>0</v>
      </c>
      <c r="AC437">
        <v>0</v>
      </c>
      <c r="AD437">
        <v>1</v>
      </c>
      <c r="AE437">
        <v>0</v>
      </c>
      <c r="AF437" t="s">
        <v>45</v>
      </c>
      <c r="AG437">
        <v>273.33999999999997</v>
      </c>
      <c r="AH437">
        <v>2</v>
      </c>
      <c r="AI437">
        <v>22953726</v>
      </c>
      <c r="AJ437">
        <v>460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>
      <c r="A438">
        <f>ROW(Source!A961)</f>
        <v>961</v>
      </c>
      <c r="B438">
        <v>22953727</v>
      </c>
      <c r="C438">
        <v>22953724</v>
      </c>
      <c r="D438">
        <v>7234213</v>
      </c>
      <c r="E438">
        <v>1</v>
      </c>
      <c r="F438">
        <v>1</v>
      </c>
      <c r="G438">
        <v>7157832</v>
      </c>
      <c r="H438">
        <v>3</v>
      </c>
      <c r="I438" t="s">
        <v>1208</v>
      </c>
      <c r="J438" t="s">
        <v>1209</v>
      </c>
      <c r="K438" t="s">
        <v>1210</v>
      </c>
      <c r="L438">
        <v>1346</v>
      </c>
      <c r="N438">
        <v>1009</v>
      </c>
      <c r="O438" t="s">
        <v>163</v>
      </c>
      <c r="P438" t="s">
        <v>163</v>
      </c>
      <c r="Q438">
        <v>1</v>
      </c>
      <c r="X438">
        <v>11.8</v>
      </c>
      <c r="Y438">
        <v>6.27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0</v>
      </c>
      <c r="AF438" t="s">
        <v>45</v>
      </c>
      <c r="AG438">
        <v>11.8</v>
      </c>
      <c r="AH438">
        <v>2</v>
      </c>
      <c r="AI438">
        <v>22953727</v>
      </c>
      <c r="AJ438">
        <v>463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>
      <c r="A439">
        <f>ROW(Source!A961)</f>
        <v>961</v>
      </c>
      <c r="B439">
        <v>22953728</v>
      </c>
      <c r="C439">
        <v>22953724</v>
      </c>
      <c r="D439">
        <v>7232308</v>
      </c>
      <c r="E439">
        <v>1</v>
      </c>
      <c r="F439">
        <v>1</v>
      </c>
      <c r="G439">
        <v>7157832</v>
      </c>
      <c r="H439">
        <v>3</v>
      </c>
      <c r="I439" t="s">
        <v>1211</v>
      </c>
      <c r="J439" t="s">
        <v>1212</v>
      </c>
      <c r="K439" t="s">
        <v>1213</v>
      </c>
      <c r="L439">
        <v>1348</v>
      </c>
      <c r="N439">
        <v>1009</v>
      </c>
      <c r="O439" t="s">
        <v>138</v>
      </c>
      <c r="P439" t="s">
        <v>138</v>
      </c>
      <c r="Q439">
        <v>1000</v>
      </c>
      <c r="X439">
        <v>3.5000000000000003E-2</v>
      </c>
      <c r="Y439">
        <v>18910.8</v>
      </c>
      <c r="Z439">
        <v>0</v>
      </c>
      <c r="AA439">
        <v>0</v>
      </c>
      <c r="AB439">
        <v>0</v>
      </c>
      <c r="AC439">
        <v>0</v>
      </c>
      <c r="AD439">
        <v>1</v>
      </c>
      <c r="AE439">
        <v>0</v>
      </c>
      <c r="AF439" t="s">
        <v>45</v>
      </c>
      <c r="AG439">
        <v>3.5000000000000003E-2</v>
      </c>
      <c r="AH439">
        <v>2</v>
      </c>
      <c r="AI439">
        <v>22953728</v>
      </c>
      <c r="AJ439">
        <v>464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>
      <c r="A440">
        <f>ROW(Source!A961)</f>
        <v>961</v>
      </c>
      <c r="B440">
        <v>22953729</v>
      </c>
      <c r="C440">
        <v>22953724</v>
      </c>
      <c r="D440">
        <v>7179562</v>
      </c>
      <c r="E440">
        <v>7157832</v>
      </c>
      <c r="F440">
        <v>1</v>
      </c>
      <c r="G440">
        <v>7157832</v>
      </c>
      <c r="H440">
        <v>3</v>
      </c>
      <c r="I440" t="s">
        <v>1456</v>
      </c>
      <c r="J440" t="s">
        <v>45</v>
      </c>
      <c r="K440" t="s">
        <v>1457</v>
      </c>
      <c r="L440">
        <v>1327</v>
      </c>
      <c r="N440">
        <v>1005</v>
      </c>
      <c r="O440" t="s">
        <v>462</v>
      </c>
      <c r="P440" t="s">
        <v>462</v>
      </c>
      <c r="Q440">
        <v>1</v>
      </c>
      <c r="X440">
        <v>135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 t="s">
        <v>45</v>
      </c>
      <c r="AG440">
        <v>135</v>
      </c>
      <c r="AH440">
        <v>3</v>
      </c>
      <c r="AI440">
        <v>-1</v>
      </c>
      <c r="AJ440" t="s">
        <v>45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>
      <c r="A441">
        <f>ROW(Source!A961)</f>
        <v>961</v>
      </c>
      <c r="B441">
        <v>22953730</v>
      </c>
      <c r="C441">
        <v>22953724</v>
      </c>
      <c r="D441">
        <v>7179565</v>
      </c>
      <c r="E441">
        <v>7157832</v>
      </c>
      <c r="F441">
        <v>1</v>
      </c>
      <c r="G441">
        <v>7157832</v>
      </c>
      <c r="H441">
        <v>3</v>
      </c>
      <c r="I441" t="s">
        <v>1456</v>
      </c>
      <c r="J441" t="s">
        <v>45</v>
      </c>
      <c r="K441" t="s">
        <v>1458</v>
      </c>
      <c r="L441">
        <v>1327</v>
      </c>
      <c r="N441">
        <v>1005</v>
      </c>
      <c r="O441" t="s">
        <v>462</v>
      </c>
      <c r="P441" t="s">
        <v>462</v>
      </c>
      <c r="Q441">
        <v>1</v>
      </c>
      <c r="X441">
        <v>264.60000000000002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 t="s">
        <v>45</v>
      </c>
      <c r="AG441">
        <v>264.60000000000002</v>
      </c>
      <c r="AH441">
        <v>3</v>
      </c>
      <c r="AI441">
        <v>-1</v>
      </c>
      <c r="AJ441" t="s">
        <v>45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>
      <c r="A442">
        <f>ROW(Source!A964)</f>
        <v>964</v>
      </c>
      <c r="B442">
        <v>22953738</v>
      </c>
      <c r="C442">
        <v>22953737</v>
      </c>
      <c r="D442">
        <v>7157835</v>
      </c>
      <c r="E442">
        <v>7157832</v>
      </c>
      <c r="F442">
        <v>1</v>
      </c>
      <c r="G442">
        <v>7157832</v>
      </c>
      <c r="H442">
        <v>1</v>
      </c>
      <c r="I442" t="s">
        <v>1053</v>
      </c>
      <c r="J442" t="s">
        <v>45</v>
      </c>
      <c r="K442" t="s">
        <v>1054</v>
      </c>
      <c r="L442">
        <v>1191</v>
      </c>
      <c r="N442">
        <v>1013</v>
      </c>
      <c r="O442" t="s">
        <v>1055</v>
      </c>
      <c r="P442" t="s">
        <v>1055</v>
      </c>
      <c r="Q442">
        <v>1</v>
      </c>
      <c r="X442">
        <v>23.1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1</v>
      </c>
      <c r="AF442" t="s">
        <v>45</v>
      </c>
      <c r="AG442">
        <v>23.1</v>
      </c>
      <c r="AH442">
        <v>2</v>
      </c>
      <c r="AI442">
        <v>22953738</v>
      </c>
      <c r="AJ442">
        <v>465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>
      <c r="A443">
        <f>ROW(Source!A964)</f>
        <v>964</v>
      </c>
      <c r="B443">
        <v>22953739</v>
      </c>
      <c r="C443">
        <v>22953737</v>
      </c>
      <c r="D443">
        <v>7159942</v>
      </c>
      <c r="E443">
        <v>7157832</v>
      </c>
      <c r="F443">
        <v>1</v>
      </c>
      <c r="G443">
        <v>7157832</v>
      </c>
      <c r="H443">
        <v>2</v>
      </c>
      <c r="I443" t="s">
        <v>1063</v>
      </c>
      <c r="J443" t="s">
        <v>45</v>
      </c>
      <c r="K443" t="s">
        <v>1064</v>
      </c>
      <c r="L443">
        <v>1344</v>
      </c>
      <c r="N443">
        <v>1008</v>
      </c>
      <c r="O443" t="s">
        <v>1065</v>
      </c>
      <c r="P443" t="s">
        <v>1065</v>
      </c>
      <c r="Q443">
        <v>1</v>
      </c>
      <c r="X443">
        <v>32.06</v>
      </c>
      <c r="Y443">
        <v>0</v>
      </c>
      <c r="Z443">
        <v>1</v>
      </c>
      <c r="AA443">
        <v>0</v>
      </c>
      <c r="AB443">
        <v>0</v>
      </c>
      <c r="AC443">
        <v>0</v>
      </c>
      <c r="AD443">
        <v>1</v>
      </c>
      <c r="AE443">
        <v>0</v>
      </c>
      <c r="AF443" t="s">
        <v>45</v>
      </c>
      <c r="AG443">
        <v>32.06</v>
      </c>
      <c r="AH443">
        <v>2</v>
      </c>
      <c r="AI443">
        <v>22953739</v>
      </c>
      <c r="AJ443">
        <v>466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>
      <c r="A444">
        <f>ROW(Source!A964)</f>
        <v>964</v>
      </c>
      <c r="B444">
        <v>22953740</v>
      </c>
      <c r="C444">
        <v>22953737</v>
      </c>
      <c r="D444">
        <v>7232313</v>
      </c>
      <c r="E444">
        <v>1</v>
      </c>
      <c r="F444">
        <v>1</v>
      </c>
      <c r="G444">
        <v>7157832</v>
      </c>
      <c r="H444">
        <v>3</v>
      </c>
      <c r="I444" t="s">
        <v>1214</v>
      </c>
      <c r="J444" t="s">
        <v>1215</v>
      </c>
      <c r="K444" t="s">
        <v>1216</v>
      </c>
      <c r="L444">
        <v>1348</v>
      </c>
      <c r="N444">
        <v>1009</v>
      </c>
      <c r="O444" t="s">
        <v>138</v>
      </c>
      <c r="P444" t="s">
        <v>138</v>
      </c>
      <c r="Q444">
        <v>1000</v>
      </c>
      <c r="X444">
        <v>0.60499999999999998</v>
      </c>
      <c r="Y444">
        <v>3925.79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45</v>
      </c>
      <c r="AG444">
        <v>0.60499999999999998</v>
      </c>
      <c r="AH444">
        <v>2</v>
      </c>
      <c r="AI444">
        <v>22953740</v>
      </c>
      <c r="AJ444">
        <v>469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>
      <c r="A445">
        <f>ROW(Source!A964)</f>
        <v>964</v>
      </c>
      <c r="B445">
        <v>22953741</v>
      </c>
      <c r="C445">
        <v>22953737</v>
      </c>
      <c r="D445">
        <v>7178723</v>
      </c>
      <c r="E445">
        <v>7157832</v>
      </c>
      <c r="F445">
        <v>1</v>
      </c>
      <c r="G445">
        <v>7157832</v>
      </c>
      <c r="H445">
        <v>3</v>
      </c>
      <c r="I445" t="s">
        <v>1451</v>
      </c>
      <c r="J445" t="s">
        <v>45</v>
      </c>
      <c r="K445" t="s">
        <v>1452</v>
      </c>
      <c r="L445">
        <v>1339</v>
      </c>
      <c r="N445">
        <v>1007</v>
      </c>
      <c r="O445" t="s">
        <v>102</v>
      </c>
      <c r="P445" t="s">
        <v>102</v>
      </c>
      <c r="Q445">
        <v>1</v>
      </c>
      <c r="X445">
        <v>0.51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 t="s">
        <v>45</v>
      </c>
      <c r="AG445">
        <v>0.51</v>
      </c>
      <c r="AH445">
        <v>3</v>
      </c>
      <c r="AI445">
        <v>-1</v>
      </c>
      <c r="AJ445" t="s">
        <v>45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>
      <c r="A446">
        <f>ROW(Source!A964)</f>
        <v>964</v>
      </c>
      <c r="B446">
        <v>22953742</v>
      </c>
      <c r="C446">
        <v>22953737</v>
      </c>
      <c r="D446">
        <v>7179524</v>
      </c>
      <c r="E446">
        <v>7157832</v>
      </c>
      <c r="F446">
        <v>1</v>
      </c>
      <c r="G446">
        <v>7157832</v>
      </c>
      <c r="H446">
        <v>3</v>
      </c>
      <c r="I446" t="s">
        <v>1463</v>
      </c>
      <c r="J446" t="s">
        <v>45</v>
      </c>
      <c r="K446" t="s">
        <v>1464</v>
      </c>
      <c r="L446">
        <v>1327</v>
      </c>
      <c r="N446">
        <v>1005</v>
      </c>
      <c r="O446" t="s">
        <v>462</v>
      </c>
      <c r="P446" t="s">
        <v>462</v>
      </c>
      <c r="Q446">
        <v>1</v>
      </c>
      <c r="X446">
        <v>252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 t="s">
        <v>45</v>
      </c>
      <c r="AG446">
        <v>252</v>
      </c>
      <c r="AH446">
        <v>3</v>
      </c>
      <c r="AI446">
        <v>-1</v>
      </c>
      <c r="AJ446" t="s">
        <v>45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>
      <c r="A447">
        <f>ROW(Source!A968)</f>
        <v>968</v>
      </c>
      <c r="B447">
        <v>22953750</v>
      </c>
      <c r="C447">
        <v>22953747</v>
      </c>
      <c r="D447">
        <v>7157835</v>
      </c>
      <c r="E447">
        <v>7157832</v>
      </c>
      <c r="F447">
        <v>1</v>
      </c>
      <c r="G447">
        <v>7157832</v>
      </c>
      <c r="H447">
        <v>1</v>
      </c>
      <c r="I447" t="s">
        <v>1053</v>
      </c>
      <c r="J447" t="s">
        <v>45</v>
      </c>
      <c r="K447" t="s">
        <v>1054</v>
      </c>
      <c r="L447">
        <v>1191</v>
      </c>
      <c r="N447">
        <v>1013</v>
      </c>
      <c r="O447" t="s">
        <v>1055</v>
      </c>
      <c r="P447" t="s">
        <v>1055</v>
      </c>
      <c r="Q447">
        <v>1</v>
      </c>
      <c r="X447">
        <v>2.58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1</v>
      </c>
      <c r="AF447" t="s">
        <v>45</v>
      </c>
      <c r="AG447">
        <v>2.58</v>
      </c>
      <c r="AH447">
        <v>2</v>
      </c>
      <c r="AI447">
        <v>22953750</v>
      </c>
      <c r="AJ447">
        <v>471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>
      <c r="A448">
        <f>ROW(Source!A968)</f>
        <v>968</v>
      </c>
      <c r="B448">
        <v>22953751</v>
      </c>
      <c r="C448">
        <v>22953747</v>
      </c>
      <c r="D448">
        <v>7231210</v>
      </c>
      <c r="E448">
        <v>1</v>
      </c>
      <c r="F448">
        <v>1</v>
      </c>
      <c r="G448">
        <v>7157832</v>
      </c>
      <c r="H448">
        <v>2</v>
      </c>
      <c r="I448" t="s">
        <v>1331</v>
      </c>
      <c r="J448" t="s">
        <v>1332</v>
      </c>
      <c r="K448" t="s">
        <v>1333</v>
      </c>
      <c r="L448">
        <v>1368</v>
      </c>
      <c r="N448">
        <v>1011</v>
      </c>
      <c r="O448" t="s">
        <v>1059</v>
      </c>
      <c r="P448" t="s">
        <v>1059</v>
      </c>
      <c r="Q448">
        <v>1</v>
      </c>
      <c r="X448">
        <v>1.38</v>
      </c>
      <c r="Y448">
        <v>0</v>
      </c>
      <c r="Z448">
        <v>7.01</v>
      </c>
      <c r="AA448">
        <v>0.31</v>
      </c>
      <c r="AB448">
        <v>0</v>
      </c>
      <c r="AC448">
        <v>0</v>
      </c>
      <c r="AD448">
        <v>1</v>
      </c>
      <c r="AE448">
        <v>0</v>
      </c>
      <c r="AF448" t="s">
        <v>45</v>
      </c>
      <c r="AG448">
        <v>1.38</v>
      </c>
      <c r="AH448">
        <v>2</v>
      </c>
      <c r="AI448">
        <v>22953751</v>
      </c>
      <c r="AJ448">
        <v>472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>
      <c r="A449">
        <f>ROW(Source!A968)</f>
        <v>968</v>
      </c>
      <c r="B449">
        <v>22953752</v>
      </c>
      <c r="C449">
        <v>22953747</v>
      </c>
      <c r="D449">
        <v>7231421</v>
      </c>
      <c r="E449">
        <v>1</v>
      </c>
      <c r="F449">
        <v>1</v>
      </c>
      <c r="G449">
        <v>7157832</v>
      </c>
      <c r="H449">
        <v>2</v>
      </c>
      <c r="I449" t="s">
        <v>1157</v>
      </c>
      <c r="J449" t="s">
        <v>1158</v>
      </c>
      <c r="K449" t="s">
        <v>1159</v>
      </c>
      <c r="L449">
        <v>1368</v>
      </c>
      <c r="N449">
        <v>1011</v>
      </c>
      <c r="O449" t="s">
        <v>1059</v>
      </c>
      <c r="P449" t="s">
        <v>1059</v>
      </c>
      <c r="Q449">
        <v>1</v>
      </c>
      <c r="X449">
        <v>0.02</v>
      </c>
      <c r="Y449">
        <v>0</v>
      </c>
      <c r="Z449">
        <v>74.44</v>
      </c>
      <c r="AA449">
        <v>17.59</v>
      </c>
      <c r="AB449">
        <v>0</v>
      </c>
      <c r="AC449">
        <v>0</v>
      </c>
      <c r="AD449">
        <v>1</v>
      </c>
      <c r="AE449">
        <v>0</v>
      </c>
      <c r="AF449" t="s">
        <v>45</v>
      </c>
      <c r="AG449">
        <v>0.02</v>
      </c>
      <c r="AH449">
        <v>2</v>
      </c>
      <c r="AI449">
        <v>22953752</v>
      </c>
      <c r="AJ449">
        <v>473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>
      <c r="A450">
        <f>ROW(Source!A968)</f>
        <v>968</v>
      </c>
      <c r="B450">
        <v>22953753</v>
      </c>
      <c r="C450">
        <v>22953747</v>
      </c>
      <c r="D450">
        <v>7233003</v>
      </c>
      <c r="E450">
        <v>1</v>
      </c>
      <c r="F450">
        <v>1</v>
      </c>
      <c r="G450">
        <v>7157832</v>
      </c>
      <c r="H450">
        <v>3</v>
      </c>
      <c r="I450" t="s">
        <v>1334</v>
      </c>
      <c r="J450" t="s">
        <v>1335</v>
      </c>
      <c r="K450" t="s">
        <v>1336</v>
      </c>
      <c r="L450">
        <v>1348</v>
      </c>
      <c r="N450">
        <v>1009</v>
      </c>
      <c r="O450" t="s">
        <v>138</v>
      </c>
      <c r="P450" t="s">
        <v>138</v>
      </c>
      <c r="Q450">
        <v>1000</v>
      </c>
      <c r="X450">
        <v>1.6000000000000001E-4</v>
      </c>
      <c r="Y450">
        <v>483.86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 t="s">
        <v>45</v>
      </c>
      <c r="AG450">
        <v>1.6000000000000001E-4</v>
      </c>
      <c r="AH450">
        <v>2</v>
      </c>
      <c r="AI450">
        <v>22953753</v>
      </c>
      <c r="AJ450">
        <v>474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>
      <c r="A451">
        <f>ROW(Source!A968)</f>
        <v>968</v>
      </c>
      <c r="B451">
        <v>22953754</v>
      </c>
      <c r="C451">
        <v>22953747</v>
      </c>
      <c r="D451">
        <v>7233230</v>
      </c>
      <c r="E451">
        <v>1</v>
      </c>
      <c r="F451">
        <v>1</v>
      </c>
      <c r="G451">
        <v>7157832</v>
      </c>
      <c r="H451">
        <v>3</v>
      </c>
      <c r="I451" t="s">
        <v>1229</v>
      </c>
      <c r="J451" t="s">
        <v>1230</v>
      </c>
      <c r="K451" t="s">
        <v>1231</v>
      </c>
      <c r="L451">
        <v>1348</v>
      </c>
      <c r="N451">
        <v>1009</v>
      </c>
      <c r="O451" t="s">
        <v>138</v>
      </c>
      <c r="P451" t="s">
        <v>138</v>
      </c>
      <c r="Q451">
        <v>1000</v>
      </c>
      <c r="X451">
        <v>1.9000000000000001E-4</v>
      </c>
      <c r="Y451">
        <v>7191.81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45</v>
      </c>
      <c r="AG451">
        <v>1.9000000000000001E-4</v>
      </c>
      <c r="AH451">
        <v>2</v>
      </c>
      <c r="AI451">
        <v>22953754</v>
      </c>
      <c r="AJ451">
        <v>475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>
      <c r="A452">
        <f>ROW(Source!A968)</f>
        <v>968</v>
      </c>
      <c r="B452">
        <v>22953755</v>
      </c>
      <c r="C452">
        <v>22953747</v>
      </c>
      <c r="D452">
        <v>7232018</v>
      </c>
      <c r="E452">
        <v>1</v>
      </c>
      <c r="F452">
        <v>1</v>
      </c>
      <c r="G452">
        <v>7157832</v>
      </c>
      <c r="H452">
        <v>3</v>
      </c>
      <c r="I452" t="s">
        <v>1337</v>
      </c>
      <c r="J452" t="s">
        <v>1338</v>
      </c>
      <c r="K452" t="s">
        <v>1339</v>
      </c>
      <c r="L452">
        <v>1348</v>
      </c>
      <c r="N452">
        <v>1009</v>
      </c>
      <c r="O452" t="s">
        <v>138</v>
      </c>
      <c r="P452" t="s">
        <v>138</v>
      </c>
      <c r="Q452">
        <v>1000</v>
      </c>
      <c r="X452">
        <v>6.0000000000000002E-5</v>
      </c>
      <c r="Y452">
        <v>25769.56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45</v>
      </c>
      <c r="AG452">
        <v>6.0000000000000002E-5</v>
      </c>
      <c r="AH452">
        <v>2</v>
      </c>
      <c r="AI452">
        <v>22953755</v>
      </c>
      <c r="AJ452">
        <v>476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>
      <c r="A453">
        <f>ROW(Source!A968)</f>
        <v>968</v>
      </c>
      <c r="B453">
        <v>22953756</v>
      </c>
      <c r="C453">
        <v>22953747</v>
      </c>
      <c r="D453">
        <v>7174815</v>
      </c>
      <c r="E453">
        <v>7157832</v>
      </c>
      <c r="F453">
        <v>1</v>
      </c>
      <c r="G453">
        <v>7157832</v>
      </c>
      <c r="H453">
        <v>3</v>
      </c>
      <c r="I453" t="s">
        <v>1500</v>
      </c>
      <c r="J453" t="s">
        <v>45</v>
      </c>
      <c r="K453" t="s">
        <v>1501</v>
      </c>
      <c r="L453">
        <v>1354</v>
      </c>
      <c r="N453">
        <v>1010</v>
      </c>
      <c r="O453" t="s">
        <v>227</v>
      </c>
      <c r="P453" t="s">
        <v>227</v>
      </c>
      <c r="Q453">
        <v>1</v>
      </c>
      <c r="X453">
        <v>1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s">
        <v>45</v>
      </c>
      <c r="AG453">
        <v>1</v>
      </c>
      <c r="AH453">
        <v>3</v>
      </c>
      <c r="AI453">
        <v>-1</v>
      </c>
      <c r="AJ453" t="s">
        <v>45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>
      <c r="A454">
        <f>ROW(Source!A970)</f>
        <v>970</v>
      </c>
      <c r="B454">
        <v>22953761</v>
      </c>
      <c r="C454">
        <v>22953760</v>
      </c>
      <c r="D454">
        <v>7157835</v>
      </c>
      <c r="E454">
        <v>7157832</v>
      </c>
      <c r="F454">
        <v>1</v>
      </c>
      <c r="G454">
        <v>7157832</v>
      </c>
      <c r="H454">
        <v>1</v>
      </c>
      <c r="I454" t="s">
        <v>1053</v>
      </c>
      <c r="J454" t="s">
        <v>45</v>
      </c>
      <c r="K454" t="s">
        <v>1054</v>
      </c>
      <c r="L454">
        <v>1191</v>
      </c>
      <c r="N454">
        <v>1013</v>
      </c>
      <c r="O454" t="s">
        <v>1055</v>
      </c>
      <c r="P454" t="s">
        <v>1055</v>
      </c>
      <c r="Q454">
        <v>1</v>
      </c>
      <c r="X454">
        <v>97.2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1</v>
      </c>
      <c r="AF454" t="s">
        <v>45</v>
      </c>
      <c r="AG454">
        <v>97.2</v>
      </c>
      <c r="AH454">
        <v>2</v>
      </c>
      <c r="AI454">
        <v>22953761</v>
      </c>
      <c r="AJ454">
        <v>478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>
      <c r="A455">
        <f>ROW(Source!A970)</f>
        <v>970</v>
      </c>
      <c r="B455">
        <v>22953762</v>
      </c>
      <c r="C455">
        <v>22953760</v>
      </c>
      <c r="D455">
        <v>7159942</v>
      </c>
      <c r="E455">
        <v>7157832</v>
      </c>
      <c r="F455">
        <v>1</v>
      </c>
      <c r="G455">
        <v>7157832</v>
      </c>
      <c r="H455">
        <v>2</v>
      </c>
      <c r="I455" t="s">
        <v>1063</v>
      </c>
      <c r="J455" t="s">
        <v>45</v>
      </c>
      <c r="K455" t="s">
        <v>1064</v>
      </c>
      <c r="L455">
        <v>1344</v>
      </c>
      <c r="N455">
        <v>1008</v>
      </c>
      <c r="O455" t="s">
        <v>1065</v>
      </c>
      <c r="P455" t="s">
        <v>1065</v>
      </c>
      <c r="Q455">
        <v>1</v>
      </c>
      <c r="X455">
        <v>3.72</v>
      </c>
      <c r="Y455">
        <v>0</v>
      </c>
      <c r="Z455">
        <v>1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45</v>
      </c>
      <c r="AG455">
        <v>3.72</v>
      </c>
      <c r="AH455">
        <v>2</v>
      </c>
      <c r="AI455">
        <v>22953762</v>
      </c>
      <c r="AJ455">
        <v>479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>
      <c r="A456">
        <f>ROW(Source!A970)</f>
        <v>970</v>
      </c>
      <c r="B456">
        <v>22953764</v>
      </c>
      <c r="C456">
        <v>22953760</v>
      </c>
      <c r="D456">
        <v>7182707</v>
      </c>
      <c r="E456">
        <v>7157832</v>
      </c>
      <c r="F456">
        <v>1</v>
      </c>
      <c r="G456">
        <v>7157832</v>
      </c>
      <c r="H456">
        <v>3</v>
      </c>
      <c r="I456" t="s">
        <v>1066</v>
      </c>
      <c r="J456" t="s">
        <v>45</v>
      </c>
      <c r="K456" t="s">
        <v>1067</v>
      </c>
      <c r="L456">
        <v>1344</v>
      </c>
      <c r="N456">
        <v>1008</v>
      </c>
      <c r="O456" t="s">
        <v>1065</v>
      </c>
      <c r="P456" t="s">
        <v>1065</v>
      </c>
      <c r="Q456">
        <v>1</v>
      </c>
      <c r="X456">
        <v>40.18</v>
      </c>
      <c r="Y456">
        <v>1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45</v>
      </c>
      <c r="AG456">
        <v>40.18</v>
      </c>
      <c r="AH456">
        <v>2</v>
      </c>
      <c r="AI456">
        <v>22953764</v>
      </c>
      <c r="AJ456">
        <v>480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>
      <c r="A457">
        <f>ROW(Source!A970)</f>
        <v>970</v>
      </c>
      <c r="B457">
        <v>22953763</v>
      </c>
      <c r="C457">
        <v>22953760</v>
      </c>
      <c r="D457">
        <v>7158756</v>
      </c>
      <c r="E457">
        <v>7157832</v>
      </c>
      <c r="F457">
        <v>1</v>
      </c>
      <c r="G457">
        <v>7157832</v>
      </c>
      <c r="H457">
        <v>3</v>
      </c>
      <c r="I457" t="s">
        <v>1461</v>
      </c>
      <c r="J457" t="s">
        <v>45</v>
      </c>
      <c r="K457" t="s">
        <v>1462</v>
      </c>
      <c r="L457">
        <v>1348</v>
      </c>
      <c r="N457">
        <v>1009</v>
      </c>
      <c r="O457" t="s">
        <v>138</v>
      </c>
      <c r="P457" t="s">
        <v>138</v>
      </c>
      <c r="Q457">
        <v>1000</v>
      </c>
      <c r="X457">
        <v>0.56999999999999995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 t="s">
        <v>45</v>
      </c>
      <c r="AG457">
        <v>0.56999999999999995</v>
      </c>
      <c r="AH457">
        <v>3</v>
      </c>
      <c r="AI457">
        <v>-1</v>
      </c>
      <c r="AJ457" t="s">
        <v>45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>
      <c r="A458">
        <f>ROW(Source!A1031)</f>
        <v>1031</v>
      </c>
      <c r="B458">
        <v>22957679</v>
      </c>
      <c r="C458">
        <v>22957678</v>
      </c>
      <c r="D458">
        <v>7157835</v>
      </c>
      <c r="E458">
        <v>7157832</v>
      </c>
      <c r="F458">
        <v>1</v>
      </c>
      <c r="G458">
        <v>7157832</v>
      </c>
      <c r="H458">
        <v>1</v>
      </c>
      <c r="I458" t="s">
        <v>1053</v>
      </c>
      <c r="J458" t="s">
        <v>45</v>
      </c>
      <c r="K458" t="s">
        <v>1054</v>
      </c>
      <c r="L458">
        <v>1191</v>
      </c>
      <c r="N458">
        <v>1013</v>
      </c>
      <c r="O458" t="s">
        <v>1055</v>
      </c>
      <c r="P458" t="s">
        <v>1055</v>
      </c>
      <c r="Q458">
        <v>1</v>
      </c>
      <c r="X458">
        <v>146.80000000000001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1</v>
      </c>
      <c r="AF458" t="s">
        <v>45</v>
      </c>
      <c r="AG458">
        <v>146.80000000000001</v>
      </c>
      <c r="AH458">
        <v>2</v>
      </c>
      <c r="AI458">
        <v>22957679</v>
      </c>
      <c r="AJ458">
        <v>482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>
      <c r="A459">
        <f>ROW(Source!A1031)</f>
        <v>1031</v>
      </c>
      <c r="B459">
        <v>22957681</v>
      </c>
      <c r="C459">
        <v>22957678</v>
      </c>
      <c r="D459">
        <v>7182702</v>
      </c>
      <c r="E459">
        <v>7157832</v>
      </c>
      <c r="F459">
        <v>1</v>
      </c>
      <c r="G459">
        <v>7157832</v>
      </c>
      <c r="H459">
        <v>3</v>
      </c>
      <c r="I459" t="s">
        <v>1066</v>
      </c>
      <c r="J459" t="s">
        <v>45</v>
      </c>
      <c r="K459" t="s">
        <v>1134</v>
      </c>
      <c r="L459">
        <v>1348</v>
      </c>
      <c r="N459">
        <v>1009</v>
      </c>
      <c r="O459" t="s">
        <v>138</v>
      </c>
      <c r="P459" t="s">
        <v>138</v>
      </c>
      <c r="Q459">
        <v>1000</v>
      </c>
      <c r="X459">
        <v>3.38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45</v>
      </c>
      <c r="AG459">
        <v>3.38</v>
      </c>
      <c r="AH459">
        <v>2</v>
      </c>
      <c r="AI459">
        <v>22957681</v>
      </c>
      <c r="AJ459">
        <v>483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>
      <c r="A460">
        <f>ROW(Source!A1031)</f>
        <v>1031</v>
      </c>
      <c r="B460">
        <v>22957680</v>
      </c>
      <c r="C460">
        <v>22957678</v>
      </c>
      <c r="D460">
        <v>7178746</v>
      </c>
      <c r="E460">
        <v>7157832</v>
      </c>
      <c r="F460">
        <v>1</v>
      </c>
      <c r="G460">
        <v>7157832</v>
      </c>
      <c r="H460">
        <v>3</v>
      </c>
      <c r="I460" t="s">
        <v>1443</v>
      </c>
      <c r="J460" t="s">
        <v>45</v>
      </c>
      <c r="K460" t="s">
        <v>1444</v>
      </c>
      <c r="L460">
        <v>1339</v>
      </c>
      <c r="N460">
        <v>1007</v>
      </c>
      <c r="O460" t="s">
        <v>102</v>
      </c>
      <c r="P460" t="s">
        <v>102</v>
      </c>
      <c r="Q460">
        <v>1</v>
      </c>
      <c r="X460">
        <v>2.2000000000000002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 t="s">
        <v>45</v>
      </c>
      <c r="AG460">
        <v>2.2000000000000002</v>
      </c>
      <c r="AH460">
        <v>3</v>
      </c>
      <c r="AI460">
        <v>-1</v>
      </c>
      <c r="AJ460" t="s">
        <v>45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>
      <c r="A461">
        <f>ROW(Source!A1033)</f>
        <v>1033</v>
      </c>
      <c r="B461">
        <v>22957687</v>
      </c>
      <c r="C461">
        <v>22957686</v>
      </c>
      <c r="D461">
        <v>7157835</v>
      </c>
      <c r="E461">
        <v>7157832</v>
      </c>
      <c r="F461">
        <v>1</v>
      </c>
      <c r="G461">
        <v>7157832</v>
      </c>
      <c r="H461">
        <v>1</v>
      </c>
      <c r="I461" t="s">
        <v>1053</v>
      </c>
      <c r="J461" t="s">
        <v>45</v>
      </c>
      <c r="K461" t="s">
        <v>1054</v>
      </c>
      <c r="L461">
        <v>1191</v>
      </c>
      <c r="N461">
        <v>1013</v>
      </c>
      <c r="O461" t="s">
        <v>1055</v>
      </c>
      <c r="P461" t="s">
        <v>1055</v>
      </c>
      <c r="Q461">
        <v>1</v>
      </c>
      <c r="X461">
        <v>4.6500000000000004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1</v>
      </c>
      <c r="AF461" t="s">
        <v>45</v>
      </c>
      <c r="AG461">
        <v>4.6500000000000004</v>
      </c>
      <c r="AH461">
        <v>2</v>
      </c>
      <c r="AI461">
        <v>22957687</v>
      </c>
      <c r="AJ461">
        <v>485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>
      <c r="A462">
        <f>ROW(Source!A1033)</f>
        <v>1033</v>
      </c>
      <c r="B462">
        <v>22957688</v>
      </c>
      <c r="C462">
        <v>22957686</v>
      </c>
      <c r="D462">
        <v>7231421</v>
      </c>
      <c r="E462">
        <v>1</v>
      </c>
      <c r="F462">
        <v>1</v>
      </c>
      <c r="G462">
        <v>7157832</v>
      </c>
      <c r="H462">
        <v>2</v>
      </c>
      <c r="I462" t="s">
        <v>1157</v>
      </c>
      <c r="J462" t="s">
        <v>1158</v>
      </c>
      <c r="K462" t="s">
        <v>1159</v>
      </c>
      <c r="L462">
        <v>1368</v>
      </c>
      <c r="N462">
        <v>1011</v>
      </c>
      <c r="O462" t="s">
        <v>1059</v>
      </c>
      <c r="P462" t="s">
        <v>1059</v>
      </c>
      <c r="Q462">
        <v>1</v>
      </c>
      <c r="X462">
        <v>0.01</v>
      </c>
      <c r="Y462">
        <v>0</v>
      </c>
      <c r="Z462">
        <v>74.44</v>
      </c>
      <c r="AA462">
        <v>17.59</v>
      </c>
      <c r="AB462">
        <v>0</v>
      </c>
      <c r="AC462">
        <v>0</v>
      </c>
      <c r="AD462">
        <v>1</v>
      </c>
      <c r="AE462">
        <v>0</v>
      </c>
      <c r="AF462" t="s">
        <v>45</v>
      </c>
      <c r="AG462">
        <v>0.01</v>
      </c>
      <c r="AH462">
        <v>2</v>
      </c>
      <c r="AI462">
        <v>22957688</v>
      </c>
      <c r="AJ462">
        <v>486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>
      <c r="A463">
        <f>ROW(Source!A1033)</f>
        <v>1033</v>
      </c>
      <c r="B463">
        <v>22957689</v>
      </c>
      <c r="C463">
        <v>22957686</v>
      </c>
      <c r="D463">
        <v>9283418</v>
      </c>
      <c r="E463">
        <v>1</v>
      </c>
      <c r="F463">
        <v>1</v>
      </c>
      <c r="G463">
        <v>7157832</v>
      </c>
      <c r="H463">
        <v>2</v>
      </c>
      <c r="I463" t="s">
        <v>1340</v>
      </c>
      <c r="J463" t="s">
        <v>1341</v>
      </c>
      <c r="K463" t="s">
        <v>1342</v>
      </c>
      <c r="L463">
        <v>1368</v>
      </c>
      <c r="N463">
        <v>1011</v>
      </c>
      <c r="O463" t="s">
        <v>1059</v>
      </c>
      <c r="P463" t="s">
        <v>1059</v>
      </c>
      <c r="Q463">
        <v>1</v>
      </c>
      <c r="X463">
        <v>0.03</v>
      </c>
      <c r="Y463">
        <v>0</v>
      </c>
      <c r="Z463">
        <v>1.76</v>
      </c>
      <c r="AA463">
        <v>0.01</v>
      </c>
      <c r="AB463">
        <v>0</v>
      </c>
      <c r="AC463">
        <v>0</v>
      </c>
      <c r="AD463">
        <v>1</v>
      </c>
      <c r="AE463">
        <v>0</v>
      </c>
      <c r="AF463" t="s">
        <v>45</v>
      </c>
      <c r="AG463">
        <v>0.03</v>
      </c>
      <c r="AH463">
        <v>2</v>
      </c>
      <c r="AI463">
        <v>22957689</v>
      </c>
      <c r="AJ463">
        <v>487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>
      <c r="A464">
        <f>ROW(Source!A1033)</f>
        <v>1033</v>
      </c>
      <c r="B464">
        <v>22957690</v>
      </c>
      <c r="C464">
        <v>22957686</v>
      </c>
      <c r="D464">
        <v>17237731</v>
      </c>
      <c r="E464">
        <v>7157832</v>
      </c>
      <c r="F464">
        <v>1</v>
      </c>
      <c r="G464">
        <v>7157832</v>
      </c>
      <c r="H464">
        <v>3</v>
      </c>
      <c r="I464" t="s">
        <v>1502</v>
      </c>
      <c r="J464" t="s">
        <v>45</v>
      </c>
      <c r="K464" t="s">
        <v>1503</v>
      </c>
      <c r="L464">
        <v>1346</v>
      </c>
      <c r="N464">
        <v>1009</v>
      </c>
      <c r="O464" t="s">
        <v>163</v>
      </c>
      <c r="P464" t="s">
        <v>163</v>
      </c>
      <c r="Q464">
        <v>1</v>
      </c>
      <c r="X464">
        <v>10.3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 t="s">
        <v>45</v>
      </c>
      <c r="AG464">
        <v>10.3</v>
      </c>
      <c r="AH464">
        <v>3</v>
      </c>
      <c r="AI464">
        <v>-1</v>
      </c>
      <c r="AJ464" t="s">
        <v>45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>
      <c r="A465">
        <f>ROW(Source!A1035)</f>
        <v>1035</v>
      </c>
      <c r="B465">
        <v>22957693</v>
      </c>
      <c r="C465">
        <v>22957692</v>
      </c>
      <c r="D465">
        <v>7157835</v>
      </c>
      <c r="E465">
        <v>7157832</v>
      </c>
      <c r="F465">
        <v>1</v>
      </c>
      <c r="G465">
        <v>7157832</v>
      </c>
      <c r="H465">
        <v>1</v>
      </c>
      <c r="I465" t="s">
        <v>1053</v>
      </c>
      <c r="J465" t="s">
        <v>45</v>
      </c>
      <c r="K465" t="s">
        <v>1054</v>
      </c>
      <c r="L465">
        <v>1191</v>
      </c>
      <c r="N465">
        <v>1013</v>
      </c>
      <c r="O465" t="s">
        <v>1055</v>
      </c>
      <c r="P465" t="s">
        <v>1055</v>
      </c>
      <c r="Q465">
        <v>1</v>
      </c>
      <c r="X465">
        <v>27.8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1</v>
      </c>
      <c r="AF465" t="s">
        <v>45</v>
      </c>
      <c r="AG465">
        <v>27.8</v>
      </c>
      <c r="AH465">
        <v>2</v>
      </c>
      <c r="AI465">
        <v>22957693</v>
      </c>
      <c r="AJ465">
        <v>489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>
      <c r="A466">
        <f>ROW(Source!A1035)</f>
        <v>1035</v>
      </c>
      <c r="B466">
        <v>22957694</v>
      </c>
      <c r="C466">
        <v>22957692</v>
      </c>
      <c r="D466">
        <v>7159942</v>
      </c>
      <c r="E466">
        <v>7157832</v>
      </c>
      <c r="F466">
        <v>1</v>
      </c>
      <c r="G466">
        <v>7157832</v>
      </c>
      <c r="H466">
        <v>2</v>
      </c>
      <c r="I466" t="s">
        <v>1063</v>
      </c>
      <c r="J466" t="s">
        <v>45</v>
      </c>
      <c r="K466" t="s">
        <v>1064</v>
      </c>
      <c r="L466">
        <v>1344</v>
      </c>
      <c r="N466">
        <v>1008</v>
      </c>
      <c r="O466" t="s">
        <v>1065</v>
      </c>
      <c r="P466" t="s">
        <v>1065</v>
      </c>
      <c r="Q466">
        <v>1</v>
      </c>
      <c r="X466">
        <v>4.47</v>
      </c>
      <c r="Y466">
        <v>0</v>
      </c>
      <c r="Z466">
        <v>1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45</v>
      </c>
      <c r="AG466">
        <v>4.47</v>
      </c>
      <c r="AH466">
        <v>2</v>
      </c>
      <c r="AI466">
        <v>22957694</v>
      </c>
      <c r="AJ466">
        <v>490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>
      <c r="A467">
        <f>ROW(Source!A1035)</f>
        <v>1035</v>
      </c>
      <c r="B467">
        <v>22957695</v>
      </c>
      <c r="C467">
        <v>22957692</v>
      </c>
      <c r="D467">
        <v>7231827</v>
      </c>
      <c r="E467">
        <v>1</v>
      </c>
      <c r="F467">
        <v>1</v>
      </c>
      <c r="G467">
        <v>7157832</v>
      </c>
      <c r="H467">
        <v>3</v>
      </c>
      <c r="I467" t="s">
        <v>612</v>
      </c>
      <c r="J467" t="s">
        <v>614</v>
      </c>
      <c r="K467" t="s">
        <v>613</v>
      </c>
      <c r="L467">
        <v>1339</v>
      </c>
      <c r="N467">
        <v>1007</v>
      </c>
      <c r="O467" t="s">
        <v>102</v>
      </c>
      <c r="P467" t="s">
        <v>102</v>
      </c>
      <c r="Q467">
        <v>1</v>
      </c>
      <c r="X467">
        <v>0.24</v>
      </c>
      <c r="Y467">
        <v>7.07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45</v>
      </c>
      <c r="AG467">
        <v>0.24</v>
      </c>
      <c r="AH467">
        <v>2</v>
      </c>
      <c r="AI467">
        <v>22957695</v>
      </c>
      <c r="AJ467">
        <v>491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>
      <c r="A468">
        <f>ROW(Source!A1035)</f>
        <v>1035</v>
      </c>
      <c r="B468">
        <v>22957696</v>
      </c>
      <c r="C468">
        <v>22957692</v>
      </c>
      <c r="D468">
        <v>7233129</v>
      </c>
      <c r="E468">
        <v>1</v>
      </c>
      <c r="F468">
        <v>1</v>
      </c>
      <c r="G468">
        <v>7157832</v>
      </c>
      <c r="H468">
        <v>3</v>
      </c>
      <c r="I468" t="s">
        <v>1181</v>
      </c>
      <c r="J468" t="s">
        <v>1182</v>
      </c>
      <c r="K468" t="s">
        <v>1183</v>
      </c>
      <c r="L468">
        <v>1327</v>
      </c>
      <c r="N468">
        <v>1005</v>
      </c>
      <c r="O468" t="s">
        <v>462</v>
      </c>
      <c r="P468" t="s">
        <v>462</v>
      </c>
      <c r="Q468">
        <v>1</v>
      </c>
      <c r="X468">
        <v>0.8</v>
      </c>
      <c r="Y468">
        <v>104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0</v>
      </c>
      <c r="AF468" t="s">
        <v>45</v>
      </c>
      <c r="AG468">
        <v>0.8</v>
      </c>
      <c r="AH468">
        <v>2</v>
      </c>
      <c r="AI468">
        <v>22957696</v>
      </c>
      <c r="AJ468">
        <v>492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>
      <c r="A469">
        <f>ROW(Source!A1035)</f>
        <v>1035</v>
      </c>
      <c r="B469">
        <v>22957697</v>
      </c>
      <c r="C469">
        <v>22957692</v>
      </c>
      <c r="D469">
        <v>7232109</v>
      </c>
      <c r="E469">
        <v>1</v>
      </c>
      <c r="F469">
        <v>1</v>
      </c>
      <c r="G469">
        <v>7157832</v>
      </c>
      <c r="H469">
        <v>3</v>
      </c>
      <c r="I469" t="s">
        <v>1184</v>
      </c>
      <c r="J469" t="s">
        <v>1185</v>
      </c>
      <c r="K469" t="s">
        <v>1186</v>
      </c>
      <c r="L469">
        <v>1348</v>
      </c>
      <c r="N469">
        <v>1009</v>
      </c>
      <c r="O469" t="s">
        <v>138</v>
      </c>
      <c r="P469" t="s">
        <v>138</v>
      </c>
      <c r="Q469">
        <v>1000</v>
      </c>
      <c r="X469">
        <v>4.0200000000000001E-3</v>
      </c>
      <c r="Y469">
        <v>12237.68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 t="s">
        <v>45</v>
      </c>
      <c r="AG469">
        <v>4.0200000000000001E-3</v>
      </c>
      <c r="AH469">
        <v>2</v>
      </c>
      <c r="AI469">
        <v>22957697</v>
      </c>
      <c r="AJ469">
        <v>495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>
      <c r="A470">
        <f>ROW(Source!A1035)</f>
        <v>1035</v>
      </c>
      <c r="B470">
        <v>22957698</v>
      </c>
      <c r="C470">
        <v>22957692</v>
      </c>
      <c r="D470">
        <v>7232360</v>
      </c>
      <c r="E470">
        <v>1</v>
      </c>
      <c r="F470">
        <v>1</v>
      </c>
      <c r="G470">
        <v>7157832</v>
      </c>
      <c r="H470">
        <v>3</v>
      </c>
      <c r="I470" t="s">
        <v>1187</v>
      </c>
      <c r="J470" t="s">
        <v>1188</v>
      </c>
      <c r="K470" t="s">
        <v>1189</v>
      </c>
      <c r="L470">
        <v>1348</v>
      </c>
      <c r="N470">
        <v>1009</v>
      </c>
      <c r="O470" t="s">
        <v>138</v>
      </c>
      <c r="P470" t="s">
        <v>138</v>
      </c>
      <c r="Q470">
        <v>1000</v>
      </c>
      <c r="X470">
        <v>2.5499999999999998E-2</v>
      </c>
      <c r="Y470">
        <v>545.21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45</v>
      </c>
      <c r="AG470">
        <v>2.5499999999999998E-2</v>
      </c>
      <c r="AH470">
        <v>2</v>
      </c>
      <c r="AI470">
        <v>22957698</v>
      </c>
      <c r="AJ470">
        <v>496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>
      <c r="A471">
        <f>ROW(Source!A1035)</f>
        <v>1035</v>
      </c>
      <c r="B471">
        <v>22957699</v>
      </c>
      <c r="C471">
        <v>22957692</v>
      </c>
      <c r="D471">
        <v>7232367</v>
      </c>
      <c r="E471">
        <v>1</v>
      </c>
      <c r="F471">
        <v>1</v>
      </c>
      <c r="G471">
        <v>7157832</v>
      </c>
      <c r="H471">
        <v>3</v>
      </c>
      <c r="I471" t="s">
        <v>1190</v>
      </c>
      <c r="J471" t="s">
        <v>1191</v>
      </c>
      <c r="K471" t="s">
        <v>1192</v>
      </c>
      <c r="L471">
        <v>1348</v>
      </c>
      <c r="N471">
        <v>1009</v>
      </c>
      <c r="O471" t="s">
        <v>138</v>
      </c>
      <c r="P471" t="s">
        <v>138</v>
      </c>
      <c r="Q471">
        <v>1000</v>
      </c>
      <c r="X471">
        <v>1.0200000000000001E-3</v>
      </c>
      <c r="Y471">
        <v>12705.7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45</v>
      </c>
      <c r="AG471">
        <v>1.0200000000000001E-3</v>
      </c>
      <c r="AH471">
        <v>2</v>
      </c>
      <c r="AI471">
        <v>22957699</v>
      </c>
      <c r="AJ471">
        <v>497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>
      <c r="A472">
        <f>ROW(Source!A1035)</f>
        <v>1035</v>
      </c>
      <c r="B472">
        <v>22957700</v>
      </c>
      <c r="C472">
        <v>22957692</v>
      </c>
      <c r="D472">
        <v>7164016</v>
      </c>
      <c r="E472">
        <v>7157832</v>
      </c>
      <c r="F472">
        <v>1</v>
      </c>
      <c r="G472">
        <v>7157832</v>
      </c>
      <c r="H472">
        <v>3</v>
      </c>
      <c r="I472" t="s">
        <v>1447</v>
      </c>
      <c r="J472" t="s">
        <v>45</v>
      </c>
      <c r="K472" t="s">
        <v>1448</v>
      </c>
      <c r="L472">
        <v>1348</v>
      </c>
      <c r="N472">
        <v>1009</v>
      </c>
      <c r="O472" t="s">
        <v>138</v>
      </c>
      <c r="P472" t="s">
        <v>138</v>
      </c>
      <c r="Q472">
        <v>1000</v>
      </c>
      <c r="X472">
        <v>7.1999999999999998E-3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 t="s">
        <v>45</v>
      </c>
      <c r="AG472">
        <v>7.1999999999999998E-3</v>
      </c>
      <c r="AH472">
        <v>3</v>
      </c>
      <c r="AI472">
        <v>-1</v>
      </c>
      <c r="AJ472" t="s">
        <v>45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>
      <c r="A473">
        <f>ROW(Source!A1035)</f>
        <v>1035</v>
      </c>
      <c r="B473">
        <v>22957701</v>
      </c>
      <c r="C473">
        <v>22957692</v>
      </c>
      <c r="D473">
        <v>7164326</v>
      </c>
      <c r="E473">
        <v>7157832</v>
      </c>
      <c r="F473">
        <v>1</v>
      </c>
      <c r="G473">
        <v>7157832</v>
      </c>
      <c r="H473">
        <v>3</v>
      </c>
      <c r="I473" t="s">
        <v>1449</v>
      </c>
      <c r="J473" t="s">
        <v>45</v>
      </c>
      <c r="K473" t="s">
        <v>1450</v>
      </c>
      <c r="L473">
        <v>1348</v>
      </c>
      <c r="N473">
        <v>1009</v>
      </c>
      <c r="O473" t="s">
        <v>138</v>
      </c>
      <c r="P473" t="s">
        <v>138</v>
      </c>
      <c r="Q473">
        <v>1000</v>
      </c>
      <c r="X473">
        <v>7.0999999999999994E-2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 t="s">
        <v>45</v>
      </c>
      <c r="AG473">
        <v>7.0999999999999994E-2</v>
      </c>
      <c r="AH473">
        <v>3</v>
      </c>
      <c r="AI473">
        <v>-1</v>
      </c>
      <c r="AJ473" t="s">
        <v>45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>
      <c r="A474">
        <f>ROW(Source!A1064)</f>
        <v>1064</v>
      </c>
      <c r="B474">
        <v>22957709</v>
      </c>
      <c r="C474">
        <v>22957706</v>
      </c>
      <c r="D474">
        <v>7157835</v>
      </c>
      <c r="E474">
        <v>7157832</v>
      </c>
      <c r="F474">
        <v>1</v>
      </c>
      <c r="G474">
        <v>7157832</v>
      </c>
      <c r="H474">
        <v>1</v>
      </c>
      <c r="I474" t="s">
        <v>1053</v>
      </c>
      <c r="J474" t="s">
        <v>45</v>
      </c>
      <c r="K474" t="s">
        <v>1054</v>
      </c>
      <c r="L474">
        <v>1191</v>
      </c>
      <c r="N474">
        <v>1013</v>
      </c>
      <c r="O474" t="s">
        <v>1055</v>
      </c>
      <c r="P474" t="s">
        <v>1055</v>
      </c>
      <c r="Q474">
        <v>1</v>
      </c>
      <c r="X474">
        <v>146.80000000000001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1</v>
      </c>
      <c r="AF474" t="s">
        <v>45</v>
      </c>
      <c r="AG474">
        <v>146.80000000000001</v>
      </c>
      <c r="AH474">
        <v>2</v>
      </c>
      <c r="AI474">
        <v>22957707</v>
      </c>
      <c r="AJ474">
        <v>498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>
      <c r="A475">
        <f>ROW(Source!A1064)</f>
        <v>1064</v>
      </c>
      <c r="B475">
        <v>22957711</v>
      </c>
      <c r="C475">
        <v>22957706</v>
      </c>
      <c r="D475">
        <v>7182702</v>
      </c>
      <c r="E475">
        <v>7157832</v>
      </c>
      <c r="F475">
        <v>1</v>
      </c>
      <c r="G475">
        <v>7157832</v>
      </c>
      <c r="H475">
        <v>3</v>
      </c>
      <c r="I475" t="s">
        <v>1066</v>
      </c>
      <c r="J475" t="s">
        <v>45</v>
      </c>
      <c r="K475" t="s">
        <v>1134</v>
      </c>
      <c r="L475">
        <v>1348</v>
      </c>
      <c r="N475">
        <v>1009</v>
      </c>
      <c r="O475" t="s">
        <v>138</v>
      </c>
      <c r="P475" t="s">
        <v>138</v>
      </c>
      <c r="Q475">
        <v>1000</v>
      </c>
      <c r="X475">
        <v>3.38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 t="s">
        <v>45</v>
      </c>
      <c r="AG475">
        <v>3.38</v>
      </c>
      <c r="AH475">
        <v>2</v>
      </c>
      <c r="AI475">
        <v>22957708</v>
      </c>
      <c r="AJ475">
        <v>499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>
      <c r="A476">
        <f>ROW(Source!A1064)</f>
        <v>1064</v>
      </c>
      <c r="B476">
        <v>22957710</v>
      </c>
      <c r="C476">
        <v>22957706</v>
      </c>
      <c r="D476">
        <v>7178746</v>
      </c>
      <c r="E476">
        <v>7157832</v>
      </c>
      <c r="F476">
        <v>1</v>
      </c>
      <c r="G476">
        <v>7157832</v>
      </c>
      <c r="H476">
        <v>3</v>
      </c>
      <c r="I476" t="s">
        <v>1443</v>
      </c>
      <c r="J476" t="s">
        <v>45</v>
      </c>
      <c r="K476" t="s">
        <v>1444</v>
      </c>
      <c r="L476">
        <v>1339</v>
      </c>
      <c r="N476">
        <v>1007</v>
      </c>
      <c r="O476" t="s">
        <v>102</v>
      </c>
      <c r="P476" t="s">
        <v>102</v>
      </c>
      <c r="Q476">
        <v>1</v>
      </c>
      <c r="X476">
        <v>2.2000000000000002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 t="s">
        <v>45</v>
      </c>
      <c r="AG476">
        <v>2.2000000000000002</v>
      </c>
      <c r="AH476">
        <v>3</v>
      </c>
      <c r="AI476">
        <v>-1</v>
      </c>
      <c r="AJ476" t="s">
        <v>45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>
      <c r="A477">
        <f>ROW(Source!A1066)</f>
        <v>1066</v>
      </c>
      <c r="B477">
        <v>22957718</v>
      </c>
      <c r="C477">
        <v>22957714</v>
      </c>
      <c r="D477">
        <v>7157835</v>
      </c>
      <c r="E477">
        <v>7157832</v>
      </c>
      <c r="F477">
        <v>1</v>
      </c>
      <c r="G477">
        <v>7157832</v>
      </c>
      <c r="H477">
        <v>1</v>
      </c>
      <c r="I477" t="s">
        <v>1053</v>
      </c>
      <c r="J477" t="s">
        <v>45</v>
      </c>
      <c r="K477" t="s">
        <v>1054</v>
      </c>
      <c r="L477">
        <v>1191</v>
      </c>
      <c r="N477">
        <v>1013</v>
      </c>
      <c r="O477" t="s">
        <v>1055</v>
      </c>
      <c r="P477" t="s">
        <v>1055</v>
      </c>
      <c r="Q477">
        <v>1</v>
      </c>
      <c r="X477">
        <v>4.6500000000000004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1</v>
      </c>
      <c r="AF477" t="s">
        <v>45</v>
      </c>
      <c r="AG477">
        <v>4.6500000000000004</v>
      </c>
      <c r="AH477">
        <v>2</v>
      </c>
      <c r="AI477">
        <v>22957715</v>
      </c>
      <c r="AJ477">
        <v>501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>
      <c r="A478">
        <f>ROW(Source!A1066)</f>
        <v>1066</v>
      </c>
      <c r="B478">
        <v>22957719</v>
      </c>
      <c r="C478">
        <v>22957714</v>
      </c>
      <c r="D478">
        <v>7231421</v>
      </c>
      <c r="E478">
        <v>1</v>
      </c>
      <c r="F478">
        <v>1</v>
      </c>
      <c r="G478">
        <v>7157832</v>
      </c>
      <c r="H478">
        <v>2</v>
      </c>
      <c r="I478" t="s">
        <v>1157</v>
      </c>
      <c r="J478" t="s">
        <v>1158</v>
      </c>
      <c r="K478" t="s">
        <v>1159</v>
      </c>
      <c r="L478">
        <v>1368</v>
      </c>
      <c r="N478">
        <v>1011</v>
      </c>
      <c r="O478" t="s">
        <v>1059</v>
      </c>
      <c r="P478" t="s">
        <v>1059</v>
      </c>
      <c r="Q478">
        <v>1</v>
      </c>
      <c r="X478">
        <v>0.01</v>
      </c>
      <c r="Y478">
        <v>0</v>
      </c>
      <c r="Z478">
        <v>74.44</v>
      </c>
      <c r="AA478">
        <v>17.59</v>
      </c>
      <c r="AB478">
        <v>0</v>
      </c>
      <c r="AC478">
        <v>0</v>
      </c>
      <c r="AD478">
        <v>1</v>
      </c>
      <c r="AE478">
        <v>0</v>
      </c>
      <c r="AF478" t="s">
        <v>45</v>
      </c>
      <c r="AG478">
        <v>0.01</v>
      </c>
      <c r="AH478">
        <v>2</v>
      </c>
      <c r="AI478">
        <v>22957716</v>
      </c>
      <c r="AJ478">
        <v>502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>
      <c r="A479">
        <f>ROW(Source!A1066)</f>
        <v>1066</v>
      </c>
      <c r="B479">
        <v>22957720</v>
      </c>
      <c r="C479">
        <v>22957714</v>
      </c>
      <c r="D479">
        <v>9283418</v>
      </c>
      <c r="E479">
        <v>1</v>
      </c>
      <c r="F479">
        <v>1</v>
      </c>
      <c r="G479">
        <v>7157832</v>
      </c>
      <c r="H479">
        <v>2</v>
      </c>
      <c r="I479" t="s">
        <v>1340</v>
      </c>
      <c r="J479" t="s">
        <v>1341</v>
      </c>
      <c r="K479" t="s">
        <v>1342</v>
      </c>
      <c r="L479">
        <v>1368</v>
      </c>
      <c r="N479">
        <v>1011</v>
      </c>
      <c r="O479" t="s">
        <v>1059</v>
      </c>
      <c r="P479" t="s">
        <v>1059</v>
      </c>
      <c r="Q479">
        <v>1</v>
      </c>
      <c r="X479">
        <v>0.03</v>
      </c>
      <c r="Y479">
        <v>0</v>
      </c>
      <c r="Z479">
        <v>1.76</v>
      </c>
      <c r="AA479">
        <v>0.01</v>
      </c>
      <c r="AB479">
        <v>0</v>
      </c>
      <c r="AC479">
        <v>0</v>
      </c>
      <c r="AD479">
        <v>1</v>
      </c>
      <c r="AE479">
        <v>0</v>
      </c>
      <c r="AF479" t="s">
        <v>45</v>
      </c>
      <c r="AG479">
        <v>0.03</v>
      </c>
      <c r="AH479">
        <v>2</v>
      </c>
      <c r="AI479">
        <v>22957717</v>
      </c>
      <c r="AJ479">
        <v>503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>
      <c r="A480">
        <f>ROW(Source!A1066)</f>
        <v>1066</v>
      </c>
      <c r="B480">
        <v>22957721</v>
      </c>
      <c r="C480">
        <v>22957714</v>
      </c>
      <c r="D480">
        <v>17237731</v>
      </c>
      <c r="E480">
        <v>7157832</v>
      </c>
      <c r="F480">
        <v>1</v>
      </c>
      <c r="G480">
        <v>7157832</v>
      </c>
      <c r="H480">
        <v>3</v>
      </c>
      <c r="I480" t="s">
        <v>1502</v>
      </c>
      <c r="J480" t="s">
        <v>45</v>
      </c>
      <c r="K480" t="s">
        <v>1503</v>
      </c>
      <c r="L480">
        <v>1346</v>
      </c>
      <c r="N480">
        <v>1009</v>
      </c>
      <c r="O480" t="s">
        <v>163</v>
      </c>
      <c r="P480" t="s">
        <v>163</v>
      </c>
      <c r="Q480">
        <v>1</v>
      </c>
      <c r="X480">
        <v>10.3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 t="s">
        <v>45</v>
      </c>
      <c r="AG480">
        <v>10.3</v>
      </c>
      <c r="AH480">
        <v>3</v>
      </c>
      <c r="AI480">
        <v>-1</v>
      </c>
      <c r="AJ480" t="s">
        <v>45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>
      <c r="A481">
        <f>ROW(Source!A1068)</f>
        <v>1068</v>
      </c>
      <c r="B481">
        <v>22957732</v>
      </c>
      <c r="C481">
        <v>22957724</v>
      </c>
      <c r="D481">
        <v>7157835</v>
      </c>
      <c r="E481">
        <v>7157832</v>
      </c>
      <c r="F481">
        <v>1</v>
      </c>
      <c r="G481">
        <v>7157832</v>
      </c>
      <c r="H481">
        <v>1</v>
      </c>
      <c r="I481" t="s">
        <v>1053</v>
      </c>
      <c r="J481" t="s">
        <v>45</v>
      </c>
      <c r="K481" t="s">
        <v>1054</v>
      </c>
      <c r="L481">
        <v>1191</v>
      </c>
      <c r="N481">
        <v>1013</v>
      </c>
      <c r="O481" t="s">
        <v>1055</v>
      </c>
      <c r="P481" t="s">
        <v>1055</v>
      </c>
      <c r="Q481">
        <v>1</v>
      </c>
      <c r="X481">
        <v>27.8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1</v>
      </c>
      <c r="AF481" t="s">
        <v>45</v>
      </c>
      <c r="AG481">
        <v>27.8</v>
      </c>
      <c r="AH481">
        <v>2</v>
      </c>
      <c r="AI481">
        <v>22957725</v>
      </c>
      <c r="AJ481">
        <v>505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>
      <c r="A482">
        <f>ROW(Source!A1068)</f>
        <v>1068</v>
      </c>
      <c r="B482">
        <v>22957733</v>
      </c>
      <c r="C482">
        <v>22957724</v>
      </c>
      <c r="D482">
        <v>7159942</v>
      </c>
      <c r="E482">
        <v>7157832</v>
      </c>
      <c r="F482">
        <v>1</v>
      </c>
      <c r="G482">
        <v>7157832</v>
      </c>
      <c r="H482">
        <v>2</v>
      </c>
      <c r="I482" t="s">
        <v>1063</v>
      </c>
      <c r="J482" t="s">
        <v>45</v>
      </c>
      <c r="K482" t="s">
        <v>1064</v>
      </c>
      <c r="L482">
        <v>1344</v>
      </c>
      <c r="N482">
        <v>1008</v>
      </c>
      <c r="O482" t="s">
        <v>1065</v>
      </c>
      <c r="P482" t="s">
        <v>1065</v>
      </c>
      <c r="Q482">
        <v>1</v>
      </c>
      <c r="X482">
        <v>4.47</v>
      </c>
      <c r="Y482">
        <v>0</v>
      </c>
      <c r="Z482">
        <v>1</v>
      </c>
      <c r="AA482">
        <v>0</v>
      </c>
      <c r="AB482">
        <v>0</v>
      </c>
      <c r="AC482">
        <v>0</v>
      </c>
      <c r="AD482">
        <v>1</v>
      </c>
      <c r="AE482">
        <v>0</v>
      </c>
      <c r="AF482" t="s">
        <v>45</v>
      </c>
      <c r="AG482">
        <v>4.47</v>
      </c>
      <c r="AH482">
        <v>2</v>
      </c>
      <c r="AI482">
        <v>22957726</v>
      </c>
      <c r="AJ482">
        <v>506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>
      <c r="A483">
        <f>ROW(Source!A1068)</f>
        <v>1068</v>
      </c>
      <c r="B483">
        <v>22957734</v>
      </c>
      <c r="C483">
        <v>22957724</v>
      </c>
      <c r="D483">
        <v>7231827</v>
      </c>
      <c r="E483">
        <v>1</v>
      </c>
      <c r="F483">
        <v>1</v>
      </c>
      <c r="G483">
        <v>7157832</v>
      </c>
      <c r="H483">
        <v>3</v>
      </c>
      <c r="I483" t="s">
        <v>612</v>
      </c>
      <c r="J483" t="s">
        <v>614</v>
      </c>
      <c r="K483" t="s">
        <v>613</v>
      </c>
      <c r="L483">
        <v>1339</v>
      </c>
      <c r="N483">
        <v>1007</v>
      </c>
      <c r="O483" t="s">
        <v>102</v>
      </c>
      <c r="P483" t="s">
        <v>102</v>
      </c>
      <c r="Q483">
        <v>1</v>
      </c>
      <c r="X483">
        <v>0.24</v>
      </c>
      <c r="Y483">
        <v>7.07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 t="s">
        <v>45</v>
      </c>
      <c r="AG483">
        <v>0.24</v>
      </c>
      <c r="AH483">
        <v>2</v>
      </c>
      <c r="AI483">
        <v>22957727</v>
      </c>
      <c r="AJ483">
        <v>507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>
      <c r="A484">
        <f>ROW(Source!A1068)</f>
        <v>1068</v>
      </c>
      <c r="B484">
        <v>22957735</v>
      </c>
      <c r="C484">
        <v>22957724</v>
      </c>
      <c r="D484">
        <v>7233129</v>
      </c>
      <c r="E484">
        <v>1</v>
      </c>
      <c r="F484">
        <v>1</v>
      </c>
      <c r="G484">
        <v>7157832</v>
      </c>
      <c r="H484">
        <v>3</v>
      </c>
      <c r="I484" t="s">
        <v>1181</v>
      </c>
      <c r="J484" t="s">
        <v>1182</v>
      </c>
      <c r="K484" t="s">
        <v>1183</v>
      </c>
      <c r="L484">
        <v>1327</v>
      </c>
      <c r="N484">
        <v>1005</v>
      </c>
      <c r="O484" t="s">
        <v>462</v>
      </c>
      <c r="P484" t="s">
        <v>462</v>
      </c>
      <c r="Q484">
        <v>1</v>
      </c>
      <c r="X484">
        <v>0.8</v>
      </c>
      <c r="Y484">
        <v>104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0</v>
      </c>
      <c r="AF484" t="s">
        <v>45</v>
      </c>
      <c r="AG484">
        <v>0.8</v>
      </c>
      <c r="AH484">
        <v>2</v>
      </c>
      <c r="AI484">
        <v>22957728</v>
      </c>
      <c r="AJ484">
        <v>508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>
      <c r="A485">
        <f>ROW(Source!A1068)</f>
        <v>1068</v>
      </c>
      <c r="B485">
        <v>22957736</v>
      </c>
      <c r="C485">
        <v>22957724</v>
      </c>
      <c r="D485">
        <v>7232109</v>
      </c>
      <c r="E485">
        <v>1</v>
      </c>
      <c r="F485">
        <v>1</v>
      </c>
      <c r="G485">
        <v>7157832</v>
      </c>
      <c r="H485">
        <v>3</v>
      </c>
      <c r="I485" t="s">
        <v>1184</v>
      </c>
      <c r="J485" t="s">
        <v>1185</v>
      </c>
      <c r="K485" t="s">
        <v>1186</v>
      </c>
      <c r="L485">
        <v>1348</v>
      </c>
      <c r="N485">
        <v>1009</v>
      </c>
      <c r="O485" t="s">
        <v>138</v>
      </c>
      <c r="P485" t="s">
        <v>138</v>
      </c>
      <c r="Q485">
        <v>1000</v>
      </c>
      <c r="X485">
        <v>4.0200000000000001E-3</v>
      </c>
      <c r="Y485">
        <v>12237.68</v>
      </c>
      <c r="Z485">
        <v>0</v>
      </c>
      <c r="AA485">
        <v>0</v>
      </c>
      <c r="AB485">
        <v>0</v>
      </c>
      <c r="AC485">
        <v>0</v>
      </c>
      <c r="AD485">
        <v>1</v>
      </c>
      <c r="AE485">
        <v>0</v>
      </c>
      <c r="AF485" t="s">
        <v>45</v>
      </c>
      <c r="AG485">
        <v>4.0200000000000001E-3</v>
      </c>
      <c r="AH485">
        <v>2</v>
      </c>
      <c r="AI485">
        <v>22957729</v>
      </c>
      <c r="AJ485">
        <v>511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>
      <c r="A486">
        <f>ROW(Source!A1068)</f>
        <v>1068</v>
      </c>
      <c r="B486">
        <v>22957737</v>
      </c>
      <c r="C486">
        <v>22957724</v>
      </c>
      <c r="D486">
        <v>7232360</v>
      </c>
      <c r="E486">
        <v>1</v>
      </c>
      <c r="F486">
        <v>1</v>
      </c>
      <c r="G486">
        <v>7157832</v>
      </c>
      <c r="H486">
        <v>3</v>
      </c>
      <c r="I486" t="s">
        <v>1187</v>
      </c>
      <c r="J486" t="s">
        <v>1188</v>
      </c>
      <c r="K486" t="s">
        <v>1189</v>
      </c>
      <c r="L486">
        <v>1348</v>
      </c>
      <c r="N486">
        <v>1009</v>
      </c>
      <c r="O486" t="s">
        <v>138</v>
      </c>
      <c r="P486" t="s">
        <v>138</v>
      </c>
      <c r="Q486">
        <v>1000</v>
      </c>
      <c r="X486">
        <v>2.5499999999999998E-2</v>
      </c>
      <c r="Y486">
        <v>545.21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0</v>
      </c>
      <c r="AF486" t="s">
        <v>45</v>
      </c>
      <c r="AG486">
        <v>2.5499999999999998E-2</v>
      </c>
      <c r="AH486">
        <v>2</v>
      </c>
      <c r="AI486">
        <v>22957730</v>
      </c>
      <c r="AJ486">
        <v>512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>
      <c r="A487">
        <f>ROW(Source!A1068)</f>
        <v>1068</v>
      </c>
      <c r="B487">
        <v>22957738</v>
      </c>
      <c r="C487">
        <v>22957724</v>
      </c>
      <c r="D487">
        <v>7232367</v>
      </c>
      <c r="E487">
        <v>1</v>
      </c>
      <c r="F487">
        <v>1</v>
      </c>
      <c r="G487">
        <v>7157832</v>
      </c>
      <c r="H487">
        <v>3</v>
      </c>
      <c r="I487" t="s">
        <v>1190</v>
      </c>
      <c r="J487" t="s">
        <v>1191</v>
      </c>
      <c r="K487" t="s">
        <v>1192</v>
      </c>
      <c r="L487">
        <v>1348</v>
      </c>
      <c r="N487">
        <v>1009</v>
      </c>
      <c r="O487" t="s">
        <v>138</v>
      </c>
      <c r="P487" t="s">
        <v>138</v>
      </c>
      <c r="Q487">
        <v>1000</v>
      </c>
      <c r="X487">
        <v>1.0200000000000001E-3</v>
      </c>
      <c r="Y487">
        <v>12705.7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 t="s">
        <v>45</v>
      </c>
      <c r="AG487">
        <v>1.0200000000000001E-3</v>
      </c>
      <c r="AH487">
        <v>2</v>
      </c>
      <c r="AI487">
        <v>22957731</v>
      </c>
      <c r="AJ487">
        <v>513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>
      <c r="A488">
        <f>ROW(Source!A1068)</f>
        <v>1068</v>
      </c>
      <c r="B488">
        <v>22957739</v>
      </c>
      <c r="C488">
        <v>22957724</v>
      </c>
      <c r="D488">
        <v>7164016</v>
      </c>
      <c r="E488">
        <v>7157832</v>
      </c>
      <c r="F488">
        <v>1</v>
      </c>
      <c r="G488">
        <v>7157832</v>
      </c>
      <c r="H488">
        <v>3</v>
      </c>
      <c r="I488" t="s">
        <v>1447</v>
      </c>
      <c r="J488" t="s">
        <v>45</v>
      </c>
      <c r="K488" t="s">
        <v>1448</v>
      </c>
      <c r="L488">
        <v>1348</v>
      </c>
      <c r="N488">
        <v>1009</v>
      </c>
      <c r="O488" t="s">
        <v>138</v>
      </c>
      <c r="P488" t="s">
        <v>138</v>
      </c>
      <c r="Q488">
        <v>1000</v>
      </c>
      <c r="X488">
        <v>7.1999999999999998E-3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s">
        <v>45</v>
      </c>
      <c r="AG488">
        <v>7.1999999999999998E-3</v>
      </c>
      <c r="AH488">
        <v>3</v>
      </c>
      <c r="AI488">
        <v>-1</v>
      </c>
      <c r="AJ488" t="s">
        <v>45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>
      <c r="A489">
        <f>ROW(Source!A1068)</f>
        <v>1068</v>
      </c>
      <c r="B489">
        <v>22957740</v>
      </c>
      <c r="C489">
        <v>22957724</v>
      </c>
      <c r="D489">
        <v>7164326</v>
      </c>
      <c r="E489">
        <v>7157832</v>
      </c>
      <c r="F489">
        <v>1</v>
      </c>
      <c r="G489">
        <v>7157832</v>
      </c>
      <c r="H489">
        <v>3</v>
      </c>
      <c r="I489" t="s">
        <v>1449</v>
      </c>
      <c r="J489" t="s">
        <v>45</v>
      </c>
      <c r="K489" t="s">
        <v>1450</v>
      </c>
      <c r="L489">
        <v>1348</v>
      </c>
      <c r="N489">
        <v>1009</v>
      </c>
      <c r="O489" t="s">
        <v>138</v>
      </c>
      <c r="P489" t="s">
        <v>138</v>
      </c>
      <c r="Q489">
        <v>1000</v>
      </c>
      <c r="X489">
        <v>7.0999999999999994E-2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 t="s">
        <v>45</v>
      </c>
      <c r="AG489">
        <v>7.0999999999999994E-2</v>
      </c>
      <c r="AH489">
        <v>3</v>
      </c>
      <c r="AI489">
        <v>-1</v>
      </c>
      <c r="AJ489" t="s">
        <v>45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>
      <c r="A490">
        <f>ROW(Source!A1097)</f>
        <v>1097</v>
      </c>
      <c r="B490">
        <v>22957748</v>
      </c>
      <c r="C490">
        <v>22957745</v>
      </c>
      <c r="D490">
        <v>7157835</v>
      </c>
      <c r="E490">
        <v>7157832</v>
      </c>
      <c r="F490">
        <v>1</v>
      </c>
      <c r="G490">
        <v>7157832</v>
      </c>
      <c r="H490">
        <v>1</v>
      </c>
      <c r="I490" t="s">
        <v>1053</v>
      </c>
      <c r="J490" t="s">
        <v>45</v>
      </c>
      <c r="K490" t="s">
        <v>1054</v>
      </c>
      <c r="L490">
        <v>1191</v>
      </c>
      <c r="N490">
        <v>1013</v>
      </c>
      <c r="O490" t="s">
        <v>1055</v>
      </c>
      <c r="P490" t="s">
        <v>1055</v>
      </c>
      <c r="Q490">
        <v>1</v>
      </c>
      <c r="X490">
        <v>146.80000000000001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1</v>
      </c>
      <c r="AF490" t="s">
        <v>45</v>
      </c>
      <c r="AG490">
        <v>146.80000000000001</v>
      </c>
      <c r="AH490">
        <v>2</v>
      </c>
      <c r="AI490">
        <v>22957746</v>
      </c>
      <c r="AJ490">
        <v>514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>
      <c r="A491">
        <f>ROW(Source!A1097)</f>
        <v>1097</v>
      </c>
      <c r="B491">
        <v>22957750</v>
      </c>
      <c r="C491">
        <v>22957745</v>
      </c>
      <c r="D491">
        <v>7182702</v>
      </c>
      <c r="E491">
        <v>7157832</v>
      </c>
      <c r="F491">
        <v>1</v>
      </c>
      <c r="G491">
        <v>7157832</v>
      </c>
      <c r="H491">
        <v>3</v>
      </c>
      <c r="I491" t="s">
        <v>1066</v>
      </c>
      <c r="J491" t="s">
        <v>45</v>
      </c>
      <c r="K491" t="s">
        <v>1134</v>
      </c>
      <c r="L491">
        <v>1348</v>
      </c>
      <c r="N491">
        <v>1009</v>
      </c>
      <c r="O491" t="s">
        <v>138</v>
      </c>
      <c r="P491" t="s">
        <v>138</v>
      </c>
      <c r="Q491">
        <v>1000</v>
      </c>
      <c r="X491">
        <v>3.38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 t="s">
        <v>45</v>
      </c>
      <c r="AG491">
        <v>3.38</v>
      </c>
      <c r="AH491">
        <v>2</v>
      </c>
      <c r="AI491">
        <v>22957747</v>
      </c>
      <c r="AJ491">
        <v>515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>
      <c r="A492">
        <f>ROW(Source!A1097)</f>
        <v>1097</v>
      </c>
      <c r="B492">
        <v>22957749</v>
      </c>
      <c r="C492">
        <v>22957745</v>
      </c>
      <c r="D492">
        <v>7178746</v>
      </c>
      <c r="E492">
        <v>7157832</v>
      </c>
      <c r="F492">
        <v>1</v>
      </c>
      <c r="G492">
        <v>7157832</v>
      </c>
      <c r="H492">
        <v>3</v>
      </c>
      <c r="I492" t="s">
        <v>1443</v>
      </c>
      <c r="J492" t="s">
        <v>45</v>
      </c>
      <c r="K492" t="s">
        <v>1444</v>
      </c>
      <c r="L492">
        <v>1339</v>
      </c>
      <c r="N492">
        <v>1007</v>
      </c>
      <c r="O492" t="s">
        <v>102</v>
      </c>
      <c r="P492" t="s">
        <v>102</v>
      </c>
      <c r="Q492">
        <v>1</v>
      </c>
      <c r="X492">
        <v>2.2000000000000002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 t="s">
        <v>45</v>
      </c>
      <c r="AG492">
        <v>2.2000000000000002</v>
      </c>
      <c r="AH492">
        <v>3</v>
      </c>
      <c r="AI492">
        <v>-1</v>
      </c>
      <c r="AJ492" t="s">
        <v>45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>
      <c r="A493">
        <f>ROW(Source!A1099)</f>
        <v>1099</v>
      </c>
      <c r="B493">
        <v>22957757</v>
      </c>
      <c r="C493">
        <v>22957753</v>
      </c>
      <c r="D493">
        <v>7157835</v>
      </c>
      <c r="E493">
        <v>7157832</v>
      </c>
      <c r="F493">
        <v>1</v>
      </c>
      <c r="G493">
        <v>7157832</v>
      </c>
      <c r="H493">
        <v>1</v>
      </c>
      <c r="I493" t="s">
        <v>1053</v>
      </c>
      <c r="J493" t="s">
        <v>45</v>
      </c>
      <c r="K493" t="s">
        <v>1054</v>
      </c>
      <c r="L493">
        <v>1191</v>
      </c>
      <c r="N493">
        <v>1013</v>
      </c>
      <c r="O493" t="s">
        <v>1055</v>
      </c>
      <c r="P493" t="s">
        <v>1055</v>
      </c>
      <c r="Q493">
        <v>1</v>
      </c>
      <c r="X493">
        <v>4.6500000000000004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1</v>
      </c>
      <c r="AF493" t="s">
        <v>45</v>
      </c>
      <c r="AG493">
        <v>4.6500000000000004</v>
      </c>
      <c r="AH493">
        <v>2</v>
      </c>
      <c r="AI493">
        <v>22957754</v>
      </c>
      <c r="AJ493">
        <v>517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>
      <c r="A494">
        <f>ROW(Source!A1099)</f>
        <v>1099</v>
      </c>
      <c r="B494">
        <v>22957758</v>
      </c>
      <c r="C494">
        <v>22957753</v>
      </c>
      <c r="D494">
        <v>7231421</v>
      </c>
      <c r="E494">
        <v>1</v>
      </c>
      <c r="F494">
        <v>1</v>
      </c>
      <c r="G494">
        <v>7157832</v>
      </c>
      <c r="H494">
        <v>2</v>
      </c>
      <c r="I494" t="s">
        <v>1157</v>
      </c>
      <c r="J494" t="s">
        <v>1158</v>
      </c>
      <c r="K494" t="s">
        <v>1159</v>
      </c>
      <c r="L494">
        <v>1368</v>
      </c>
      <c r="N494">
        <v>1011</v>
      </c>
      <c r="O494" t="s">
        <v>1059</v>
      </c>
      <c r="P494" t="s">
        <v>1059</v>
      </c>
      <c r="Q494">
        <v>1</v>
      </c>
      <c r="X494">
        <v>0.01</v>
      </c>
      <c r="Y494">
        <v>0</v>
      </c>
      <c r="Z494">
        <v>74.44</v>
      </c>
      <c r="AA494">
        <v>17.59</v>
      </c>
      <c r="AB494">
        <v>0</v>
      </c>
      <c r="AC494">
        <v>0</v>
      </c>
      <c r="AD494">
        <v>1</v>
      </c>
      <c r="AE494">
        <v>0</v>
      </c>
      <c r="AF494" t="s">
        <v>45</v>
      </c>
      <c r="AG494">
        <v>0.01</v>
      </c>
      <c r="AH494">
        <v>2</v>
      </c>
      <c r="AI494">
        <v>22957755</v>
      </c>
      <c r="AJ494">
        <v>518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>
      <c r="A495">
        <f>ROW(Source!A1099)</f>
        <v>1099</v>
      </c>
      <c r="B495">
        <v>22957759</v>
      </c>
      <c r="C495">
        <v>22957753</v>
      </c>
      <c r="D495">
        <v>9283418</v>
      </c>
      <c r="E495">
        <v>1</v>
      </c>
      <c r="F495">
        <v>1</v>
      </c>
      <c r="G495">
        <v>7157832</v>
      </c>
      <c r="H495">
        <v>2</v>
      </c>
      <c r="I495" t="s">
        <v>1340</v>
      </c>
      <c r="J495" t="s">
        <v>1341</v>
      </c>
      <c r="K495" t="s">
        <v>1342</v>
      </c>
      <c r="L495">
        <v>1368</v>
      </c>
      <c r="N495">
        <v>1011</v>
      </c>
      <c r="O495" t="s">
        <v>1059</v>
      </c>
      <c r="P495" t="s">
        <v>1059</v>
      </c>
      <c r="Q495">
        <v>1</v>
      </c>
      <c r="X495">
        <v>0.03</v>
      </c>
      <c r="Y495">
        <v>0</v>
      </c>
      <c r="Z495">
        <v>1.76</v>
      </c>
      <c r="AA495">
        <v>0.01</v>
      </c>
      <c r="AB495">
        <v>0</v>
      </c>
      <c r="AC495">
        <v>0</v>
      </c>
      <c r="AD495">
        <v>1</v>
      </c>
      <c r="AE495">
        <v>0</v>
      </c>
      <c r="AF495" t="s">
        <v>45</v>
      </c>
      <c r="AG495">
        <v>0.03</v>
      </c>
      <c r="AH495">
        <v>2</v>
      </c>
      <c r="AI495">
        <v>22957756</v>
      </c>
      <c r="AJ495">
        <v>519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>
      <c r="A496">
        <f>ROW(Source!A1099)</f>
        <v>1099</v>
      </c>
      <c r="B496">
        <v>22957760</v>
      </c>
      <c r="C496">
        <v>22957753</v>
      </c>
      <c r="D496">
        <v>17237731</v>
      </c>
      <c r="E496">
        <v>7157832</v>
      </c>
      <c r="F496">
        <v>1</v>
      </c>
      <c r="G496">
        <v>7157832</v>
      </c>
      <c r="H496">
        <v>3</v>
      </c>
      <c r="I496" t="s">
        <v>1502</v>
      </c>
      <c r="J496" t="s">
        <v>45</v>
      </c>
      <c r="K496" t="s">
        <v>1503</v>
      </c>
      <c r="L496">
        <v>1346</v>
      </c>
      <c r="N496">
        <v>1009</v>
      </c>
      <c r="O496" t="s">
        <v>163</v>
      </c>
      <c r="P496" t="s">
        <v>163</v>
      </c>
      <c r="Q496">
        <v>1</v>
      </c>
      <c r="X496">
        <v>10.3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s">
        <v>45</v>
      </c>
      <c r="AG496">
        <v>10.3</v>
      </c>
      <c r="AH496">
        <v>3</v>
      </c>
      <c r="AI496">
        <v>-1</v>
      </c>
      <c r="AJ496" t="s">
        <v>45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>
      <c r="A497">
        <f>ROW(Source!A1101)</f>
        <v>1101</v>
      </c>
      <c r="B497">
        <v>22957771</v>
      </c>
      <c r="C497">
        <v>22957763</v>
      </c>
      <c r="D497">
        <v>7157835</v>
      </c>
      <c r="E497">
        <v>7157832</v>
      </c>
      <c r="F497">
        <v>1</v>
      </c>
      <c r="G497">
        <v>7157832</v>
      </c>
      <c r="H497">
        <v>1</v>
      </c>
      <c r="I497" t="s">
        <v>1053</v>
      </c>
      <c r="J497" t="s">
        <v>45</v>
      </c>
      <c r="K497" t="s">
        <v>1054</v>
      </c>
      <c r="L497">
        <v>1191</v>
      </c>
      <c r="N497">
        <v>1013</v>
      </c>
      <c r="O497" t="s">
        <v>1055</v>
      </c>
      <c r="P497" t="s">
        <v>1055</v>
      </c>
      <c r="Q497">
        <v>1</v>
      </c>
      <c r="X497">
        <v>27.8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1</v>
      </c>
      <c r="AF497" t="s">
        <v>45</v>
      </c>
      <c r="AG497">
        <v>27.8</v>
      </c>
      <c r="AH497">
        <v>2</v>
      </c>
      <c r="AI497">
        <v>22957764</v>
      </c>
      <c r="AJ497">
        <v>521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>
      <c r="A498">
        <f>ROW(Source!A1101)</f>
        <v>1101</v>
      </c>
      <c r="B498">
        <v>22957772</v>
      </c>
      <c r="C498">
        <v>22957763</v>
      </c>
      <c r="D498">
        <v>7159942</v>
      </c>
      <c r="E498">
        <v>7157832</v>
      </c>
      <c r="F498">
        <v>1</v>
      </c>
      <c r="G498">
        <v>7157832</v>
      </c>
      <c r="H498">
        <v>2</v>
      </c>
      <c r="I498" t="s">
        <v>1063</v>
      </c>
      <c r="J498" t="s">
        <v>45</v>
      </c>
      <c r="K498" t="s">
        <v>1064</v>
      </c>
      <c r="L498">
        <v>1344</v>
      </c>
      <c r="N498">
        <v>1008</v>
      </c>
      <c r="O498" t="s">
        <v>1065</v>
      </c>
      <c r="P498" t="s">
        <v>1065</v>
      </c>
      <c r="Q498">
        <v>1</v>
      </c>
      <c r="X498">
        <v>4.47</v>
      </c>
      <c r="Y498">
        <v>0</v>
      </c>
      <c r="Z498">
        <v>1</v>
      </c>
      <c r="AA498">
        <v>0</v>
      </c>
      <c r="AB498">
        <v>0</v>
      </c>
      <c r="AC498">
        <v>0</v>
      </c>
      <c r="AD498">
        <v>1</v>
      </c>
      <c r="AE498">
        <v>0</v>
      </c>
      <c r="AF498" t="s">
        <v>45</v>
      </c>
      <c r="AG498">
        <v>4.47</v>
      </c>
      <c r="AH498">
        <v>2</v>
      </c>
      <c r="AI498">
        <v>22957765</v>
      </c>
      <c r="AJ498">
        <v>522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>
      <c r="A499">
        <f>ROW(Source!A1101)</f>
        <v>1101</v>
      </c>
      <c r="B499">
        <v>22957773</v>
      </c>
      <c r="C499">
        <v>22957763</v>
      </c>
      <c r="D499">
        <v>7231827</v>
      </c>
      <c r="E499">
        <v>1</v>
      </c>
      <c r="F499">
        <v>1</v>
      </c>
      <c r="G499">
        <v>7157832</v>
      </c>
      <c r="H499">
        <v>3</v>
      </c>
      <c r="I499" t="s">
        <v>612</v>
      </c>
      <c r="J499" t="s">
        <v>614</v>
      </c>
      <c r="K499" t="s">
        <v>613</v>
      </c>
      <c r="L499">
        <v>1339</v>
      </c>
      <c r="N499">
        <v>1007</v>
      </c>
      <c r="O499" t="s">
        <v>102</v>
      </c>
      <c r="P499" t="s">
        <v>102</v>
      </c>
      <c r="Q499">
        <v>1</v>
      </c>
      <c r="X499">
        <v>0.24</v>
      </c>
      <c r="Y499">
        <v>7.07</v>
      </c>
      <c r="Z499">
        <v>0</v>
      </c>
      <c r="AA499">
        <v>0</v>
      </c>
      <c r="AB499">
        <v>0</v>
      </c>
      <c r="AC499">
        <v>0</v>
      </c>
      <c r="AD499">
        <v>1</v>
      </c>
      <c r="AE499">
        <v>0</v>
      </c>
      <c r="AF499" t="s">
        <v>45</v>
      </c>
      <c r="AG499">
        <v>0.24</v>
      </c>
      <c r="AH499">
        <v>2</v>
      </c>
      <c r="AI499">
        <v>22957766</v>
      </c>
      <c r="AJ499">
        <v>523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>
      <c r="A500">
        <f>ROW(Source!A1101)</f>
        <v>1101</v>
      </c>
      <c r="B500">
        <v>22957774</v>
      </c>
      <c r="C500">
        <v>22957763</v>
      </c>
      <c r="D500">
        <v>7233129</v>
      </c>
      <c r="E500">
        <v>1</v>
      </c>
      <c r="F500">
        <v>1</v>
      </c>
      <c r="G500">
        <v>7157832</v>
      </c>
      <c r="H500">
        <v>3</v>
      </c>
      <c r="I500" t="s">
        <v>1181</v>
      </c>
      <c r="J500" t="s">
        <v>1182</v>
      </c>
      <c r="K500" t="s">
        <v>1183</v>
      </c>
      <c r="L500">
        <v>1327</v>
      </c>
      <c r="N500">
        <v>1005</v>
      </c>
      <c r="O500" t="s">
        <v>462</v>
      </c>
      <c r="P500" t="s">
        <v>462</v>
      </c>
      <c r="Q500">
        <v>1</v>
      </c>
      <c r="X500">
        <v>0.8</v>
      </c>
      <c r="Y500">
        <v>104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0</v>
      </c>
      <c r="AF500" t="s">
        <v>45</v>
      </c>
      <c r="AG500">
        <v>0.8</v>
      </c>
      <c r="AH500">
        <v>2</v>
      </c>
      <c r="AI500">
        <v>22957767</v>
      </c>
      <c r="AJ500">
        <v>524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>
      <c r="A501">
        <f>ROW(Source!A1101)</f>
        <v>1101</v>
      </c>
      <c r="B501">
        <v>22957775</v>
      </c>
      <c r="C501">
        <v>22957763</v>
      </c>
      <c r="D501">
        <v>7232109</v>
      </c>
      <c r="E501">
        <v>1</v>
      </c>
      <c r="F501">
        <v>1</v>
      </c>
      <c r="G501">
        <v>7157832</v>
      </c>
      <c r="H501">
        <v>3</v>
      </c>
      <c r="I501" t="s">
        <v>1184</v>
      </c>
      <c r="J501" t="s">
        <v>1185</v>
      </c>
      <c r="K501" t="s">
        <v>1186</v>
      </c>
      <c r="L501">
        <v>1348</v>
      </c>
      <c r="N501">
        <v>1009</v>
      </c>
      <c r="O501" t="s">
        <v>138</v>
      </c>
      <c r="P501" t="s">
        <v>138</v>
      </c>
      <c r="Q501">
        <v>1000</v>
      </c>
      <c r="X501">
        <v>4.0200000000000001E-3</v>
      </c>
      <c r="Y501">
        <v>12237.68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45</v>
      </c>
      <c r="AG501">
        <v>4.0200000000000001E-3</v>
      </c>
      <c r="AH501">
        <v>2</v>
      </c>
      <c r="AI501">
        <v>22957768</v>
      </c>
      <c r="AJ501">
        <v>527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>
      <c r="A502">
        <f>ROW(Source!A1101)</f>
        <v>1101</v>
      </c>
      <c r="B502">
        <v>22957776</v>
      </c>
      <c r="C502">
        <v>22957763</v>
      </c>
      <c r="D502">
        <v>7232360</v>
      </c>
      <c r="E502">
        <v>1</v>
      </c>
      <c r="F502">
        <v>1</v>
      </c>
      <c r="G502">
        <v>7157832</v>
      </c>
      <c r="H502">
        <v>3</v>
      </c>
      <c r="I502" t="s">
        <v>1187</v>
      </c>
      <c r="J502" t="s">
        <v>1188</v>
      </c>
      <c r="K502" t="s">
        <v>1189</v>
      </c>
      <c r="L502">
        <v>1348</v>
      </c>
      <c r="N502">
        <v>1009</v>
      </c>
      <c r="O502" t="s">
        <v>138</v>
      </c>
      <c r="P502" t="s">
        <v>138</v>
      </c>
      <c r="Q502">
        <v>1000</v>
      </c>
      <c r="X502">
        <v>2.5499999999999998E-2</v>
      </c>
      <c r="Y502">
        <v>545.21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0</v>
      </c>
      <c r="AF502" t="s">
        <v>45</v>
      </c>
      <c r="AG502">
        <v>2.5499999999999998E-2</v>
      </c>
      <c r="AH502">
        <v>2</v>
      </c>
      <c r="AI502">
        <v>22957769</v>
      </c>
      <c r="AJ502">
        <v>528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>
      <c r="A503">
        <f>ROW(Source!A1101)</f>
        <v>1101</v>
      </c>
      <c r="B503">
        <v>22957777</v>
      </c>
      <c r="C503">
        <v>22957763</v>
      </c>
      <c r="D503">
        <v>7232367</v>
      </c>
      <c r="E503">
        <v>1</v>
      </c>
      <c r="F503">
        <v>1</v>
      </c>
      <c r="G503">
        <v>7157832</v>
      </c>
      <c r="H503">
        <v>3</v>
      </c>
      <c r="I503" t="s">
        <v>1190</v>
      </c>
      <c r="J503" t="s">
        <v>1191</v>
      </c>
      <c r="K503" t="s">
        <v>1192</v>
      </c>
      <c r="L503">
        <v>1348</v>
      </c>
      <c r="N503">
        <v>1009</v>
      </c>
      <c r="O503" t="s">
        <v>138</v>
      </c>
      <c r="P503" t="s">
        <v>138</v>
      </c>
      <c r="Q503">
        <v>1000</v>
      </c>
      <c r="X503">
        <v>1.0200000000000001E-3</v>
      </c>
      <c r="Y503">
        <v>12705.7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 t="s">
        <v>45</v>
      </c>
      <c r="AG503">
        <v>1.0200000000000001E-3</v>
      </c>
      <c r="AH503">
        <v>2</v>
      </c>
      <c r="AI503">
        <v>22957770</v>
      </c>
      <c r="AJ503">
        <v>529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>
      <c r="A504">
        <f>ROW(Source!A1101)</f>
        <v>1101</v>
      </c>
      <c r="B504">
        <v>22957778</v>
      </c>
      <c r="C504">
        <v>22957763</v>
      </c>
      <c r="D504">
        <v>7164016</v>
      </c>
      <c r="E504">
        <v>7157832</v>
      </c>
      <c r="F504">
        <v>1</v>
      </c>
      <c r="G504">
        <v>7157832</v>
      </c>
      <c r="H504">
        <v>3</v>
      </c>
      <c r="I504" t="s">
        <v>1447</v>
      </c>
      <c r="J504" t="s">
        <v>45</v>
      </c>
      <c r="K504" t="s">
        <v>1448</v>
      </c>
      <c r="L504">
        <v>1348</v>
      </c>
      <c r="N504">
        <v>1009</v>
      </c>
      <c r="O504" t="s">
        <v>138</v>
      </c>
      <c r="P504" t="s">
        <v>138</v>
      </c>
      <c r="Q504">
        <v>1000</v>
      </c>
      <c r="X504">
        <v>7.1999999999999998E-3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s">
        <v>45</v>
      </c>
      <c r="AG504">
        <v>7.1999999999999998E-3</v>
      </c>
      <c r="AH504">
        <v>3</v>
      </c>
      <c r="AI504">
        <v>-1</v>
      </c>
      <c r="AJ504" t="s">
        <v>45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>
      <c r="A505">
        <f>ROW(Source!A1101)</f>
        <v>1101</v>
      </c>
      <c r="B505">
        <v>22957779</v>
      </c>
      <c r="C505">
        <v>22957763</v>
      </c>
      <c r="D505">
        <v>7164326</v>
      </c>
      <c r="E505">
        <v>7157832</v>
      </c>
      <c r="F505">
        <v>1</v>
      </c>
      <c r="G505">
        <v>7157832</v>
      </c>
      <c r="H505">
        <v>3</v>
      </c>
      <c r="I505" t="s">
        <v>1449</v>
      </c>
      <c r="J505" t="s">
        <v>45</v>
      </c>
      <c r="K505" t="s">
        <v>1450</v>
      </c>
      <c r="L505">
        <v>1348</v>
      </c>
      <c r="N505">
        <v>1009</v>
      </c>
      <c r="O505" t="s">
        <v>138</v>
      </c>
      <c r="P505" t="s">
        <v>138</v>
      </c>
      <c r="Q505">
        <v>1000</v>
      </c>
      <c r="X505">
        <v>7.0999999999999994E-2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 t="s">
        <v>45</v>
      </c>
      <c r="AG505">
        <v>7.0999999999999994E-2</v>
      </c>
      <c r="AH505">
        <v>3</v>
      </c>
      <c r="AI505">
        <v>-1</v>
      </c>
      <c r="AJ505" t="s">
        <v>45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>
      <c r="A506">
        <f>ROW(Source!A1104)</f>
        <v>1104</v>
      </c>
      <c r="B506">
        <v>22957684</v>
      </c>
      <c r="C506">
        <v>22957683</v>
      </c>
      <c r="D506">
        <v>7157835</v>
      </c>
      <c r="E506">
        <v>7157832</v>
      </c>
      <c r="F506">
        <v>1</v>
      </c>
      <c r="G506">
        <v>7157832</v>
      </c>
      <c r="H506">
        <v>1</v>
      </c>
      <c r="I506" t="s">
        <v>1053</v>
      </c>
      <c r="J506" t="s">
        <v>45</v>
      </c>
      <c r="K506" t="s">
        <v>1054</v>
      </c>
      <c r="L506">
        <v>1191</v>
      </c>
      <c r="N506">
        <v>1013</v>
      </c>
      <c r="O506" t="s">
        <v>1055</v>
      </c>
      <c r="P506" t="s">
        <v>1055</v>
      </c>
      <c r="Q506">
        <v>1</v>
      </c>
      <c r="X506">
        <v>74.3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1</v>
      </c>
      <c r="AF506" t="s">
        <v>45</v>
      </c>
      <c r="AG506">
        <v>74.3</v>
      </c>
      <c r="AH506">
        <v>2</v>
      </c>
      <c r="AI506">
        <v>22957684</v>
      </c>
      <c r="AJ506">
        <v>530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>
      <c r="A507">
        <f>ROW(Source!A1104)</f>
        <v>1104</v>
      </c>
      <c r="B507">
        <v>22957685</v>
      </c>
      <c r="C507">
        <v>22957683</v>
      </c>
      <c r="D507">
        <v>7182702</v>
      </c>
      <c r="E507">
        <v>7157832</v>
      </c>
      <c r="F507">
        <v>1</v>
      </c>
      <c r="G507">
        <v>7157832</v>
      </c>
      <c r="H507">
        <v>3</v>
      </c>
      <c r="I507" t="s">
        <v>1066</v>
      </c>
      <c r="J507" t="s">
        <v>45</v>
      </c>
      <c r="K507" t="s">
        <v>1134</v>
      </c>
      <c r="L507">
        <v>1348</v>
      </c>
      <c r="N507">
        <v>1009</v>
      </c>
      <c r="O507" t="s">
        <v>138</v>
      </c>
      <c r="P507" t="s">
        <v>138</v>
      </c>
      <c r="Q507">
        <v>1000</v>
      </c>
      <c r="X507">
        <v>4.41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45</v>
      </c>
      <c r="AG507">
        <v>4.41</v>
      </c>
      <c r="AH507">
        <v>2</v>
      </c>
      <c r="AI507">
        <v>22957685</v>
      </c>
      <c r="AJ507">
        <v>531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>
      <c r="A508">
        <f>ROW(Source!A1105)</f>
        <v>1105</v>
      </c>
      <c r="B508">
        <v>22957785</v>
      </c>
      <c r="C508">
        <v>22957784</v>
      </c>
      <c r="D508">
        <v>7157835</v>
      </c>
      <c r="E508">
        <v>7157832</v>
      </c>
      <c r="F508">
        <v>1</v>
      </c>
      <c r="G508">
        <v>7157832</v>
      </c>
      <c r="H508">
        <v>1</v>
      </c>
      <c r="I508" t="s">
        <v>1053</v>
      </c>
      <c r="J508" t="s">
        <v>45</v>
      </c>
      <c r="K508" t="s">
        <v>1054</v>
      </c>
      <c r="L508">
        <v>1191</v>
      </c>
      <c r="N508">
        <v>1013</v>
      </c>
      <c r="O508" t="s">
        <v>1055</v>
      </c>
      <c r="P508" t="s">
        <v>1055</v>
      </c>
      <c r="Q508">
        <v>1</v>
      </c>
      <c r="X508">
        <v>200.42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1</v>
      </c>
      <c r="AF508" t="s">
        <v>45</v>
      </c>
      <c r="AG508">
        <v>200.42</v>
      </c>
      <c r="AH508">
        <v>2</v>
      </c>
      <c r="AI508">
        <v>22957785</v>
      </c>
      <c r="AJ508">
        <v>532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>
      <c r="A509">
        <f>ROW(Source!A1105)</f>
        <v>1105</v>
      </c>
      <c r="B509">
        <v>22957786</v>
      </c>
      <c r="C509">
        <v>22957784</v>
      </c>
      <c r="D509">
        <v>7159942</v>
      </c>
      <c r="E509">
        <v>7157832</v>
      </c>
      <c r="F509">
        <v>1</v>
      </c>
      <c r="G509">
        <v>7157832</v>
      </c>
      <c r="H509">
        <v>2</v>
      </c>
      <c r="I509" t="s">
        <v>1063</v>
      </c>
      <c r="J509" t="s">
        <v>45</v>
      </c>
      <c r="K509" t="s">
        <v>1064</v>
      </c>
      <c r="L509">
        <v>1344</v>
      </c>
      <c r="N509">
        <v>1008</v>
      </c>
      <c r="O509" t="s">
        <v>1065</v>
      </c>
      <c r="P509" t="s">
        <v>1065</v>
      </c>
      <c r="Q509">
        <v>1</v>
      </c>
      <c r="X509">
        <v>29.03</v>
      </c>
      <c r="Y509">
        <v>0</v>
      </c>
      <c r="Z509">
        <v>1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45</v>
      </c>
      <c r="AG509">
        <v>29.03</v>
      </c>
      <c r="AH509">
        <v>2</v>
      </c>
      <c r="AI509">
        <v>22957786</v>
      </c>
      <c r="AJ509">
        <v>533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>
      <c r="A510">
        <f>ROW(Source!A1105)</f>
        <v>1105</v>
      </c>
      <c r="B510">
        <v>22957791</v>
      </c>
      <c r="C510">
        <v>22957784</v>
      </c>
      <c r="D510">
        <v>7182707</v>
      </c>
      <c r="E510">
        <v>7157832</v>
      </c>
      <c r="F510">
        <v>1</v>
      </c>
      <c r="G510">
        <v>7157832</v>
      </c>
      <c r="H510">
        <v>3</v>
      </c>
      <c r="I510" t="s">
        <v>1066</v>
      </c>
      <c r="J510" t="s">
        <v>45</v>
      </c>
      <c r="K510" t="s">
        <v>1067</v>
      </c>
      <c r="L510">
        <v>1344</v>
      </c>
      <c r="N510">
        <v>1008</v>
      </c>
      <c r="O510" t="s">
        <v>1065</v>
      </c>
      <c r="P510" t="s">
        <v>1065</v>
      </c>
      <c r="Q510">
        <v>1</v>
      </c>
      <c r="X510">
        <v>8.5399999999999991</v>
      </c>
      <c r="Y510">
        <v>1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0</v>
      </c>
      <c r="AF510" t="s">
        <v>45</v>
      </c>
      <c r="AG510">
        <v>8.5399999999999991</v>
      </c>
      <c r="AH510">
        <v>2</v>
      </c>
      <c r="AI510">
        <v>22957791</v>
      </c>
      <c r="AJ510">
        <v>534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>
      <c r="A511">
        <f>ROW(Source!A1105)</f>
        <v>1105</v>
      </c>
      <c r="B511">
        <v>22957787</v>
      </c>
      <c r="C511">
        <v>22957784</v>
      </c>
      <c r="D511">
        <v>7231827</v>
      </c>
      <c r="E511">
        <v>1</v>
      </c>
      <c r="F511">
        <v>1</v>
      </c>
      <c r="G511">
        <v>7157832</v>
      </c>
      <c r="H511">
        <v>3</v>
      </c>
      <c r="I511" t="s">
        <v>612</v>
      </c>
      <c r="J511" t="s">
        <v>614</v>
      </c>
      <c r="K511" t="s">
        <v>613</v>
      </c>
      <c r="L511">
        <v>1339</v>
      </c>
      <c r="N511">
        <v>1007</v>
      </c>
      <c r="O511" t="s">
        <v>102</v>
      </c>
      <c r="P511" t="s">
        <v>102</v>
      </c>
      <c r="Q511">
        <v>1</v>
      </c>
      <c r="X511">
        <v>0.3</v>
      </c>
      <c r="Y511">
        <v>7.07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0</v>
      </c>
      <c r="AF511" t="s">
        <v>45</v>
      </c>
      <c r="AG511">
        <v>0.3</v>
      </c>
      <c r="AH511">
        <v>2</v>
      </c>
      <c r="AI511">
        <v>22957787</v>
      </c>
      <c r="AJ511">
        <v>535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>
      <c r="A512">
        <f>ROW(Source!A1105)</f>
        <v>1105</v>
      </c>
      <c r="B512">
        <v>22957788</v>
      </c>
      <c r="C512">
        <v>22957784</v>
      </c>
      <c r="D512">
        <v>7234965</v>
      </c>
      <c r="E512">
        <v>1</v>
      </c>
      <c r="F512">
        <v>1</v>
      </c>
      <c r="G512">
        <v>7157832</v>
      </c>
      <c r="H512">
        <v>3</v>
      </c>
      <c r="I512" t="s">
        <v>476</v>
      </c>
      <c r="J512" t="s">
        <v>478</v>
      </c>
      <c r="K512" t="s">
        <v>477</v>
      </c>
      <c r="L512">
        <v>1339</v>
      </c>
      <c r="N512">
        <v>1007</v>
      </c>
      <c r="O512" t="s">
        <v>102</v>
      </c>
      <c r="P512" t="s">
        <v>102</v>
      </c>
      <c r="Q512">
        <v>1</v>
      </c>
      <c r="X512">
        <v>1.42</v>
      </c>
      <c r="Y512">
        <v>478.96</v>
      </c>
      <c r="Z512">
        <v>0</v>
      </c>
      <c r="AA512">
        <v>0</v>
      </c>
      <c r="AB512">
        <v>0</v>
      </c>
      <c r="AC512">
        <v>0</v>
      </c>
      <c r="AD512">
        <v>1</v>
      </c>
      <c r="AE512">
        <v>0</v>
      </c>
      <c r="AF512" t="s">
        <v>45</v>
      </c>
      <c r="AG512">
        <v>1.42</v>
      </c>
      <c r="AH512">
        <v>2</v>
      </c>
      <c r="AI512">
        <v>22957788</v>
      </c>
      <c r="AJ512">
        <v>538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>
      <c r="A513">
        <f>ROW(Source!A1105)</f>
        <v>1105</v>
      </c>
      <c r="B513">
        <v>22957789</v>
      </c>
      <c r="C513">
        <v>22957784</v>
      </c>
      <c r="D513">
        <v>7178624</v>
      </c>
      <c r="E513">
        <v>7157832</v>
      </c>
      <c r="F513">
        <v>1</v>
      </c>
      <c r="G513">
        <v>7157832</v>
      </c>
      <c r="H513">
        <v>3</v>
      </c>
      <c r="I513" t="s">
        <v>1504</v>
      </c>
      <c r="J513" t="s">
        <v>45</v>
      </c>
      <c r="K513" t="s">
        <v>1505</v>
      </c>
      <c r="L513">
        <v>1348</v>
      </c>
      <c r="N513">
        <v>1009</v>
      </c>
      <c r="O513" t="s">
        <v>138</v>
      </c>
      <c r="P513" t="s">
        <v>138</v>
      </c>
      <c r="Q513">
        <v>1000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s">
        <v>45</v>
      </c>
      <c r="AG513">
        <v>0</v>
      </c>
      <c r="AH513">
        <v>3</v>
      </c>
      <c r="AI513">
        <v>-1</v>
      </c>
      <c r="AJ513" t="s">
        <v>45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>
      <c r="A514">
        <f>ROW(Source!A1105)</f>
        <v>1105</v>
      </c>
      <c r="B514">
        <v>22957790</v>
      </c>
      <c r="C514">
        <v>22957784</v>
      </c>
      <c r="D514">
        <v>7178803</v>
      </c>
      <c r="E514">
        <v>7157832</v>
      </c>
      <c r="F514">
        <v>1</v>
      </c>
      <c r="G514">
        <v>7157832</v>
      </c>
      <c r="H514">
        <v>3</v>
      </c>
      <c r="I514" t="s">
        <v>1506</v>
      </c>
      <c r="J514" t="s">
        <v>45</v>
      </c>
      <c r="K514" t="s">
        <v>1507</v>
      </c>
      <c r="L514">
        <v>1327</v>
      </c>
      <c r="N514">
        <v>1005</v>
      </c>
      <c r="O514" t="s">
        <v>462</v>
      </c>
      <c r="P514" t="s">
        <v>462</v>
      </c>
      <c r="Q514">
        <v>1</v>
      </c>
      <c r="X514">
        <v>100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 t="s">
        <v>45</v>
      </c>
      <c r="AG514">
        <v>100</v>
      </c>
      <c r="AH514">
        <v>3</v>
      </c>
      <c r="AI514">
        <v>-1</v>
      </c>
      <c r="AJ514" t="s">
        <v>45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>
      <c r="A515">
        <f>ROW(Source!A1134)</f>
        <v>1134</v>
      </c>
      <c r="B515">
        <v>22957797</v>
      </c>
      <c r="C515">
        <v>22957794</v>
      </c>
      <c r="D515">
        <v>7157835</v>
      </c>
      <c r="E515">
        <v>7157832</v>
      </c>
      <c r="F515">
        <v>1</v>
      </c>
      <c r="G515">
        <v>7157832</v>
      </c>
      <c r="H515">
        <v>1</v>
      </c>
      <c r="I515" t="s">
        <v>1053</v>
      </c>
      <c r="J515" t="s">
        <v>45</v>
      </c>
      <c r="K515" t="s">
        <v>1054</v>
      </c>
      <c r="L515">
        <v>1191</v>
      </c>
      <c r="N515">
        <v>1013</v>
      </c>
      <c r="O515" t="s">
        <v>1055</v>
      </c>
      <c r="P515" t="s">
        <v>1055</v>
      </c>
      <c r="Q515">
        <v>1</v>
      </c>
      <c r="X515">
        <v>146.80000000000001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1</v>
      </c>
      <c r="AF515" t="s">
        <v>45</v>
      </c>
      <c r="AG515">
        <v>146.80000000000001</v>
      </c>
      <c r="AH515">
        <v>2</v>
      </c>
      <c r="AI515">
        <v>22957795</v>
      </c>
      <c r="AJ515">
        <v>539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>
      <c r="A516">
        <f>ROW(Source!A1134)</f>
        <v>1134</v>
      </c>
      <c r="B516">
        <v>22957799</v>
      </c>
      <c r="C516">
        <v>22957794</v>
      </c>
      <c r="D516">
        <v>7182702</v>
      </c>
      <c r="E516">
        <v>7157832</v>
      </c>
      <c r="F516">
        <v>1</v>
      </c>
      <c r="G516">
        <v>7157832</v>
      </c>
      <c r="H516">
        <v>3</v>
      </c>
      <c r="I516" t="s">
        <v>1066</v>
      </c>
      <c r="J516" t="s">
        <v>45</v>
      </c>
      <c r="K516" t="s">
        <v>1134</v>
      </c>
      <c r="L516">
        <v>1348</v>
      </c>
      <c r="N516">
        <v>1009</v>
      </c>
      <c r="O516" t="s">
        <v>138</v>
      </c>
      <c r="P516" t="s">
        <v>138</v>
      </c>
      <c r="Q516">
        <v>1000</v>
      </c>
      <c r="X516">
        <v>3.38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 t="s">
        <v>45</v>
      </c>
      <c r="AG516">
        <v>3.38</v>
      </c>
      <c r="AH516">
        <v>2</v>
      </c>
      <c r="AI516">
        <v>22957796</v>
      </c>
      <c r="AJ516">
        <v>540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>
      <c r="A517">
        <f>ROW(Source!A1134)</f>
        <v>1134</v>
      </c>
      <c r="B517">
        <v>22957798</v>
      </c>
      <c r="C517">
        <v>22957794</v>
      </c>
      <c r="D517">
        <v>7178746</v>
      </c>
      <c r="E517">
        <v>7157832</v>
      </c>
      <c r="F517">
        <v>1</v>
      </c>
      <c r="G517">
        <v>7157832</v>
      </c>
      <c r="H517">
        <v>3</v>
      </c>
      <c r="I517" t="s">
        <v>1443</v>
      </c>
      <c r="J517" t="s">
        <v>45</v>
      </c>
      <c r="K517" t="s">
        <v>1444</v>
      </c>
      <c r="L517">
        <v>1339</v>
      </c>
      <c r="N517">
        <v>1007</v>
      </c>
      <c r="O517" t="s">
        <v>102</v>
      </c>
      <c r="P517" t="s">
        <v>102</v>
      </c>
      <c r="Q517">
        <v>1</v>
      </c>
      <c r="X517">
        <v>2.2000000000000002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s">
        <v>45</v>
      </c>
      <c r="AG517">
        <v>2.2000000000000002</v>
      </c>
      <c r="AH517">
        <v>3</v>
      </c>
      <c r="AI517">
        <v>-1</v>
      </c>
      <c r="AJ517" t="s">
        <v>45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>
      <c r="A518">
        <f>ROW(Source!A1136)</f>
        <v>1136</v>
      </c>
      <c r="B518">
        <v>22957806</v>
      </c>
      <c r="C518">
        <v>22957802</v>
      </c>
      <c r="D518">
        <v>7157835</v>
      </c>
      <c r="E518">
        <v>7157832</v>
      </c>
      <c r="F518">
        <v>1</v>
      </c>
      <c r="G518">
        <v>7157832</v>
      </c>
      <c r="H518">
        <v>1</v>
      </c>
      <c r="I518" t="s">
        <v>1053</v>
      </c>
      <c r="J518" t="s">
        <v>45</v>
      </c>
      <c r="K518" t="s">
        <v>1054</v>
      </c>
      <c r="L518">
        <v>1191</v>
      </c>
      <c r="N518">
        <v>1013</v>
      </c>
      <c r="O518" t="s">
        <v>1055</v>
      </c>
      <c r="P518" t="s">
        <v>1055</v>
      </c>
      <c r="Q518">
        <v>1</v>
      </c>
      <c r="X518">
        <v>4.6500000000000004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1</v>
      </c>
      <c r="AF518" t="s">
        <v>45</v>
      </c>
      <c r="AG518">
        <v>4.6500000000000004</v>
      </c>
      <c r="AH518">
        <v>2</v>
      </c>
      <c r="AI518">
        <v>22957803</v>
      </c>
      <c r="AJ518">
        <v>542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>
      <c r="A519">
        <f>ROW(Source!A1136)</f>
        <v>1136</v>
      </c>
      <c r="B519">
        <v>22957807</v>
      </c>
      <c r="C519">
        <v>22957802</v>
      </c>
      <c r="D519">
        <v>7231421</v>
      </c>
      <c r="E519">
        <v>1</v>
      </c>
      <c r="F519">
        <v>1</v>
      </c>
      <c r="G519">
        <v>7157832</v>
      </c>
      <c r="H519">
        <v>2</v>
      </c>
      <c r="I519" t="s">
        <v>1157</v>
      </c>
      <c r="J519" t="s">
        <v>1158</v>
      </c>
      <c r="K519" t="s">
        <v>1159</v>
      </c>
      <c r="L519">
        <v>1368</v>
      </c>
      <c r="N519">
        <v>1011</v>
      </c>
      <c r="O519" t="s">
        <v>1059</v>
      </c>
      <c r="P519" t="s">
        <v>1059</v>
      </c>
      <c r="Q519">
        <v>1</v>
      </c>
      <c r="X519">
        <v>0.01</v>
      </c>
      <c r="Y519">
        <v>0</v>
      </c>
      <c r="Z519">
        <v>74.44</v>
      </c>
      <c r="AA519">
        <v>17.59</v>
      </c>
      <c r="AB519">
        <v>0</v>
      </c>
      <c r="AC519">
        <v>0</v>
      </c>
      <c r="AD519">
        <v>1</v>
      </c>
      <c r="AE519">
        <v>0</v>
      </c>
      <c r="AF519" t="s">
        <v>45</v>
      </c>
      <c r="AG519">
        <v>0.01</v>
      </c>
      <c r="AH519">
        <v>2</v>
      </c>
      <c r="AI519">
        <v>22957804</v>
      </c>
      <c r="AJ519">
        <v>543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>
      <c r="A520">
        <f>ROW(Source!A1136)</f>
        <v>1136</v>
      </c>
      <c r="B520">
        <v>22957808</v>
      </c>
      <c r="C520">
        <v>22957802</v>
      </c>
      <c r="D520">
        <v>9283418</v>
      </c>
      <c r="E520">
        <v>1</v>
      </c>
      <c r="F520">
        <v>1</v>
      </c>
      <c r="G520">
        <v>7157832</v>
      </c>
      <c r="H520">
        <v>2</v>
      </c>
      <c r="I520" t="s">
        <v>1340</v>
      </c>
      <c r="J520" t="s">
        <v>1341</v>
      </c>
      <c r="K520" t="s">
        <v>1342</v>
      </c>
      <c r="L520">
        <v>1368</v>
      </c>
      <c r="N520">
        <v>1011</v>
      </c>
      <c r="O520" t="s">
        <v>1059</v>
      </c>
      <c r="P520" t="s">
        <v>1059</v>
      </c>
      <c r="Q520">
        <v>1</v>
      </c>
      <c r="X520">
        <v>0.03</v>
      </c>
      <c r="Y520">
        <v>0</v>
      </c>
      <c r="Z520">
        <v>1.76</v>
      </c>
      <c r="AA520">
        <v>0.01</v>
      </c>
      <c r="AB520">
        <v>0</v>
      </c>
      <c r="AC520">
        <v>0</v>
      </c>
      <c r="AD520">
        <v>1</v>
      </c>
      <c r="AE520">
        <v>0</v>
      </c>
      <c r="AF520" t="s">
        <v>45</v>
      </c>
      <c r="AG520">
        <v>0.03</v>
      </c>
      <c r="AH520">
        <v>2</v>
      </c>
      <c r="AI520">
        <v>22957805</v>
      </c>
      <c r="AJ520">
        <v>544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>
      <c r="A521">
        <f>ROW(Source!A1136)</f>
        <v>1136</v>
      </c>
      <c r="B521">
        <v>22957809</v>
      </c>
      <c r="C521">
        <v>22957802</v>
      </c>
      <c r="D521">
        <v>17237731</v>
      </c>
      <c r="E521">
        <v>7157832</v>
      </c>
      <c r="F521">
        <v>1</v>
      </c>
      <c r="G521">
        <v>7157832</v>
      </c>
      <c r="H521">
        <v>3</v>
      </c>
      <c r="I521" t="s">
        <v>1502</v>
      </c>
      <c r="J521" t="s">
        <v>45</v>
      </c>
      <c r="K521" t="s">
        <v>1503</v>
      </c>
      <c r="L521">
        <v>1346</v>
      </c>
      <c r="N521">
        <v>1009</v>
      </c>
      <c r="O521" t="s">
        <v>163</v>
      </c>
      <c r="P521" t="s">
        <v>163</v>
      </c>
      <c r="Q521">
        <v>1</v>
      </c>
      <c r="X521">
        <v>10.3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s">
        <v>45</v>
      </c>
      <c r="AG521">
        <v>10.3</v>
      </c>
      <c r="AH521">
        <v>3</v>
      </c>
      <c r="AI521">
        <v>-1</v>
      </c>
      <c r="AJ521" t="s">
        <v>45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>
      <c r="A522">
        <f>ROW(Source!A1138)</f>
        <v>1138</v>
      </c>
      <c r="B522">
        <v>22957820</v>
      </c>
      <c r="C522">
        <v>22957812</v>
      </c>
      <c r="D522">
        <v>7157835</v>
      </c>
      <c r="E522">
        <v>7157832</v>
      </c>
      <c r="F522">
        <v>1</v>
      </c>
      <c r="G522">
        <v>7157832</v>
      </c>
      <c r="H522">
        <v>1</v>
      </c>
      <c r="I522" t="s">
        <v>1053</v>
      </c>
      <c r="J522" t="s">
        <v>45</v>
      </c>
      <c r="K522" t="s">
        <v>1054</v>
      </c>
      <c r="L522">
        <v>1191</v>
      </c>
      <c r="N522">
        <v>1013</v>
      </c>
      <c r="O522" t="s">
        <v>1055</v>
      </c>
      <c r="P522" t="s">
        <v>1055</v>
      </c>
      <c r="Q522">
        <v>1</v>
      </c>
      <c r="X522">
        <v>27.8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1</v>
      </c>
      <c r="AF522" t="s">
        <v>45</v>
      </c>
      <c r="AG522">
        <v>27.8</v>
      </c>
      <c r="AH522">
        <v>2</v>
      </c>
      <c r="AI522">
        <v>22957813</v>
      </c>
      <c r="AJ522">
        <v>546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>
      <c r="A523">
        <f>ROW(Source!A1138)</f>
        <v>1138</v>
      </c>
      <c r="B523">
        <v>22957821</v>
      </c>
      <c r="C523">
        <v>22957812</v>
      </c>
      <c r="D523">
        <v>7159942</v>
      </c>
      <c r="E523">
        <v>7157832</v>
      </c>
      <c r="F523">
        <v>1</v>
      </c>
      <c r="G523">
        <v>7157832</v>
      </c>
      <c r="H523">
        <v>2</v>
      </c>
      <c r="I523" t="s">
        <v>1063</v>
      </c>
      <c r="J523" t="s">
        <v>45</v>
      </c>
      <c r="K523" t="s">
        <v>1064</v>
      </c>
      <c r="L523">
        <v>1344</v>
      </c>
      <c r="N523">
        <v>1008</v>
      </c>
      <c r="O523" t="s">
        <v>1065</v>
      </c>
      <c r="P523" t="s">
        <v>1065</v>
      </c>
      <c r="Q523">
        <v>1</v>
      </c>
      <c r="X523">
        <v>4.47</v>
      </c>
      <c r="Y523">
        <v>0</v>
      </c>
      <c r="Z523">
        <v>1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45</v>
      </c>
      <c r="AG523">
        <v>4.47</v>
      </c>
      <c r="AH523">
        <v>2</v>
      </c>
      <c r="AI523">
        <v>22957814</v>
      </c>
      <c r="AJ523">
        <v>547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>
      <c r="A524">
        <f>ROW(Source!A1138)</f>
        <v>1138</v>
      </c>
      <c r="B524">
        <v>22957822</v>
      </c>
      <c r="C524">
        <v>22957812</v>
      </c>
      <c r="D524">
        <v>7231827</v>
      </c>
      <c r="E524">
        <v>1</v>
      </c>
      <c r="F524">
        <v>1</v>
      </c>
      <c r="G524">
        <v>7157832</v>
      </c>
      <c r="H524">
        <v>3</v>
      </c>
      <c r="I524" t="s">
        <v>612</v>
      </c>
      <c r="J524" t="s">
        <v>614</v>
      </c>
      <c r="K524" t="s">
        <v>613</v>
      </c>
      <c r="L524">
        <v>1339</v>
      </c>
      <c r="N524">
        <v>1007</v>
      </c>
      <c r="O524" t="s">
        <v>102</v>
      </c>
      <c r="P524" t="s">
        <v>102</v>
      </c>
      <c r="Q524">
        <v>1</v>
      </c>
      <c r="X524">
        <v>0.24</v>
      </c>
      <c r="Y524">
        <v>7.07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0</v>
      </c>
      <c r="AF524" t="s">
        <v>45</v>
      </c>
      <c r="AG524">
        <v>0.24</v>
      </c>
      <c r="AH524">
        <v>2</v>
      </c>
      <c r="AI524">
        <v>22957815</v>
      </c>
      <c r="AJ524">
        <v>548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>
      <c r="A525">
        <f>ROW(Source!A1138)</f>
        <v>1138</v>
      </c>
      <c r="B525">
        <v>22957823</v>
      </c>
      <c r="C525">
        <v>22957812</v>
      </c>
      <c r="D525">
        <v>7233129</v>
      </c>
      <c r="E525">
        <v>1</v>
      </c>
      <c r="F525">
        <v>1</v>
      </c>
      <c r="G525">
        <v>7157832</v>
      </c>
      <c r="H525">
        <v>3</v>
      </c>
      <c r="I525" t="s">
        <v>1181</v>
      </c>
      <c r="J525" t="s">
        <v>1182</v>
      </c>
      <c r="K525" t="s">
        <v>1183</v>
      </c>
      <c r="L525">
        <v>1327</v>
      </c>
      <c r="N525">
        <v>1005</v>
      </c>
      <c r="O525" t="s">
        <v>462</v>
      </c>
      <c r="P525" t="s">
        <v>462</v>
      </c>
      <c r="Q525">
        <v>1</v>
      </c>
      <c r="X525">
        <v>0.8</v>
      </c>
      <c r="Y525">
        <v>104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45</v>
      </c>
      <c r="AG525">
        <v>0.8</v>
      </c>
      <c r="AH525">
        <v>2</v>
      </c>
      <c r="AI525">
        <v>22957816</v>
      </c>
      <c r="AJ525">
        <v>549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>
      <c r="A526">
        <f>ROW(Source!A1138)</f>
        <v>1138</v>
      </c>
      <c r="B526">
        <v>22957824</v>
      </c>
      <c r="C526">
        <v>22957812</v>
      </c>
      <c r="D526">
        <v>7232109</v>
      </c>
      <c r="E526">
        <v>1</v>
      </c>
      <c r="F526">
        <v>1</v>
      </c>
      <c r="G526">
        <v>7157832</v>
      </c>
      <c r="H526">
        <v>3</v>
      </c>
      <c r="I526" t="s">
        <v>1184</v>
      </c>
      <c r="J526" t="s">
        <v>1185</v>
      </c>
      <c r="K526" t="s">
        <v>1186</v>
      </c>
      <c r="L526">
        <v>1348</v>
      </c>
      <c r="N526">
        <v>1009</v>
      </c>
      <c r="O526" t="s">
        <v>138</v>
      </c>
      <c r="P526" t="s">
        <v>138</v>
      </c>
      <c r="Q526">
        <v>1000</v>
      </c>
      <c r="X526">
        <v>4.0200000000000001E-3</v>
      </c>
      <c r="Y526">
        <v>12237.68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45</v>
      </c>
      <c r="AG526">
        <v>4.0200000000000001E-3</v>
      </c>
      <c r="AH526">
        <v>2</v>
      </c>
      <c r="AI526">
        <v>22957817</v>
      </c>
      <c r="AJ526">
        <v>552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>
      <c r="A527">
        <f>ROW(Source!A1138)</f>
        <v>1138</v>
      </c>
      <c r="B527">
        <v>22957825</v>
      </c>
      <c r="C527">
        <v>22957812</v>
      </c>
      <c r="D527">
        <v>7232360</v>
      </c>
      <c r="E527">
        <v>1</v>
      </c>
      <c r="F527">
        <v>1</v>
      </c>
      <c r="G527">
        <v>7157832</v>
      </c>
      <c r="H527">
        <v>3</v>
      </c>
      <c r="I527" t="s">
        <v>1187</v>
      </c>
      <c r="J527" t="s">
        <v>1188</v>
      </c>
      <c r="K527" t="s">
        <v>1189</v>
      </c>
      <c r="L527">
        <v>1348</v>
      </c>
      <c r="N527">
        <v>1009</v>
      </c>
      <c r="O527" t="s">
        <v>138</v>
      </c>
      <c r="P527" t="s">
        <v>138</v>
      </c>
      <c r="Q527">
        <v>1000</v>
      </c>
      <c r="X527">
        <v>2.5499999999999998E-2</v>
      </c>
      <c r="Y527">
        <v>545.21</v>
      </c>
      <c r="Z527">
        <v>0</v>
      </c>
      <c r="AA527">
        <v>0</v>
      </c>
      <c r="AB527">
        <v>0</v>
      </c>
      <c r="AC527">
        <v>0</v>
      </c>
      <c r="AD527">
        <v>1</v>
      </c>
      <c r="AE527">
        <v>0</v>
      </c>
      <c r="AF527" t="s">
        <v>45</v>
      </c>
      <c r="AG527">
        <v>2.5499999999999998E-2</v>
      </c>
      <c r="AH527">
        <v>2</v>
      </c>
      <c r="AI527">
        <v>22957818</v>
      </c>
      <c r="AJ527">
        <v>553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>
      <c r="A528">
        <f>ROW(Source!A1138)</f>
        <v>1138</v>
      </c>
      <c r="B528">
        <v>22957826</v>
      </c>
      <c r="C528">
        <v>22957812</v>
      </c>
      <c r="D528">
        <v>7232367</v>
      </c>
      <c r="E528">
        <v>1</v>
      </c>
      <c r="F528">
        <v>1</v>
      </c>
      <c r="G528">
        <v>7157832</v>
      </c>
      <c r="H528">
        <v>3</v>
      </c>
      <c r="I528" t="s">
        <v>1190</v>
      </c>
      <c r="J528" t="s">
        <v>1191</v>
      </c>
      <c r="K528" t="s">
        <v>1192</v>
      </c>
      <c r="L528">
        <v>1348</v>
      </c>
      <c r="N528">
        <v>1009</v>
      </c>
      <c r="O528" t="s">
        <v>138</v>
      </c>
      <c r="P528" t="s">
        <v>138</v>
      </c>
      <c r="Q528">
        <v>1000</v>
      </c>
      <c r="X528">
        <v>1.0200000000000001E-3</v>
      </c>
      <c r="Y528">
        <v>12705.7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0</v>
      </c>
      <c r="AF528" t="s">
        <v>45</v>
      </c>
      <c r="AG528">
        <v>1.0200000000000001E-3</v>
      </c>
      <c r="AH528">
        <v>2</v>
      </c>
      <c r="AI528">
        <v>22957819</v>
      </c>
      <c r="AJ528">
        <v>554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>
      <c r="A529">
        <f>ROW(Source!A1138)</f>
        <v>1138</v>
      </c>
      <c r="B529">
        <v>22957827</v>
      </c>
      <c r="C529">
        <v>22957812</v>
      </c>
      <c r="D529">
        <v>7164016</v>
      </c>
      <c r="E529">
        <v>7157832</v>
      </c>
      <c r="F529">
        <v>1</v>
      </c>
      <c r="G529">
        <v>7157832</v>
      </c>
      <c r="H529">
        <v>3</v>
      </c>
      <c r="I529" t="s">
        <v>1447</v>
      </c>
      <c r="J529" t="s">
        <v>45</v>
      </c>
      <c r="K529" t="s">
        <v>1448</v>
      </c>
      <c r="L529">
        <v>1348</v>
      </c>
      <c r="N529">
        <v>1009</v>
      </c>
      <c r="O529" t="s">
        <v>138</v>
      </c>
      <c r="P529" t="s">
        <v>138</v>
      </c>
      <c r="Q529">
        <v>1000</v>
      </c>
      <c r="X529">
        <v>7.1999999999999998E-3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s">
        <v>45</v>
      </c>
      <c r="AG529">
        <v>7.1999999999999998E-3</v>
      </c>
      <c r="AH529">
        <v>3</v>
      </c>
      <c r="AI529">
        <v>-1</v>
      </c>
      <c r="AJ529" t="s">
        <v>45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>
      <c r="A530">
        <f>ROW(Source!A1138)</f>
        <v>1138</v>
      </c>
      <c r="B530">
        <v>22957828</v>
      </c>
      <c r="C530">
        <v>22957812</v>
      </c>
      <c r="D530">
        <v>7164326</v>
      </c>
      <c r="E530">
        <v>7157832</v>
      </c>
      <c r="F530">
        <v>1</v>
      </c>
      <c r="G530">
        <v>7157832</v>
      </c>
      <c r="H530">
        <v>3</v>
      </c>
      <c r="I530" t="s">
        <v>1449</v>
      </c>
      <c r="J530" t="s">
        <v>45</v>
      </c>
      <c r="K530" t="s">
        <v>1450</v>
      </c>
      <c r="L530">
        <v>1348</v>
      </c>
      <c r="N530">
        <v>1009</v>
      </c>
      <c r="O530" t="s">
        <v>138</v>
      </c>
      <c r="P530" t="s">
        <v>138</v>
      </c>
      <c r="Q530">
        <v>1000</v>
      </c>
      <c r="X530">
        <v>7.0999999999999994E-2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s">
        <v>45</v>
      </c>
      <c r="AG530">
        <v>7.0999999999999994E-2</v>
      </c>
      <c r="AH530">
        <v>3</v>
      </c>
      <c r="AI530">
        <v>-1</v>
      </c>
      <c r="AJ530" t="s">
        <v>45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>
      <c r="A531">
        <f>ROW(Source!A1141)</f>
        <v>1141</v>
      </c>
      <c r="B531">
        <v>22957836</v>
      </c>
      <c r="C531">
        <v>22957833</v>
      </c>
      <c r="D531">
        <v>7157835</v>
      </c>
      <c r="E531">
        <v>7157832</v>
      </c>
      <c r="F531">
        <v>1</v>
      </c>
      <c r="G531">
        <v>7157832</v>
      </c>
      <c r="H531">
        <v>1</v>
      </c>
      <c r="I531" t="s">
        <v>1053</v>
      </c>
      <c r="J531" t="s">
        <v>45</v>
      </c>
      <c r="K531" t="s">
        <v>1054</v>
      </c>
      <c r="L531">
        <v>1191</v>
      </c>
      <c r="N531">
        <v>1013</v>
      </c>
      <c r="O531" t="s">
        <v>1055</v>
      </c>
      <c r="P531" t="s">
        <v>1055</v>
      </c>
      <c r="Q531">
        <v>1</v>
      </c>
      <c r="X531">
        <v>74.3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1</v>
      </c>
      <c r="AF531" t="s">
        <v>45</v>
      </c>
      <c r="AG531">
        <v>74.3</v>
      </c>
      <c r="AH531">
        <v>2</v>
      </c>
      <c r="AI531">
        <v>22957834</v>
      </c>
      <c r="AJ531">
        <v>555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>
      <c r="A532">
        <f>ROW(Source!A1141)</f>
        <v>1141</v>
      </c>
      <c r="B532">
        <v>22957837</v>
      </c>
      <c r="C532">
        <v>22957833</v>
      </c>
      <c r="D532">
        <v>7182702</v>
      </c>
      <c r="E532">
        <v>7157832</v>
      </c>
      <c r="F532">
        <v>1</v>
      </c>
      <c r="G532">
        <v>7157832</v>
      </c>
      <c r="H532">
        <v>3</v>
      </c>
      <c r="I532" t="s">
        <v>1066</v>
      </c>
      <c r="J532" t="s">
        <v>45</v>
      </c>
      <c r="K532" t="s">
        <v>1134</v>
      </c>
      <c r="L532">
        <v>1348</v>
      </c>
      <c r="N532">
        <v>1009</v>
      </c>
      <c r="O532" t="s">
        <v>138</v>
      </c>
      <c r="P532" t="s">
        <v>138</v>
      </c>
      <c r="Q532">
        <v>1000</v>
      </c>
      <c r="X532">
        <v>4.41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45</v>
      </c>
      <c r="AG532">
        <v>4.41</v>
      </c>
      <c r="AH532">
        <v>2</v>
      </c>
      <c r="AI532">
        <v>22957835</v>
      </c>
      <c r="AJ532">
        <v>556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>
      <c r="A533">
        <f>ROW(Source!A1142)</f>
        <v>1142</v>
      </c>
      <c r="B533">
        <v>22957844</v>
      </c>
      <c r="C533">
        <v>22957838</v>
      </c>
      <c r="D533">
        <v>7157835</v>
      </c>
      <c r="E533">
        <v>7157832</v>
      </c>
      <c r="F533">
        <v>1</v>
      </c>
      <c r="G533">
        <v>7157832</v>
      </c>
      <c r="H533">
        <v>1</v>
      </c>
      <c r="I533" t="s">
        <v>1053</v>
      </c>
      <c r="J533" t="s">
        <v>45</v>
      </c>
      <c r="K533" t="s">
        <v>1054</v>
      </c>
      <c r="L533">
        <v>1191</v>
      </c>
      <c r="N533">
        <v>1013</v>
      </c>
      <c r="O533" t="s">
        <v>1055</v>
      </c>
      <c r="P533" t="s">
        <v>1055</v>
      </c>
      <c r="Q533">
        <v>1</v>
      </c>
      <c r="X533">
        <v>200.42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1</v>
      </c>
      <c r="AF533" t="s">
        <v>45</v>
      </c>
      <c r="AG533">
        <v>200.42</v>
      </c>
      <c r="AH533">
        <v>2</v>
      </c>
      <c r="AI533">
        <v>22957839</v>
      </c>
      <c r="AJ533">
        <v>557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>
      <c r="A534">
        <f>ROW(Source!A1142)</f>
        <v>1142</v>
      </c>
      <c r="B534">
        <v>22957845</v>
      </c>
      <c r="C534">
        <v>22957838</v>
      </c>
      <c r="D534">
        <v>7159942</v>
      </c>
      <c r="E534">
        <v>7157832</v>
      </c>
      <c r="F534">
        <v>1</v>
      </c>
      <c r="G534">
        <v>7157832</v>
      </c>
      <c r="H534">
        <v>2</v>
      </c>
      <c r="I534" t="s">
        <v>1063</v>
      </c>
      <c r="J534" t="s">
        <v>45</v>
      </c>
      <c r="K534" t="s">
        <v>1064</v>
      </c>
      <c r="L534">
        <v>1344</v>
      </c>
      <c r="N534">
        <v>1008</v>
      </c>
      <c r="O534" t="s">
        <v>1065</v>
      </c>
      <c r="P534" t="s">
        <v>1065</v>
      </c>
      <c r="Q534">
        <v>1</v>
      </c>
      <c r="X534">
        <v>29.03</v>
      </c>
      <c r="Y534">
        <v>0</v>
      </c>
      <c r="Z534">
        <v>1</v>
      </c>
      <c r="AA534">
        <v>0</v>
      </c>
      <c r="AB534">
        <v>0</v>
      </c>
      <c r="AC534">
        <v>0</v>
      </c>
      <c r="AD534">
        <v>1</v>
      </c>
      <c r="AE534">
        <v>0</v>
      </c>
      <c r="AF534" t="s">
        <v>45</v>
      </c>
      <c r="AG534">
        <v>29.03</v>
      </c>
      <c r="AH534">
        <v>2</v>
      </c>
      <c r="AI534">
        <v>22957840</v>
      </c>
      <c r="AJ534">
        <v>558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>
      <c r="A535">
        <f>ROW(Source!A1142)</f>
        <v>1142</v>
      </c>
      <c r="B535">
        <v>22957850</v>
      </c>
      <c r="C535">
        <v>22957838</v>
      </c>
      <c r="D535">
        <v>7182707</v>
      </c>
      <c r="E535">
        <v>7157832</v>
      </c>
      <c r="F535">
        <v>1</v>
      </c>
      <c r="G535">
        <v>7157832</v>
      </c>
      <c r="H535">
        <v>3</v>
      </c>
      <c r="I535" t="s">
        <v>1066</v>
      </c>
      <c r="J535" t="s">
        <v>45</v>
      </c>
      <c r="K535" t="s">
        <v>1067</v>
      </c>
      <c r="L535">
        <v>1344</v>
      </c>
      <c r="N535">
        <v>1008</v>
      </c>
      <c r="O535" t="s">
        <v>1065</v>
      </c>
      <c r="P535" t="s">
        <v>1065</v>
      </c>
      <c r="Q535">
        <v>1</v>
      </c>
      <c r="X535">
        <v>8.5399999999999991</v>
      </c>
      <c r="Y535">
        <v>1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45</v>
      </c>
      <c r="AG535">
        <v>8.5399999999999991</v>
      </c>
      <c r="AH535">
        <v>2</v>
      </c>
      <c r="AI535">
        <v>22957843</v>
      </c>
      <c r="AJ535">
        <v>559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>
      <c r="A536">
        <f>ROW(Source!A1142)</f>
        <v>1142</v>
      </c>
      <c r="B536">
        <v>22957846</v>
      </c>
      <c r="C536">
        <v>22957838</v>
      </c>
      <c r="D536">
        <v>7231827</v>
      </c>
      <c r="E536">
        <v>1</v>
      </c>
      <c r="F536">
        <v>1</v>
      </c>
      <c r="G536">
        <v>7157832</v>
      </c>
      <c r="H536">
        <v>3</v>
      </c>
      <c r="I536" t="s">
        <v>612</v>
      </c>
      <c r="J536" t="s">
        <v>614</v>
      </c>
      <c r="K536" t="s">
        <v>613</v>
      </c>
      <c r="L536">
        <v>1339</v>
      </c>
      <c r="N536">
        <v>1007</v>
      </c>
      <c r="O536" t="s">
        <v>102</v>
      </c>
      <c r="P536" t="s">
        <v>102</v>
      </c>
      <c r="Q536">
        <v>1</v>
      </c>
      <c r="X536">
        <v>0.3</v>
      </c>
      <c r="Y536">
        <v>7.07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45</v>
      </c>
      <c r="AG536">
        <v>0.3</v>
      </c>
      <c r="AH536">
        <v>2</v>
      </c>
      <c r="AI536">
        <v>22957841</v>
      </c>
      <c r="AJ536">
        <v>560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>
      <c r="A537">
        <f>ROW(Source!A1142)</f>
        <v>1142</v>
      </c>
      <c r="B537">
        <v>22957847</v>
      </c>
      <c r="C537">
        <v>22957838</v>
      </c>
      <c r="D537">
        <v>7234965</v>
      </c>
      <c r="E537">
        <v>1</v>
      </c>
      <c r="F537">
        <v>1</v>
      </c>
      <c r="G537">
        <v>7157832</v>
      </c>
      <c r="H537">
        <v>3</v>
      </c>
      <c r="I537" t="s">
        <v>476</v>
      </c>
      <c r="J537" t="s">
        <v>478</v>
      </c>
      <c r="K537" t="s">
        <v>477</v>
      </c>
      <c r="L537">
        <v>1339</v>
      </c>
      <c r="N537">
        <v>1007</v>
      </c>
      <c r="O537" t="s">
        <v>102</v>
      </c>
      <c r="P537" t="s">
        <v>102</v>
      </c>
      <c r="Q537">
        <v>1</v>
      </c>
      <c r="X537">
        <v>1.42</v>
      </c>
      <c r="Y537">
        <v>478.96</v>
      </c>
      <c r="Z537">
        <v>0</v>
      </c>
      <c r="AA537">
        <v>0</v>
      </c>
      <c r="AB537">
        <v>0</v>
      </c>
      <c r="AC537">
        <v>0</v>
      </c>
      <c r="AD537">
        <v>1</v>
      </c>
      <c r="AE537">
        <v>0</v>
      </c>
      <c r="AF537" t="s">
        <v>45</v>
      </c>
      <c r="AG537">
        <v>1.42</v>
      </c>
      <c r="AH537">
        <v>2</v>
      </c>
      <c r="AI537">
        <v>22957842</v>
      </c>
      <c r="AJ537">
        <v>563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>
      <c r="A538">
        <f>ROW(Source!A1142)</f>
        <v>1142</v>
      </c>
      <c r="B538">
        <v>22957848</v>
      </c>
      <c r="C538">
        <v>22957838</v>
      </c>
      <c r="D538">
        <v>7178624</v>
      </c>
      <c r="E538">
        <v>7157832</v>
      </c>
      <c r="F538">
        <v>1</v>
      </c>
      <c r="G538">
        <v>7157832</v>
      </c>
      <c r="H538">
        <v>3</v>
      </c>
      <c r="I538" t="s">
        <v>1504</v>
      </c>
      <c r="J538" t="s">
        <v>45</v>
      </c>
      <c r="K538" t="s">
        <v>1505</v>
      </c>
      <c r="L538">
        <v>1348</v>
      </c>
      <c r="N538">
        <v>1009</v>
      </c>
      <c r="O538" t="s">
        <v>138</v>
      </c>
      <c r="P538" t="s">
        <v>138</v>
      </c>
      <c r="Q538">
        <v>1000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s">
        <v>45</v>
      </c>
      <c r="AG538">
        <v>0</v>
      </c>
      <c r="AH538">
        <v>3</v>
      </c>
      <c r="AI538">
        <v>-1</v>
      </c>
      <c r="AJ538" t="s">
        <v>45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>
      <c r="A539">
        <f>ROW(Source!A1142)</f>
        <v>1142</v>
      </c>
      <c r="B539">
        <v>22957849</v>
      </c>
      <c r="C539">
        <v>22957838</v>
      </c>
      <c r="D539">
        <v>7178803</v>
      </c>
      <c r="E539">
        <v>7157832</v>
      </c>
      <c r="F539">
        <v>1</v>
      </c>
      <c r="G539">
        <v>7157832</v>
      </c>
      <c r="H539">
        <v>3</v>
      </c>
      <c r="I539" t="s">
        <v>1506</v>
      </c>
      <c r="J539" t="s">
        <v>45</v>
      </c>
      <c r="K539" t="s">
        <v>1507</v>
      </c>
      <c r="L539">
        <v>1327</v>
      </c>
      <c r="N539">
        <v>1005</v>
      </c>
      <c r="O539" t="s">
        <v>462</v>
      </c>
      <c r="P539" t="s">
        <v>462</v>
      </c>
      <c r="Q539">
        <v>1</v>
      </c>
      <c r="X539">
        <v>100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 t="s">
        <v>45</v>
      </c>
      <c r="AG539">
        <v>100</v>
      </c>
      <c r="AH539">
        <v>3</v>
      </c>
      <c r="AI539">
        <v>-1</v>
      </c>
      <c r="AJ539" t="s">
        <v>45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>
      <c r="A540">
        <f>ROW(Source!A1171)</f>
        <v>1171</v>
      </c>
      <c r="B540">
        <v>22957858</v>
      </c>
      <c r="C540">
        <v>22957855</v>
      </c>
      <c r="D540">
        <v>7157835</v>
      </c>
      <c r="E540">
        <v>7157832</v>
      </c>
      <c r="F540">
        <v>1</v>
      </c>
      <c r="G540">
        <v>7157832</v>
      </c>
      <c r="H540">
        <v>1</v>
      </c>
      <c r="I540" t="s">
        <v>1053</v>
      </c>
      <c r="J540" t="s">
        <v>45</v>
      </c>
      <c r="K540" t="s">
        <v>1054</v>
      </c>
      <c r="L540">
        <v>1191</v>
      </c>
      <c r="N540">
        <v>1013</v>
      </c>
      <c r="O540" t="s">
        <v>1055</v>
      </c>
      <c r="P540" t="s">
        <v>1055</v>
      </c>
      <c r="Q540">
        <v>1</v>
      </c>
      <c r="X540">
        <v>146.80000000000001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1</v>
      </c>
      <c r="AE540">
        <v>1</v>
      </c>
      <c r="AF540" t="s">
        <v>45</v>
      </c>
      <c r="AG540">
        <v>146.80000000000001</v>
      </c>
      <c r="AH540">
        <v>2</v>
      </c>
      <c r="AI540">
        <v>22957856</v>
      </c>
      <c r="AJ540">
        <v>564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>
      <c r="A541">
        <f>ROW(Source!A1171)</f>
        <v>1171</v>
      </c>
      <c r="B541">
        <v>22957860</v>
      </c>
      <c r="C541">
        <v>22957855</v>
      </c>
      <c r="D541">
        <v>7182702</v>
      </c>
      <c r="E541">
        <v>7157832</v>
      </c>
      <c r="F541">
        <v>1</v>
      </c>
      <c r="G541">
        <v>7157832</v>
      </c>
      <c r="H541">
        <v>3</v>
      </c>
      <c r="I541" t="s">
        <v>1066</v>
      </c>
      <c r="J541" t="s">
        <v>45</v>
      </c>
      <c r="K541" t="s">
        <v>1134</v>
      </c>
      <c r="L541">
        <v>1348</v>
      </c>
      <c r="N541">
        <v>1009</v>
      </c>
      <c r="O541" t="s">
        <v>138</v>
      </c>
      <c r="P541" t="s">
        <v>138</v>
      </c>
      <c r="Q541">
        <v>1000</v>
      </c>
      <c r="X541">
        <v>3.38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45</v>
      </c>
      <c r="AG541">
        <v>3.38</v>
      </c>
      <c r="AH541">
        <v>2</v>
      </c>
      <c r="AI541">
        <v>22957857</v>
      </c>
      <c r="AJ541">
        <v>565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>
      <c r="A542">
        <f>ROW(Source!A1171)</f>
        <v>1171</v>
      </c>
      <c r="B542">
        <v>22957859</v>
      </c>
      <c r="C542">
        <v>22957855</v>
      </c>
      <c r="D542">
        <v>7178746</v>
      </c>
      <c r="E542">
        <v>7157832</v>
      </c>
      <c r="F542">
        <v>1</v>
      </c>
      <c r="G542">
        <v>7157832</v>
      </c>
      <c r="H542">
        <v>3</v>
      </c>
      <c r="I542" t="s">
        <v>1443</v>
      </c>
      <c r="J542" t="s">
        <v>45</v>
      </c>
      <c r="K542" t="s">
        <v>1444</v>
      </c>
      <c r="L542">
        <v>1339</v>
      </c>
      <c r="N542">
        <v>1007</v>
      </c>
      <c r="O542" t="s">
        <v>102</v>
      </c>
      <c r="P542" t="s">
        <v>102</v>
      </c>
      <c r="Q542">
        <v>1</v>
      </c>
      <c r="X542">
        <v>2.2000000000000002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s">
        <v>45</v>
      </c>
      <c r="AG542">
        <v>2.2000000000000002</v>
      </c>
      <c r="AH542">
        <v>3</v>
      </c>
      <c r="AI542">
        <v>-1</v>
      </c>
      <c r="AJ542" t="s">
        <v>45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>
      <c r="A543">
        <f>ROW(Source!A1173)</f>
        <v>1173</v>
      </c>
      <c r="B543">
        <v>22957867</v>
      </c>
      <c r="C543">
        <v>22957863</v>
      </c>
      <c r="D543">
        <v>7157835</v>
      </c>
      <c r="E543">
        <v>7157832</v>
      </c>
      <c r="F543">
        <v>1</v>
      </c>
      <c r="G543">
        <v>7157832</v>
      </c>
      <c r="H543">
        <v>1</v>
      </c>
      <c r="I543" t="s">
        <v>1053</v>
      </c>
      <c r="J543" t="s">
        <v>45</v>
      </c>
      <c r="K543" t="s">
        <v>1054</v>
      </c>
      <c r="L543">
        <v>1191</v>
      </c>
      <c r="N543">
        <v>1013</v>
      </c>
      <c r="O543" t="s">
        <v>1055</v>
      </c>
      <c r="P543" t="s">
        <v>1055</v>
      </c>
      <c r="Q543">
        <v>1</v>
      </c>
      <c r="X543">
        <v>4.6500000000000004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1</v>
      </c>
      <c r="AF543" t="s">
        <v>45</v>
      </c>
      <c r="AG543">
        <v>4.6500000000000004</v>
      </c>
      <c r="AH543">
        <v>2</v>
      </c>
      <c r="AI543">
        <v>22957864</v>
      </c>
      <c r="AJ543">
        <v>567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>
      <c r="A544">
        <f>ROW(Source!A1173)</f>
        <v>1173</v>
      </c>
      <c r="B544">
        <v>22957868</v>
      </c>
      <c r="C544">
        <v>22957863</v>
      </c>
      <c r="D544">
        <v>7231421</v>
      </c>
      <c r="E544">
        <v>1</v>
      </c>
      <c r="F544">
        <v>1</v>
      </c>
      <c r="G544">
        <v>7157832</v>
      </c>
      <c r="H544">
        <v>2</v>
      </c>
      <c r="I544" t="s">
        <v>1157</v>
      </c>
      <c r="J544" t="s">
        <v>1158</v>
      </c>
      <c r="K544" t="s">
        <v>1159</v>
      </c>
      <c r="L544">
        <v>1368</v>
      </c>
      <c r="N544">
        <v>1011</v>
      </c>
      <c r="O544" t="s">
        <v>1059</v>
      </c>
      <c r="P544" t="s">
        <v>1059</v>
      </c>
      <c r="Q544">
        <v>1</v>
      </c>
      <c r="X544">
        <v>0.01</v>
      </c>
      <c r="Y544">
        <v>0</v>
      </c>
      <c r="Z544">
        <v>74.44</v>
      </c>
      <c r="AA544">
        <v>17.59</v>
      </c>
      <c r="AB544">
        <v>0</v>
      </c>
      <c r="AC544">
        <v>0</v>
      </c>
      <c r="AD544">
        <v>1</v>
      </c>
      <c r="AE544">
        <v>0</v>
      </c>
      <c r="AF544" t="s">
        <v>45</v>
      </c>
      <c r="AG544">
        <v>0.01</v>
      </c>
      <c r="AH544">
        <v>2</v>
      </c>
      <c r="AI544">
        <v>22957865</v>
      </c>
      <c r="AJ544">
        <v>568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>
      <c r="A545">
        <f>ROW(Source!A1173)</f>
        <v>1173</v>
      </c>
      <c r="B545">
        <v>22957869</v>
      </c>
      <c r="C545">
        <v>22957863</v>
      </c>
      <c r="D545">
        <v>9283418</v>
      </c>
      <c r="E545">
        <v>1</v>
      </c>
      <c r="F545">
        <v>1</v>
      </c>
      <c r="G545">
        <v>7157832</v>
      </c>
      <c r="H545">
        <v>2</v>
      </c>
      <c r="I545" t="s">
        <v>1340</v>
      </c>
      <c r="J545" t="s">
        <v>1341</v>
      </c>
      <c r="K545" t="s">
        <v>1342</v>
      </c>
      <c r="L545">
        <v>1368</v>
      </c>
      <c r="N545">
        <v>1011</v>
      </c>
      <c r="O545" t="s">
        <v>1059</v>
      </c>
      <c r="P545" t="s">
        <v>1059</v>
      </c>
      <c r="Q545">
        <v>1</v>
      </c>
      <c r="X545">
        <v>0.03</v>
      </c>
      <c r="Y545">
        <v>0</v>
      </c>
      <c r="Z545">
        <v>1.76</v>
      </c>
      <c r="AA545">
        <v>0.01</v>
      </c>
      <c r="AB545">
        <v>0</v>
      </c>
      <c r="AC545">
        <v>0</v>
      </c>
      <c r="AD545">
        <v>1</v>
      </c>
      <c r="AE545">
        <v>0</v>
      </c>
      <c r="AF545" t="s">
        <v>45</v>
      </c>
      <c r="AG545">
        <v>0.03</v>
      </c>
      <c r="AH545">
        <v>2</v>
      </c>
      <c r="AI545">
        <v>22957866</v>
      </c>
      <c r="AJ545">
        <v>569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>
      <c r="A546">
        <f>ROW(Source!A1173)</f>
        <v>1173</v>
      </c>
      <c r="B546">
        <v>22957870</v>
      </c>
      <c r="C546">
        <v>22957863</v>
      </c>
      <c r="D546">
        <v>17237731</v>
      </c>
      <c r="E546">
        <v>7157832</v>
      </c>
      <c r="F546">
        <v>1</v>
      </c>
      <c r="G546">
        <v>7157832</v>
      </c>
      <c r="H546">
        <v>3</v>
      </c>
      <c r="I546" t="s">
        <v>1502</v>
      </c>
      <c r="J546" t="s">
        <v>45</v>
      </c>
      <c r="K546" t="s">
        <v>1503</v>
      </c>
      <c r="L546">
        <v>1346</v>
      </c>
      <c r="N546">
        <v>1009</v>
      </c>
      <c r="O546" t="s">
        <v>163</v>
      </c>
      <c r="P546" t="s">
        <v>163</v>
      </c>
      <c r="Q546">
        <v>1</v>
      </c>
      <c r="X546">
        <v>10.3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s">
        <v>45</v>
      </c>
      <c r="AG546">
        <v>10.3</v>
      </c>
      <c r="AH546">
        <v>3</v>
      </c>
      <c r="AI546">
        <v>-1</v>
      </c>
      <c r="AJ546" t="s">
        <v>45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>
      <c r="A547">
        <f>ROW(Source!A1175)</f>
        <v>1175</v>
      </c>
      <c r="B547">
        <v>22957881</v>
      </c>
      <c r="C547">
        <v>22957873</v>
      </c>
      <c r="D547">
        <v>7157835</v>
      </c>
      <c r="E547">
        <v>7157832</v>
      </c>
      <c r="F547">
        <v>1</v>
      </c>
      <c r="G547">
        <v>7157832</v>
      </c>
      <c r="H547">
        <v>1</v>
      </c>
      <c r="I547" t="s">
        <v>1053</v>
      </c>
      <c r="J547" t="s">
        <v>45</v>
      </c>
      <c r="K547" t="s">
        <v>1054</v>
      </c>
      <c r="L547">
        <v>1191</v>
      </c>
      <c r="N547">
        <v>1013</v>
      </c>
      <c r="O547" t="s">
        <v>1055</v>
      </c>
      <c r="P547" t="s">
        <v>1055</v>
      </c>
      <c r="Q547">
        <v>1</v>
      </c>
      <c r="X547">
        <v>27.8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1</v>
      </c>
      <c r="AE547">
        <v>1</v>
      </c>
      <c r="AF547" t="s">
        <v>45</v>
      </c>
      <c r="AG547">
        <v>27.8</v>
      </c>
      <c r="AH547">
        <v>2</v>
      </c>
      <c r="AI547">
        <v>22957874</v>
      </c>
      <c r="AJ547">
        <v>571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>
      <c r="A548">
        <f>ROW(Source!A1175)</f>
        <v>1175</v>
      </c>
      <c r="B548">
        <v>22957882</v>
      </c>
      <c r="C548">
        <v>22957873</v>
      </c>
      <c r="D548">
        <v>7159942</v>
      </c>
      <c r="E548">
        <v>7157832</v>
      </c>
      <c r="F548">
        <v>1</v>
      </c>
      <c r="G548">
        <v>7157832</v>
      </c>
      <c r="H548">
        <v>2</v>
      </c>
      <c r="I548" t="s">
        <v>1063</v>
      </c>
      <c r="J548" t="s">
        <v>45</v>
      </c>
      <c r="K548" t="s">
        <v>1064</v>
      </c>
      <c r="L548">
        <v>1344</v>
      </c>
      <c r="N548">
        <v>1008</v>
      </c>
      <c r="O548" t="s">
        <v>1065</v>
      </c>
      <c r="P548" t="s">
        <v>1065</v>
      </c>
      <c r="Q548">
        <v>1</v>
      </c>
      <c r="X548">
        <v>4.47</v>
      </c>
      <c r="Y548">
        <v>0</v>
      </c>
      <c r="Z548">
        <v>1</v>
      </c>
      <c r="AA548">
        <v>0</v>
      </c>
      <c r="AB548">
        <v>0</v>
      </c>
      <c r="AC548">
        <v>0</v>
      </c>
      <c r="AD548">
        <v>1</v>
      </c>
      <c r="AE548">
        <v>0</v>
      </c>
      <c r="AF548" t="s">
        <v>45</v>
      </c>
      <c r="AG548">
        <v>4.47</v>
      </c>
      <c r="AH548">
        <v>2</v>
      </c>
      <c r="AI548">
        <v>22957875</v>
      </c>
      <c r="AJ548">
        <v>572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>
      <c r="A549">
        <f>ROW(Source!A1175)</f>
        <v>1175</v>
      </c>
      <c r="B549">
        <v>22957883</v>
      </c>
      <c r="C549">
        <v>22957873</v>
      </c>
      <c r="D549">
        <v>7231827</v>
      </c>
      <c r="E549">
        <v>1</v>
      </c>
      <c r="F549">
        <v>1</v>
      </c>
      <c r="G549">
        <v>7157832</v>
      </c>
      <c r="H549">
        <v>3</v>
      </c>
      <c r="I549" t="s">
        <v>612</v>
      </c>
      <c r="J549" t="s">
        <v>614</v>
      </c>
      <c r="K549" t="s">
        <v>613</v>
      </c>
      <c r="L549">
        <v>1339</v>
      </c>
      <c r="N549">
        <v>1007</v>
      </c>
      <c r="O549" t="s">
        <v>102</v>
      </c>
      <c r="P549" t="s">
        <v>102</v>
      </c>
      <c r="Q549">
        <v>1</v>
      </c>
      <c r="X549">
        <v>0.24</v>
      </c>
      <c r="Y549">
        <v>7.07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0</v>
      </c>
      <c r="AF549" t="s">
        <v>45</v>
      </c>
      <c r="AG549">
        <v>0.24</v>
      </c>
      <c r="AH549">
        <v>2</v>
      </c>
      <c r="AI549">
        <v>22957876</v>
      </c>
      <c r="AJ549">
        <v>573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>
      <c r="A550">
        <f>ROW(Source!A1175)</f>
        <v>1175</v>
      </c>
      <c r="B550">
        <v>22957884</v>
      </c>
      <c r="C550">
        <v>22957873</v>
      </c>
      <c r="D550">
        <v>7233129</v>
      </c>
      <c r="E550">
        <v>1</v>
      </c>
      <c r="F550">
        <v>1</v>
      </c>
      <c r="G550">
        <v>7157832</v>
      </c>
      <c r="H550">
        <v>3</v>
      </c>
      <c r="I550" t="s">
        <v>1181</v>
      </c>
      <c r="J550" t="s">
        <v>1182</v>
      </c>
      <c r="K550" t="s">
        <v>1183</v>
      </c>
      <c r="L550">
        <v>1327</v>
      </c>
      <c r="N550">
        <v>1005</v>
      </c>
      <c r="O550" t="s">
        <v>462</v>
      </c>
      <c r="P550" t="s">
        <v>462</v>
      </c>
      <c r="Q550">
        <v>1</v>
      </c>
      <c r="X550">
        <v>0.8</v>
      </c>
      <c r="Y550">
        <v>104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0</v>
      </c>
      <c r="AF550" t="s">
        <v>45</v>
      </c>
      <c r="AG550">
        <v>0.8</v>
      </c>
      <c r="AH550">
        <v>2</v>
      </c>
      <c r="AI550">
        <v>22957877</v>
      </c>
      <c r="AJ550">
        <v>574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>
      <c r="A551">
        <f>ROW(Source!A1175)</f>
        <v>1175</v>
      </c>
      <c r="B551">
        <v>22957885</v>
      </c>
      <c r="C551">
        <v>22957873</v>
      </c>
      <c r="D551">
        <v>7232109</v>
      </c>
      <c r="E551">
        <v>1</v>
      </c>
      <c r="F551">
        <v>1</v>
      </c>
      <c r="G551">
        <v>7157832</v>
      </c>
      <c r="H551">
        <v>3</v>
      </c>
      <c r="I551" t="s">
        <v>1184</v>
      </c>
      <c r="J551" t="s">
        <v>1185</v>
      </c>
      <c r="K551" t="s">
        <v>1186</v>
      </c>
      <c r="L551">
        <v>1348</v>
      </c>
      <c r="N551">
        <v>1009</v>
      </c>
      <c r="O551" t="s">
        <v>138</v>
      </c>
      <c r="P551" t="s">
        <v>138</v>
      </c>
      <c r="Q551">
        <v>1000</v>
      </c>
      <c r="X551">
        <v>4.0200000000000001E-3</v>
      </c>
      <c r="Y551">
        <v>12237.68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0</v>
      </c>
      <c r="AF551" t="s">
        <v>45</v>
      </c>
      <c r="AG551">
        <v>4.0200000000000001E-3</v>
      </c>
      <c r="AH551">
        <v>2</v>
      </c>
      <c r="AI551">
        <v>22957878</v>
      </c>
      <c r="AJ551">
        <v>577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>
      <c r="A552">
        <f>ROW(Source!A1175)</f>
        <v>1175</v>
      </c>
      <c r="B552">
        <v>22957886</v>
      </c>
      <c r="C552">
        <v>22957873</v>
      </c>
      <c r="D552">
        <v>7232360</v>
      </c>
      <c r="E552">
        <v>1</v>
      </c>
      <c r="F552">
        <v>1</v>
      </c>
      <c r="G552">
        <v>7157832</v>
      </c>
      <c r="H552">
        <v>3</v>
      </c>
      <c r="I552" t="s">
        <v>1187</v>
      </c>
      <c r="J552" t="s">
        <v>1188</v>
      </c>
      <c r="K552" t="s">
        <v>1189</v>
      </c>
      <c r="L552">
        <v>1348</v>
      </c>
      <c r="N552">
        <v>1009</v>
      </c>
      <c r="O552" t="s">
        <v>138</v>
      </c>
      <c r="P552" t="s">
        <v>138</v>
      </c>
      <c r="Q552">
        <v>1000</v>
      </c>
      <c r="X552">
        <v>2.5499999999999998E-2</v>
      </c>
      <c r="Y552">
        <v>545.21</v>
      </c>
      <c r="Z552">
        <v>0</v>
      </c>
      <c r="AA552">
        <v>0</v>
      </c>
      <c r="AB552">
        <v>0</v>
      </c>
      <c r="AC552">
        <v>0</v>
      </c>
      <c r="AD552">
        <v>1</v>
      </c>
      <c r="AE552">
        <v>0</v>
      </c>
      <c r="AF552" t="s">
        <v>45</v>
      </c>
      <c r="AG552">
        <v>2.5499999999999998E-2</v>
      </c>
      <c r="AH552">
        <v>2</v>
      </c>
      <c r="AI552">
        <v>22957879</v>
      </c>
      <c r="AJ552">
        <v>578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>
      <c r="A553">
        <f>ROW(Source!A1175)</f>
        <v>1175</v>
      </c>
      <c r="B553">
        <v>22957887</v>
      </c>
      <c r="C553">
        <v>22957873</v>
      </c>
      <c r="D553">
        <v>7232367</v>
      </c>
      <c r="E553">
        <v>1</v>
      </c>
      <c r="F553">
        <v>1</v>
      </c>
      <c r="G553">
        <v>7157832</v>
      </c>
      <c r="H553">
        <v>3</v>
      </c>
      <c r="I553" t="s">
        <v>1190</v>
      </c>
      <c r="J553" t="s">
        <v>1191</v>
      </c>
      <c r="K553" t="s">
        <v>1192</v>
      </c>
      <c r="L553">
        <v>1348</v>
      </c>
      <c r="N553">
        <v>1009</v>
      </c>
      <c r="O553" t="s">
        <v>138</v>
      </c>
      <c r="P553" t="s">
        <v>138</v>
      </c>
      <c r="Q553">
        <v>1000</v>
      </c>
      <c r="X553">
        <v>1.0200000000000001E-3</v>
      </c>
      <c r="Y553">
        <v>12705.7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0</v>
      </c>
      <c r="AF553" t="s">
        <v>45</v>
      </c>
      <c r="AG553">
        <v>1.0200000000000001E-3</v>
      </c>
      <c r="AH553">
        <v>2</v>
      </c>
      <c r="AI553">
        <v>22957880</v>
      </c>
      <c r="AJ553">
        <v>579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>
      <c r="A554">
        <f>ROW(Source!A1175)</f>
        <v>1175</v>
      </c>
      <c r="B554">
        <v>22957888</v>
      </c>
      <c r="C554">
        <v>22957873</v>
      </c>
      <c r="D554">
        <v>7164016</v>
      </c>
      <c r="E554">
        <v>7157832</v>
      </c>
      <c r="F554">
        <v>1</v>
      </c>
      <c r="G554">
        <v>7157832</v>
      </c>
      <c r="H554">
        <v>3</v>
      </c>
      <c r="I554" t="s">
        <v>1447</v>
      </c>
      <c r="J554" t="s">
        <v>45</v>
      </c>
      <c r="K554" t="s">
        <v>1448</v>
      </c>
      <c r="L554">
        <v>1348</v>
      </c>
      <c r="N554">
        <v>1009</v>
      </c>
      <c r="O554" t="s">
        <v>138</v>
      </c>
      <c r="P554" t="s">
        <v>138</v>
      </c>
      <c r="Q554">
        <v>1000</v>
      </c>
      <c r="X554">
        <v>7.1999999999999998E-3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 t="s">
        <v>45</v>
      </c>
      <c r="AG554">
        <v>7.1999999999999998E-3</v>
      </c>
      <c r="AH554">
        <v>3</v>
      </c>
      <c r="AI554">
        <v>-1</v>
      </c>
      <c r="AJ554" t="s">
        <v>45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>
      <c r="A555">
        <f>ROW(Source!A1175)</f>
        <v>1175</v>
      </c>
      <c r="B555">
        <v>22957889</v>
      </c>
      <c r="C555">
        <v>22957873</v>
      </c>
      <c r="D555">
        <v>7164326</v>
      </c>
      <c r="E555">
        <v>7157832</v>
      </c>
      <c r="F555">
        <v>1</v>
      </c>
      <c r="G555">
        <v>7157832</v>
      </c>
      <c r="H555">
        <v>3</v>
      </c>
      <c r="I555" t="s">
        <v>1449</v>
      </c>
      <c r="J555" t="s">
        <v>45</v>
      </c>
      <c r="K555" t="s">
        <v>1450</v>
      </c>
      <c r="L555">
        <v>1348</v>
      </c>
      <c r="N555">
        <v>1009</v>
      </c>
      <c r="O555" t="s">
        <v>138</v>
      </c>
      <c r="P555" t="s">
        <v>138</v>
      </c>
      <c r="Q555">
        <v>1000</v>
      </c>
      <c r="X555">
        <v>7.0999999999999994E-2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s">
        <v>45</v>
      </c>
      <c r="AG555">
        <v>7.0999999999999994E-2</v>
      </c>
      <c r="AH555">
        <v>3</v>
      </c>
      <c r="AI555">
        <v>-1</v>
      </c>
      <c r="AJ555" t="s">
        <v>45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>
      <c r="A556">
        <f>ROW(Source!A1204)</f>
        <v>1204</v>
      </c>
      <c r="B556">
        <v>22957897</v>
      </c>
      <c r="C556">
        <v>22957894</v>
      </c>
      <c r="D556">
        <v>7157835</v>
      </c>
      <c r="E556">
        <v>7157832</v>
      </c>
      <c r="F556">
        <v>1</v>
      </c>
      <c r="G556">
        <v>7157832</v>
      </c>
      <c r="H556">
        <v>1</v>
      </c>
      <c r="I556" t="s">
        <v>1053</v>
      </c>
      <c r="J556" t="s">
        <v>45</v>
      </c>
      <c r="K556" t="s">
        <v>1054</v>
      </c>
      <c r="L556">
        <v>1191</v>
      </c>
      <c r="N556">
        <v>1013</v>
      </c>
      <c r="O556" t="s">
        <v>1055</v>
      </c>
      <c r="P556" t="s">
        <v>1055</v>
      </c>
      <c r="Q556">
        <v>1</v>
      </c>
      <c r="X556">
        <v>146.80000000000001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1</v>
      </c>
      <c r="AF556" t="s">
        <v>45</v>
      </c>
      <c r="AG556">
        <v>146.80000000000001</v>
      </c>
      <c r="AH556">
        <v>2</v>
      </c>
      <c r="AI556">
        <v>22957895</v>
      </c>
      <c r="AJ556">
        <v>580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>
      <c r="A557">
        <f>ROW(Source!A1204)</f>
        <v>1204</v>
      </c>
      <c r="B557">
        <v>22957899</v>
      </c>
      <c r="C557">
        <v>22957894</v>
      </c>
      <c r="D557">
        <v>7182702</v>
      </c>
      <c r="E557">
        <v>7157832</v>
      </c>
      <c r="F557">
        <v>1</v>
      </c>
      <c r="G557">
        <v>7157832</v>
      </c>
      <c r="H557">
        <v>3</v>
      </c>
      <c r="I557" t="s">
        <v>1066</v>
      </c>
      <c r="J557" t="s">
        <v>45</v>
      </c>
      <c r="K557" t="s">
        <v>1134</v>
      </c>
      <c r="L557">
        <v>1348</v>
      </c>
      <c r="N557">
        <v>1009</v>
      </c>
      <c r="O557" t="s">
        <v>138</v>
      </c>
      <c r="P557" t="s">
        <v>138</v>
      </c>
      <c r="Q557">
        <v>1000</v>
      </c>
      <c r="X557">
        <v>3.38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45</v>
      </c>
      <c r="AG557">
        <v>3.38</v>
      </c>
      <c r="AH557">
        <v>2</v>
      </c>
      <c r="AI557">
        <v>22957896</v>
      </c>
      <c r="AJ557">
        <v>581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>
      <c r="A558">
        <f>ROW(Source!A1204)</f>
        <v>1204</v>
      </c>
      <c r="B558">
        <v>22957898</v>
      </c>
      <c r="C558">
        <v>22957894</v>
      </c>
      <c r="D558">
        <v>7178746</v>
      </c>
      <c r="E558">
        <v>7157832</v>
      </c>
      <c r="F558">
        <v>1</v>
      </c>
      <c r="G558">
        <v>7157832</v>
      </c>
      <c r="H558">
        <v>3</v>
      </c>
      <c r="I558" t="s">
        <v>1443</v>
      </c>
      <c r="J558" t="s">
        <v>45</v>
      </c>
      <c r="K558" t="s">
        <v>1444</v>
      </c>
      <c r="L558">
        <v>1339</v>
      </c>
      <c r="N558">
        <v>1007</v>
      </c>
      <c r="O558" t="s">
        <v>102</v>
      </c>
      <c r="P558" t="s">
        <v>102</v>
      </c>
      <c r="Q558">
        <v>1</v>
      </c>
      <c r="X558">
        <v>2.2000000000000002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 t="s">
        <v>45</v>
      </c>
      <c r="AG558">
        <v>2.2000000000000002</v>
      </c>
      <c r="AH558">
        <v>3</v>
      </c>
      <c r="AI558">
        <v>-1</v>
      </c>
      <c r="AJ558" t="s">
        <v>45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>
      <c r="A559">
        <f>ROW(Source!A1206)</f>
        <v>1206</v>
      </c>
      <c r="B559">
        <v>22957906</v>
      </c>
      <c r="C559">
        <v>22957902</v>
      </c>
      <c r="D559">
        <v>7157835</v>
      </c>
      <c r="E559">
        <v>7157832</v>
      </c>
      <c r="F559">
        <v>1</v>
      </c>
      <c r="G559">
        <v>7157832</v>
      </c>
      <c r="H559">
        <v>1</v>
      </c>
      <c r="I559" t="s">
        <v>1053</v>
      </c>
      <c r="J559" t="s">
        <v>45</v>
      </c>
      <c r="K559" t="s">
        <v>1054</v>
      </c>
      <c r="L559">
        <v>1191</v>
      </c>
      <c r="N559">
        <v>1013</v>
      </c>
      <c r="O559" t="s">
        <v>1055</v>
      </c>
      <c r="P559" t="s">
        <v>1055</v>
      </c>
      <c r="Q559">
        <v>1</v>
      </c>
      <c r="X559">
        <v>4.6500000000000004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1</v>
      </c>
      <c r="AF559" t="s">
        <v>45</v>
      </c>
      <c r="AG559">
        <v>4.6500000000000004</v>
      </c>
      <c r="AH559">
        <v>2</v>
      </c>
      <c r="AI559">
        <v>22957903</v>
      </c>
      <c r="AJ559">
        <v>583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>
      <c r="A560">
        <f>ROW(Source!A1206)</f>
        <v>1206</v>
      </c>
      <c r="B560">
        <v>22957907</v>
      </c>
      <c r="C560">
        <v>22957902</v>
      </c>
      <c r="D560">
        <v>7231421</v>
      </c>
      <c r="E560">
        <v>1</v>
      </c>
      <c r="F560">
        <v>1</v>
      </c>
      <c r="G560">
        <v>7157832</v>
      </c>
      <c r="H560">
        <v>2</v>
      </c>
      <c r="I560" t="s">
        <v>1157</v>
      </c>
      <c r="J560" t="s">
        <v>1158</v>
      </c>
      <c r="K560" t="s">
        <v>1159</v>
      </c>
      <c r="L560">
        <v>1368</v>
      </c>
      <c r="N560">
        <v>1011</v>
      </c>
      <c r="O560" t="s">
        <v>1059</v>
      </c>
      <c r="P560" t="s">
        <v>1059</v>
      </c>
      <c r="Q560">
        <v>1</v>
      </c>
      <c r="X560">
        <v>0.01</v>
      </c>
      <c r="Y560">
        <v>0</v>
      </c>
      <c r="Z560">
        <v>74.44</v>
      </c>
      <c r="AA560">
        <v>17.59</v>
      </c>
      <c r="AB560">
        <v>0</v>
      </c>
      <c r="AC560">
        <v>0</v>
      </c>
      <c r="AD560">
        <v>1</v>
      </c>
      <c r="AE560">
        <v>0</v>
      </c>
      <c r="AF560" t="s">
        <v>45</v>
      </c>
      <c r="AG560">
        <v>0.01</v>
      </c>
      <c r="AH560">
        <v>2</v>
      </c>
      <c r="AI560">
        <v>22957904</v>
      </c>
      <c r="AJ560">
        <v>584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>
      <c r="A561">
        <f>ROW(Source!A1206)</f>
        <v>1206</v>
      </c>
      <c r="B561">
        <v>22957908</v>
      </c>
      <c r="C561">
        <v>22957902</v>
      </c>
      <c r="D561">
        <v>9283418</v>
      </c>
      <c r="E561">
        <v>1</v>
      </c>
      <c r="F561">
        <v>1</v>
      </c>
      <c r="G561">
        <v>7157832</v>
      </c>
      <c r="H561">
        <v>2</v>
      </c>
      <c r="I561" t="s">
        <v>1340</v>
      </c>
      <c r="J561" t="s">
        <v>1341</v>
      </c>
      <c r="K561" t="s">
        <v>1342</v>
      </c>
      <c r="L561">
        <v>1368</v>
      </c>
      <c r="N561">
        <v>1011</v>
      </c>
      <c r="O561" t="s">
        <v>1059</v>
      </c>
      <c r="P561" t="s">
        <v>1059</v>
      </c>
      <c r="Q561">
        <v>1</v>
      </c>
      <c r="X561">
        <v>0.03</v>
      </c>
      <c r="Y561">
        <v>0</v>
      </c>
      <c r="Z561">
        <v>1.76</v>
      </c>
      <c r="AA561">
        <v>0.01</v>
      </c>
      <c r="AB561">
        <v>0</v>
      </c>
      <c r="AC561">
        <v>0</v>
      </c>
      <c r="AD561">
        <v>1</v>
      </c>
      <c r="AE561">
        <v>0</v>
      </c>
      <c r="AF561" t="s">
        <v>45</v>
      </c>
      <c r="AG561">
        <v>0.03</v>
      </c>
      <c r="AH561">
        <v>2</v>
      </c>
      <c r="AI561">
        <v>22957905</v>
      </c>
      <c r="AJ561">
        <v>585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>
      <c r="A562">
        <f>ROW(Source!A1206)</f>
        <v>1206</v>
      </c>
      <c r="B562">
        <v>22957909</v>
      </c>
      <c r="C562">
        <v>22957902</v>
      </c>
      <c r="D562">
        <v>17237731</v>
      </c>
      <c r="E562">
        <v>7157832</v>
      </c>
      <c r="F562">
        <v>1</v>
      </c>
      <c r="G562">
        <v>7157832</v>
      </c>
      <c r="H562">
        <v>3</v>
      </c>
      <c r="I562" t="s">
        <v>1502</v>
      </c>
      <c r="J562" t="s">
        <v>45</v>
      </c>
      <c r="K562" t="s">
        <v>1503</v>
      </c>
      <c r="L562">
        <v>1346</v>
      </c>
      <c r="N562">
        <v>1009</v>
      </c>
      <c r="O562" t="s">
        <v>163</v>
      </c>
      <c r="P562" t="s">
        <v>163</v>
      </c>
      <c r="Q562">
        <v>1</v>
      </c>
      <c r="X562">
        <v>10.3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 t="s">
        <v>45</v>
      </c>
      <c r="AG562">
        <v>10.3</v>
      </c>
      <c r="AH562">
        <v>3</v>
      </c>
      <c r="AI562">
        <v>-1</v>
      </c>
      <c r="AJ562" t="s">
        <v>45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>
      <c r="A563">
        <f>ROW(Source!A1208)</f>
        <v>1208</v>
      </c>
      <c r="B563">
        <v>22957920</v>
      </c>
      <c r="C563">
        <v>22957912</v>
      </c>
      <c r="D563">
        <v>7157835</v>
      </c>
      <c r="E563">
        <v>7157832</v>
      </c>
      <c r="F563">
        <v>1</v>
      </c>
      <c r="G563">
        <v>7157832</v>
      </c>
      <c r="H563">
        <v>1</v>
      </c>
      <c r="I563" t="s">
        <v>1053</v>
      </c>
      <c r="J563" t="s">
        <v>45</v>
      </c>
      <c r="K563" t="s">
        <v>1054</v>
      </c>
      <c r="L563">
        <v>1191</v>
      </c>
      <c r="N563">
        <v>1013</v>
      </c>
      <c r="O563" t="s">
        <v>1055</v>
      </c>
      <c r="P563" t="s">
        <v>1055</v>
      </c>
      <c r="Q563">
        <v>1</v>
      </c>
      <c r="X563">
        <v>27.8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1</v>
      </c>
      <c r="AE563">
        <v>1</v>
      </c>
      <c r="AF563" t="s">
        <v>45</v>
      </c>
      <c r="AG563">
        <v>27.8</v>
      </c>
      <c r="AH563">
        <v>2</v>
      </c>
      <c r="AI563">
        <v>22957913</v>
      </c>
      <c r="AJ563">
        <v>587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>
      <c r="A564">
        <f>ROW(Source!A1208)</f>
        <v>1208</v>
      </c>
      <c r="B564">
        <v>22957921</v>
      </c>
      <c r="C564">
        <v>22957912</v>
      </c>
      <c r="D564">
        <v>7159942</v>
      </c>
      <c r="E564">
        <v>7157832</v>
      </c>
      <c r="F564">
        <v>1</v>
      </c>
      <c r="G564">
        <v>7157832</v>
      </c>
      <c r="H564">
        <v>2</v>
      </c>
      <c r="I564" t="s">
        <v>1063</v>
      </c>
      <c r="J564" t="s">
        <v>45</v>
      </c>
      <c r="K564" t="s">
        <v>1064</v>
      </c>
      <c r="L564">
        <v>1344</v>
      </c>
      <c r="N564">
        <v>1008</v>
      </c>
      <c r="O564" t="s">
        <v>1065</v>
      </c>
      <c r="P564" t="s">
        <v>1065</v>
      </c>
      <c r="Q564">
        <v>1</v>
      </c>
      <c r="X564">
        <v>4.47</v>
      </c>
      <c r="Y564">
        <v>0</v>
      </c>
      <c r="Z564">
        <v>1</v>
      </c>
      <c r="AA564">
        <v>0</v>
      </c>
      <c r="AB564">
        <v>0</v>
      </c>
      <c r="AC564">
        <v>0</v>
      </c>
      <c r="AD564">
        <v>1</v>
      </c>
      <c r="AE564">
        <v>0</v>
      </c>
      <c r="AF564" t="s">
        <v>45</v>
      </c>
      <c r="AG564">
        <v>4.47</v>
      </c>
      <c r="AH564">
        <v>2</v>
      </c>
      <c r="AI564">
        <v>22957914</v>
      </c>
      <c r="AJ564">
        <v>588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>
      <c r="A565">
        <f>ROW(Source!A1208)</f>
        <v>1208</v>
      </c>
      <c r="B565">
        <v>22957922</v>
      </c>
      <c r="C565">
        <v>22957912</v>
      </c>
      <c r="D565">
        <v>7231827</v>
      </c>
      <c r="E565">
        <v>1</v>
      </c>
      <c r="F565">
        <v>1</v>
      </c>
      <c r="G565">
        <v>7157832</v>
      </c>
      <c r="H565">
        <v>3</v>
      </c>
      <c r="I565" t="s">
        <v>612</v>
      </c>
      <c r="J565" t="s">
        <v>614</v>
      </c>
      <c r="K565" t="s">
        <v>613</v>
      </c>
      <c r="L565">
        <v>1339</v>
      </c>
      <c r="N565">
        <v>1007</v>
      </c>
      <c r="O565" t="s">
        <v>102</v>
      </c>
      <c r="P565" t="s">
        <v>102</v>
      </c>
      <c r="Q565">
        <v>1</v>
      </c>
      <c r="X565">
        <v>0.24</v>
      </c>
      <c r="Y565">
        <v>7.07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45</v>
      </c>
      <c r="AG565">
        <v>0.24</v>
      </c>
      <c r="AH565">
        <v>2</v>
      </c>
      <c r="AI565">
        <v>22957915</v>
      </c>
      <c r="AJ565">
        <v>589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>
      <c r="A566">
        <f>ROW(Source!A1208)</f>
        <v>1208</v>
      </c>
      <c r="B566">
        <v>22957923</v>
      </c>
      <c r="C566">
        <v>22957912</v>
      </c>
      <c r="D566">
        <v>7233129</v>
      </c>
      <c r="E566">
        <v>1</v>
      </c>
      <c r="F566">
        <v>1</v>
      </c>
      <c r="G566">
        <v>7157832</v>
      </c>
      <c r="H566">
        <v>3</v>
      </c>
      <c r="I566" t="s">
        <v>1181</v>
      </c>
      <c r="J566" t="s">
        <v>1182</v>
      </c>
      <c r="K566" t="s">
        <v>1183</v>
      </c>
      <c r="L566">
        <v>1327</v>
      </c>
      <c r="N566">
        <v>1005</v>
      </c>
      <c r="O566" t="s">
        <v>462</v>
      </c>
      <c r="P566" t="s">
        <v>462</v>
      </c>
      <c r="Q566">
        <v>1</v>
      </c>
      <c r="X566">
        <v>0.8</v>
      </c>
      <c r="Y566">
        <v>104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0</v>
      </c>
      <c r="AF566" t="s">
        <v>45</v>
      </c>
      <c r="AG566">
        <v>0.8</v>
      </c>
      <c r="AH566">
        <v>2</v>
      </c>
      <c r="AI566">
        <v>22957916</v>
      </c>
      <c r="AJ566">
        <v>590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>
      <c r="A567">
        <f>ROW(Source!A1208)</f>
        <v>1208</v>
      </c>
      <c r="B567">
        <v>22957924</v>
      </c>
      <c r="C567">
        <v>22957912</v>
      </c>
      <c r="D567">
        <v>7232109</v>
      </c>
      <c r="E567">
        <v>1</v>
      </c>
      <c r="F567">
        <v>1</v>
      </c>
      <c r="G567">
        <v>7157832</v>
      </c>
      <c r="H567">
        <v>3</v>
      </c>
      <c r="I567" t="s">
        <v>1184</v>
      </c>
      <c r="J567" t="s">
        <v>1185</v>
      </c>
      <c r="K567" t="s">
        <v>1186</v>
      </c>
      <c r="L567">
        <v>1348</v>
      </c>
      <c r="N567">
        <v>1009</v>
      </c>
      <c r="O567" t="s">
        <v>138</v>
      </c>
      <c r="P567" t="s">
        <v>138</v>
      </c>
      <c r="Q567">
        <v>1000</v>
      </c>
      <c r="X567">
        <v>4.0200000000000001E-3</v>
      </c>
      <c r="Y567">
        <v>12237.68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0</v>
      </c>
      <c r="AF567" t="s">
        <v>45</v>
      </c>
      <c r="AG567">
        <v>4.0200000000000001E-3</v>
      </c>
      <c r="AH567">
        <v>2</v>
      </c>
      <c r="AI567">
        <v>22957917</v>
      </c>
      <c r="AJ567">
        <v>593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>
      <c r="A568">
        <f>ROW(Source!A1208)</f>
        <v>1208</v>
      </c>
      <c r="B568">
        <v>22957925</v>
      </c>
      <c r="C568">
        <v>22957912</v>
      </c>
      <c r="D568">
        <v>7232360</v>
      </c>
      <c r="E568">
        <v>1</v>
      </c>
      <c r="F568">
        <v>1</v>
      </c>
      <c r="G568">
        <v>7157832</v>
      </c>
      <c r="H568">
        <v>3</v>
      </c>
      <c r="I568" t="s">
        <v>1187</v>
      </c>
      <c r="J568" t="s">
        <v>1188</v>
      </c>
      <c r="K568" t="s">
        <v>1189</v>
      </c>
      <c r="L568">
        <v>1348</v>
      </c>
      <c r="N568">
        <v>1009</v>
      </c>
      <c r="O568" t="s">
        <v>138</v>
      </c>
      <c r="P568" t="s">
        <v>138</v>
      </c>
      <c r="Q568">
        <v>1000</v>
      </c>
      <c r="X568">
        <v>2.5499999999999998E-2</v>
      </c>
      <c r="Y568">
        <v>545.21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45</v>
      </c>
      <c r="AG568">
        <v>2.5499999999999998E-2</v>
      </c>
      <c r="AH568">
        <v>2</v>
      </c>
      <c r="AI568">
        <v>22957918</v>
      </c>
      <c r="AJ568">
        <v>594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>
      <c r="A569">
        <f>ROW(Source!A1208)</f>
        <v>1208</v>
      </c>
      <c r="B569">
        <v>22957926</v>
      </c>
      <c r="C569">
        <v>22957912</v>
      </c>
      <c r="D569">
        <v>7232367</v>
      </c>
      <c r="E569">
        <v>1</v>
      </c>
      <c r="F569">
        <v>1</v>
      </c>
      <c r="G569">
        <v>7157832</v>
      </c>
      <c r="H569">
        <v>3</v>
      </c>
      <c r="I569" t="s">
        <v>1190</v>
      </c>
      <c r="J569" t="s">
        <v>1191</v>
      </c>
      <c r="K569" t="s">
        <v>1192</v>
      </c>
      <c r="L569">
        <v>1348</v>
      </c>
      <c r="N569">
        <v>1009</v>
      </c>
      <c r="O569" t="s">
        <v>138</v>
      </c>
      <c r="P569" t="s">
        <v>138</v>
      </c>
      <c r="Q569">
        <v>1000</v>
      </c>
      <c r="X569">
        <v>1.0200000000000001E-3</v>
      </c>
      <c r="Y569">
        <v>12705.7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45</v>
      </c>
      <c r="AG569">
        <v>1.0200000000000001E-3</v>
      </c>
      <c r="AH569">
        <v>2</v>
      </c>
      <c r="AI569">
        <v>22957919</v>
      </c>
      <c r="AJ569">
        <v>595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>
      <c r="A570">
        <f>ROW(Source!A1208)</f>
        <v>1208</v>
      </c>
      <c r="B570">
        <v>22957927</v>
      </c>
      <c r="C570">
        <v>22957912</v>
      </c>
      <c r="D570">
        <v>7164016</v>
      </c>
      <c r="E570">
        <v>7157832</v>
      </c>
      <c r="F570">
        <v>1</v>
      </c>
      <c r="G570">
        <v>7157832</v>
      </c>
      <c r="H570">
        <v>3</v>
      </c>
      <c r="I570" t="s">
        <v>1447</v>
      </c>
      <c r="J570" t="s">
        <v>45</v>
      </c>
      <c r="K570" t="s">
        <v>1448</v>
      </c>
      <c r="L570">
        <v>1348</v>
      </c>
      <c r="N570">
        <v>1009</v>
      </c>
      <c r="O570" t="s">
        <v>138</v>
      </c>
      <c r="P570" t="s">
        <v>138</v>
      </c>
      <c r="Q570">
        <v>1000</v>
      </c>
      <c r="X570">
        <v>7.1999999999999998E-3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s">
        <v>45</v>
      </c>
      <c r="AG570">
        <v>7.1999999999999998E-3</v>
      </c>
      <c r="AH570">
        <v>3</v>
      </c>
      <c r="AI570">
        <v>-1</v>
      </c>
      <c r="AJ570" t="s">
        <v>45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>
      <c r="A571">
        <f>ROW(Source!A1208)</f>
        <v>1208</v>
      </c>
      <c r="B571">
        <v>22957928</v>
      </c>
      <c r="C571">
        <v>22957912</v>
      </c>
      <c r="D571">
        <v>7164326</v>
      </c>
      <c r="E571">
        <v>7157832</v>
      </c>
      <c r="F571">
        <v>1</v>
      </c>
      <c r="G571">
        <v>7157832</v>
      </c>
      <c r="H571">
        <v>3</v>
      </c>
      <c r="I571" t="s">
        <v>1449</v>
      </c>
      <c r="J571" t="s">
        <v>45</v>
      </c>
      <c r="K571" t="s">
        <v>1450</v>
      </c>
      <c r="L571">
        <v>1348</v>
      </c>
      <c r="N571">
        <v>1009</v>
      </c>
      <c r="O571" t="s">
        <v>138</v>
      </c>
      <c r="P571" t="s">
        <v>138</v>
      </c>
      <c r="Q571">
        <v>1000</v>
      </c>
      <c r="X571">
        <v>7.0999999999999994E-2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 t="s">
        <v>45</v>
      </c>
      <c r="AG571">
        <v>7.0999999999999994E-2</v>
      </c>
      <c r="AH571">
        <v>3</v>
      </c>
      <c r="AI571">
        <v>-1</v>
      </c>
      <c r="AJ571" t="s">
        <v>45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>
      <c r="A572">
        <f>ROW(Source!A1211)</f>
        <v>1211</v>
      </c>
      <c r="B572">
        <v>22957936</v>
      </c>
      <c r="C572">
        <v>22957933</v>
      </c>
      <c r="D572">
        <v>7157835</v>
      </c>
      <c r="E572">
        <v>7157832</v>
      </c>
      <c r="F572">
        <v>1</v>
      </c>
      <c r="G572">
        <v>7157832</v>
      </c>
      <c r="H572">
        <v>1</v>
      </c>
      <c r="I572" t="s">
        <v>1053</v>
      </c>
      <c r="J572" t="s">
        <v>45</v>
      </c>
      <c r="K572" t="s">
        <v>1054</v>
      </c>
      <c r="L572">
        <v>1191</v>
      </c>
      <c r="N572">
        <v>1013</v>
      </c>
      <c r="O572" t="s">
        <v>1055</v>
      </c>
      <c r="P572" t="s">
        <v>1055</v>
      </c>
      <c r="Q572">
        <v>1</v>
      </c>
      <c r="X572">
        <v>74.3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1</v>
      </c>
      <c r="AE572">
        <v>1</v>
      </c>
      <c r="AF572" t="s">
        <v>45</v>
      </c>
      <c r="AG572">
        <v>74.3</v>
      </c>
      <c r="AH572">
        <v>2</v>
      </c>
      <c r="AI572">
        <v>22957934</v>
      </c>
      <c r="AJ572">
        <v>596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>
      <c r="A573">
        <f>ROW(Source!A1211)</f>
        <v>1211</v>
      </c>
      <c r="B573">
        <v>22957937</v>
      </c>
      <c r="C573">
        <v>22957933</v>
      </c>
      <c r="D573">
        <v>7182702</v>
      </c>
      <c r="E573">
        <v>7157832</v>
      </c>
      <c r="F573">
        <v>1</v>
      </c>
      <c r="G573">
        <v>7157832</v>
      </c>
      <c r="H573">
        <v>3</v>
      </c>
      <c r="I573" t="s">
        <v>1066</v>
      </c>
      <c r="J573" t="s">
        <v>45</v>
      </c>
      <c r="K573" t="s">
        <v>1134</v>
      </c>
      <c r="L573">
        <v>1348</v>
      </c>
      <c r="N573">
        <v>1009</v>
      </c>
      <c r="O573" t="s">
        <v>138</v>
      </c>
      <c r="P573" t="s">
        <v>138</v>
      </c>
      <c r="Q573">
        <v>1000</v>
      </c>
      <c r="X573">
        <v>4.41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0</v>
      </c>
      <c r="AF573" t="s">
        <v>45</v>
      </c>
      <c r="AG573">
        <v>4.41</v>
      </c>
      <c r="AH573">
        <v>2</v>
      </c>
      <c r="AI573">
        <v>22957935</v>
      </c>
      <c r="AJ573">
        <v>597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>
      <c r="A574">
        <f>ROW(Source!A1212)</f>
        <v>1212</v>
      </c>
      <c r="B574">
        <v>22957944</v>
      </c>
      <c r="C574">
        <v>22957938</v>
      </c>
      <c r="D574">
        <v>7157835</v>
      </c>
      <c r="E574">
        <v>7157832</v>
      </c>
      <c r="F574">
        <v>1</v>
      </c>
      <c r="G574">
        <v>7157832</v>
      </c>
      <c r="H574">
        <v>1</v>
      </c>
      <c r="I574" t="s">
        <v>1053</v>
      </c>
      <c r="J574" t="s">
        <v>45</v>
      </c>
      <c r="K574" t="s">
        <v>1054</v>
      </c>
      <c r="L574">
        <v>1191</v>
      </c>
      <c r="N574">
        <v>1013</v>
      </c>
      <c r="O574" t="s">
        <v>1055</v>
      </c>
      <c r="P574" t="s">
        <v>1055</v>
      </c>
      <c r="Q574">
        <v>1</v>
      </c>
      <c r="X574">
        <v>200.42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1</v>
      </c>
      <c r="AE574">
        <v>1</v>
      </c>
      <c r="AF574" t="s">
        <v>45</v>
      </c>
      <c r="AG574">
        <v>200.42</v>
      </c>
      <c r="AH574">
        <v>2</v>
      </c>
      <c r="AI574">
        <v>22957939</v>
      </c>
      <c r="AJ574">
        <v>598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>
      <c r="A575">
        <f>ROW(Source!A1212)</f>
        <v>1212</v>
      </c>
      <c r="B575">
        <v>22957945</v>
      </c>
      <c r="C575">
        <v>22957938</v>
      </c>
      <c r="D575">
        <v>7159942</v>
      </c>
      <c r="E575">
        <v>7157832</v>
      </c>
      <c r="F575">
        <v>1</v>
      </c>
      <c r="G575">
        <v>7157832</v>
      </c>
      <c r="H575">
        <v>2</v>
      </c>
      <c r="I575" t="s">
        <v>1063</v>
      </c>
      <c r="J575" t="s">
        <v>45</v>
      </c>
      <c r="K575" t="s">
        <v>1064</v>
      </c>
      <c r="L575">
        <v>1344</v>
      </c>
      <c r="N575">
        <v>1008</v>
      </c>
      <c r="O575" t="s">
        <v>1065</v>
      </c>
      <c r="P575" t="s">
        <v>1065</v>
      </c>
      <c r="Q575">
        <v>1</v>
      </c>
      <c r="X575">
        <v>29.03</v>
      </c>
      <c r="Y575">
        <v>0</v>
      </c>
      <c r="Z575">
        <v>1</v>
      </c>
      <c r="AA575">
        <v>0</v>
      </c>
      <c r="AB575">
        <v>0</v>
      </c>
      <c r="AC575">
        <v>0</v>
      </c>
      <c r="AD575">
        <v>1</v>
      </c>
      <c r="AE575">
        <v>0</v>
      </c>
      <c r="AF575" t="s">
        <v>45</v>
      </c>
      <c r="AG575">
        <v>29.03</v>
      </c>
      <c r="AH575">
        <v>2</v>
      </c>
      <c r="AI575">
        <v>22957940</v>
      </c>
      <c r="AJ575">
        <v>599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>
      <c r="A576">
        <f>ROW(Source!A1212)</f>
        <v>1212</v>
      </c>
      <c r="B576">
        <v>22957950</v>
      </c>
      <c r="C576">
        <v>22957938</v>
      </c>
      <c r="D576">
        <v>7182707</v>
      </c>
      <c r="E576">
        <v>7157832</v>
      </c>
      <c r="F576">
        <v>1</v>
      </c>
      <c r="G576">
        <v>7157832</v>
      </c>
      <c r="H576">
        <v>3</v>
      </c>
      <c r="I576" t="s">
        <v>1066</v>
      </c>
      <c r="J576" t="s">
        <v>45</v>
      </c>
      <c r="K576" t="s">
        <v>1067</v>
      </c>
      <c r="L576">
        <v>1344</v>
      </c>
      <c r="N576">
        <v>1008</v>
      </c>
      <c r="O576" t="s">
        <v>1065</v>
      </c>
      <c r="P576" t="s">
        <v>1065</v>
      </c>
      <c r="Q576">
        <v>1</v>
      </c>
      <c r="X576">
        <v>8.5399999999999991</v>
      </c>
      <c r="Y576">
        <v>1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45</v>
      </c>
      <c r="AG576">
        <v>8.5399999999999991</v>
      </c>
      <c r="AH576">
        <v>2</v>
      </c>
      <c r="AI576">
        <v>22957943</v>
      </c>
      <c r="AJ576">
        <v>600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>
      <c r="A577">
        <f>ROW(Source!A1212)</f>
        <v>1212</v>
      </c>
      <c r="B577">
        <v>22957946</v>
      </c>
      <c r="C577">
        <v>22957938</v>
      </c>
      <c r="D577">
        <v>7231827</v>
      </c>
      <c r="E577">
        <v>1</v>
      </c>
      <c r="F577">
        <v>1</v>
      </c>
      <c r="G577">
        <v>7157832</v>
      </c>
      <c r="H577">
        <v>3</v>
      </c>
      <c r="I577" t="s">
        <v>612</v>
      </c>
      <c r="J577" t="s">
        <v>614</v>
      </c>
      <c r="K577" t="s">
        <v>613</v>
      </c>
      <c r="L577">
        <v>1339</v>
      </c>
      <c r="N577">
        <v>1007</v>
      </c>
      <c r="O577" t="s">
        <v>102</v>
      </c>
      <c r="P577" t="s">
        <v>102</v>
      </c>
      <c r="Q577">
        <v>1</v>
      </c>
      <c r="X577">
        <v>0.3</v>
      </c>
      <c r="Y577">
        <v>7.07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0</v>
      </c>
      <c r="AF577" t="s">
        <v>45</v>
      </c>
      <c r="AG577">
        <v>0.3</v>
      </c>
      <c r="AH577">
        <v>2</v>
      </c>
      <c r="AI577">
        <v>22957941</v>
      </c>
      <c r="AJ577">
        <v>601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>
      <c r="A578">
        <f>ROW(Source!A1212)</f>
        <v>1212</v>
      </c>
      <c r="B578">
        <v>22957947</v>
      </c>
      <c r="C578">
        <v>22957938</v>
      </c>
      <c r="D578">
        <v>7234965</v>
      </c>
      <c r="E578">
        <v>1</v>
      </c>
      <c r="F578">
        <v>1</v>
      </c>
      <c r="G578">
        <v>7157832</v>
      </c>
      <c r="H578">
        <v>3</v>
      </c>
      <c r="I578" t="s">
        <v>476</v>
      </c>
      <c r="J578" t="s">
        <v>478</v>
      </c>
      <c r="K578" t="s">
        <v>477</v>
      </c>
      <c r="L578">
        <v>1339</v>
      </c>
      <c r="N578">
        <v>1007</v>
      </c>
      <c r="O578" t="s">
        <v>102</v>
      </c>
      <c r="P578" t="s">
        <v>102</v>
      </c>
      <c r="Q578">
        <v>1</v>
      </c>
      <c r="X578">
        <v>1.42</v>
      </c>
      <c r="Y578">
        <v>478.96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0</v>
      </c>
      <c r="AF578" t="s">
        <v>45</v>
      </c>
      <c r="AG578">
        <v>1.42</v>
      </c>
      <c r="AH578">
        <v>2</v>
      </c>
      <c r="AI578">
        <v>22957942</v>
      </c>
      <c r="AJ578">
        <v>604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>
      <c r="A579">
        <f>ROW(Source!A1212)</f>
        <v>1212</v>
      </c>
      <c r="B579">
        <v>22957948</v>
      </c>
      <c r="C579">
        <v>22957938</v>
      </c>
      <c r="D579">
        <v>7178624</v>
      </c>
      <c r="E579">
        <v>7157832</v>
      </c>
      <c r="F579">
        <v>1</v>
      </c>
      <c r="G579">
        <v>7157832</v>
      </c>
      <c r="H579">
        <v>3</v>
      </c>
      <c r="I579" t="s">
        <v>1504</v>
      </c>
      <c r="J579" t="s">
        <v>45</v>
      </c>
      <c r="K579" t="s">
        <v>1505</v>
      </c>
      <c r="L579">
        <v>1348</v>
      </c>
      <c r="N579">
        <v>1009</v>
      </c>
      <c r="O579" t="s">
        <v>138</v>
      </c>
      <c r="P579" t="s">
        <v>138</v>
      </c>
      <c r="Q579">
        <v>1000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 t="s">
        <v>45</v>
      </c>
      <c r="AG579">
        <v>0</v>
      </c>
      <c r="AH579">
        <v>3</v>
      </c>
      <c r="AI579">
        <v>-1</v>
      </c>
      <c r="AJ579" t="s">
        <v>45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>
      <c r="A580">
        <f>ROW(Source!A1212)</f>
        <v>1212</v>
      </c>
      <c r="B580">
        <v>22957949</v>
      </c>
      <c r="C580">
        <v>22957938</v>
      </c>
      <c r="D580">
        <v>7178803</v>
      </c>
      <c r="E580">
        <v>7157832</v>
      </c>
      <c r="F580">
        <v>1</v>
      </c>
      <c r="G580">
        <v>7157832</v>
      </c>
      <c r="H580">
        <v>3</v>
      </c>
      <c r="I580" t="s">
        <v>1506</v>
      </c>
      <c r="J580" t="s">
        <v>45</v>
      </c>
      <c r="K580" t="s">
        <v>1507</v>
      </c>
      <c r="L580">
        <v>1327</v>
      </c>
      <c r="N580">
        <v>1005</v>
      </c>
      <c r="O580" t="s">
        <v>462</v>
      </c>
      <c r="P580" t="s">
        <v>462</v>
      </c>
      <c r="Q580">
        <v>1</v>
      </c>
      <c r="X580">
        <v>100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 t="s">
        <v>45</v>
      </c>
      <c r="AG580">
        <v>100</v>
      </c>
      <c r="AH580">
        <v>3</v>
      </c>
      <c r="AI580">
        <v>-1</v>
      </c>
      <c r="AJ580" t="s">
        <v>45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>
      <c r="A581">
        <f>ROW(Source!A1241)</f>
        <v>1241</v>
      </c>
      <c r="B581">
        <v>22957958</v>
      </c>
      <c r="C581">
        <v>22957955</v>
      </c>
      <c r="D581">
        <v>7157835</v>
      </c>
      <c r="E581">
        <v>7157832</v>
      </c>
      <c r="F581">
        <v>1</v>
      </c>
      <c r="G581">
        <v>7157832</v>
      </c>
      <c r="H581">
        <v>1</v>
      </c>
      <c r="I581" t="s">
        <v>1053</v>
      </c>
      <c r="J581" t="s">
        <v>45</v>
      </c>
      <c r="K581" t="s">
        <v>1054</v>
      </c>
      <c r="L581">
        <v>1191</v>
      </c>
      <c r="N581">
        <v>1013</v>
      </c>
      <c r="O581" t="s">
        <v>1055</v>
      </c>
      <c r="P581" t="s">
        <v>1055</v>
      </c>
      <c r="Q581">
        <v>1</v>
      </c>
      <c r="X581">
        <v>74.3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1</v>
      </c>
      <c r="AF581" t="s">
        <v>45</v>
      </c>
      <c r="AG581">
        <v>74.3</v>
      </c>
      <c r="AH581">
        <v>2</v>
      </c>
      <c r="AI581">
        <v>22957956</v>
      </c>
      <c r="AJ581">
        <v>605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>
      <c r="A582">
        <f>ROW(Source!A1241)</f>
        <v>1241</v>
      </c>
      <c r="B582">
        <v>22957959</v>
      </c>
      <c r="C582">
        <v>22957955</v>
      </c>
      <c r="D582">
        <v>7182702</v>
      </c>
      <c r="E582">
        <v>7157832</v>
      </c>
      <c r="F582">
        <v>1</v>
      </c>
      <c r="G582">
        <v>7157832</v>
      </c>
      <c r="H582">
        <v>3</v>
      </c>
      <c r="I582" t="s">
        <v>1066</v>
      </c>
      <c r="J582" t="s">
        <v>45</v>
      </c>
      <c r="K582" t="s">
        <v>1134</v>
      </c>
      <c r="L582">
        <v>1348</v>
      </c>
      <c r="N582">
        <v>1009</v>
      </c>
      <c r="O582" t="s">
        <v>138</v>
      </c>
      <c r="P582" t="s">
        <v>138</v>
      </c>
      <c r="Q582">
        <v>1000</v>
      </c>
      <c r="X582">
        <v>4.41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0</v>
      </c>
      <c r="AF582" t="s">
        <v>45</v>
      </c>
      <c r="AG582">
        <v>4.41</v>
      </c>
      <c r="AH582">
        <v>2</v>
      </c>
      <c r="AI582">
        <v>22957957</v>
      </c>
      <c r="AJ582">
        <v>606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>
      <c r="A583">
        <f>ROW(Source!A1242)</f>
        <v>1242</v>
      </c>
      <c r="B583">
        <v>22957966</v>
      </c>
      <c r="C583">
        <v>22957960</v>
      </c>
      <c r="D583">
        <v>7157835</v>
      </c>
      <c r="E583">
        <v>7157832</v>
      </c>
      <c r="F583">
        <v>1</v>
      </c>
      <c r="G583">
        <v>7157832</v>
      </c>
      <c r="H583">
        <v>1</v>
      </c>
      <c r="I583" t="s">
        <v>1053</v>
      </c>
      <c r="J583" t="s">
        <v>45</v>
      </c>
      <c r="K583" t="s">
        <v>1054</v>
      </c>
      <c r="L583">
        <v>1191</v>
      </c>
      <c r="N583">
        <v>1013</v>
      </c>
      <c r="O583" t="s">
        <v>1055</v>
      </c>
      <c r="P583" t="s">
        <v>1055</v>
      </c>
      <c r="Q583">
        <v>1</v>
      </c>
      <c r="X583">
        <v>200.42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1</v>
      </c>
      <c r="AF583" t="s">
        <v>45</v>
      </c>
      <c r="AG583">
        <v>200.42</v>
      </c>
      <c r="AH583">
        <v>2</v>
      </c>
      <c r="AI583">
        <v>22957961</v>
      </c>
      <c r="AJ583">
        <v>607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>
      <c r="A584">
        <f>ROW(Source!A1242)</f>
        <v>1242</v>
      </c>
      <c r="B584">
        <v>22957967</v>
      </c>
      <c r="C584">
        <v>22957960</v>
      </c>
      <c r="D584">
        <v>7159942</v>
      </c>
      <c r="E584">
        <v>7157832</v>
      </c>
      <c r="F584">
        <v>1</v>
      </c>
      <c r="G584">
        <v>7157832</v>
      </c>
      <c r="H584">
        <v>2</v>
      </c>
      <c r="I584" t="s">
        <v>1063</v>
      </c>
      <c r="J584" t="s">
        <v>45</v>
      </c>
      <c r="K584" t="s">
        <v>1064</v>
      </c>
      <c r="L584">
        <v>1344</v>
      </c>
      <c r="N584">
        <v>1008</v>
      </c>
      <c r="O584" t="s">
        <v>1065</v>
      </c>
      <c r="P584" t="s">
        <v>1065</v>
      </c>
      <c r="Q584">
        <v>1</v>
      </c>
      <c r="X584">
        <v>29.03</v>
      </c>
      <c r="Y584">
        <v>0</v>
      </c>
      <c r="Z584">
        <v>1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45</v>
      </c>
      <c r="AG584">
        <v>29.03</v>
      </c>
      <c r="AH584">
        <v>2</v>
      </c>
      <c r="AI584">
        <v>22957962</v>
      </c>
      <c r="AJ584">
        <v>608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>
      <c r="A585">
        <f>ROW(Source!A1242)</f>
        <v>1242</v>
      </c>
      <c r="B585">
        <v>22957972</v>
      </c>
      <c r="C585">
        <v>22957960</v>
      </c>
      <c r="D585">
        <v>7182707</v>
      </c>
      <c r="E585">
        <v>7157832</v>
      </c>
      <c r="F585">
        <v>1</v>
      </c>
      <c r="G585">
        <v>7157832</v>
      </c>
      <c r="H585">
        <v>3</v>
      </c>
      <c r="I585" t="s">
        <v>1066</v>
      </c>
      <c r="J585" t="s">
        <v>45</v>
      </c>
      <c r="K585" t="s">
        <v>1067</v>
      </c>
      <c r="L585">
        <v>1344</v>
      </c>
      <c r="N585">
        <v>1008</v>
      </c>
      <c r="O585" t="s">
        <v>1065</v>
      </c>
      <c r="P585" t="s">
        <v>1065</v>
      </c>
      <c r="Q585">
        <v>1</v>
      </c>
      <c r="X585">
        <v>8.5399999999999991</v>
      </c>
      <c r="Y585">
        <v>1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45</v>
      </c>
      <c r="AG585">
        <v>8.5399999999999991</v>
      </c>
      <c r="AH585">
        <v>2</v>
      </c>
      <c r="AI585">
        <v>22957965</v>
      </c>
      <c r="AJ585">
        <v>609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>
      <c r="A586">
        <f>ROW(Source!A1242)</f>
        <v>1242</v>
      </c>
      <c r="B586">
        <v>22957968</v>
      </c>
      <c r="C586">
        <v>22957960</v>
      </c>
      <c r="D586">
        <v>7231827</v>
      </c>
      <c r="E586">
        <v>1</v>
      </c>
      <c r="F586">
        <v>1</v>
      </c>
      <c r="G586">
        <v>7157832</v>
      </c>
      <c r="H586">
        <v>3</v>
      </c>
      <c r="I586" t="s">
        <v>612</v>
      </c>
      <c r="J586" t="s">
        <v>614</v>
      </c>
      <c r="K586" t="s">
        <v>613</v>
      </c>
      <c r="L586">
        <v>1339</v>
      </c>
      <c r="N586">
        <v>1007</v>
      </c>
      <c r="O586" t="s">
        <v>102</v>
      </c>
      <c r="P586" t="s">
        <v>102</v>
      </c>
      <c r="Q586">
        <v>1</v>
      </c>
      <c r="X586">
        <v>0.3</v>
      </c>
      <c r="Y586">
        <v>7.07</v>
      </c>
      <c r="Z586">
        <v>0</v>
      </c>
      <c r="AA586">
        <v>0</v>
      </c>
      <c r="AB586">
        <v>0</v>
      </c>
      <c r="AC586">
        <v>0</v>
      </c>
      <c r="AD586">
        <v>1</v>
      </c>
      <c r="AE586">
        <v>0</v>
      </c>
      <c r="AF586" t="s">
        <v>45</v>
      </c>
      <c r="AG586">
        <v>0.3</v>
      </c>
      <c r="AH586">
        <v>2</v>
      </c>
      <c r="AI586">
        <v>22957963</v>
      </c>
      <c r="AJ586">
        <v>610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>
      <c r="A587">
        <f>ROW(Source!A1242)</f>
        <v>1242</v>
      </c>
      <c r="B587">
        <v>22957969</v>
      </c>
      <c r="C587">
        <v>22957960</v>
      </c>
      <c r="D587">
        <v>7234965</v>
      </c>
      <c r="E587">
        <v>1</v>
      </c>
      <c r="F587">
        <v>1</v>
      </c>
      <c r="G587">
        <v>7157832</v>
      </c>
      <c r="H587">
        <v>3</v>
      </c>
      <c r="I587" t="s">
        <v>476</v>
      </c>
      <c r="J587" t="s">
        <v>478</v>
      </c>
      <c r="K587" t="s">
        <v>477</v>
      </c>
      <c r="L587">
        <v>1339</v>
      </c>
      <c r="N587">
        <v>1007</v>
      </c>
      <c r="O587" t="s">
        <v>102</v>
      </c>
      <c r="P587" t="s">
        <v>102</v>
      </c>
      <c r="Q587">
        <v>1</v>
      </c>
      <c r="X587">
        <v>1.42</v>
      </c>
      <c r="Y587">
        <v>478.96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45</v>
      </c>
      <c r="AG587">
        <v>1.42</v>
      </c>
      <c r="AH587">
        <v>2</v>
      </c>
      <c r="AI587">
        <v>22957964</v>
      </c>
      <c r="AJ587">
        <v>613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>
      <c r="A588">
        <f>ROW(Source!A1242)</f>
        <v>1242</v>
      </c>
      <c r="B588">
        <v>22957970</v>
      </c>
      <c r="C588">
        <v>22957960</v>
      </c>
      <c r="D588">
        <v>7178624</v>
      </c>
      <c r="E588">
        <v>7157832</v>
      </c>
      <c r="F588">
        <v>1</v>
      </c>
      <c r="G588">
        <v>7157832</v>
      </c>
      <c r="H588">
        <v>3</v>
      </c>
      <c r="I588" t="s">
        <v>1504</v>
      </c>
      <c r="J588" t="s">
        <v>45</v>
      </c>
      <c r="K588" t="s">
        <v>1505</v>
      </c>
      <c r="L588">
        <v>1348</v>
      </c>
      <c r="N588">
        <v>1009</v>
      </c>
      <c r="O588" t="s">
        <v>138</v>
      </c>
      <c r="P588" t="s">
        <v>138</v>
      </c>
      <c r="Q588">
        <v>1000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s">
        <v>45</v>
      </c>
      <c r="AG588">
        <v>0</v>
      </c>
      <c r="AH588">
        <v>3</v>
      </c>
      <c r="AI588">
        <v>-1</v>
      </c>
      <c r="AJ588" t="s">
        <v>45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>
      <c r="A589">
        <f>ROW(Source!A1242)</f>
        <v>1242</v>
      </c>
      <c r="B589">
        <v>22957971</v>
      </c>
      <c r="C589">
        <v>22957960</v>
      </c>
      <c r="D589">
        <v>7178803</v>
      </c>
      <c r="E589">
        <v>7157832</v>
      </c>
      <c r="F589">
        <v>1</v>
      </c>
      <c r="G589">
        <v>7157832</v>
      </c>
      <c r="H589">
        <v>3</v>
      </c>
      <c r="I589" t="s">
        <v>1506</v>
      </c>
      <c r="J589" t="s">
        <v>45</v>
      </c>
      <c r="K589" t="s">
        <v>1507</v>
      </c>
      <c r="L589">
        <v>1327</v>
      </c>
      <c r="N589">
        <v>1005</v>
      </c>
      <c r="O589" t="s">
        <v>462</v>
      </c>
      <c r="P589" t="s">
        <v>462</v>
      </c>
      <c r="Q589">
        <v>1</v>
      </c>
      <c r="X589">
        <v>100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 t="s">
        <v>45</v>
      </c>
      <c r="AG589">
        <v>100</v>
      </c>
      <c r="AH589">
        <v>3</v>
      </c>
      <c r="AI589">
        <v>-1</v>
      </c>
      <c r="AJ589" t="s">
        <v>45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>
      <c r="A590">
        <f>ROW(Source!A1296)</f>
        <v>1296</v>
      </c>
      <c r="B590">
        <v>22957978</v>
      </c>
      <c r="C590">
        <v>22957977</v>
      </c>
      <c r="D590">
        <v>7157835</v>
      </c>
      <c r="E590">
        <v>7157832</v>
      </c>
      <c r="F590">
        <v>1</v>
      </c>
      <c r="G590">
        <v>7157832</v>
      </c>
      <c r="H590">
        <v>1</v>
      </c>
      <c r="I590" t="s">
        <v>1053</v>
      </c>
      <c r="J590" t="s">
        <v>45</v>
      </c>
      <c r="K590" t="s">
        <v>1054</v>
      </c>
      <c r="L590">
        <v>1191</v>
      </c>
      <c r="N590">
        <v>1013</v>
      </c>
      <c r="O590" t="s">
        <v>1055</v>
      </c>
      <c r="P590" t="s">
        <v>1055</v>
      </c>
      <c r="Q590">
        <v>1</v>
      </c>
      <c r="X590">
        <v>280.2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1</v>
      </c>
      <c r="AF590" t="s">
        <v>45</v>
      </c>
      <c r="AG590">
        <v>280.2</v>
      </c>
      <c r="AH590">
        <v>2</v>
      </c>
      <c r="AI590">
        <v>22957978</v>
      </c>
      <c r="AJ590">
        <v>614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>
      <c r="A591">
        <f>ROW(Source!A1296)</f>
        <v>1296</v>
      </c>
      <c r="B591">
        <v>22957980</v>
      </c>
      <c r="C591">
        <v>22957977</v>
      </c>
      <c r="D591">
        <v>7182702</v>
      </c>
      <c r="E591">
        <v>7157832</v>
      </c>
      <c r="F591">
        <v>1</v>
      </c>
      <c r="G591">
        <v>7157832</v>
      </c>
      <c r="H591">
        <v>3</v>
      </c>
      <c r="I591" t="s">
        <v>1066</v>
      </c>
      <c r="J591" t="s">
        <v>45</v>
      </c>
      <c r="K591" t="s">
        <v>1134</v>
      </c>
      <c r="L591">
        <v>1348</v>
      </c>
      <c r="N591">
        <v>1009</v>
      </c>
      <c r="O591" t="s">
        <v>138</v>
      </c>
      <c r="P591" t="s">
        <v>138</v>
      </c>
      <c r="Q591">
        <v>1000</v>
      </c>
      <c r="X591">
        <v>3.38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45</v>
      </c>
      <c r="AG591">
        <v>3.38</v>
      </c>
      <c r="AH591">
        <v>2</v>
      </c>
      <c r="AI591">
        <v>22957980</v>
      </c>
      <c r="AJ591">
        <v>615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>
      <c r="A592">
        <f>ROW(Source!A1296)</f>
        <v>1296</v>
      </c>
      <c r="B592">
        <v>22957979</v>
      </c>
      <c r="C592">
        <v>22957977</v>
      </c>
      <c r="D592">
        <v>7178746</v>
      </c>
      <c r="E592">
        <v>7157832</v>
      </c>
      <c r="F592">
        <v>1</v>
      </c>
      <c r="G592">
        <v>7157832</v>
      </c>
      <c r="H592">
        <v>3</v>
      </c>
      <c r="I592" t="s">
        <v>1443</v>
      </c>
      <c r="J592" t="s">
        <v>45</v>
      </c>
      <c r="K592" t="s">
        <v>1444</v>
      </c>
      <c r="L592">
        <v>1339</v>
      </c>
      <c r="N592">
        <v>1007</v>
      </c>
      <c r="O592" t="s">
        <v>102</v>
      </c>
      <c r="P592" t="s">
        <v>102</v>
      </c>
      <c r="Q592">
        <v>1</v>
      </c>
      <c r="X592">
        <v>2.31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 t="s">
        <v>45</v>
      </c>
      <c r="AG592">
        <v>2.31</v>
      </c>
      <c r="AH592">
        <v>3</v>
      </c>
      <c r="AI592">
        <v>-1</v>
      </c>
      <c r="AJ592" t="s">
        <v>45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>
      <c r="A593">
        <f>ROW(Source!A1298)</f>
        <v>1298</v>
      </c>
      <c r="B593">
        <v>22958005</v>
      </c>
      <c r="C593">
        <v>22957982</v>
      </c>
      <c r="D593">
        <v>7157835</v>
      </c>
      <c r="E593">
        <v>7157832</v>
      </c>
      <c r="F593">
        <v>1</v>
      </c>
      <c r="G593">
        <v>7157832</v>
      </c>
      <c r="H593">
        <v>1</v>
      </c>
      <c r="I593" t="s">
        <v>1053</v>
      </c>
      <c r="J593" t="s">
        <v>45</v>
      </c>
      <c r="K593" t="s">
        <v>1054</v>
      </c>
      <c r="L593">
        <v>1191</v>
      </c>
      <c r="N593">
        <v>1013</v>
      </c>
      <c r="O593" t="s">
        <v>1055</v>
      </c>
      <c r="P593" t="s">
        <v>1055</v>
      </c>
      <c r="Q593">
        <v>1</v>
      </c>
      <c r="X593">
        <v>20.5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1</v>
      </c>
      <c r="AE593">
        <v>1</v>
      </c>
      <c r="AF593" t="s">
        <v>45</v>
      </c>
      <c r="AG593">
        <v>20.5</v>
      </c>
      <c r="AH593">
        <v>2</v>
      </c>
      <c r="AI593">
        <v>22958005</v>
      </c>
      <c r="AJ593">
        <v>617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>
      <c r="A594">
        <f>ROW(Source!A1298)</f>
        <v>1298</v>
      </c>
      <c r="B594">
        <v>22958006</v>
      </c>
      <c r="C594">
        <v>22957982</v>
      </c>
      <c r="D594">
        <v>7159942</v>
      </c>
      <c r="E594">
        <v>7157832</v>
      </c>
      <c r="F594">
        <v>1</v>
      </c>
      <c r="G594">
        <v>7157832</v>
      </c>
      <c r="H594">
        <v>2</v>
      </c>
      <c r="I594" t="s">
        <v>1063</v>
      </c>
      <c r="J594" t="s">
        <v>45</v>
      </c>
      <c r="K594" t="s">
        <v>1064</v>
      </c>
      <c r="L594">
        <v>1344</v>
      </c>
      <c r="N594">
        <v>1008</v>
      </c>
      <c r="O594" t="s">
        <v>1065</v>
      </c>
      <c r="P594" t="s">
        <v>1065</v>
      </c>
      <c r="Q594">
        <v>1</v>
      </c>
      <c r="X594">
        <v>4.47</v>
      </c>
      <c r="Y594">
        <v>0</v>
      </c>
      <c r="Z594">
        <v>1</v>
      </c>
      <c r="AA594">
        <v>0</v>
      </c>
      <c r="AB594">
        <v>0</v>
      </c>
      <c r="AC594">
        <v>0</v>
      </c>
      <c r="AD594">
        <v>1</v>
      </c>
      <c r="AE594">
        <v>0</v>
      </c>
      <c r="AF594" t="s">
        <v>45</v>
      </c>
      <c r="AG594">
        <v>4.47</v>
      </c>
      <c r="AH594">
        <v>2</v>
      </c>
      <c r="AI594">
        <v>22958006</v>
      </c>
      <c r="AJ594">
        <v>618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>
      <c r="A595">
        <f>ROW(Source!A1298)</f>
        <v>1298</v>
      </c>
      <c r="B595">
        <v>22958007</v>
      </c>
      <c r="C595">
        <v>22957982</v>
      </c>
      <c r="D595">
        <v>7231827</v>
      </c>
      <c r="E595">
        <v>1</v>
      </c>
      <c r="F595">
        <v>1</v>
      </c>
      <c r="G595">
        <v>7157832</v>
      </c>
      <c r="H595">
        <v>3</v>
      </c>
      <c r="I595" t="s">
        <v>612</v>
      </c>
      <c r="J595" t="s">
        <v>614</v>
      </c>
      <c r="K595" t="s">
        <v>613</v>
      </c>
      <c r="L595">
        <v>1339</v>
      </c>
      <c r="N595">
        <v>1007</v>
      </c>
      <c r="O595" t="s">
        <v>102</v>
      </c>
      <c r="P595" t="s">
        <v>102</v>
      </c>
      <c r="Q595">
        <v>1</v>
      </c>
      <c r="X595">
        <v>0.24</v>
      </c>
      <c r="Y595">
        <v>7.07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45</v>
      </c>
      <c r="AG595">
        <v>0.24</v>
      </c>
      <c r="AH595">
        <v>2</v>
      </c>
      <c r="AI595">
        <v>22958007</v>
      </c>
      <c r="AJ595">
        <v>619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>
      <c r="A596">
        <f>ROW(Source!A1298)</f>
        <v>1298</v>
      </c>
      <c r="B596">
        <v>22958008</v>
      </c>
      <c r="C596">
        <v>22957982</v>
      </c>
      <c r="D596">
        <v>7233129</v>
      </c>
      <c r="E596">
        <v>1</v>
      </c>
      <c r="F596">
        <v>1</v>
      </c>
      <c r="G596">
        <v>7157832</v>
      </c>
      <c r="H596">
        <v>3</v>
      </c>
      <c r="I596" t="s">
        <v>1181</v>
      </c>
      <c r="J596" t="s">
        <v>1182</v>
      </c>
      <c r="K596" t="s">
        <v>1183</v>
      </c>
      <c r="L596">
        <v>1327</v>
      </c>
      <c r="N596">
        <v>1005</v>
      </c>
      <c r="O596" t="s">
        <v>462</v>
      </c>
      <c r="P596" t="s">
        <v>462</v>
      </c>
      <c r="Q596">
        <v>1</v>
      </c>
      <c r="X596">
        <v>1.6</v>
      </c>
      <c r="Y596">
        <v>104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45</v>
      </c>
      <c r="AG596">
        <v>1.6</v>
      </c>
      <c r="AH596">
        <v>2</v>
      </c>
      <c r="AI596">
        <v>22958008</v>
      </c>
      <c r="AJ596">
        <v>620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>
      <c r="A597">
        <f>ROW(Source!A1298)</f>
        <v>1298</v>
      </c>
      <c r="B597">
        <v>22958009</v>
      </c>
      <c r="C597">
        <v>22957982</v>
      </c>
      <c r="D597">
        <v>7232109</v>
      </c>
      <c r="E597">
        <v>1</v>
      </c>
      <c r="F597">
        <v>1</v>
      </c>
      <c r="G597">
        <v>7157832</v>
      </c>
      <c r="H597">
        <v>3</v>
      </c>
      <c r="I597" t="s">
        <v>1184</v>
      </c>
      <c r="J597" t="s">
        <v>1185</v>
      </c>
      <c r="K597" t="s">
        <v>1186</v>
      </c>
      <c r="L597">
        <v>1348</v>
      </c>
      <c r="N597">
        <v>1009</v>
      </c>
      <c r="O597" t="s">
        <v>138</v>
      </c>
      <c r="P597" t="s">
        <v>138</v>
      </c>
      <c r="Q597">
        <v>1000</v>
      </c>
      <c r="X597">
        <v>1.4300000000000001E-3</v>
      </c>
      <c r="Y597">
        <v>12237.68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 t="s">
        <v>45</v>
      </c>
      <c r="AG597">
        <v>1.4300000000000001E-3</v>
      </c>
      <c r="AH597">
        <v>2</v>
      </c>
      <c r="AI597">
        <v>22958009</v>
      </c>
      <c r="AJ597">
        <v>622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>
      <c r="A598">
        <f>ROW(Source!A1298)</f>
        <v>1298</v>
      </c>
      <c r="B598">
        <v>22958010</v>
      </c>
      <c r="C598">
        <v>22957982</v>
      </c>
      <c r="D598">
        <v>7232360</v>
      </c>
      <c r="E598">
        <v>1</v>
      </c>
      <c r="F598">
        <v>1</v>
      </c>
      <c r="G598">
        <v>7157832</v>
      </c>
      <c r="H598">
        <v>3</v>
      </c>
      <c r="I598" t="s">
        <v>1187</v>
      </c>
      <c r="J598" t="s">
        <v>1188</v>
      </c>
      <c r="K598" t="s">
        <v>1189</v>
      </c>
      <c r="L598">
        <v>1348</v>
      </c>
      <c r="N598">
        <v>1009</v>
      </c>
      <c r="O598" t="s">
        <v>138</v>
      </c>
      <c r="P598" t="s">
        <v>138</v>
      </c>
      <c r="Q598">
        <v>1000</v>
      </c>
      <c r="X598">
        <v>4.1000000000000003E-3</v>
      </c>
      <c r="Y598">
        <v>545.21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0</v>
      </c>
      <c r="AF598" t="s">
        <v>45</v>
      </c>
      <c r="AG598">
        <v>4.1000000000000003E-3</v>
      </c>
      <c r="AH598">
        <v>2</v>
      </c>
      <c r="AI598">
        <v>22958010</v>
      </c>
      <c r="AJ598">
        <v>624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>
      <c r="A599">
        <f>ROW(Source!A1298)</f>
        <v>1298</v>
      </c>
      <c r="B599">
        <v>22958011</v>
      </c>
      <c r="C599">
        <v>22957982</v>
      </c>
      <c r="D599">
        <v>7232367</v>
      </c>
      <c r="E599">
        <v>1</v>
      </c>
      <c r="F599">
        <v>1</v>
      </c>
      <c r="G599">
        <v>7157832</v>
      </c>
      <c r="H599">
        <v>3</v>
      </c>
      <c r="I599" t="s">
        <v>1190</v>
      </c>
      <c r="J599" t="s">
        <v>1191</v>
      </c>
      <c r="K599" t="s">
        <v>1192</v>
      </c>
      <c r="L599">
        <v>1348</v>
      </c>
      <c r="N599">
        <v>1009</v>
      </c>
      <c r="O599" t="s">
        <v>138</v>
      </c>
      <c r="P599" t="s">
        <v>138</v>
      </c>
      <c r="Q599">
        <v>1000</v>
      </c>
      <c r="X599">
        <v>4.8000000000000001E-4</v>
      </c>
      <c r="Y599">
        <v>12705.7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45</v>
      </c>
      <c r="AG599">
        <v>4.8000000000000001E-4</v>
      </c>
      <c r="AH599">
        <v>2</v>
      </c>
      <c r="AI599">
        <v>22958011</v>
      </c>
      <c r="AJ599">
        <v>625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>
      <c r="A600">
        <f>ROW(Source!A1298)</f>
        <v>1298</v>
      </c>
      <c r="B600">
        <v>22958012</v>
      </c>
      <c r="C600">
        <v>22957982</v>
      </c>
      <c r="D600">
        <v>7164016</v>
      </c>
      <c r="E600">
        <v>7157832</v>
      </c>
      <c r="F600">
        <v>1</v>
      </c>
      <c r="G600">
        <v>7157832</v>
      </c>
      <c r="H600">
        <v>3</v>
      </c>
      <c r="I600" t="s">
        <v>1447</v>
      </c>
      <c r="J600" t="s">
        <v>45</v>
      </c>
      <c r="K600" t="s">
        <v>1448</v>
      </c>
      <c r="L600">
        <v>1348</v>
      </c>
      <c r="N600">
        <v>1009</v>
      </c>
      <c r="O600" t="s">
        <v>138</v>
      </c>
      <c r="P600" t="s">
        <v>138</v>
      </c>
      <c r="Q600">
        <v>1000</v>
      </c>
      <c r="X600">
        <v>5.4999999999999997E-3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s">
        <v>45</v>
      </c>
      <c r="AG600">
        <v>5.4999999999999997E-3</v>
      </c>
      <c r="AH600">
        <v>3</v>
      </c>
      <c r="AI600">
        <v>-1</v>
      </c>
      <c r="AJ600" t="s">
        <v>45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>
      <c r="A601">
        <f>ROW(Source!A1298)</f>
        <v>1298</v>
      </c>
      <c r="B601">
        <v>22958013</v>
      </c>
      <c r="C601">
        <v>22957982</v>
      </c>
      <c r="D601">
        <v>7164326</v>
      </c>
      <c r="E601">
        <v>7157832</v>
      </c>
      <c r="F601">
        <v>1</v>
      </c>
      <c r="G601">
        <v>7157832</v>
      </c>
      <c r="H601">
        <v>3</v>
      </c>
      <c r="I601" t="s">
        <v>1449</v>
      </c>
      <c r="J601" t="s">
        <v>45</v>
      </c>
      <c r="K601" t="s">
        <v>1450</v>
      </c>
      <c r="L601">
        <v>1348</v>
      </c>
      <c r="N601">
        <v>1009</v>
      </c>
      <c r="O601" t="s">
        <v>138</v>
      </c>
      <c r="P601" t="s">
        <v>138</v>
      </c>
      <c r="Q601">
        <v>1000</v>
      </c>
      <c r="X601">
        <v>6.3E-2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s">
        <v>45</v>
      </c>
      <c r="AG601">
        <v>6.3E-2</v>
      </c>
      <c r="AH601">
        <v>3</v>
      </c>
      <c r="AI601">
        <v>-1</v>
      </c>
      <c r="AJ601" t="s">
        <v>45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>
      <c r="A602">
        <f>ROW(Source!A1327)</f>
        <v>1327</v>
      </c>
      <c r="B602">
        <v>22958026</v>
      </c>
      <c r="C602">
        <v>22958023</v>
      </c>
      <c r="D602">
        <v>7157835</v>
      </c>
      <c r="E602">
        <v>7157832</v>
      </c>
      <c r="F602">
        <v>1</v>
      </c>
      <c r="G602">
        <v>7157832</v>
      </c>
      <c r="H602">
        <v>1</v>
      </c>
      <c r="I602" t="s">
        <v>1053</v>
      </c>
      <c r="J602" t="s">
        <v>45</v>
      </c>
      <c r="K602" t="s">
        <v>1054</v>
      </c>
      <c r="L602">
        <v>1191</v>
      </c>
      <c r="N602">
        <v>1013</v>
      </c>
      <c r="O602" t="s">
        <v>1055</v>
      </c>
      <c r="P602" t="s">
        <v>1055</v>
      </c>
      <c r="Q602">
        <v>1</v>
      </c>
      <c r="X602">
        <v>280.2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1</v>
      </c>
      <c r="AF602" t="s">
        <v>45</v>
      </c>
      <c r="AG602">
        <v>280.2</v>
      </c>
      <c r="AH602">
        <v>2</v>
      </c>
      <c r="AI602">
        <v>22958024</v>
      </c>
      <c r="AJ602">
        <v>626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>
      <c r="A603">
        <f>ROW(Source!A1327)</f>
        <v>1327</v>
      </c>
      <c r="B603">
        <v>22958028</v>
      </c>
      <c r="C603">
        <v>22958023</v>
      </c>
      <c r="D603">
        <v>7182702</v>
      </c>
      <c r="E603">
        <v>7157832</v>
      </c>
      <c r="F603">
        <v>1</v>
      </c>
      <c r="G603">
        <v>7157832</v>
      </c>
      <c r="H603">
        <v>3</v>
      </c>
      <c r="I603" t="s">
        <v>1066</v>
      </c>
      <c r="J603" t="s">
        <v>45</v>
      </c>
      <c r="K603" t="s">
        <v>1134</v>
      </c>
      <c r="L603">
        <v>1348</v>
      </c>
      <c r="N603">
        <v>1009</v>
      </c>
      <c r="O603" t="s">
        <v>138</v>
      </c>
      <c r="P603" t="s">
        <v>138</v>
      </c>
      <c r="Q603">
        <v>1000</v>
      </c>
      <c r="X603">
        <v>3.38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45</v>
      </c>
      <c r="AG603">
        <v>3.38</v>
      </c>
      <c r="AH603">
        <v>2</v>
      </c>
      <c r="AI603">
        <v>22958025</v>
      </c>
      <c r="AJ603">
        <v>627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>
      <c r="A604">
        <f>ROW(Source!A1327)</f>
        <v>1327</v>
      </c>
      <c r="B604">
        <v>22958027</v>
      </c>
      <c r="C604">
        <v>22958023</v>
      </c>
      <c r="D604">
        <v>7178746</v>
      </c>
      <c r="E604">
        <v>7157832</v>
      </c>
      <c r="F604">
        <v>1</v>
      </c>
      <c r="G604">
        <v>7157832</v>
      </c>
      <c r="H604">
        <v>3</v>
      </c>
      <c r="I604" t="s">
        <v>1443</v>
      </c>
      <c r="J604" t="s">
        <v>45</v>
      </c>
      <c r="K604" t="s">
        <v>1444</v>
      </c>
      <c r="L604">
        <v>1339</v>
      </c>
      <c r="N604">
        <v>1007</v>
      </c>
      <c r="O604" t="s">
        <v>102</v>
      </c>
      <c r="P604" t="s">
        <v>102</v>
      </c>
      <c r="Q604">
        <v>1</v>
      </c>
      <c r="X604">
        <v>2.31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 t="s">
        <v>45</v>
      </c>
      <c r="AG604">
        <v>2.31</v>
      </c>
      <c r="AH604">
        <v>3</v>
      </c>
      <c r="AI604">
        <v>-1</v>
      </c>
      <c r="AJ604" t="s">
        <v>45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>
      <c r="A605">
        <f>ROW(Source!A1329)</f>
        <v>1329</v>
      </c>
      <c r="B605">
        <v>22958039</v>
      </c>
      <c r="C605">
        <v>22958031</v>
      </c>
      <c r="D605">
        <v>7157835</v>
      </c>
      <c r="E605">
        <v>7157832</v>
      </c>
      <c r="F605">
        <v>1</v>
      </c>
      <c r="G605">
        <v>7157832</v>
      </c>
      <c r="H605">
        <v>1</v>
      </c>
      <c r="I605" t="s">
        <v>1053</v>
      </c>
      <c r="J605" t="s">
        <v>45</v>
      </c>
      <c r="K605" t="s">
        <v>1054</v>
      </c>
      <c r="L605">
        <v>1191</v>
      </c>
      <c r="N605">
        <v>1013</v>
      </c>
      <c r="O605" t="s">
        <v>1055</v>
      </c>
      <c r="P605" t="s">
        <v>1055</v>
      </c>
      <c r="Q605">
        <v>1</v>
      </c>
      <c r="X605">
        <v>20.5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1</v>
      </c>
      <c r="AF605" t="s">
        <v>45</v>
      </c>
      <c r="AG605">
        <v>20.5</v>
      </c>
      <c r="AH605">
        <v>2</v>
      </c>
      <c r="AI605">
        <v>22958032</v>
      </c>
      <c r="AJ605">
        <v>629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>
      <c r="A606">
        <f>ROW(Source!A1329)</f>
        <v>1329</v>
      </c>
      <c r="B606">
        <v>22958040</v>
      </c>
      <c r="C606">
        <v>22958031</v>
      </c>
      <c r="D606">
        <v>7159942</v>
      </c>
      <c r="E606">
        <v>7157832</v>
      </c>
      <c r="F606">
        <v>1</v>
      </c>
      <c r="G606">
        <v>7157832</v>
      </c>
      <c r="H606">
        <v>2</v>
      </c>
      <c r="I606" t="s">
        <v>1063</v>
      </c>
      <c r="J606" t="s">
        <v>45</v>
      </c>
      <c r="K606" t="s">
        <v>1064</v>
      </c>
      <c r="L606">
        <v>1344</v>
      </c>
      <c r="N606">
        <v>1008</v>
      </c>
      <c r="O606" t="s">
        <v>1065</v>
      </c>
      <c r="P606" t="s">
        <v>1065</v>
      </c>
      <c r="Q606">
        <v>1</v>
      </c>
      <c r="X606">
        <v>4.47</v>
      </c>
      <c r="Y606">
        <v>0</v>
      </c>
      <c r="Z606">
        <v>1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45</v>
      </c>
      <c r="AG606">
        <v>4.47</v>
      </c>
      <c r="AH606">
        <v>2</v>
      </c>
      <c r="AI606">
        <v>22958033</v>
      </c>
      <c r="AJ606">
        <v>630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>
      <c r="A607">
        <f>ROW(Source!A1329)</f>
        <v>1329</v>
      </c>
      <c r="B607">
        <v>22958041</v>
      </c>
      <c r="C607">
        <v>22958031</v>
      </c>
      <c r="D607">
        <v>7231827</v>
      </c>
      <c r="E607">
        <v>1</v>
      </c>
      <c r="F607">
        <v>1</v>
      </c>
      <c r="G607">
        <v>7157832</v>
      </c>
      <c r="H607">
        <v>3</v>
      </c>
      <c r="I607" t="s">
        <v>612</v>
      </c>
      <c r="J607" t="s">
        <v>614</v>
      </c>
      <c r="K607" t="s">
        <v>613</v>
      </c>
      <c r="L607">
        <v>1339</v>
      </c>
      <c r="N607">
        <v>1007</v>
      </c>
      <c r="O607" t="s">
        <v>102</v>
      </c>
      <c r="P607" t="s">
        <v>102</v>
      </c>
      <c r="Q607">
        <v>1</v>
      </c>
      <c r="X607">
        <v>0.24</v>
      </c>
      <c r="Y607">
        <v>7.07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45</v>
      </c>
      <c r="AG607">
        <v>0.24</v>
      </c>
      <c r="AH607">
        <v>2</v>
      </c>
      <c r="AI607">
        <v>22958034</v>
      </c>
      <c r="AJ607">
        <v>631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>
      <c r="A608">
        <f>ROW(Source!A1329)</f>
        <v>1329</v>
      </c>
      <c r="B608">
        <v>22958042</v>
      </c>
      <c r="C608">
        <v>22958031</v>
      </c>
      <c r="D608">
        <v>7233129</v>
      </c>
      <c r="E608">
        <v>1</v>
      </c>
      <c r="F608">
        <v>1</v>
      </c>
      <c r="G608">
        <v>7157832</v>
      </c>
      <c r="H608">
        <v>3</v>
      </c>
      <c r="I608" t="s">
        <v>1181</v>
      </c>
      <c r="J608" t="s">
        <v>1182</v>
      </c>
      <c r="K608" t="s">
        <v>1183</v>
      </c>
      <c r="L608">
        <v>1327</v>
      </c>
      <c r="N608">
        <v>1005</v>
      </c>
      <c r="O608" t="s">
        <v>462</v>
      </c>
      <c r="P608" t="s">
        <v>462</v>
      </c>
      <c r="Q608">
        <v>1</v>
      </c>
      <c r="X608">
        <v>1.6</v>
      </c>
      <c r="Y608">
        <v>104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0</v>
      </c>
      <c r="AF608" t="s">
        <v>45</v>
      </c>
      <c r="AG608">
        <v>1.6</v>
      </c>
      <c r="AH608">
        <v>2</v>
      </c>
      <c r="AI608">
        <v>22958035</v>
      </c>
      <c r="AJ608">
        <v>632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>
      <c r="A609">
        <f>ROW(Source!A1329)</f>
        <v>1329</v>
      </c>
      <c r="B609">
        <v>22958043</v>
      </c>
      <c r="C609">
        <v>22958031</v>
      </c>
      <c r="D609">
        <v>7232109</v>
      </c>
      <c r="E609">
        <v>1</v>
      </c>
      <c r="F609">
        <v>1</v>
      </c>
      <c r="G609">
        <v>7157832</v>
      </c>
      <c r="H609">
        <v>3</v>
      </c>
      <c r="I609" t="s">
        <v>1184</v>
      </c>
      <c r="J609" t="s">
        <v>1185</v>
      </c>
      <c r="K609" t="s">
        <v>1186</v>
      </c>
      <c r="L609">
        <v>1348</v>
      </c>
      <c r="N609">
        <v>1009</v>
      </c>
      <c r="O609" t="s">
        <v>138</v>
      </c>
      <c r="P609" t="s">
        <v>138</v>
      </c>
      <c r="Q609">
        <v>1000</v>
      </c>
      <c r="X609">
        <v>1.4300000000000001E-3</v>
      </c>
      <c r="Y609">
        <v>12237.68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0</v>
      </c>
      <c r="AF609" t="s">
        <v>45</v>
      </c>
      <c r="AG609">
        <v>1.4300000000000001E-3</v>
      </c>
      <c r="AH609">
        <v>2</v>
      </c>
      <c r="AI609">
        <v>22958036</v>
      </c>
      <c r="AJ609">
        <v>634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>
      <c r="A610">
        <f>ROW(Source!A1329)</f>
        <v>1329</v>
      </c>
      <c r="B610">
        <v>22958044</v>
      </c>
      <c r="C610">
        <v>22958031</v>
      </c>
      <c r="D610">
        <v>7232360</v>
      </c>
      <c r="E610">
        <v>1</v>
      </c>
      <c r="F610">
        <v>1</v>
      </c>
      <c r="G610">
        <v>7157832</v>
      </c>
      <c r="H610">
        <v>3</v>
      </c>
      <c r="I610" t="s">
        <v>1187</v>
      </c>
      <c r="J610" t="s">
        <v>1188</v>
      </c>
      <c r="K610" t="s">
        <v>1189</v>
      </c>
      <c r="L610">
        <v>1348</v>
      </c>
      <c r="N610">
        <v>1009</v>
      </c>
      <c r="O610" t="s">
        <v>138</v>
      </c>
      <c r="P610" t="s">
        <v>138</v>
      </c>
      <c r="Q610">
        <v>1000</v>
      </c>
      <c r="X610">
        <v>4.1000000000000003E-3</v>
      </c>
      <c r="Y610">
        <v>545.21</v>
      </c>
      <c r="Z610">
        <v>0</v>
      </c>
      <c r="AA610">
        <v>0</v>
      </c>
      <c r="AB610">
        <v>0</v>
      </c>
      <c r="AC610">
        <v>0</v>
      </c>
      <c r="AD610">
        <v>1</v>
      </c>
      <c r="AE610">
        <v>0</v>
      </c>
      <c r="AF610" t="s">
        <v>45</v>
      </c>
      <c r="AG610">
        <v>4.1000000000000003E-3</v>
      </c>
      <c r="AH610">
        <v>2</v>
      </c>
      <c r="AI610">
        <v>22958037</v>
      </c>
      <c r="AJ610">
        <v>636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>
      <c r="A611">
        <f>ROW(Source!A1329)</f>
        <v>1329</v>
      </c>
      <c r="B611">
        <v>22958045</v>
      </c>
      <c r="C611">
        <v>22958031</v>
      </c>
      <c r="D611">
        <v>7232367</v>
      </c>
      <c r="E611">
        <v>1</v>
      </c>
      <c r="F611">
        <v>1</v>
      </c>
      <c r="G611">
        <v>7157832</v>
      </c>
      <c r="H611">
        <v>3</v>
      </c>
      <c r="I611" t="s">
        <v>1190</v>
      </c>
      <c r="J611" t="s">
        <v>1191</v>
      </c>
      <c r="K611" t="s">
        <v>1192</v>
      </c>
      <c r="L611">
        <v>1348</v>
      </c>
      <c r="N611">
        <v>1009</v>
      </c>
      <c r="O611" t="s">
        <v>138</v>
      </c>
      <c r="P611" t="s">
        <v>138</v>
      </c>
      <c r="Q611">
        <v>1000</v>
      </c>
      <c r="X611">
        <v>4.8000000000000001E-4</v>
      </c>
      <c r="Y611">
        <v>12705.7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45</v>
      </c>
      <c r="AG611">
        <v>4.8000000000000001E-4</v>
      </c>
      <c r="AH611">
        <v>2</v>
      </c>
      <c r="AI611">
        <v>22958038</v>
      </c>
      <c r="AJ611">
        <v>637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>
      <c r="A612">
        <f>ROW(Source!A1329)</f>
        <v>1329</v>
      </c>
      <c r="B612">
        <v>22958046</v>
      </c>
      <c r="C612">
        <v>22958031</v>
      </c>
      <c r="D612">
        <v>7164016</v>
      </c>
      <c r="E612">
        <v>7157832</v>
      </c>
      <c r="F612">
        <v>1</v>
      </c>
      <c r="G612">
        <v>7157832</v>
      </c>
      <c r="H612">
        <v>3</v>
      </c>
      <c r="I612" t="s">
        <v>1447</v>
      </c>
      <c r="J612" t="s">
        <v>45</v>
      </c>
      <c r="K612" t="s">
        <v>1448</v>
      </c>
      <c r="L612">
        <v>1348</v>
      </c>
      <c r="N612">
        <v>1009</v>
      </c>
      <c r="O612" t="s">
        <v>138</v>
      </c>
      <c r="P612" t="s">
        <v>138</v>
      </c>
      <c r="Q612">
        <v>1000</v>
      </c>
      <c r="X612">
        <v>5.4999999999999997E-3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s">
        <v>45</v>
      </c>
      <c r="AG612">
        <v>5.4999999999999997E-3</v>
      </c>
      <c r="AH612">
        <v>3</v>
      </c>
      <c r="AI612">
        <v>-1</v>
      </c>
      <c r="AJ612" t="s">
        <v>45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>
      <c r="A613">
        <f>ROW(Source!A1329)</f>
        <v>1329</v>
      </c>
      <c r="B613">
        <v>22958047</v>
      </c>
      <c r="C613">
        <v>22958031</v>
      </c>
      <c r="D613">
        <v>7164326</v>
      </c>
      <c r="E613">
        <v>7157832</v>
      </c>
      <c r="F613">
        <v>1</v>
      </c>
      <c r="G613">
        <v>7157832</v>
      </c>
      <c r="H613">
        <v>3</v>
      </c>
      <c r="I613" t="s">
        <v>1449</v>
      </c>
      <c r="J613" t="s">
        <v>45</v>
      </c>
      <c r="K613" t="s">
        <v>1450</v>
      </c>
      <c r="L613">
        <v>1348</v>
      </c>
      <c r="N613">
        <v>1009</v>
      </c>
      <c r="O613" t="s">
        <v>138</v>
      </c>
      <c r="P613" t="s">
        <v>138</v>
      </c>
      <c r="Q613">
        <v>1000</v>
      </c>
      <c r="X613">
        <v>6.3E-2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s">
        <v>45</v>
      </c>
      <c r="AG613">
        <v>6.3E-2</v>
      </c>
      <c r="AH613">
        <v>3</v>
      </c>
      <c r="AI613">
        <v>-1</v>
      </c>
      <c r="AJ613" t="s">
        <v>45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>
      <c r="A614">
        <f>ROW(Source!A1358)</f>
        <v>1358</v>
      </c>
      <c r="B614">
        <v>22958055</v>
      </c>
      <c r="C614">
        <v>22958052</v>
      </c>
      <c r="D614">
        <v>7157835</v>
      </c>
      <c r="E614">
        <v>7157832</v>
      </c>
      <c r="F614">
        <v>1</v>
      </c>
      <c r="G614">
        <v>7157832</v>
      </c>
      <c r="H614">
        <v>1</v>
      </c>
      <c r="I614" t="s">
        <v>1053</v>
      </c>
      <c r="J614" t="s">
        <v>45</v>
      </c>
      <c r="K614" t="s">
        <v>1054</v>
      </c>
      <c r="L614">
        <v>1191</v>
      </c>
      <c r="N614">
        <v>1013</v>
      </c>
      <c r="O614" t="s">
        <v>1055</v>
      </c>
      <c r="P614" t="s">
        <v>1055</v>
      </c>
      <c r="Q614">
        <v>1</v>
      </c>
      <c r="X614">
        <v>280.2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1</v>
      </c>
      <c r="AF614" t="s">
        <v>45</v>
      </c>
      <c r="AG614">
        <v>280.2</v>
      </c>
      <c r="AH614">
        <v>2</v>
      </c>
      <c r="AI614">
        <v>22958053</v>
      </c>
      <c r="AJ614">
        <v>638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>
      <c r="A615">
        <f>ROW(Source!A1358)</f>
        <v>1358</v>
      </c>
      <c r="B615">
        <v>22958057</v>
      </c>
      <c r="C615">
        <v>22958052</v>
      </c>
      <c r="D615">
        <v>7182702</v>
      </c>
      <c r="E615">
        <v>7157832</v>
      </c>
      <c r="F615">
        <v>1</v>
      </c>
      <c r="G615">
        <v>7157832</v>
      </c>
      <c r="H615">
        <v>3</v>
      </c>
      <c r="I615" t="s">
        <v>1066</v>
      </c>
      <c r="J615" t="s">
        <v>45</v>
      </c>
      <c r="K615" t="s">
        <v>1134</v>
      </c>
      <c r="L615">
        <v>1348</v>
      </c>
      <c r="N615">
        <v>1009</v>
      </c>
      <c r="O615" t="s">
        <v>138</v>
      </c>
      <c r="P615" t="s">
        <v>138</v>
      </c>
      <c r="Q615">
        <v>1000</v>
      </c>
      <c r="X615">
        <v>3.38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1</v>
      </c>
      <c r="AE615">
        <v>0</v>
      </c>
      <c r="AF615" t="s">
        <v>45</v>
      </c>
      <c r="AG615">
        <v>3.38</v>
      </c>
      <c r="AH615">
        <v>2</v>
      </c>
      <c r="AI615">
        <v>22958054</v>
      </c>
      <c r="AJ615">
        <v>639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>
      <c r="A616">
        <f>ROW(Source!A1358)</f>
        <v>1358</v>
      </c>
      <c r="B616">
        <v>22958056</v>
      </c>
      <c r="C616">
        <v>22958052</v>
      </c>
      <c r="D616">
        <v>7178746</v>
      </c>
      <c r="E616">
        <v>7157832</v>
      </c>
      <c r="F616">
        <v>1</v>
      </c>
      <c r="G616">
        <v>7157832</v>
      </c>
      <c r="H616">
        <v>3</v>
      </c>
      <c r="I616" t="s">
        <v>1443</v>
      </c>
      <c r="J616" t="s">
        <v>45</v>
      </c>
      <c r="K616" t="s">
        <v>1444</v>
      </c>
      <c r="L616">
        <v>1339</v>
      </c>
      <c r="N616">
        <v>1007</v>
      </c>
      <c r="O616" t="s">
        <v>102</v>
      </c>
      <c r="P616" t="s">
        <v>102</v>
      </c>
      <c r="Q616">
        <v>1</v>
      </c>
      <c r="X616">
        <v>2.31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 t="s">
        <v>45</v>
      </c>
      <c r="AG616">
        <v>2.31</v>
      </c>
      <c r="AH616">
        <v>3</v>
      </c>
      <c r="AI616">
        <v>-1</v>
      </c>
      <c r="AJ616" t="s">
        <v>45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>
      <c r="A617">
        <f>ROW(Source!A1360)</f>
        <v>1360</v>
      </c>
      <c r="B617">
        <v>22958068</v>
      </c>
      <c r="C617">
        <v>22958060</v>
      </c>
      <c r="D617">
        <v>7157835</v>
      </c>
      <c r="E617">
        <v>7157832</v>
      </c>
      <c r="F617">
        <v>1</v>
      </c>
      <c r="G617">
        <v>7157832</v>
      </c>
      <c r="H617">
        <v>1</v>
      </c>
      <c r="I617" t="s">
        <v>1053</v>
      </c>
      <c r="J617" t="s">
        <v>45</v>
      </c>
      <c r="K617" t="s">
        <v>1054</v>
      </c>
      <c r="L617">
        <v>1191</v>
      </c>
      <c r="N617">
        <v>1013</v>
      </c>
      <c r="O617" t="s">
        <v>1055</v>
      </c>
      <c r="P617" t="s">
        <v>1055</v>
      </c>
      <c r="Q617">
        <v>1</v>
      </c>
      <c r="X617">
        <v>20.5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1</v>
      </c>
      <c r="AF617" t="s">
        <v>45</v>
      </c>
      <c r="AG617">
        <v>20.5</v>
      </c>
      <c r="AH617">
        <v>2</v>
      </c>
      <c r="AI617">
        <v>22958061</v>
      </c>
      <c r="AJ617">
        <v>641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>
      <c r="A618">
        <f>ROW(Source!A1360)</f>
        <v>1360</v>
      </c>
      <c r="B618">
        <v>22958069</v>
      </c>
      <c r="C618">
        <v>22958060</v>
      </c>
      <c r="D618">
        <v>7159942</v>
      </c>
      <c r="E618">
        <v>7157832</v>
      </c>
      <c r="F618">
        <v>1</v>
      </c>
      <c r="G618">
        <v>7157832</v>
      </c>
      <c r="H618">
        <v>2</v>
      </c>
      <c r="I618" t="s">
        <v>1063</v>
      </c>
      <c r="J618" t="s">
        <v>45</v>
      </c>
      <c r="K618" t="s">
        <v>1064</v>
      </c>
      <c r="L618">
        <v>1344</v>
      </c>
      <c r="N618">
        <v>1008</v>
      </c>
      <c r="O618" t="s">
        <v>1065</v>
      </c>
      <c r="P618" t="s">
        <v>1065</v>
      </c>
      <c r="Q618">
        <v>1</v>
      </c>
      <c r="X618">
        <v>4.47</v>
      </c>
      <c r="Y618">
        <v>0</v>
      </c>
      <c r="Z618">
        <v>1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45</v>
      </c>
      <c r="AG618">
        <v>4.47</v>
      </c>
      <c r="AH618">
        <v>2</v>
      </c>
      <c r="AI618">
        <v>22958062</v>
      </c>
      <c r="AJ618">
        <v>642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>
      <c r="A619">
        <f>ROW(Source!A1360)</f>
        <v>1360</v>
      </c>
      <c r="B619">
        <v>22958070</v>
      </c>
      <c r="C619">
        <v>22958060</v>
      </c>
      <c r="D619">
        <v>7231827</v>
      </c>
      <c r="E619">
        <v>1</v>
      </c>
      <c r="F619">
        <v>1</v>
      </c>
      <c r="G619">
        <v>7157832</v>
      </c>
      <c r="H619">
        <v>3</v>
      </c>
      <c r="I619" t="s">
        <v>612</v>
      </c>
      <c r="J619" t="s">
        <v>614</v>
      </c>
      <c r="K619" t="s">
        <v>613</v>
      </c>
      <c r="L619">
        <v>1339</v>
      </c>
      <c r="N619">
        <v>1007</v>
      </c>
      <c r="O619" t="s">
        <v>102</v>
      </c>
      <c r="P619" t="s">
        <v>102</v>
      </c>
      <c r="Q619">
        <v>1</v>
      </c>
      <c r="X619">
        <v>0.24</v>
      </c>
      <c r="Y619">
        <v>7.07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0</v>
      </c>
      <c r="AF619" t="s">
        <v>45</v>
      </c>
      <c r="AG619">
        <v>0.24</v>
      </c>
      <c r="AH619">
        <v>2</v>
      </c>
      <c r="AI619">
        <v>22958063</v>
      </c>
      <c r="AJ619">
        <v>643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>
      <c r="A620">
        <f>ROW(Source!A1360)</f>
        <v>1360</v>
      </c>
      <c r="B620">
        <v>22958071</v>
      </c>
      <c r="C620">
        <v>22958060</v>
      </c>
      <c r="D620">
        <v>7233129</v>
      </c>
      <c r="E620">
        <v>1</v>
      </c>
      <c r="F620">
        <v>1</v>
      </c>
      <c r="G620">
        <v>7157832</v>
      </c>
      <c r="H620">
        <v>3</v>
      </c>
      <c r="I620" t="s">
        <v>1181</v>
      </c>
      <c r="J620" t="s">
        <v>1182</v>
      </c>
      <c r="K620" t="s">
        <v>1183</v>
      </c>
      <c r="L620">
        <v>1327</v>
      </c>
      <c r="N620">
        <v>1005</v>
      </c>
      <c r="O620" t="s">
        <v>462</v>
      </c>
      <c r="P620" t="s">
        <v>462</v>
      </c>
      <c r="Q620">
        <v>1</v>
      </c>
      <c r="X620">
        <v>1.6</v>
      </c>
      <c r="Y620">
        <v>104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45</v>
      </c>
      <c r="AG620">
        <v>1.6</v>
      </c>
      <c r="AH620">
        <v>2</v>
      </c>
      <c r="AI620">
        <v>22958064</v>
      </c>
      <c r="AJ620">
        <v>644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>
      <c r="A621">
        <f>ROW(Source!A1360)</f>
        <v>1360</v>
      </c>
      <c r="B621">
        <v>22958072</v>
      </c>
      <c r="C621">
        <v>22958060</v>
      </c>
      <c r="D621">
        <v>7232109</v>
      </c>
      <c r="E621">
        <v>1</v>
      </c>
      <c r="F621">
        <v>1</v>
      </c>
      <c r="G621">
        <v>7157832</v>
      </c>
      <c r="H621">
        <v>3</v>
      </c>
      <c r="I621" t="s">
        <v>1184</v>
      </c>
      <c r="J621" t="s">
        <v>1185</v>
      </c>
      <c r="K621" t="s">
        <v>1186</v>
      </c>
      <c r="L621">
        <v>1348</v>
      </c>
      <c r="N621">
        <v>1009</v>
      </c>
      <c r="O621" t="s">
        <v>138</v>
      </c>
      <c r="P621" t="s">
        <v>138</v>
      </c>
      <c r="Q621">
        <v>1000</v>
      </c>
      <c r="X621">
        <v>1.4300000000000001E-3</v>
      </c>
      <c r="Y621">
        <v>12237.68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0</v>
      </c>
      <c r="AF621" t="s">
        <v>45</v>
      </c>
      <c r="AG621">
        <v>1.4300000000000001E-3</v>
      </c>
      <c r="AH621">
        <v>2</v>
      </c>
      <c r="AI621">
        <v>22958065</v>
      </c>
      <c r="AJ621">
        <v>646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>
      <c r="A622">
        <f>ROW(Source!A1360)</f>
        <v>1360</v>
      </c>
      <c r="B622">
        <v>22958073</v>
      </c>
      <c r="C622">
        <v>22958060</v>
      </c>
      <c r="D622">
        <v>7232360</v>
      </c>
      <c r="E622">
        <v>1</v>
      </c>
      <c r="F622">
        <v>1</v>
      </c>
      <c r="G622">
        <v>7157832</v>
      </c>
      <c r="H622">
        <v>3</v>
      </c>
      <c r="I622" t="s">
        <v>1187</v>
      </c>
      <c r="J622" t="s">
        <v>1188</v>
      </c>
      <c r="K622" t="s">
        <v>1189</v>
      </c>
      <c r="L622">
        <v>1348</v>
      </c>
      <c r="N622">
        <v>1009</v>
      </c>
      <c r="O622" t="s">
        <v>138</v>
      </c>
      <c r="P622" t="s">
        <v>138</v>
      </c>
      <c r="Q622">
        <v>1000</v>
      </c>
      <c r="X622">
        <v>4.1000000000000003E-3</v>
      </c>
      <c r="Y622">
        <v>545.21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0</v>
      </c>
      <c r="AF622" t="s">
        <v>45</v>
      </c>
      <c r="AG622">
        <v>4.1000000000000003E-3</v>
      </c>
      <c r="AH622">
        <v>2</v>
      </c>
      <c r="AI622">
        <v>22958066</v>
      </c>
      <c r="AJ622">
        <v>648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>
      <c r="A623">
        <f>ROW(Source!A1360)</f>
        <v>1360</v>
      </c>
      <c r="B623">
        <v>22958074</v>
      </c>
      <c r="C623">
        <v>22958060</v>
      </c>
      <c r="D623">
        <v>7232367</v>
      </c>
      <c r="E623">
        <v>1</v>
      </c>
      <c r="F623">
        <v>1</v>
      </c>
      <c r="G623">
        <v>7157832</v>
      </c>
      <c r="H623">
        <v>3</v>
      </c>
      <c r="I623" t="s">
        <v>1190</v>
      </c>
      <c r="J623" t="s">
        <v>1191</v>
      </c>
      <c r="K623" t="s">
        <v>1192</v>
      </c>
      <c r="L623">
        <v>1348</v>
      </c>
      <c r="N623">
        <v>1009</v>
      </c>
      <c r="O623" t="s">
        <v>138</v>
      </c>
      <c r="P623" t="s">
        <v>138</v>
      </c>
      <c r="Q623">
        <v>1000</v>
      </c>
      <c r="X623">
        <v>4.8000000000000001E-4</v>
      </c>
      <c r="Y623">
        <v>12705.7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0</v>
      </c>
      <c r="AF623" t="s">
        <v>45</v>
      </c>
      <c r="AG623">
        <v>4.8000000000000001E-4</v>
      </c>
      <c r="AH623">
        <v>2</v>
      </c>
      <c r="AI623">
        <v>22958067</v>
      </c>
      <c r="AJ623">
        <v>649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>
      <c r="A624">
        <f>ROW(Source!A1360)</f>
        <v>1360</v>
      </c>
      <c r="B624">
        <v>22958075</v>
      </c>
      <c r="C624">
        <v>22958060</v>
      </c>
      <c r="D624">
        <v>7164016</v>
      </c>
      <c r="E624">
        <v>7157832</v>
      </c>
      <c r="F624">
        <v>1</v>
      </c>
      <c r="G624">
        <v>7157832</v>
      </c>
      <c r="H624">
        <v>3</v>
      </c>
      <c r="I624" t="s">
        <v>1447</v>
      </c>
      <c r="J624" t="s">
        <v>45</v>
      </c>
      <c r="K624" t="s">
        <v>1448</v>
      </c>
      <c r="L624">
        <v>1348</v>
      </c>
      <c r="N624">
        <v>1009</v>
      </c>
      <c r="O624" t="s">
        <v>138</v>
      </c>
      <c r="P624" t="s">
        <v>138</v>
      </c>
      <c r="Q624">
        <v>1000</v>
      </c>
      <c r="X624">
        <v>5.4999999999999997E-3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 t="s">
        <v>45</v>
      </c>
      <c r="AG624">
        <v>5.4999999999999997E-3</v>
      </c>
      <c r="AH624">
        <v>3</v>
      </c>
      <c r="AI624">
        <v>-1</v>
      </c>
      <c r="AJ624" t="s">
        <v>45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>
      <c r="A625">
        <f>ROW(Source!A1360)</f>
        <v>1360</v>
      </c>
      <c r="B625">
        <v>22958076</v>
      </c>
      <c r="C625">
        <v>22958060</v>
      </c>
      <c r="D625">
        <v>7164326</v>
      </c>
      <c r="E625">
        <v>7157832</v>
      </c>
      <c r="F625">
        <v>1</v>
      </c>
      <c r="G625">
        <v>7157832</v>
      </c>
      <c r="H625">
        <v>3</v>
      </c>
      <c r="I625" t="s">
        <v>1449</v>
      </c>
      <c r="J625" t="s">
        <v>45</v>
      </c>
      <c r="K625" t="s">
        <v>1450</v>
      </c>
      <c r="L625">
        <v>1348</v>
      </c>
      <c r="N625">
        <v>1009</v>
      </c>
      <c r="O625" t="s">
        <v>138</v>
      </c>
      <c r="P625" t="s">
        <v>138</v>
      </c>
      <c r="Q625">
        <v>1000</v>
      </c>
      <c r="X625">
        <v>6.3E-2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s">
        <v>45</v>
      </c>
      <c r="AG625">
        <v>6.3E-2</v>
      </c>
      <c r="AH625">
        <v>3</v>
      </c>
      <c r="AI625">
        <v>-1</v>
      </c>
      <c r="AJ625" t="s">
        <v>45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>
      <c r="A626">
        <f>ROW(Source!A1389)</f>
        <v>1389</v>
      </c>
      <c r="B626">
        <v>22958084</v>
      </c>
      <c r="C626">
        <v>22958081</v>
      </c>
      <c r="D626">
        <v>7157835</v>
      </c>
      <c r="E626">
        <v>7157832</v>
      </c>
      <c r="F626">
        <v>1</v>
      </c>
      <c r="G626">
        <v>7157832</v>
      </c>
      <c r="H626">
        <v>1</v>
      </c>
      <c r="I626" t="s">
        <v>1053</v>
      </c>
      <c r="J626" t="s">
        <v>45</v>
      </c>
      <c r="K626" t="s">
        <v>1054</v>
      </c>
      <c r="L626">
        <v>1191</v>
      </c>
      <c r="N626">
        <v>1013</v>
      </c>
      <c r="O626" t="s">
        <v>1055</v>
      </c>
      <c r="P626" t="s">
        <v>1055</v>
      </c>
      <c r="Q626">
        <v>1</v>
      </c>
      <c r="X626">
        <v>280.2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1</v>
      </c>
      <c r="AF626" t="s">
        <v>45</v>
      </c>
      <c r="AG626">
        <v>280.2</v>
      </c>
      <c r="AH626">
        <v>2</v>
      </c>
      <c r="AI626">
        <v>22958082</v>
      </c>
      <c r="AJ626">
        <v>650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>
      <c r="A627">
        <f>ROW(Source!A1389)</f>
        <v>1389</v>
      </c>
      <c r="B627">
        <v>22958086</v>
      </c>
      <c r="C627">
        <v>22958081</v>
      </c>
      <c r="D627">
        <v>7182702</v>
      </c>
      <c r="E627">
        <v>7157832</v>
      </c>
      <c r="F627">
        <v>1</v>
      </c>
      <c r="G627">
        <v>7157832</v>
      </c>
      <c r="H627">
        <v>3</v>
      </c>
      <c r="I627" t="s">
        <v>1066</v>
      </c>
      <c r="J627" t="s">
        <v>45</v>
      </c>
      <c r="K627" t="s">
        <v>1134</v>
      </c>
      <c r="L627">
        <v>1348</v>
      </c>
      <c r="N627">
        <v>1009</v>
      </c>
      <c r="O627" t="s">
        <v>138</v>
      </c>
      <c r="P627" t="s">
        <v>138</v>
      </c>
      <c r="Q627">
        <v>1000</v>
      </c>
      <c r="X627">
        <v>3.38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45</v>
      </c>
      <c r="AG627">
        <v>3.38</v>
      </c>
      <c r="AH627">
        <v>2</v>
      </c>
      <c r="AI627">
        <v>22958083</v>
      </c>
      <c r="AJ627">
        <v>651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>
      <c r="A628">
        <f>ROW(Source!A1389)</f>
        <v>1389</v>
      </c>
      <c r="B628">
        <v>22958085</v>
      </c>
      <c r="C628">
        <v>22958081</v>
      </c>
      <c r="D628">
        <v>7178746</v>
      </c>
      <c r="E628">
        <v>7157832</v>
      </c>
      <c r="F628">
        <v>1</v>
      </c>
      <c r="G628">
        <v>7157832</v>
      </c>
      <c r="H628">
        <v>3</v>
      </c>
      <c r="I628" t="s">
        <v>1443</v>
      </c>
      <c r="J628" t="s">
        <v>45</v>
      </c>
      <c r="K628" t="s">
        <v>1444</v>
      </c>
      <c r="L628">
        <v>1339</v>
      </c>
      <c r="N628">
        <v>1007</v>
      </c>
      <c r="O628" t="s">
        <v>102</v>
      </c>
      <c r="P628" t="s">
        <v>102</v>
      </c>
      <c r="Q628">
        <v>1</v>
      </c>
      <c r="X628">
        <v>2.31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 t="s">
        <v>45</v>
      </c>
      <c r="AG628">
        <v>2.31</v>
      </c>
      <c r="AH628">
        <v>3</v>
      </c>
      <c r="AI628">
        <v>-1</v>
      </c>
      <c r="AJ628" t="s">
        <v>45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>
      <c r="A629">
        <f>ROW(Source!A1391)</f>
        <v>1391</v>
      </c>
      <c r="B629">
        <v>22958097</v>
      </c>
      <c r="C629">
        <v>22958089</v>
      </c>
      <c r="D629">
        <v>7157835</v>
      </c>
      <c r="E629">
        <v>7157832</v>
      </c>
      <c r="F629">
        <v>1</v>
      </c>
      <c r="G629">
        <v>7157832</v>
      </c>
      <c r="H629">
        <v>1</v>
      </c>
      <c r="I629" t="s">
        <v>1053</v>
      </c>
      <c r="J629" t="s">
        <v>45</v>
      </c>
      <c r="K629" t="s">
        <v>1054</v>
      </c>
      <c r="L629">
        <v>1191</v>
      </c>
      <c r="N629">
        <v>1013</v>
      </c>
      <c r="O629" t="s">
        <v>1055</v>
      </c>
      <c r="P629" t="s">
        <v>1055</v>
      </c>
      <c r="Q629">
        <v>1</v>
      </c>
      <c r="X629">
        <v>20.5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1</v>
      </c>
      <c r="AF629" t="s">
        <v>45</v>
      </c>
      <c r="AG629">
        <v>20.5</v>
      </c>
      <c r="AH629">
        <v>2</v>
      </c>
      <c r="AI629">
        <v>22958090</v>
      </c>
      <c r="AJ629">
        <v>653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>
      <c r="A630">
        <f>ROW(Source!A1391)</f>
        <v>1391</v>
      </c>
      <c r="B630">
        <v>22958098</v>
      </c>
      <c r="C630">
        <v>22958089</v>
      </c>
      <c r="D630">
        <v>7159942</v>
      </c>
      <c r="E630">
        <v>7157832</v>
      </c>
      <c r="F630">
        <v>1</v>
      </c>
      <c r="G630">
        <v>7157832</v>
      </c>
      <c r="H630">
        <v>2</v>
      </c>
      <c r="I630" t="s">
        <v>1063</v>
      </c>
      <c r="J630" t="s">
        <v>45</v>
      </c>
      <c r="K630" t="s">
        <v>1064</v>
      </c>
      <c r="L630">
        <v>1344</v>
      </c>
      <c r="N630">
        <v>1008</v>
      </c>
      <c r="O630" t="s">
        <v>1065</v>
      </c>
      <c r="P630" t="s">
        <v>1065</v>
      </c>
      <c r="Q630">
        <v>1</v>
      </c>
      <c r="X630">
        <v>4.47</v>
      </c>
      <c r="Y630">
        <v>0</v>
      </c>
      <c r="Z630">
        <v>1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45</v>
      </c>
      <c r="AG630">
        <v>4.47</v>
      </c>
      <c r="AH630">
        <v>2</v>
      </c>
      <c r="AI630">
        <v>22958091</v>
      </c>
      <c r="AJ630">
        <v>654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>
      <c r="A631">
        <f>ROW(Source!A1391)</f>
        <v>1391</v>
      </c>
      <c r="B631">
        <v>22958099</v>
      </c>
      <c r="C631">
        <v>22958089</v>
      </c>
      <c r="D631">
        <v>7231827</v>
      </c>
      <c r="E631">
        <v>1</v>
      </c>
      <c r="F631">
        <v>1</v>
      </c>
      <c r="G631">
        <v>7157832</v>
      </c>
      <c r="H631">
        <v>3</v>
      </c>
      <c r="I631" t="s">
        <v>612</v>
      </c>
      <c r="J631" t="s">
        <v>614</v>
      </c>
      <c r="K631" t="s">
        <v>613</v>
      </c>
      <c r="L631">
        <v>1339</v>
      </c>
      <c r="N631">
        <v>1007</v>
      </c>
      <c r="O631" t="s">
        <v>102</v>
      </c>
      <c r="P631" t="s">
        <v>102</v>
      </c>
      <c r="Q631">
        <v>1</v>
      </c>
      <c r="X631">
        <v>0.24</v>
      </c>
      <c r="Y631">
        <v>7.07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0</v>
      </c>
      <c r="AF631" t="s">
        <v>45</v>
      </c>
      <c r="AG631">
        <v>0.24</v>
      </c>
      <c r="AH631">
        <v>2</v>
      </c>
      <c r="AI631">
        <v>22958092</v>
      </c>
      <c r="AJ631">
        <v>655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>
      <c r="A632">
        <f>ROW(Source!A1391)</f>
        <v>1391</v>
      </c>
      <c r="B632">
        <v>22958100</v>
      </c>
      <c r="C632">
        <v>22958089</v>
      </c>
      <c r="D632">
        <v>7233129</v>
      </c>
      <c r="E632">
        <v>1</v>
      </c>
      <c r="F632">
        <v>1</v>
      </c>
      <c r="G632">
        <v>7157832</v>
      </c>
      <c r="H632">
        <v>3</v>
      </c>
      <c r="I632" t="s">
        <v>1181</v>
      </c>
      <c r="J632" t="s">
        <v>1182</v>
      </c>
      <c r="K632" t="s">
        <v>1183</v>
      </c>
      <c r="L632">
        <v>1327</v>
      </c>
      <c r="N632">
        <v>1005</v>
      </c>
      <c r="O632" t="s">
        <v>462</v>
      </c>
      <c r="P632" t="s">
        <v>462</v>
      </c>
      <c r="Q632">
        <v>1</v>
      </c>
      <c r="X632">
        <v>1.6</v>
      </c>
      <c r="Y632">
        <v>104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0</v>
      </c>
      <c r="AF632" t="s">
        <v>45</v>
      </c>
      <c r="AG632">
        <v>1.6</v>
      </c>
      <c r="AH632">
        <v>2</v>
      </c>
      <c r="AI632">
        <v>22958093</v>
      </c>
      <c r="AJ632">
        <v>656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>
      <c r="A633">
        <f>ROW(Source!A1391)</f>
        <v>1391</v>
      </c>
      <c r="B633">
        <v>22958101</v>
      </c>
      <c r="C633">
        <v>22958089</v>
      </c>
      <c r="D633">
        <v>7232109</v>
      </c>
      <c r="E633">
        <v>1</v>
      </c>
      <c r="F633">
        <v>1</v>
      </c>
      <c r="G633">
        <v>7157832</v>
      </c>
      <c r="H633">
        <v>3</v>
      </c>
      <c r="I633" t="s">
        <v>1184</v>
      </c>
      <c r="J633" t="s">
        <v>1185</v>
      </c>
      <c r="K633" t="s">
        <v>1186</v>
      </c>
      <c r="L633">
        <v>1348</v>
      </c>
      <c r="N633">
        <v>1009</v>
      </c>
      <c r="O633" t="s">
        <v>138</v>
      </c>
      <c r="P633" t="s">
        <v>138</v>
      </c>
      <c r="Q633">
        <v>1000</v>
      </c>
      <c r="X633">
        <v>1.4300000000000001E-3</v>
      </c>
      <c r="Y633">
        <v>12237.68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0</v>
      </c>
      <c r="AF633" t="s">
        <v>45</v>
      </c>
      <c r="AG633">
        <v>1.4300000000000001E-3</v>
      </c>
      <c r="AH633">
        <v>2</v>
      </c>
      <c r="AI633">
        <v>22958094</v>
      </c>
      <c r="AJ633">
        <v>658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>
      <c r="A634">
        <f>ROW(Source!A1391)</f>
        <v>1391</v>
      </c>
      <c r="B634">
        <v>22958102</v>
      </c>
      <c r="C634">
        <v>22958089</v>
      </c>
      <c r="D634">
        <v>7232360</v>
      </c>
      <c r="E634">
        <v>1</v>
      </c>
      <c r="F634">
        <v>1</v>
      </c>
      <c r="G634">
        <v>7157832</v>
      </c>
      <c r="H634">
        <v>3</v>
      </c>
      <c r="I634" t="s">
        <v>1187</v>
      </c>
      <c r="J634" t="s">
        <v>1188</v>
      </c>
      <c r="K634" t="s">
        <v>1189</v>
      </c>
      <c r="L634">
        <v>1348</v>
      </c>
      <c r="N634">
        <v>1009</v>
      </c>
      <c r="O634" t="s">
        <v>138</v>
      </c>
      <c r="P634" t="s">
        <v>138</v>
      </c>
      <c r="Q634">
        <v>1000</v>
      </c>
      <c r="X634">
        <v>4.1000000000000003E-3</v>
      </c>
      <c r="Y634">
        <v>545.21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0</v>
      </c>
      <c r="AF634" t="s">
        <v>45</v>
      </c>
      <c r="AG634">
        <v>4.1000000000000003E-3</v>
      </c>
      <c r="AH634">
        <v>2</v>
      </c>
      <c r="AI634">
        <v>22958095</v>
      </c>
      <c r="AJ634">
        <v>660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>
      <c r="A635">
        <f>ROW(Source!A1391)</f>
        <v>1391</v>
      </c>
      <c r="B635">
        <v>22958103</v>
      </c>
      <c r="C635">
        <v>22958089</v>
      </c>
      <c r="D635">
        <v>7232367</v>
      </c>
      <c r="E635">
        <v>1</v>
      </c>
      <c r="F635">
        <v>1</v>
      </c>
      <c r="G635">
        <v>7157832</v>
      </c>
      <c r="H635">
        <v>3</v>
      </c>
      <c r="I635" t="s">
        <v>1190</v>
      </c>
      <c r="J635" t="s">
        <v>1191</v>
      </c>
      <c r="K635" t="s">
        <v>1192</v>
      </c>
      <c r="L635">
        <v>1348</v>
      </c>
      <c r="N635">
        <v>1009</v>
      </c>
      <c r="O635" t="s">
        <v>138</v>
      </c>
      <c r="P635" t="s">
        <v>138</v>
      </c>
      <c r="Q635">
        <v>1000</v>
      </c>
      <c r="X635">
        <v>4.8000000000000001E-4</v>
      </c>
      <c r="Y635">
        <v>12705.7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0</v>
      </c>
      <c r="AF635" t="s">
        <v>45</v>
      </c>
      <c r="AG635">
        <v>4.8000000000000001E-4</v>
      </c>
      <c r="AH635">
        <v>2</v>
      </c>
      <c r="AI635">
        <v>22958096</v>
      </c>
      <c r="AJ635">
        <v>661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>
      <c r="A636">
        <f>ROW(Source!A1391)</f>
        <v>1391</v>
      </c>
      <c r="B636">
        <v>22958104</v>
      </c>
      <c r="C636">
        <v>22958089</v>
      </c>
      <c r="D636">
        <v>7164016</v>
      </c>
      <c r="E636">
        <v>7157832</v>
      </c>
      <c r="F636">
        <v>1</v>
      </c>
      <c r="G636">
        <v>7157832</v>
      </c>
      <c r="H636">
        <v>3</v>
      </c>
      <c r="I636" t="s">
        <v>1447</v>
      </c>
      <c r="J636" t="s">
        <v>45</v>
      </c>
      <c r="K636" t="s">
        <v>1448</v>
      </c>
      <c r="L636">
        <v>1348</v>
      </c>
      <c r="N636">
        <v>1009</v>
      </c>
      <c r="O636" t="s">
        <v>138</v>
      </c>
      <c r="P636" t="s">
        <v>138</v>
      </c>
      <c r="Q636">
        <v>1000</v>
      </c>
      <c r="X636">
        <v>5.4999999999999997E-3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s">
        <v>45</v>
      </c>
      <c r="AG636">
        <v>5.4999999999999997E-3</v>
      </c>
      <c r="AH636">
        <v>3</v>
      </c>
      <c r="AI636">
        <v>-1</v>
      </c>
      <c r="AJ636" t="s">
        <v>45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>
      <c r="A637">
        <f>ROW(Source!A1391)</f>
        <v>1391</v>
      </c>
      <c r="B637">
        <v>22958105</v>
      </c>
      <c r="C637">
        <v>22958089</v>
      </c>
      <c r="D637">
        <v>7164326</v>
      </c>
      <c r="E637">
        <v>7157832</v>
      </c>
      <c r="F637">
        <v>1</v>
      </c>
      <c r="G637">
        <v>7157832</v>
      </c>
      <c r="H637">
        <v>3</v>
      </c>
      <c r="I637" t="s">
        <v>1449</v>
      </c>
      <c r="J637" t="s">
        <v>45</v>
      </c>
      <c r="K637" t="s">
        <v>1450</v>
      </c>
      <c r="L637">
        <v>1348</v>
      </c>
      <c r="N637">
        <v>1009</v>
      </c>
      <c r="O637" t="s">
        <v>138</v>
      </c>
      <c r="P637" t="s">
        <v>138</v>
      </c>
      <c r="Q637">
        <v>1000</v>
      </c>
      <c r="X637">
        <v>6.3E-2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 t="s">
        <v>45</v>
      </c>
      <c r="AG637">
        <v>6.3E-2</v>
      </c>
      <c r="AH637">
        <v>3</v>
      </c>
      <c r="AI637">
        <v>-1</v>
      </c>
      <c r="AJ637" t="s">
        <v>45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>
      <c r="A638">
        <f>ROW(Source!A1420)</f>
        <v>1420</v>
      </c>
      <c r="B638">
        <v>22958113</v>
      </c>
      <c r="C638">
        <v>22958110</v>
      </c>
      <c r="D638">
        <v>7157835</v>
      </c>
      <c r="E638">
        <v>7157832</v>
      </c>
      <c r="F638">
        <v>1</v>
      </c>
      <c r="G638">
        <v>7157832</v>
      </c>
      <c r="H638">
        <v>1</v>
      </c>
      <c r="I638" t="s">
        <v>1053</v>
      </c>
      <c r="J638" t="s">
        <v>45</v>
      </c>
      <c r="K638" t="s">
        <v>1054</v>
      </c>
      <c r="L638">
        <v>1191</v>
      </c>
      <c r="N638">
        <v>1013</v>
      </c>
      <c r="O638" t="s">
        <v>1055</v>
      </c>
      <c r="P638" t="s">
        <v>1055</v>
      </c>
      <c r="Q638">
        <v>1</v>
      </c>
      <c r="X638">
        <v>280.2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1</v>
      </c>
      <c r="AF638" t="s">
        <v>45</v>
      </c>
      <c r="AG638">
        <v>280.2</v>
      </c>
      <c r="AH638">
        <v>2</v>
      </c>
      <c r="AI638">
        <v>22958111</v>
      </c>
      <c r="AJ638">
        <v>662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>
      <c r="A639">
        <f>ROW(Source!A1420)</f>
        <v>1420</v>
      </c>
      <c r="B639">
        <v>22958115</v>
      </c>
      <c r="C639">
        <v>22958110</v>
      </c>
      <c r="D639">
        <v>7182702</v>
      </c>
      <c r="E639">
        <v>7157832</v>
      </c>
      <c r="F639">
        <v>1</v>
      </c>
      <c r="G639">
        <v>7157832</v>
      </c>
      <c r="H639">
        <v>3</v>
      </c>
      <c r="I639" t="s">
        <v>1066</v>
      </c>
      <c r="J639" t="s">
        <v>45</v>
      </c>
      <c r="K639" t="s">
        <v>1134</v>
      </c>
      <c r="L639">
        <v>1348</v>
      </c>
      <c r="N639">
        <v>1009</v>
      </c>
      <c r="O639" t="s">
        <v>138</v>
      </c>
      <c r="P639" t="s">
        <v>138</v>
      </c>
      <c r="Q639">
        <v>1000</v>
      </c>
      <c r="X639">
        <v>3.38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45</v>
      </c>
      <c r="AG639">
        <v>3.38</v>
      </c>
      <c r="AH639">
        <v>2</v>
      </c>
      <c r="AI639">
        <v>22958112</v>
      </c>
      <c r="AJ639">
        <v>663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>
      <c r="A640">
        <f>ROW(Source!A1420)</f>
        <v>1420</v>
      </c>
      <c r="B640">
        <v>22958114</v>
      </c>
      <c r="C640">
        <v>22958110</v>
      </c>
      <c r="D640">
        <v>7178746</v>
      </c>
      <c r="E640">
        <v>7157832</v>
      </c>
      <c r="F640">
        <v>1</v>
      </c>
      <c r="G640">
        <v>7157832</v>
      </c>
      <c r="H640">
        <v>3</v>
      </c>
      <c r="I640" t="s">
        <v>1443</v>
      </c>
      <c r="J640" t="s">
        <v>45</v>
      </c>
      <c r="K640" t="s">
        <v>1444</v>
      </c>
      <c r="L640">
        <v>1339</v>
      </c>
      <c r="N640">
        <v>1007</v>
      </c>
      <c r="O640" t="s">
        <v>102</v>
      </c>
      <c r="P640" t="s">
        <v>102</v>
      </c>
      <c r="Q640">
        <v>1</v>
      </c>
      <c r="X640">
        <v>2.31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 t="s">
        <v>45</v>
      </c>
      <c r="AG640">
        <v>2.31</v>
      </c>
      <c r="AH640">
        <v>3</v>
      </c>
      <c r="AI640">
        <v>-1</v>
      </c>
      <c r="AJ640" t="s">
        <v>45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>
      <c r="A641">
        <f>ROW(Source!A1422)</f>
        <v>1422</v>
      </c>
      <c r="B641">
        <v>22958126</v>
      </c>
      <c r="C641">
        <v>22958118</v>
      </c>
      <c r="D641">
        <v>7157835</v>
      </c>
      <c r="E641">
        <v>7157832</v>
      </c>
      <c r="F641">
        <v>1</v>
      </c>
      <c r="G641">
        <v>7157832</v>
      </c>
      <c r="H641">
        <v>1</v>
      </c>
      <c r="I641" t="s">
        <v>1053</v>
      </c>
      <c r="J641" t="s">
        <v>45</v>
      </c>
      <c r="K641" t="s">
        <v>1054</v>
      </c>
      <c r="L641">
        <v>1191</v>
      </c>
      <c r="N641">
        <v>1013</v>
      </c>
      <c r="O641" t="s">
        <v>1055</v>
      </c>
      <c r="P641" t="s">
        <v>1055</v>
      </c>
      <c r="Q641">
        <v>1</v>
      </c>
      <c r="X641">
        <v>20.5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1</v>
      </c>
      <c r="AE641">
        <v>1</v>
      </c>
      <c r="AF641" t="s">
        <v>45</v>
      </c>
      <c r="AG641">
        <v>20.5</v>
      </c>
      <c r="AH641">
        <v>2</v>
      </c>
      <c r="AI641">
        <v>22958119</v>
      </c>
      <c r="AJ641">
        <v>665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>
      <c r="A642">
        <f>ROW(Source!A1422)</f>
        <v>1422</v>
      </c>
      <c r="B642">
        <v>22958127</v>
      </c>
      <c r="C642">
        <v>22958118</v>
      </c>
      <c r="D642">
        <v>7159942</v>
      </c>
      <c r="E642">
        <v>7157832</v>
      </c>
      <c r="F642">
        <v>1</v>
      </c>
      <c r="G642">
        <v>7157832</v>
      </c>
      <c r="H642">
        <v>2</v>
      </c>
      <c r="I642" t="s">
        <v>1063</v>
      </c>
      <c r="J642" t="s">
        <v>45</v>
      </c>
      <c r="K642" t="s">
        <v>1064</v>
      </c>
      <c r="L642">
        <v>1344</v>
      </c>
      <c r="N642">
        <v>1008</v>
      </c>
      <c r="O642" t="s">
        <v>1065</v>
      </c>
      <c r="P642" t="s">
        <v>1065</v>
      </c>
      <c r="Q642">
        <v>1</v>
      </c>
      <c r="X642">
        <v>4.47</v>
      </c>
      <c r="Y642">
        <v>0</v>
      </c>
      <c r="Z642">
        <v>1</v>
      </c>
      <c r="AA642">
        <v>0</v>
      </c>
      <c r="AB642">
        <v>0</v>
      </c>
      <c r="AC642">
        <v>0</v>
      </c>
      <c r="AD642">
        <v>1</v>
      </c>
      <c r="AE642">
        <v>0</v>
      </c>
      <c r="AF642" t="s">
        <v>45</v>
      </c>
      <c r="AG642">
        <v>4.47</v>
      </c>
      <c r="AH642">
        <v>2</v>
      </c>
      <c r="AI642">
        <v>22958120</v>
      </c>
      <c r="AJ642">
        <v>666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>
      <c r="A643">
        <f>ROW(Source!A1422)</f>
        <v>1422</v>
      </c>
      <c r="B643">
        <v>22958128</v>
      </c>
      <c r="C643">
        <v>22958118</v>
      </c>
      <c r="D643">
        <v>7231827</v>
      </c>
      <c r="E643">
        <v>1</v>
      </c>
      <c r="F643">
        <v>1</v>
      </c>
      <c r="G643">
        <v>7157832</v>
      </c>
      <c r="H643">
        <v>3</v>
      </c>
      <c r="I643" t="s">
        <v>612</v>
      </c>
      <c r="J643" t="s">
        <v>614</v>
      </c>
      <c r="K643" t="s">
        <v>613</v>
      </c>
      <c r="L643">
        <v>1339</v>
      </c>
      <c r="N643">
        <v>1007</v>
      </c>
      <c r="O643" t="s">
        <v>102</v>
      </c>
      <c r="P643" t="s">
        <v>102</v>
      </c>
      <c r="Q643">
        <v>1</v>
      </c>
      <c r="X643">
        <v>0.24</v>
      </c>
      <c r="Y643">
        <v>7.07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0</v>
      </c>
      <c r="AF643" t="s">
        <v>45</v>
      </c>
      <c r="AG643">
        <v>0.24</v>
      </c>
      <c r="AH643">
        <v>2</v>
      </c>
      <c r="AI643">
        <v>22958121</v>
      </c>
      <c r="AJ643">
        <v>667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>
      <c r="A644">
        <f>ROW(Source!A1422)</f>
        <v>1422</v>
      </c>
      <c r="B644">
        <v>22958129</v>
      </c>
      <c r="C644">
        <v>22958118</v>
      </c>
      <c r="D644">
        <v>7233129</v>
      </c>
      <c r="E644">
        <v>1</v>
      </c>
      <c r="F644">
        <v>1</v>
      </c>
      <c r="G644">
        <v>7157832</v>
      </c>
      <c r="H644">
        <v>3</v>
      </c>
      <c r="I644" t="s">
        <v>1181</v>
      </c>
      <c r="J644" t="s">
        <v>1182</v>
      </c>
      <c r="K644" t="s">
        <v>1183</v>
      </c>
      <c r="L644">
        <v>1327</v>
      </c>
      <c r="N644">
        <v>1005</v>
      </c>
      <c r="O644" t="s">
        <v>462</v>
      </c>
      <c r="P644" t="s">
        <v>462</v>
      </c>
      <c r="Q644">
        <v>1</v>
      </c>
      <c r="X644">
        <v>1.6</v>
      </c>
      <c r="Y644">
        <v>104</v>
      </c>
      <c r="Z644">
        <v>0</v>
      </c>
      <c r="AA644">
        <v>0</v>
      </c>
      <c r="AB644">
        <v>0</v>
      </c>
      <c r="AC644">
        <v>0</v>
      </c>
      <c r="AD644">
        <v>1</v>
      </c>
      <c r="AE644">
        <v>0</v>
      </c>
      <c r="AF644" t="s">
        <v>45</v>
      </c>
      <c r="AG644">
        <v>1.6</v>
      </c>
      <c r="AH644">
        <v>2</v>
      </c>
      <c r="AI644">
        <v>22958122</v>
      </c>
      <c r="AJ644">
        <v>668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>
      <c r="A645">
        <f>ROW(Source!A1422)</f>
        <v>1422</v>
      </c>
      <c r="B645">
        <v>22958130</v>
      </c>
      <c r="C645">
        <v>22958118</v>
      </c>
      <c r="D645">
        <v>7232109</v>
      </c>
      <c r="E645">
        <v>1</v>
      </c>
      <c r="F645">
        <v>1</v>
      </c>
      <c r="G645">
        <v>7157832</v>
      </c>
      <c r="H645">
        <v>3</v>
      </c>
      <c r="I645" t="s">
        <v>1184</v>
      </c>
      <c r="J645" t="s">
        <v>1185</v>
      </c>
      <c r="K645" t="s">
        <v>1186</v>
      </c>
      <c r="L645">
        <v>1348</v>
      </c>
      <c r="N645">
        <v>1009</v>
      </c>
      <c r="O645" t="s">
        <v>138</v>
      </c>
      <c r="P645" t="s">
        <v>138</v>
      </c>
      <c r="Q645">
        <v>1000</v>
      </c>
      <c r="X645">
        <v>1.4300000000000001E-3</v>
      </c>
      <c r="Y645">
        <v>12237.68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45</v>
      </c>
      <c r="AG645">
        <v>1.4300000000000001E-3</v>
      </c>
      <c r="AH645">
        <v>2</v>
      </c>
      <c r="AI645">
        <v>22958123</v>
      </c>
      <c r="AJ645">
        <v>670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>
      <c r="A646">
        <f>ROW(Source!A1422)</f>
        <v>1422</v>
      </c>
      <c r="B646">
        <v>22958131</v>
      </c>
      <c r="C646">
        <v>22958118</v>
      </c>
      <c r="D646">
        <v>7232360</v>
      </c>
      <c r="E646">
        <v>1</v>
      </c>
      <c r="F646">
        <v>1</v>
      </c>
      <c r="G646">
        <v>7157832</v>
      </c>
      <c r="H646">
        <v>3</v>
      </c>
      <c r="I646" t="s">
        <v>1187</v>
      </c>
      <c r="J646" t="s">
        <v>1188</v>
      </c>
      <c r="K646" t="s">
        <v>1189</v>
      </c>
      <c r="L646">
        <v>1348</v>
      </c>
      <c r="N646">
        <v>1009</v>
      </c>
      <c r="O646" t="s">
        <v>138</v>
      </c>
      <c r="P646" t="s">
        <v>138</v>
      </c>
      <c r="Q646">
        <v>1000</v>
      </c>
      <c r="X646">
        <v>4.1000000000000003E-3</v>
      </c>
      <c r="Y646">
        <v>545.21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0</v>
      </c>
      <c r="AF646" t="s">
        <v>45</v>
      </c>
      <c r="AG646">
        <v>4.1000000000000003E-3</v>
      </c>
      <c r="AH646">
        <v>2</v>
      </c>
      <c r="AI646">
        <v>22958124</v>
      </c>
      <c r="AJ646">
        <v>672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>
      <c r="A647">
        <f>ROW(Source!A1422)</f>
        <v>1422</v>
      </c>
      <c r="B647">
        <v>22958132</v>
      </c>
      <c r="C647">
        <v>22958118</v>
      </c>
      <c r="D647">
        <v>7232367</v>
      </c>
      <c r="E647">
        <v>1</v>
      </c>
      <c r="F647">
        <v>1</v>
      </c>
      <c r="G647">
        <v>7157832</v>
      </c>
      <c r="H647">
        <v>3</v>
      </c>
      <c r="I647" t="s">
        <v>1190</v>
      </c>
      <c r="J647" t="s">
        <v>1191</v>
      </c>
      <c r="K647" t="s">
        <v>1192</v>
      </c>
      <c r="L647">
        <v>1348</v>
      </c>
      <c r="N647">
        <v>1009</v>
      </c>
      <c r="O647" t="s">
        <v>138</v>
      </c>
      <c r="P647" t="s">
        <v>138</v>
      </c>
      <c r="Q647">
        <v>1000</v>
      </c>
      <c r="X647">
        <v>4.8000000000000001E-4</v>
      </c>
      <c r="Y647">
        <v>12705.7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0</v>
      </c>
      <c r="AF647" t="s">
        <v>45</v>
      </c>
      <c r="AG647">
        <v>4.8000000000000001E-4</v>
      </c>
      <c r="AH647">
        <v>2</v>
      </c>
      <c r="AI647">
        <v>22958125</v>
      </c>
      <c r="AJ647">
        <v>673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>
      <c r="A648">
        <f>ROW(Source!A1422)</f>
        <v>1422</v>
      </c>
      <c r="B648">
        <v>22958133</v>
      </c>
      <c r="C648">
        <v>22958118</v>
      </c>
      <c r="D648">
        <v>7164016</v>
      </c>
      <c r="E648">
        <v>7157832</v>
      </c>
      <c r="F648">
        <v>1</v>
      </c>
      <c r="G648">
        <v>7157832</v>
      </c>
      <c r="H648">
        <v>3</v>
      </c>
      <c r="I648" t="s">
        <v>1447</v>
      </c>
      <c r="J648" t="s">
        <v>45</v>
      </c>
      <c r="K648" t="s">
        <v>1448</v>
      </c>
      <c r="L648">
        <v>1348</v>
      </c>
      <c r="N648">
        <v>1009</v>
      </c>
      <c r="O648" t="s">
        <v>138</v>
      </c>
      <c r="P648" t="s">
        <v>138</v>
      </c>
      <c r="Q648">
        <v>1000</v>
      </c>
      <c r="X648">
        <v>5.4999999999999997E-3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 t="s">
        <v>45</v>
      </c>
      <c r="AG648">
        <v>5.4999999999999997E-3</v>
      </c>
      <c r="AH648">
        <v>3</v>
      </c>
      <c r="AI648">
        <v>-1</v>
      </c>
      <c r="AJ648" t="s">
        <v>45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>
      <c r="A649">
        <f>ROW(Source!A1422)</f>
        <v>1422</v>
      </c>
      <c r="B649">
        <v>22958134</v>
      </c>
      <c r="C649">
        <v>22958118</v>
      </c>
      <c r="D649">
        <v>7164326</v>
      </c>
      <c r="E649">
        <v>7157832</v>
      </c>
      <c r="F649">
        <v>1</v>
      </c>
      <c r="G649">
        <v>7157832</v>
      </c>
      <c r="H649">
        <v>3</v>
      </c>
      <c r="I649" t="s">
        <v>1449</v>
      </c>
      <c r="J649" t="s">
        <v>45</v>
      </c>
      <c r="K649" t="s">
        <v>1450</v>
      </c>
      <c r="L649">
        <v>1348</v>
      </c>
      <c r="N649">
        <v>1009</v>
      </c>
      <c r="O649" t="s">
        <v>138</v>
      </c>
      <c r="P649" t="s">
        <v>138</v>
      </c>
      <c r="Q649">
        <v>1000</v>
      </c>
      <c r="X649">
        <v>6.3E-2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s">
        <v>45</v>
      </c>
      <c r="AG649">
        <v>6.3E-2</v>
      </c>
      <c r="AH649">
        <v>3</v>
      </c>
      <c r="AI649">
        <v>-1</v>
      </c>
      <c r="AJ649" t="s">
        <v>45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>
      <c r="A650">
        <f>ROW(Source!A1451)</f>
        <v>1451</v>
      </c>
      <c r="B650">
        <v>22958142</v>
      </c>
      <c r="C650">
        <v>22958139</v>
      </c>
      <c r="D650">
        <v>7157835</v>
      </c>
      <c r="E650">
        <v>7157832</v>
      </c>
      <c r="F650">
        <v>1</v>
      </c>
      <c r="G650">
        <v>7157832</v>
      </c>
      <c r="H650">
        <v>1</v>
      </c>
      <c r="I650" t="s">
        <v>1053</v>
      </c>
      <c r="J650" t="s">
        <v>45</v>
      </c>
      <c r="K650" t="s">
        <v>1054</v>
      </c>
      <c r="L650">
        <v>1191</v>
      </c>
      <c r="N650">
        <v>1013</v>
      </c>
      <c r="O650" t="s">
        <v>1055</v>
      </c>
      <c r="P650" t="s">
        <v>1055</v>
      </c>
      <c r="Q650">
        <v>1</v>
      </c>
      <c r="X650">
        <v>280.2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1</v>
      </c>
      <c r="AE650">
        <v>1</v>
      </c>
      <c r="AF650" t="s">
        <v>45</v>
      </c>
      <c r="AG650">
        <v>280.2</v>
      </c>
      <c r="AH650">
        <v>2</v>
      </c>
      <c r="AI650">
        <v>22958140</v>
      </c>
      <c r="AJ650">
        <v>674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>
      <c r="A651">
        <f>ROW(Source!A1451)</f>
        <v>1451</v>
      </c>
      <c r="B651">
        <v>22958144</v>
      </c>
      <c r="C651">
        <v>22958139</v>
      </c>
      <c r="D651">
        <v>7182702</v>
      </c>
      <c r="E651">
        <v>7157832</v>
      </c>
      <c r="F651">
        <v>1</v>
      </c>
      <c r="G651">
        <v>7157832</v>
      </c>
      <c r="H651">
        <v>3</v>
      </c>
      <c r="I651" t="s">
        <v>1066</v>
      </c>
      <c r="J651" t="s">
        <v>45</v>
      </c>
      <c r="K651" t="s">
        <v>1134</v>
      </c>
      <c r="L651">
        <v>1348</v>
      </c>
      <c r="N651">
        <v>1009</v>
      </c>
      <c r="O651" t="s">
        <v>138</v>
      </c>
      <c r="P651" t="s">
        <v>138</v>
      </c>
      <c r="Q651">
        <v>1000</v>
      </c>
      <c r="X651">
        <v>3.38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0</v>
      </c>
      <c r="AF651" t="s">
        <v>45</v>
      </c>
      <c r="AG651">
        <v>3.38</v>
      </c>
      <c r="AH651">
        <v>2</v>
      </c>
      <c r="AI651">
        <v>22958141</v>
      </c>
      <c r="AJ651">
        <v>675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>
      <c r="A652">
        <f>ROW(Source!A1451)</f>
        <v>1451</v>
      </c>
      <c r="B652">
        <v>22958143</v>
      </c>
      <c r="C652">
        <v>22958139</v>
      </c>
      <c r="D652">
        <v>7178746</v>
      </c>
      <c r="E652">
        <v>7157832</v>
      </c>
      <c r="F652">
        <v>1</v>
      </c>
      <c r="G652">
        <v>7157832</v>
      </c>
      <c r="H652">
        <v>3</v>
      </c>
      <c r="I652" t="s">
        <v>1443</v>
      </c>
      <c r="J652" t="s">
        <v>45</v>
      </c>
      <c r="K652" t="s">
        <v>1444</v>
      </c>
      <c r="L652">
        <v>1339</v>
      </c>
      <c r="N652">
        <v>1007</v>
      </c>
      <c r="O652" t="s">
        <v>102</v>
      </c>
      <c r="P652" t="s">
        <v>102</v>
      </c>
      <c r="Q652">
        <v>1</v>
      </c>
      <c r="X652">
        <v>2.31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 t="s">
        <v>45</v>
      </c>
      <c r="AG652">
        <v>2.31</v>
      </c>
      <c r="AH652">
        <v>3</v>
      </c>
      <c r="AI652">
        <v>-1</v>
      </c>
      <c r="AJ652" t="s">
        <v>45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>
      <c r="A653">
        <f>ROW(Source!A1453)</f>
        <v>1453</v>
      </c>
      <c r="B653">
        <v>22958155</v>
      </c>
      <c r="C653">
        <v>22958147</v>
      </c>
      <c r="D653">
        <v>7157835</v>
      </c>
      <c r="E653">
        <v>7157832</v>
      </c>
      <c r="F653">
        <v>1</v>
      </c>
      <c r="G653">
        <v>7157832</v>
      </c>
      <c r="H653">
        <v>1</v>
      </c>
      <c r="I653" t="s">
        <v>1053</v>
      </c>
      <c r="J653" t="s">
        <v>45</v>
      </c>
      <c r="K653" t="s">
        <v>1054</v>
      </c>
      <c r="L653">
        <v>1191</v>
      </c>
      <c r="N653">
        <v>1013</v>
      </c>
      <c r="O653" t="s">
        <v>1055</v>
      </c>
      <c r="P653" t="s">
        <v>1055</v>
      </c>
      <c r="Q653">
        <v>1</v>
      </c>
      <c r="X653">
        <v>20.5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1</v>
      </c>
      <c r="AE653">
        <v>1</v>
      </c>
      <c r="AF653" t="s">
        <v>45</v>
      </c>
      <c r="AG653">
        <v>20.5</v>
      </c>
      <c r="AH653">
        <v>2</v>
      </c>
      <c r="AI653">
        <v>22958148</v>
      </c>
      <c r="AJ653">
        <v>677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>
      <c r="A654">
        <f>ROW(Source!A1453)</f>
        <v>1453</v>
      </c>
      <c r="B654">
        <v>22958156</v>
      </c>
      <c r="C654">
        <v>22958147</v>
      </c>
      <c r="D654">
        <v>7159942</v>
      </c>
      <c r="E654">
        <v>7157832</v>
      </c>
      <c r="F654">
        <v>1</v>
      </c>
      <c r="G654">
        <v>7157832</v>
      </c>
      <c r="H654">
        <v>2</v>
      </c>
      <c r="I654" t="s">
        <v>1063</v>
      </c>
      <c r="J654" t="s">
        <v>45</v>
      </c>
      <c r="K654" t="s">
        <v>1064</v>
      </c>
      <c r="L654">
        <v>1344</v>
      </c>
      <c r="N654">
        <v>1008</v>
      </c>
      <c r="O654" t="s">
        <v>1065</v>
      </c>
      <c r="P654" t="s">
        <v>1065</v>
      </c>
      <c r="Q654">
        <v>1</v>
      </c>
      <c r="X654">
        <v>4.47</v>
      </c>
      <c r="Y654">
        <v>0</v>
      </c>
      <c r="Z654">
        <v>1</v>
      </c>
      <c r="AA654">
        <v>0</v>
      </c>
      <c r="AB654">
        <v>0</v>
      </c>
      <c r="AC654">
        <v>0</v>
      </c>
      <c r="AD654">
        <v>1</v>
      </c>
      <c r="AE654">
        <v>0</v>
      </c>
      <c r="AF654" t="s">
        <v>45</v>
      </c>
      <c r="AG654">
        <v>4.47</v>
      </c>
      <c r="AH654">
        <v>2</v>
      </c>
      <c r="AI654">
        <v>22958149</v>
      </c>
      <c r="AJ654">
        <v>678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>
      <c r="A655">
        <f>ROW(Source!A1453)</f>
        <v>1453</v>
      </c>
      <c r="B655">
        <v>22958157</v>
      </c>
      <c r="C655">
        <v>22958147</v>
      </c>
      <c r="D655">
        <v>7231827</v>
      </c>
      <c r="E655">
        <v>1</v>
      </c>
      <c r="F655">
        <v>1</v>
      </c>
      <c r="G655">
        <v>7157832</v>
      </c>
      <c r="H655">
        <v>3</v>
      </c>
      <c r="I655" t="s">
        <v>612</v>
      </c>
      <c r="J655" t="s">
        <v>614</v>
      </c>
      <c r="K655" t="s">
        <v>613</v>
      </c>
      <c r="L655">
        <v>1339</v>
      </c>
      <c r="N655">
        <v>1007</v>
      </c>
      <c r="O655" t="s">
        <v>102</v>
      </c>
      <c r="P655" t="s">
        <v>102</v>
      </c>
      <c r="Q655">
        <v>1</v>
      </c>
      <c r="X655">
        <v>0.24</v>
      </c>
      <c r="Y655">
        <v>7.07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 t="s">
        <v>45</v>
      </c>
      <c r="AG655">
        <v>0.24</v>
      </c>
      <c r="AH655">
        <v>2</v>
      </c>
      <c r="AI655">
        <v>22958150</v>
      </c>
      <c r="AJ655">
        <v>679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>
      <c r="A656">
        <f>ROW(Source!A1453)</f>
        <v>1453</v>
      </c>
      <c r="B656">
        <v>22958158</v>
      </c>
      <c r="C656">
        <v>22958147</v>
      </c>
      <c r="D656">
        <v>7233129</v>
      </c>
      <c r="E656">
        <v>1</v>
      </c>
      <c r="F656">
        <v>1</v>
      </c>
      <c r="G656">
        <v>7157832</v>
      </c>
      <c r="H656">
        <v>3</v>
      </c>
      <c r="I656" t="s">
        <v>1181</v>
      </c>
      <c r="J656" t="s">
        <v>1182</v>
      </c>
      <c r="K656" t="s">
        <v>1183</v>
      </c>
      <c r="L656">
        <v>1327</v>
      </c>
      <c r="N656">
        <v>1005</v>
      </c>
      <c r="O656" t="s">
        <v>462</v>
      </c>
      <c r="P656" t="s">
        <v>462</v>
      </c>
      <c r="Q656">
        <v>1</v>
      </c>
      <c r="X656">
        <v>1.6</v>
      </c>
      <c r="Y656">
        <v>104</v>
      </c>
      <c r="Z656">
        <v>0</v>
      </c>
      <c r="AA656">
        <v>0</v>
      </c>
      <c r="AB656">
        <v>0</v>
      </c>
      <c r="AC656">
        <v>0</v>
      </c>
      <c r="AD656">
        <v>1</v>
      </c>
      <c r="AE656">
        <v>0</v>
      </c>
      <c r="AF656" t="s">
        <v>45</v>
      </c>
      <c r="AG656">
        <v>1.6</v>
      </c>
      <c r="AH656">
        <v>2</v>
      </c>
      <c r="AI656">
        <v>22958151</v>
      </c>
      <c r="AJ656">
        <v>680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>
      <c r="A657">
        <f>ROW(Source!A1453)</f>
        <v>1453</v>
      </c>
      <c r="B657">
        <v>22958159</v>
      </c>
      <c r="C657">
        <v>22958147</v>
      </c>
      <c r="D657">
        <v>7232109</v>
      </c>
      <c r="E657">
        <v>1</v>
      </c>
      <c r="F657">
        <v>1</v>
      </c>
      <c r="G657">
        <v>7157832</v>
      </c>
      <c r="H657">
        <v>3</v>
      </c>
      <c r="I657" t="s">
        <v>1184</v>
      </c>
      <c r="J657" t="s">
        <v>1185</v>
      </c>
      <c r="K657" t="s">
        <v>1186</v>
      </c>
      <c r="L657">
        <v>1348</v>
      </c>
      <c r="N657">
        <v>1009</v>
      </c>
      <c r="O657" t="s">
        <v>138</v>
      </c>
      <c r="P657" t="s">
        <v>138</v>
      </c>
      <c r="Q657">
        <v>1000</v>
      </c>
      <c r="X657">
        <v>1.4300000000000001E-3</v>
      </c>
      <c r="Y657">
        <v>12237.68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0</v>
      </c>
      <c r="AF657" t="s">
        <v>45</v>
      </c>
      <c r="AG657">
        <v>1.4300000000000001E-3</v>
      </c>
      <c r="AH657">
        <v>2</v>
      </c>
      <c r="AI657">
        <v>22958152</v>
      </c>
      <c r="AJ657">
        <v>682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>
      <c r="A658">
        <f>ROW(Source!A1453)</f>
        <v>1453</v>
      </c>
      <c r="B658">
        <v>22958160</v>
      </c>
      <c r="C658">
        <v>22958147</v>
      </c>
      <c r="D658">
        <v>7232360</v>
      </c>
      <c r="E658">
        <v>1</v>
      </c>
      <c r="F658">
        <v>1</v>
      </c>
      <c r="G658">
        <v>7157832</v>
      </c>
      <c r="H658">
        <v>3</v>
      </c>
      <c r="I658" t="s">
        <v>1187</v>
      </c>
      <c r="J658" t="s">
        <v>1188</v>
      </c>
      <c r="K658" t="s">
        <v>1189</v>
      </c>
      <c r="L658">
        <v>1348</v>
      </c>
      <c r="N658">
        <v>1009</v>
      </c>
      <c r="O658" t="s">
        <v>138</v>
      </c>
      <c r="P658" t="s">
        <v>138</v>
      </c>
      <c r="Q658">
        <v>1000</v>
      </c>
      <c r="X658">
        <v>4.1000000000000003E-3</v>
      </c>
      <c r="Y658">
        <v>545.21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0</v>
      </c>
      <c r="AF658" t="s">
        <v>45</v>
      </c>
      <c r="AG658">
        <v>4.1000000000000003E-3</v>
      </c>
      <c r="AH658">
        <v>2</v>
      </c>
      <c r="AI658">
        <v>22958153</v>
      </c>
      <c r="AJ658">
        <v>684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>
      <c r="A659">
        <f>ROW(Source!A1453)</f>
        <v>1453</v>
      </c>
      <c r="B659">
        <v>22958161</v>
      </c>
      <c r="C659">
        <v>22958147</v>
      </c>
      <c r="D659">
        <v>7232367</v>
      </c>
      <c r="E659">
        <v>1</v>
      </c>
      <c r="F659">
        <v>1</v>
      </c>
      <c r="G659">
        <v>7157832</v>
      </c>
      <c r="H659">
        <v>3</v>
      </c>
      <c r="I659" t="s">
        <v>1190</v>
      </c>
      <c r="J659" t="s">
        <v>1191</v>
      </c>
      <c r="K659" t="s">
        <v>1192</v>
      </c>
      <c r="L659">
        <v>1348</v>
      </c>
      <c r="N659">
        <v>1009</v>
      </c>
      <c r="O659" t="s">
        <v>138</v>
      </c>
      <c r="P659" t="s">
        <v>138</v>
      </c>
      <c r="Q659">
        <v>1000</v>
      </c>
      <c r="X659">
        <v>4.8000000000000001E-4</v>
      </c>
      <c r="Y659">
        <v>12705.7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0</v>
      </c>
      <c r="AF659" t="s">
        <v>45</v>
      </c>
      <c r="AG659">
        <v>4.8000000000000001E-4</v>
      </c>
      <c r="AH659">
        <v>2</v>
      </c>
      <c r="AI659">
        <v>22958154</v>
      </c>
      <c r="AJ659">
        <v>685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>
      <c r="A660">
        <f>ROW(Source!A1453)</f>
        <v>1453</v>
      </c>
      <c r="B660">
        <v>22958162</v>
      </c>
      <c r="C660">
        <v>22958147</v>
      </c>
      <c r="D660">
        <v>7164016</v>
      </c>
      <c r="E660">
        <v>7157832</v>
      </c>
      <c r="F660">
        <v>1</v>
      </c>
      <c r="G660">
        <v>7157832</v>
      </c>
      <c r="H660">
        <v>3</v>
      </c>
      <c r="I660" t="s">
        <v>1447</v>
      </c>
      <c r="J660" t="s">
        <v>45</v>
      </c>
      <c r="K660" t="s">
        <v>1448</v>
      </c>
      <c r="L660">
        <v>1348</v>
      </c>
      <c r="N660">
        <v>1009</v>
      </c>
      <c r="O660" t="s">
        <v>138</v>
      </c>
      <c r="P660" t="s">
        <v>138</v>
      </c>
      <c r="Q660">
        <v>1000</v>
      </c>
      <c r="X660">
        <v>5.4999999999999997E-3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 t="s">
        <v>45</v>
      </c>
      <c r="AG660">
        <v>5.4999999999999997E-3</v>
      </c>
      <c r="AH660">
        <v>3</v>
      </c>
      <c r="AI660">
        <v>-1</v>
      </c>
      <c r="AJ660" t="s">
        <v>45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>
      <c r="A661">
        <f>ROW(Source!A1453)</f>
        <v>1453</v>
      </c>
      <c r="B661">
        <v>22958163</v>
      </c>
      <c r="C661">
        <v>22958147</v>
      </c>
      <c r="D661">
        <v>7164326</v>
      </c>
      <c r="E661">
        <v>7157832</v>
      </c>
      <c r="F661">
        <v>1</v>
      </c>
      <c r="G661">
        <v>7157832</v>
      </c>
      <c r="H661">
        <v>3</v>
      </c>
      <c r="I661" t="s">
        <v>1449</v>
      </c>
      <c r="J661" t="s">
        <v>45</v>
      </c>
      <c r="K661" t="s">
        <v>1450</v>
      </c>
      <c r="L661">
        <v>1348</v>
      </c>
      <c r="N661">
        <v>1009</v>
      </c>
      <c r="O661" t="s">
        <v>138</v>
      </c>
      <c r="P661" t="s">
        <v>138</v>
      </c>
      <c r="Q661">
        <v>1000</v>
      </c>
      <c r="X661">
        <v>6.3E-2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s">
        <v>45</v>
      </c>
      <c r="AG661">
        <v>6.3E-2</v>
      </c>
      <c r="AH661">
        <v>3</v>
      </c>
      <c r="AI661">
        <v>-1</v>
      </c>
      <c r="AJ661" t="s">
        <v>45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>
      <c r="A662">
        <f>ROW(Source!A1482)</f>
        <v>1482</v>
      </c>
      <c r="B662">
        <v>22958190</v>
      </c>
      <c r="C662">
        <v>22958189</v>
      </c>
      <c r="D662">
        <v>7157835</v>
      </c>
      <c r="E662">
        <v>7157832</v>
      </c>
      <c r="F662">
        <v>1</v>
      </c>
      <c r="G662">
        <v>7157832</v>
      </c>
      <c r="H662">
        <v>1</v>
      </c>
      <c r="I662" t="s">
        <v>1053</v>
      </c>
      <c r="J662" t="s">
        <v>45</v>
      </c>
      <c r="K662" t="s">
        <v>1054</v>
      </c>
      <c r="L662">
        <v>1191</v>
      </c>
      <c r="N662">
        <v>1013</v>
      </c>
      <c r="O662" t="s">
        <v>1055</v>
      </c>
      <c r="P662" t="s">
        <v>1055</v>
      </c>
      <c r="Q662">
        <v>1</v>
      </c>
      <c r="X662">
        <v>58.6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1</v>
      </c>
      <c r="AF662" t="s">
        <v>45</v>
      </c>
      <c r="AG662">
        <v>58.6</v>
      </c>
      <c r="AH662">
        <v>2</v>
      </c>
      <c r="AI662">
        <v>22958190</v>
      </c>
      <c r="AJ662">
        <v>686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>
      <c r="A663">
        <f>ROW(Source!A1482)</f>
        <v>1482</v>
      </c>
      <c r="B663">
        <v>22958191</v>
      </c>
      <c r="C663">
        <v>22958189</v>
      </c>
      <c r="D663">
        <v>7159942</v>
      </c>
      <c r="E663">
        <v>7157832</v>
      </c>
      <c r="F663">
        <v>1</v>
      </c>
      <c r="G663">
        <v>7157832</v>
      </c>
      <c r="H663">
        <v>2</v>
      </c>
      <c r="I663" t="s">
        <v>1063</v>
      </c>
      <c r="J663" t="s">
        <v>45</v>
      </c>
      <c r="K663" t="s">
        <v>1064</v>
      </c>
      <c r="L663">
        <v>1344</v>
      </c>
      <c r="N663">
        <v>1008</v>
      </c>
      <c r="O663" t="s">
        <v>1065</v>
      </c>
      <c r="P663" t="s">
        <v>1065</v>
      </c>
      <c r="Q663">
        <v>1</v>
      </c>
      <c r="X663">
        <v>2.5</v>
      </c>
      <c r="Y663">
        <v>0</v>
      </c>
      <c r="Z663">
        <v>1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45</v>
      </c>
      <c r="AG663">
        <v>2.5</v>
      </c>
      <c r="AH663">
        <v>2</v>
      </c>
      <c r="AI663">
        <v>22958191</v>
      </c>
      <c r="AJ663">
        <v>687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>
      <c r="A664">
        <f>ROW(Source!A1483)</f>
        <v>1483</v>
      </c>
      <c r="B664">
        <v>22958182</v>
      </c>
      <c r="C664">
        <v>22958177</v>
      </c>
      <c r="D664">
        <v>7157835</v>
      </c>
      <c r="E664">
        <v>7157832</v>
      </c>
      <c r="F664">
        <v>1</v>
      </c>
      <c r="G664">
        <v>7157832</v>
      </c>
      <c r="H664">
        <v>1</v>
      </c>
      <c r="I664" t="s">
        <v>1053</v>
      </c>
      <c r="J664" t="s">
        <v>45</v>
      </c>
      <c r="K664" t="s">
        <v>1054</v>
      </c>
      <c r="L664">
        <v>1191</v>
      </c>
      <c r="N664">
        <v>1013</v>
      </c>
      <c r="O664" t="s">
        <v>1055</v>
      </c>
      <c r="P664" t="s">
        <v>1055</v>
      </c>
      <c r="Q664">
        <v>1</v>
      </c>
      <c r="X664">
        <v>5.74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1</v>
      </c>
      <c r="AE664">
        <v>1</v>
      </c>
      <c r="AF664" t="s">
        <v>45</v>
      </c>
      <c r="AG664">
        <v>5.74</v>
      </c>
      <c r="AH664">
        <v>2</v>
      </c>
      <c r="AI664">
        <v>22958178</v>
      </c>
      <c r="AJ664">
        <v>688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>
      <c r="A665">
        <f>ROW(Source!A1483)</f>
        <v>1483</v>
      </c>
      <c r="B665">
        <v>22958183</v>
      </c>
      <c r="C665">
        <v>22958177</v>
      </c>
      <c r="D665">
        <v>7231234</v>
      </c>
      <c r="E665">
        <v>1</v>
      </c>
      <c r="F665">
        <v>1</v>
      </c>
      <c r="G665">
        <v>7157832</v>
      </c>
      <c r="H665">
        <v>2</v>
      </c>
      <c r="I665" t="s">
        <v>1178</v>
      </c>
      <c r="J665" t="s">
        <v>1179</v>
      </c>
      <c r="K665" t="s">
        <v>1180</v>
      </c>
      <c r="L665">
        <v>1368</v>
      </c>
      <c r="N665">
        <v>1011</v>
      </c>
      <c r="O665" t="s">
        <v>1059</v>
      </c>
      <c r="P665" t="s">
        <v>1059</v>
      </c>
      <c r="Q665">
        <v>1</v>
      </c>
      <c r="X665">
        <v>1.73</v>
      </c>
      <c r="Y665">
        <v>0</v>
      </c>
      <c r="Z665">
        <v>5.28</v>
      </c>
      <c r="AA665">
        <v>0.64</v>
      </c>
      <c r="AB665">
        <v>0</v>
      </c>
      <c r="AC665">
        <v>0</v>
      </c>
      <c r="AD665">
        <v>1</v>
      </c>
      <c r="AE665">
        <v>0</v>
      </c>
      <c r="AF665" t="s">
        <v>45</v>
      </c>
      <c r="AG665">
        <v>1.73</v>
      </c>
      <c r="AH665">
        <v>2</v>
      </c>
      <c r="AI665">
        <v>22958179</v>
      </c>
      <c r="AJ665">
        <v>689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>
      <c r="A666">
        <f>ROW(Source!A1483)</f>
        <v>1483</v>
      </c>
      <c r="B666">
        <v>22958184</v>
      </c>
      <c r="C666">
        <v>22958177</v>
      </c>
      <c r="D666">
        <v>7231421</v>
      </c>
      <c r="E666">
        <v>1</v>
      </c>
      <c r="F666">
        <v>1</v>
      </c>
      <c r="G666">
        <v>7157832</v>
      </c>
      <c r="H666">
        <v>2</v>
      </c>
      <c r="I666" t="s">
        <v>1157</v>
      </c>
      <c r="J666" t="s">
        <v>1158</v>
      </c>
      <c r="K666" t="s">
        <v>1159</v>
      </c>
      <c r="L666">
        <v>1368</v>
      </c>
      <c r="N666">
        <v>1011</v>
      </c>
      <c r="O666" t="s">
        <v>1059</v>
      </c>
      <c r="P666" t="s">
        <v>1059</v>
      </c>
      <c r="Q666">
        <v>1</v>
      </c>
      <c r="X666">
        <v>0.06</v>
      </c>
      <c r="Y666">
        <v>0</v>
      </c>
      <c r="Z666">
        <v>74.44</v>
      </c>
      <c r="AA666">
        <v>17.59</v>
      </c>
      <c r="AB666">
        <v>0</v>
      </c>
      <c r="AC666">
        <v>0</v>
      </c>
      <c r="AD666">
        <v>1</v>
      </c>
      <c r="AE666">
        <v>0</v>
      </c>
      <c r="AF666" t="s">
        <v>45</v>
      </c>
      <c r="AG666">
        <v>0.06</v>
      </c>
      <c r="AH666">
        <v>2</v>
      </c>
      <c r="AI666">
        <v>22958180</v>
      </c>
      <c r="AJ666">
        <v>690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>
      <c r="A667">
        <f>ROW(Source!A1483)</f>
        <v>1483</v>
      </c>
      <c r="B667">
        <v>22958185</v>
      </c>
      <c r="C667">
        <v>22958177</v>
      </c>
      <c r="D667">
        <v>7231827</v>
      </c>
      <c r="E667">
        <v>1</v>
      </c>
      <c r="F667">
        <v>1</v>
      </c>
      <c r="G667">
        <v>7157832</v>
      </c>
      <c r="H667">
        <v>3</v>
      </c>
      <c r="I667" t="s">
        <v>612</v>
      </c>
      <c r="J667" t="s">
        <v>614</v>
      </c>
      <c r="K667" t="s">
        <v>613</v>
      </c>
      <c r="L667">
        <v>1339</v>
      </c>
      <c r="N667">
        <v>1007</v>
      </c>
      <c r="O667" t="s">
        <v>102</v>
      </c>
      <c r="P667" t="s">
        <v>102</v>
      </c>
      <c r="Q667">
        <v>1</v>
      </c>
      <c r="X667">
        <v>0.23</v>
      </c>
      <c r="Y667">
        <v>7.07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0</v>
      </c>
      <c r="AF667" t="s">
        <v>45</v>
      </c>
      <c r="AG667">
        <v>0.23</v>
      </c>
      <c r="AH667">
        <v>2</v>
      </c>
      <c r="AI667">
        <v>22958181</v>
      </c>
      <c r="AJ667">
        <v>691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>
      <c r="A668">
        <f>ROW(Source!A1483)</f>
        <v>1483</v>
      </c>
      <c r="B668">
        <v>22958186</v>
      </c>
      <c r="C668">
        <v>22958177</v>
      </c>
      <c r="D668">
        <v>7162666</v>
      </c>
      <c r="E668">
        <v>7157832</v>
      </c>
      <c r="F668">
        <v>1</v>
      </c>
      <c r="G668">
        <v>7157832</v>
      </c>
      <c r="H668">
        <v>3</v>
      </c>
      <c r="I668" t="s">
        <v>1445</v>
      </c>
      <c r="J668" t="s">
        <v>45</v>
      </c>
      <c r="K668" t="s">
        <v>1446</v>
      </c>
      <c r="L668">
        <v>1348</v>
      </c>
      <c r="N668">
        <v>1009</v>
      </c>
      <c r="O668" t="s">
        <v>138</v>
      </c>
      <c r="P668" t="s">
        <v>138</v>
      </c>
      <c r="Q668">
        <v>1000</v>
      </c>
      <c r="X668">
        <v>1.2E-2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 t="s">
        <v>45</v>
      </c>
      <c r="AG668">
        <v>1.2E-2</v>
      </c>
      <c r="AH668">
        <v>3</v>
      </c>
      <c r="AI668">
        <v>-1</v>
      </c>
      <c r="AJ668" t="s">
        <v>45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>
      <c r="A669">
        <f>ROW(Source!A1485)</f>
        <v>1485</v>
      </c>
      <c r="B669">
        <v>22958193</v>
      </c>
      <c r="C669">
        <v>22958192</v>
      </c>
      <c r="D669">
        <v>7157835</v>
      </c>
      <c r="E669">
        <v>7157832</v>
      </c>
      <c r="F669">
        <v>1</v>
      </c>
      <c r="G669">
        <v>7157832</v>
      </c>
      <c r="H669">
        <v>1</v>
      </c>
      <c r="I669" t="s">
        <v>1053</v>
      </c>
      <c r="J669" t="s">
        <v>45</v>
      </c>
      <c r="K669" t="s">
        <v>1054</v>
      </c>
      <c r="L669">
        <v>1191</v>
      </c>
      <c r="N669">
        <v>1013</v>
      </c>
      <c r="O669" t="s">
        <v>1055</v>
      </c>
      <c r="P669" t="s">
        <v>1055</v>
      </c>
      <c r="Q669">
        <v>1</v>
      </c>
      <c r="X669">
        <v>390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1</v>
      </c>
      <c r="AF669" t="s">
        <v>45</v>
      </c>
      <c r="AG669">
        <v>390</v>
      </c>
      <c r="AH669">
        <v>2</v>
      </c>
      <c r="AI669">
        <v>22958193</v>
      </c>
      <c r="AJ669">
        <v>693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>
      <c r="A670">
        <f>ROW(Source!A1485)</f>
        <v>1485</v>
      </c>
      <c r="B670">
        <v>22958196</v>
      </c>
      <c r="C670">
        <v>22958192</v>
      </c>
      <c r="D670">
        <v>7159942</v>
      </c>
      <c r="E670">
        <v>7157832</v>
      </c>
      <c r="F670">
        <v>1</v>
      </c>
      <c r="G670">
        <v>7157832</v>
      </c>
      <c r="H670">
        <v>2</v>
      </c>
      <c r="I670" t="s">
        <v>1063</v>
      </c>
      <c r="J670" t="s">
        <v>45</v>
      </c>
      <c r="K670" t="s">
        <v>1064</v>
      </c>
      <c r="L670">
        <v>1344</v>
      </c>
      <c r="N670">
        <v>1008</v>
      </c>
      <c r="O670" t="s">
        <v>1065</v>
      </c>
      <c r="P670" t="s">
        <v>1065</v>
      </c>
      <c r="Q670">
        <v>1</v>
      </c>
      <c r="X670">
        <v>3.23</v>
      </c>
      <c r="Y670">
        <v>0</v>
      </c>
      <c r="Z670">
        <v>1</v>
      </c>
      <c r="AA670">
        <v>0</v>
      </c>
      <c r="AB670">
        <v>0</v>
      </c>
      <c r="AC670">
        <v>0</v>
      </c>
      <c r="AD670">
        <v>1</v>
      </c>
      <c r="AE670">
        <v>0</v>
      </c>
      <c r="AF670" t="s">
        <v>45</v>
      </c>
      <c r="AG670">
        <v>3.23</v>
      </c>
      <c r="AH670">
        <v>2</v>
      </c>
      <c r="AI670">
        <v>22958196</v>
      </c>
      <c r="AJ670">
        <v>694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>
      <c r="A671">
        <f>ROW(Source!A1485)</f>
        <v>1485</v>
      </c>
      <c r="B671">
        <v>22958194</v>
      </c>
      <c r="C671">
        <v>22958192</v>
      </c>
      <c r="D671">
        <v>7230811</v>
      </c>
      <c r="E671">
        <v>1</v>
      </c>
      <c r="F671">
        <v>1</v>
      </c>
      <c r="G671">
        <v>7157832</v>
      </c>
      <c r="H671">
        <v>2</v>
      </c>
      <c r="I671" t="s">
        <v>1144</v>
      </c>
      <c r="J671" t="s">
        <v>1145</v>
      </c>
      <c r="K671" t="s">
        <v>1146</v>
      </c>
      <c r="L671">
        <v>1368</v>
      </c>
      <c r="N671">
        <v>1011</v>
      </c>
      <c r="O671" t="s">
        <v>1059</v>
      </c>
      <c r="P671" t="s">
        <v>1059</v>
      </c>
      <c r="Q671">
        <v>1</v>
      </c>
      <c r="X671">
        <v>2.0230000000000001</v>
      </c>
      <c r="Y671">
        <v>0</v>
      </c>
      <c r="Z671">
        <v>102.11</v>
      </c>
      <c r="AA671">
        <v>30.03</v>
      </c>
      <c r="AB671">
        <v>0</v>
      </c>
      <c r="AC671">
        <v>0</v>
      </c>
      <c r="AD671">
        <v>1</v>
      </c>
      <c r="AE671">
        <v>0</v>
      </c>
      <c r="AF671" t="s">
        <v>45</v>
      </c>
      <c r="AG671">
        <v>2.0230000000000001</v>
      </c>
      <c r="AH671">
        <v>2</v>
      </c>
      <c r="AI671">
        <v>22958194</v>
      </c>
      <c r="AJ671">
        <v>695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>
      <c r="A672">
        <f>ROW(Source!A1485)</f>
        <v>1485</v>
      </c>
      <c r="B672">
        <v>22958195</v>
      </c>
      <c r="C672">
        <v>22958192</v>
      </c>
      <c r="D672">
        <v>7230914</v>
      </c>
      <c r="E672">
        <v>1</v>
      </c>
      <c r="F672">
        <v>1</v>
      </c>
      <c r="G672">
        <v>7157832</v>
      </c>
      <c r="H672">
        <v>2</v>
      </c>
      <c r="I672" t="s">
        <v>1226</v>
      </c>
      <c r="J672" t="s">
        <v>1227</v>
      </c>
      <c r="K672" t="s">
        <v>1228</v>
      </c>
      <c r="L672">
        <v>1368</v>
      </c>
      <c r="N672">
        <v>1011</v>
      </c>
      <c r="O672" t="s">
        <v>1059</v>
      </c>
      <c r="P672" t="s">
        <v>1059</v>
      </c>
      <c r="Q672">
        <v>1</v>
      </c>
      <c r="X672">
        <v>19.21</v>
      </c>
      <c r="Y672">
        <v>0</v>
      </c>
      <c r="Z672">
        <v>6.75</v>
      </c>
      <c r="AA672">
        <v>0.32</v>
      </c>
      <c r="AB672">
        <v>0</v>
      </c>
      <c r="AC672">
        <v>0</v>
      </c>
      <c r="AD672">
        <v>1</v>
      </c>
      <c r="AE672">
        <v>0</v>
      </c>
      <c r="AF672" t="s">
        <v>45</v>
      </c>
      <c r="AG672">
        <v>19.21</v>
      </c>
      <c r="AH672">
        <v>2</v>
      </c>
      <c r="AI672">
        <v>22958195</v>
      </c>
      <c r="AJ672">
        <v>696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>
      <c r="A673">
        <f>ROW(Source!A1485)</f>
        <v>1485</v>
      </c>
      <c r="B673">
        <v>22958200</v>
      </c>
      <c r="C673">
        <v>22958192</v>
      </c>
      <c r="D673">
        <v>7182707</v>
      </c>
      <c r="E673">
        <v>7157832</v>
      </c>
      <c r="F673">
        <v>1</v>
      </c>
      <c r="G673">
        <v>7157832</v>
      </c>
      <c r="H673">
        <v>3</v>
      </c>
      <c r="I673" t="s">
        <v>1066</v>
      </c>
      <c r="J673" t="s">
        <v>45</v>
      </c>
      <c r="K673" t="s">
        <v>1067</v>
      </c>
      <c r="L673">
        <v>1344</v>
      </c>
      <c r="N673">
        <v>1008</v>
      </c>
      <c r="O673" t="s">
        <v>1065</v>
      </c>
      <c r="P673" t="s">
        <v>1065</v>
      </c>
      <c r="Q673">
        <v>1</v>
      </c>
      <c r="X673">
        <v>30.31</v>
      </c>
      <c r="Y673">
        <v>1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0</v>
      </c>
      <c r="AF673" t="s">
        <v>45</v>
      </c>
      <c r="AG673">
        <v>30.31</v>
      </c>
      <c r="AH673">
        <v>2</v>
      </c>
      <c r="AI673">
        <v>22958200</v>
      </c>
      <c r="AJ673">
        <v>697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>
      <c r="A674">
        <f>ROW(Source!A1485)</f>
        <v>1485</v>
      </c>
      <c r="B674">
        <v>22958197</v>
      </c>
      <c r="C674">
        <v>22958192</v>
      </c>
      <c r="D674">
        <v>7233230</v>
      </c>
      <c r="E674">
        <v>1</v>
      </c>
      <c r="F674">
        <v>1</v>
      </c>
      <c r="G674">
        <v>7157832</v>
      </c>
      <c r="H674">
        <v>3</v>
      </c>
      <c r="I674" t="s">
        <v>1229</v>
      </c>
      <c r="J674" t="s">
        <v>1230</v>
      </c>
      <c r="K674" t="s">
        <v>1231</v>
      </c>
      <c r="L674">
        <v>1348</v>
      </c>
      <c r="N674">
        <v>1009</v>
      </c>
      <c r="O674" t="s">
        <v>138</v>
      </c>
      <c r="P674" t="s">
        <v>138</v>
      </c>
      <c r="Q674">
        <v>1000</v>
      </c>
      <c r="X674">
        <v>8.0000000000000002E-3</v>
      </c>
      <c r="Y674">
        <v>7191.81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0</v>
      </c>
      <c r="AF674" t="s">
        <v>45</v>
      </c>
      <c r="AG674">
        <v>8.0000000000000002E-3</v>
      </c>
      <c r="AH674">
        <v>2</v>
      </c>
      <c r="AI674">
        <v>22958197</v>
      </c>
      <c r="AJ674">
        <v>698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>
      <c r="A675">
        <f>ROW(Source!A1485)</f>
        <v>1485</v>
      </c>
      <c r="B675">
        <v>22958198</v>
      </c>
      <c r="C675">
        <v>22958192</v>
      </c>
      <c r="D675">
        <v>7237727</v>
      </c>
      <c r="E675">
        <v>1</v>
      </c>
      <c r="F675">
        <v>1</v>
      </c>
      <c r="G675">
        <v>7157832</v>
      </c>
      <c r="H675">
        <v>3</v>
      </c>
      <c r="I675" t="s">
        <v>1232</v>
      </c>
      <c r="J675" t="s">
        <v>1233</v>
      </c>
      <c r="K675" t="s">
        <v>1234</v>
      </c>
      <c r="L675">
        <v>1348</v>
      </c>
      <c r="N675">
        <v>1009</v>
      </c>
      <c r="O675" t="s">
        <v>138</v>
      </c>
      <c r="P675" t="s">
        <v>138</v>
      </c>
      <c r="Q675">
        <v>1000</v>
      </c>
      <c r="X675">
        <v>2.3E-2</v>
      </c>
      <c r="Y675">
        <v>12654.07</v>
      </c>
      <c r="Z675">
        <v>0</v>
      </c>
      <c r="AA675">
        <v>0</v>
      </c>
      <c r="AB675">
        <v>0</v>
      </c>
      <c r="AC675">
        <v>0</v>
      </c>
      <c r="AD675">
        <v>1</v>
      </c>
      <c r="AE675">
        <v>0</v>
      </c>
      <c r="AF675" t="s">
        <v>45</v>
      </c>
      <c r="AG675">
        <v>2.3E-2</v>
      </c>
      <c r="AH675">
        <v>2</v>
      </c>
      <c r="AI675">
        <v>22958198</v>
      </c>
      <c r="AJ675">
        <v>699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>
      <c r="A676">
        <f>ROW(Source!A1485)</f>
        <v>1485</v>
      </c>
      <c r="B676">
        <v>22958199</v>
      </c>
      <c r="C676">
        <v>22958192</v>
      </c>
      <c r="D676">
        <v>7175170</v>
      </c>
      <c r="E676">
        <v>7157832</v>
      </c>
      <c r="F676">
        <v>1</v>
      </c>
      <c r="G676">
        <v>7157832</v>
      </c>
      <c r="H676">
        <v>3</v>
      </c>
      <c r="I676" t="s">
        <v>1465</v>
      </c>
      <c r="J676" t="s">
        <v>45</v>
      </c>
      <c r="K676" t="s">
        <v>1466</v>
      </c>
      <c r="L676">
        <v>1327</v>
      </c>
      <c r="N676">
        <v>1005</v>
      </c>
      <c r="O676" t="s">
        <v>462</v>
      </c>
      <c r="P676" t="s">
        <v>462</v>
      </c>
      <c r="Q676">
        <v>1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 t="s">
        <v>45</v>
      </c>
      <c r="AG676">
        <v>0</v>
      </c>
      <c r="AH676">
        <v>3</v>
      </c>
      <c r="AI676">
        <v>-1</v>
      </c>
      <c r="AJ676" t="s">
        <v>45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>
      <c r="A677">
        <f>ROW(Source!A1538)</f>
        <v>1538</v>
      </c>
      <c r="B677">
        <v>22957211</v>
      </c>
      <c r="C677">
        <v>22957210</v>
      </c>
      <c r="D677">
        <v>7157835</v>
      </c>
      <c r="E677">
        <v>7157832</v>
      </c>
      <c r="F677">
        <v>1</v>
      </c>
      <c r="G677">
        <v>7157832</v>
      </c>
      <c r="H677">
        <v>1</v>
      </c>
      <c r="I677" t="s">
        <v>1053</v>
      </c>
      <c r="J677" t="s">
        <v>45</v>
      </c>
      <c r="K677" t="s">
        <v>1054</v>
      </c>
      <c r="L677">
        <v>1191</v>
      </c>
      <c r="N677">
        <v>1013</v>
      </c>
      <c r="O677" t="s">
        <v>1055</v>
      </c>
      <c r="P677" t="s">
        <v>1055</v>
      </c>
      <c r="Q677">
        <v>1</v>
      </c>
      <c r="X677">
        <v>69.87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1</v>
      </c>
      <c r="AF677" t="s">
        <v>45</v>
      </c>
      <c r="AG677">
        <v>69.87</v>
      </c>
      <c r="AH677">
        <v>2</v>
      </c>
      <c r="AI677">
        <v>22957211</v>
      </c>
      <c r="AJ677">
        <v>701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>
      <c r="A678">
        <f>ROW(Source!A1538)</f>
        <v>1538</v>
      </c>
      <c r="B678">
        <v>22957212</v>
      </c>
      <c r="C678">
        <v>22957210</v>
      </c>
      <c r="D678">
        <v>7231126</v>
      </c>
      <c r="E678">
        <v>1</v>
      </c>
      <c r="F678">
        <v>1</v>
      </c>
      <c r="G678">
        <v>7157832</v>
      </c>
      <c r="H678">
        <v>2</v>
      </c>
      <c r="I678" t="s">
        <v>1125</v>
      </c>
      <c r="J678" t="s">
        <v>1126</v>
      </c>
      <c r="K678" t="s">
        <v>1127</v>
      </c>
      <c r="L678">
        <v>1368</v>
      </c>
      <c r="N678">
        <v>1011</v>
      </c>
      <c r="O678" t="s">
        <v>1059</v>
      </c>
      <c r="P678" t="s">
        <v>1059</v>
      </c>
      <c r="Q678">
        <v>1</v>
      </c>
      <c r="X678">
        <v>1.44</v>
      </c>
      <c r="Y678">
        <v>0</v>
      </c>
      <c r="Z678">
        <v>41.62</v>
      </c>
      <c r="AA678">
        <v>13.33</v>
      </c>
      <c r="AB678">
        <v>0</v>
      </c>
      <c r="AC678">
        <v>0</v>
      </c>
      <c r="AD678">
        <v>1</v>
      </c>
      <c r="AE678">
        <v>0</v>
      </c>
      <c r="AF678" t="s">
        <v>45</v>
      </c>
      <c r="AG678">
        <v>1.44</v>
      </c>
      <c r="AH678">
        <v>2</v>
      </c>
      <c r="AI678">
        <v>22957212</v>
      </c>
      <c r="AJ678">
        <v>702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>
      <c r="A679">
        <f>ROW(Source!A1538)</f>
        <v>1538</v>
      </c>
      <c r="B679">
        <v>22957213</v>
      </c>
      <c r="C679">
        <v>22957210</v>
      </c>
      <c r="D679">
        <v>7231489</v>
      </c>
      <c r="E679">
        <v>1</v>
      </c>
      <c r="F679">
        <v>1</v>
      </c>
      <c r="G679">
        <v>7157832</v>
      </c>
      <c r="H679">
        <v>2</v>
      </c>
      <c r="I679" t="s">
        <v>1077</v>
      </c>
      <c r="J679" t="s">
        <v>1078</v>
      </c>
      <c r="K679" t="s">
        <v>1079</v>
      </c>
      <c r="L679">
        <v>1368</v>
      </c>
      <c r="N679">
        <v>1011</v>
      </c>
      <c r="O679" t="s">
        <v>1059</v>
      </c>
      <c r="P679" t="s">
        <v>1059</v>
      </c>
      <c r="Q679">
        <v>1</v>
      </c>
      <c r="X679">
        <v>1.44</v>
      </c>
      <c r="Y679">
        <v>0</v>
      </c>
      <c r="Z679">
        <v>3.16</v>
      </c>
      <c r="AA679">
        <v>0.04</v>
      </c>
      <c r="AB679">
        <v>0</v>
      </c>
      <c r="AC679">
        <v>0</v>
      </c>
      <c r="AD679">
        <v>1</v>
      </c>
      <c r="AE679">
        <v>0</v>
      </c>
      <c r="AF679" t="s">
        <v>45</v>
      </c>
      <c r="AG679">
        <v>1.44</v>
      </c>
      <c r="AH679">
        <v>2</v>
      </c>
      <c r="AI679">
        <v>22957213</v>
      </c>
      <c r="AJ679">
        <v>703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>
      <c r="A680">
        <f>ROW(Source!A1538)</f>
        <v>1538</v>
      </c>
      <c r="B680">
        <v>22957214</v>
      </c>
      <c r="C680">
        <v>22957210</v>
      </c>
      <c r="D680">
        <v>7182702</v>
      </c>
      <c r="E680">
        <v>7157832</v>
      </c>
      <c r="F680">
        <v>1</v>
      </c>
      <c r="G680">
        <v>7157832</v>
      </c>
      <c r="H680">
        <v>3</v>
      </c>
      <c r="I680" t="s">
        <v>1066</v>
      </c>
      <c r="J680" t="s">
        <v>45</v>
      </c>
      <c r="K680" t="s">
        <v>1134</v>
      </c>
      <c r="L680">
        <v>1348</v>
      </c>
      <c r="N680">
        <v>1009</v>
      </c>
      <c r="O680" t="s">
        <v>138</v>
      </c>
      <c r="P680" t="s">
        <v>138</v>
      </c>
      <c r="Q680">
        <v>1000</v>
      </c>
      <c r="X680">
        <v>5.2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45</v>
      </c>
      <c r="AG680">
        <v>5.2</v>
      </c>
      <c r="AH680">
        <v>2</v>
      </c>
      <c r="AI680">
        <v>22957214</v>
      </c>
      <c r="AJ680">
        <v>704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>
      <c r="A681">
        <f>ROW(Source!A1539)</f>
        <v>1539</v>
      </c>
      <c r="B681">
        <v>22957505</v>
      </c>
      <c r="C681">
        <v>22957206</v>
      </c>
      <c r="D681">
        <v>7157835</v>
      </c>
      <c r="E681">
        <v>7157832</v>
      </c>
      <c r="F681">
        <v>1</v>
      </c>
      <c r="G681">
        <v>7157832</v>
      </c>
      <c r="H681">
        <v>1</v>
      </c>
      <c r="I681" t="s">
        <v>1053</v>
      </c>
      <c r="J681" t="s">
        <v>45</v>
      </c>
      <c r="K681" t="s">
        <v>1054</v>
      </c>
      <c r="L681">
        <v>1191</v>
      </c>
      <c r="N681">
        <v>1013</v>
      </c>
      <c r="O681" t="s">
        <v>1055</v>
      </c>
      <c r="P681" t="s">
        <v>1055</v>
      </c>
      <c r="Q681">
        <v>1</v>
      </c>
      <c r="X681">
        <v>24.6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1</v>
      </c>
      <c r="AF681" t="s">
        <v>45</v>
      </c>
      <c r="AG681">
        <v>24.6</v>
      </c>
      <c r="AH681">
        <v>2</v>
      </c>
      <c r="AI681">
        <v>22957505</v>
      </c>
      <c r="AJ681">
        <v>705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>
      <c r="A682">
        <f>ROW(Source!A1539)</f>
        <v>1539</v>
      </c>
      <c r="B682">
        <v>22957506</v>
      </c>
      <c r="C682">
        <v>22957206</v>
      </c>
      <c r="D682">
        <v>7231126</v>
      </c>
      <c r="E682">
        <v>1</v>
      </c>
      <c r="F682">
        <v>1</v>
      </c>
      <c r="G682">
        <v>7157832</v>
      </c>
      <c r="H682">
        <v>2</v>
      </c>
      <c r="I682" t="s">
        <v>1125</v>
      </c>
      <c r="J682" t="s">
        <v>1126</v>
      </c>
      <c r="K682" t="s">
        <v>1127</v>
      </c>
      <c r="L682">
        <v>1368</v>
      </c>
      <c r="N682">
        <v>1011</v>
      </c>
      <c r="O682" t="s">
        <v>1059</v>
      </c>
      <c r="P682" t="s">
        <v>1059</v>
      </c>
      <c r="Q682">
        <v>1</v>
      </c>
      <c r="X682">
        <v>10.4</v>
      </c>
      <c r="Y682">
        <v>0</v>
      </c>
      <c r="Z682">
        <v>41.62</v>
      </c>
      <c r="AA682">
        <v>13.33</v>
      </c>
      <c r="AB682">
        <v>0</v>
      </c>
      <c r="AC682">
        <v>0</v>
      </c>
      <c r="AD682">
        <v>1</v>
      </c>
      <c r="AE682">
        <v>0</v>
      </c>
      <c r="AF682" t="s">
        <v>45</v>
      </c>
      <c r="AG682">
        <v>10.4</v>
      </c>
      <c r="AH682">
        <v>2</v>
      </c>
      <c r="AI682">
        <v>22957506</v>
      </c>
      <c r="AJ682">
        <v>706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>
      <c r="A683">
        <f>ROW(Source!A1539)</f>
        <v>1539</v>
      </c>
      <c r="B683">
        <v>22957507</v>
      </c>
      <c r="C683">
        <v>22957206</v>
      </c>
      <c r="D683">
        <v>7231489</v>
      </c>
      <c r="E683">
        <v>1</v>
      </c>
      <c r="F683">
        <v>1</v>
      </c>
      <c r="G683">
        <v>7157832</v>
      </c>
      <c r="H683">
        <v>2</v>
      </c>
      <c r="I683" t="s">
        <v>1077</v>
      </c>
      <c r="J683" t="s">
        <v>1078</v>
      </c>
      <c r="K683" t="s">
        <v>1079</v>
      </c>
      <c r="L683">
        <v>1368</v>
      </c>
      <c r="N683">
        <v>1011</v>
      </c>
      <c r="O683" t="s">
        <v>1059</v>
      </c>
      <c r="P683" t="s">
        <v>1059</v>
      </c>
      <c r="Q683">
        <v>1</v>
      </c>
      <c r="X683">
        <v>10.4</v>
      </c>
      <c r="Y683">
        <v>0</v>
      </c>
      <c r="Z683">
        <v>3.16</v>
      </c>
      <c r="AA683">
        <v>0.04</v>
      </c>
      <c r="AB683">
        <v>0</v>
      </c>
      <c r="AC683">
        <v>0</v>
      </c>
      <c r="AD683">
        <v>1</v>
      </c>
      <c r="AE683">
        <v>0</v>
      </c>
      <c r="AF683" t="s">
        <v>45</v>
      </c>
      <c r="AG683">
        <v>10.4</v>
      </c>
      <c r="AH683">
        <v>2</v>
      </c>
      <c r="AI683">
        <v>22957507</v>
      </c>
      <c r="AJ683">
        <v>707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>
      <c r="A684">
        <f>ROW(Source!A1539)</f>
        <v>1539</v>
      </c>
      <c r="B684">
        <v>22957508</v>
      </c>
      <c r="C684">
        <v>22957206</v>
      </c>
      <c r="D684">
        <v>7182702</v>
      </c>
      <c r="E684">
        <v>7157832</v>
      </c>
      <c r="F684">
        <v>1</v>
      </c>
      <c r="G684">
        <v>7157832</v>
      </c>
      <c r="H684">
        <v>3</v>
      </c>
      <c r="I684" t="s">
        <v>1066</v>
      </c>
      <c r="J684" t="s">
        <v>45</v>
      </c>
      <c r="K684" t="s">
        <v>1134</v>
      </c>
      <c r="L684">
        <v>1348</v>
      </c>
      <c r="N684">
        <v>1009</v>
      </c>
      <c r="O684" t="s">
        <v>138</v>
      </c>
      <c r="P684" t="s">
        <v>138</v>
      </c>
      <c r="Q684">
        <v>1000</v>
      </c>
      <c r="X684">
        <v>6.6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0</v>
      </c>
      <c r="AF684" t="s">
        <v>45</v>
      </c>
      <c r="AG684">
        <v>6.6</v>
      </c>
      <c r="AH684">
        <v>2</v>
      </c>
      <c r="AI684">
        <v>22957508</v>
      </c>
      <c r="AJ684">
        <v>708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>
      <c r="A685">
        <f>ROW(Source!A1540)</f>
        <v>1540</v>
      </c>
      <c r="B685">
        <v>22957225</v>
      </c>
      <c r="C685">
        <v>22957224</v>
      </c>
      <c r="D685">
        <v>7157835</v>
      </c>
      <c r="E685">
        <v>7157832</v>
      </c>
      <c r="F685">
        <v>1</v>
      </c>
      <c r="G685">
        <v>7157832</v>
      </c>
      <c r="H685">
        <v>1</v>
      </c>
      <c r="I685" t="s">
        <v>1053</v>
      </c>
      <c r="J685" t="s">
        <v>45</v>
      </c>
      <c r="K685" t="s">
        <v>1054</v>
      </c>
      <c r="L685">
        <v>1191</v>
      </c>
      <c r="N685">
        <v>1013</v>
      </c>
      <c r="O685" t="s">
        <v>1055</v>
      </c>
      <c r="P685" t="s">
        <v>1055</v>
      </c>
      <c r="Q685">
        <v>1</v>
      </c>
      <c r="X685">
        <v>23.33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1</v>
      </c>
      <c r="AF685" t="s">
        <v>45</v>
      </c>
      <c r="AG685">
        <v>23.33</v>
      </c>
      <c r="AH685">
        <v>2</v>
      </c>
      <c r="AI685">
        <v>22957225</v>
      </c>
      <c r="AJ685">
        <v>709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>
      <c r="A686">
        <f>ROW(Source!A1540)</f>
        <v>1540</v>
      </c>
      <c r="B686">
        <v>22957226</v>
      </c>
      <c r="C686">
        <v>22957224</v>
      </c>
      <c r="D686">
        <v>7231062</v>
      </c>
      <c r="E686">
        <v>1</v>
      </c>
      <c r="F686">
        <v>1</v>
      </c>
      <c r="G686">
        <v>7157832</v>
      </c>
      <c r="H686">
        <v>2</v>
      </c>
      <c r="I686" t="s">
        <v>1199</v>
      </c>
      <c r="J686" t="s">
        <v>1200</v>
      </c>
      <c r="K686" t="s">
        <v>1201</v>
      </c>
      <c r="L686">
        <v>1368</v>
      </c>
      <c r="N686">
        <v>1011</v>
      </c>
      <c r="O686" t="s">
        <v>1059</v>
      </c>
      <c r="P686" t="s">
        <v>1059</v>
      </c>
      <c r="Q686">
        <v>1</v>
      </c>
      <c r="X686">
        <v>7.82</v>
      </c>
      <c r="Y686">
        <v>0</v>
      </c>
      <c r="Z686">
        <v>1.61</v>
      </c>
      <c r="AA686">
        <v>0.04</v>
      </c>
      <c r="AB686">
        <v>0</v>
      </c>
      <c r="AC686">
        <v>0</v>
      </c>
      <c r="AD686">
        <v>1</v>
      </c>
      <c r="AE686">
        <v>0</v>
      </c>
      <c r="AF686" t="s">
        <v>45</v>
      </c>
      <c r="AG686">
        <v>7.82</v>
      </c>
      <c r="AH686">
        <v>2</v>
      </c>
      <c r="AI686">
        <v>22957226</v>
      </c>
      <c r="AJ686">
        <v>710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>
      <c r="A687">
        <f>ROW(Source!A1540)</f>
        <v>1540</v>
      </c>
      <c r="B687">
        <v>22957227</v>
      </c>
      <c r="C687">
        <v>22957224</v>
      </c>
      <c r="D687">
        <v>7231827</v>
      </c>
      <c r="E687">
        <v>1</v>
      </c>
      <c r="F687">
        <v>1</v>
      </c>
      <c r="G687">
        <v>7157832</v>
      </c>
      <c r="H687">
        <v>3</v>
      </c>
      <c r="I687" t="s">
        <v>612</v>
      </c>
      <c r="J687" t="s">
        <v>614</v>
      </c>
      <c r="K687" t="s">
        <v>613</v>
      </c>
      <c r="L687">
        <v>1339</v>
      </c>
      <c r="N687">
        <v>1007</v>
      </c>
      <c r="O687" t="s">
        <v>102</v>
      </c>
      <c r="P687" t="s">
        <v>102</v>
      </c>
      <c r="Q687">
        <v>1</v>
      </c>
      <c r="X687">
        <v>3.5</v>
      </c>
      <c r="Y687">
        <v>7.07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45</v>
      </c>
      <c r="AG687">
        <v>3.5</v>
      </c>
      <c r="AH687">
        <v>2</v>
      </c>
      <c r="AI687">
        <v>22957227</v>
      </c>
      <c r="AJ687">
        <v>711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>
      <c r="A688">
        <f>ROW(Source!A1540)</f>
        <v>1540</v>
      </c>
      <c r="B688">
        <v>22957228</v>
      </c>
      <c r="C688">
        <v>22957224</v>
      </c>
      <c r="D688">
        <v>7178728</v>
      </c>
      <c r="E688">
        <v>7157832</v>
      </c>
      <c r="F688">
        <v>1</v>
      </c>
      <c r="G688">
        <v>7157832</v>
      </c>
      <c r="H688">
        <v>3</v>
      </c>
      <c r="I688" t="s">
        <v>1451</v>
      </c>
      <c r="J688" t="s">
        <v>45</v>
      </c>
      <c r="K688" t="s">
        <v>1508</v>
      </c>
      <c r="L688">
        <v>1339</v>
      </c>
      <c r="N688">
        <v>1007</v>
      </c>
      <c r="O688" t="s">
        <v>102</v>
      </c>
      <c r="P688" t="s">
        <v>102</v>
      </c>
      <c r="Q688">
        <v>1</v>
      </c>
      <c r="X688">
        <v>2.04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 t="s">
        <v>45</v>
      </c>
      <c r="AG688">
        <v>2.04</v>
      </c>
      <c r="AH688">
        <v>3</v>
      </c>
      <c r="AI688">
        <v>-1</v>
      </c>
      <c r="AJ688" t="s">
        <v>45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>
      <c r="A689">
        <f>ROW(Source!A1542)</f>
        <v>1542</v>
      </c>
      <c r="B689">
        <v>22957231</v>
      </c>
      <c r="C689">
        <v>22957230</v>
      </c>
      <c r="D689">
        <v>7157835</v>
      </c>
      <c r="E689">
        <v>7157832</v>
      </c>
      <c r="F689">
        <v>1</v>
      </c>
      <c r="G689">
        <v>7157832</v>
      </c>
      <c r="H689">
        <v>1</v>
      </c>
      <c r="I689" t="s">
        <v>1053</v>
      </c>
      <c r="J689" t="s">
        <v>45</v>
      </c>
      <c r="K689" t="s">
        <v>1054</v>
      </c>
      <c r="L689">
        <v>1191</v>
      </c>
      <c r="N689">
        <v>1013</v>
      </c>
      <c r="O689" t="s">
        <v>1055</v>
      </c>
      <c r="P689" t="s">
        <v>1055</v>
      </c>
      <c r="Q689">
        <v>1</v>
      </c>
      <c r="X689">
        <v>0.44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1</v>
      </c>
      <c r="AE689">
        <v>1</v>
      </c>
      <c r="AF689" t="s">
        <v>886</v>
      </c>
      <c r="AG689">
        <v>0.88</v>
      </c>
      <c r="AH689">
        <v>2</v>
      </c>
      <c r="AI689">
        <v>22957231</v>
      </c>
      <c r="AJ689">
        <v>713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>
      <c r="A690">
        <f>ROW(Source!A1542)</f>
        <v>1542</v>
      </c>
      <c r="B690">
        <v>22957232</v>
      </c>
      <c r="C690">
        <v>22957230</v>
      </c>
      <c r="D690">
        <v>7231062</v>
      </c>
      <c r="E690">
        <v>1</v>
      </c>
      <c r="F690">
        <v>1</v>
      </c>
      <c r="G690">
        <v>7157832</v>
      </c>
      <c r="H690">
        <v>2</v>
      </c>
      <c r="I690" t="s">
        <v>1199</v>
      </c>
      <c r="J690" t="s">
        <v>1200</v>
      </c>
      <c r="K690" t="s">
        <v>1201</v>
      </c>
      <c r="L690">
        <v>1368</v>
      </c>
      <c r="N690">
        <v>1011</v>
      </c>
      <c r="O690" t="s">
        <v>1059</v>
      </c>
      <c r="P690" t="s">
        <v>1059</v>
      </c>
      <c r="Q690">
        <v>1</v>
      </c>
      <c r="X690">
        <v>2</v>
      </c>
      <c r="Y690">
        <v>0</v>
      </c>
      <c r="Z690">
        <v>1.61</v>
      </c>
      <c r="AA690">
        <v>0.04</v>
      </c>
      <c r="AB690">
        <v>0</v>
      </c>
      <c r="AC690">
        <v>0</v>
      </c>
      <c r="AD690">
        <v>1</v>
      </c>
      <c r="AE690">
        <v>0</v>
      </c>
      <c r="AF690" t="s">
        <v>886</v>
      </c>
      <c r="AG690">
        <v>4</v>
      </c>
      <c r="AH690">
        <v>2</v>
      </c>
      <c r="AI690">
        <v>22957232</v>
      </c>
      <c r="AJ690">
        <v>714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>
      <c r="A691">
        <f>ROW(Source!A1542)</f>
        <v>1542</v>
      </c>
      <c r="B691">
        <v>22957233</v>
      </c>
      <c r="C691">
        <v>22957230</v>
      </c>
      <c r="D691">
        <v>7178728</v>
      </c>
      <c r="E691">
        <v>7157832</v>
      </c>
      <c r="F691">
        <v>1</v>
      </c>
      <c r="G691">
        <v>7157832</v>
      </c>
      <c r="H691">
        <v>3</v>
      </c>
      <c r="I691" t="s">
        <v>1451</v>
      </c>
      <c r="J691" t="s">
        <v>45</v>
      </c>
      <c r="K691" t="s">
        <v>1508</v>
      </c>
      <c r="L691">
        <v>1339</v>
      </c>
      <c r="N691">
        <v>1007</v>
      </c>
      <c r="O691" t="s">
        <v>102</v>
      </c>
      <c r="P691" t="s">
        <v>102</v>
      </c>
      <c r="Q691">
        <v>1</v>
      </c>
      <c r="X691">
        <v>0.51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 t="s">
        <v>45</v>
      </c>
      <c r="AG691">
        <v>0.51</v>
      </c>
      <c r="AH691">
        <v>3</v>
      </c>
      <c r="AI691">
        <v>-1</v>
      </c>
      <c r="AJ691" t="s">
        <v>45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>
      <c r="A692">
        <f>ROW(Source!A1544)</f>
        <v>1544</v>
      </c>
      <c r="B692">
        <v>22957353</v>
      </c>
      <c r="C692">
        <v>22957352</v>
      </c>
      <c r="D692">
        <v>7157835</v>
      </c>
      <c r="E692">
        <v>7157832</v>
      </c>
      <c r="F692">
        <v>1</v>
      </c>
      <c r="G692">
        <v>7157832</v>
      </c>
      <c r="H692">
        <v>1</v>
      </c>
      <c r="I692" t="s">
        <v>1053</v>
      </c>
      <c r="J692" t="s">
        <v>45</v>
      </c>
      <c r="K692" t="s">
        <v>1054</v>
      </c>
      <c r="L692">
        <v>1191</v>
      </c>
      <c r="N692">
        <v>1013</v>
      </c>
      <c r="O692" t="s">
        <v>1055</v>
      </c>
      <c r="P692" t="s">
        <v>1055</v>
      </c>
      <c r="Q692">
        <v>1</v>
      </c>
      <c r="X692">
        <v>84.08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1</v>
      </c>
      <c r="AE692">
        <v>1</v>
      </c>
      <c r="AF692" t="s">
        <v>45</v>
      </c>
      <c r="AG692">
        <v>84.08</v>
      </c>
      <c r="AH692">
        <v>2</v>
      </c>
      <c r="AI692">
        <v>22957353</v>
      </c>
      <c r="AJ692">
        <v>716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>
      <c r="A693">
        <f>ROW(Source!A1544)</f>
        <v>1544</v>
      </c>
      <c r="B693">
        <v>22957356</v>
      </c>
      <c r="C693">
        <v>22957352</v>
      </c>
      <c r="D693">
        <v>7159942</v>
      </c>
      <c r="E693">
        <v>7157832</v>
      </c>
      <c r="F693">
        <v>1</v>
      </c>
      <c r="G693">
        <v>7157832</v>
      </c>
      <c r="H693">
        <v>2</v>
      </c>
      <c r="I693" t="s">
        <v>1063</v>
      </c>
      <c r="J693" t="s">
        <v>45</v>
      </c>
      <c r="K693" t="s">
        <v>1064</v>
      </c>
      <c r="L693">
        <v>1344</v>
      </c>
      <c r="N693">
        <v>1008</v>
      </c>
      <c r="O693" t="s">
        <v>1065</v>
      </c>
      <c r="P693" t="s">
        <v>1065</v>
      </c>
      <c r="Q693">
        <v>1</v>
      </c>
      <c r="X693">
        <v>25.96</v>
      </c>
      <c r="Y693">
        <v>0</v>
      </c>
      <c r="Z693">
        <v>1</v>
      </c>
      <c r="AA693">
        <v>0</v>
      </c>
      <c r="AB693">
        <v>0</v>
      </c>
      <c r="AC693">
        <v>0</v>
      </c>
      <c r="AD693">
        <v>1</v>
      </c>
      <c r="AE693">
        <v>0</v>
      </c>
      <c r="AF693" t="s">
        <v>45</v>
      </c>
      <c r="AG693">
        <v>25.96</v>
      </c>
      <c r="AH693">
        <v>2</v>
      </c>
      <c r="AI693">
        <v>22957356</v>
      </c>
      <c r="AJ693">
        <v>717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>
      <c r="A694">
        <f>ROW(Source!A1544)</f>
        <v>1544</v>
      </c>
      <c r="B694">
        <v>22957354</v>
      </c>
      <c r="C694">
        <v>22957352</v>
      </c>
      <c r="D694">
        <v>7231445</v>
      </c>
      <c r="E694">
        <v>1</v>
      </c>
      <c r="F694">
        <v>1</v>
      </c>
      <c r="G694">
        <v>7157832</v>
      </c>
      <c r="H694">
        <v>2</v>
      </c>
      <c r="I694" t="s">
        <v>1319</v>
      </c>
      <c r="J694" t="s">
        <v>1320</v>
      </c>
      <c r="K694" t="s">
        <v>1321</v>
      </c>
      <c r="L694">
        <v>1368</v>
      </c>
      <c r="N694">
        <v>1011</v>
      </c>
      <c r="O694" t="s">
        <v>1059</v>
      </c>
      <c r="P694" t="s">
        <v>1059</v>
      </c>
      <c r="Q694">
        <v>1</v>
      </c>
      <c r="X694">
        <v>27.09</v>
      </c>
      <c r="Y694">
        <v>0</v>
      </c>
      <c r="Z694">
        <v>2.36</v>
      </c>
      <c r="AA694">
        <v>0.1</v>
      </c>
      <c r="AB694">
        <v>0</v>
      </c>
      <c r="AC694">
        <v>0</v>
      </c>
      <c r="AD694">
        <v>1</v>
      </c>
      <c r="AE694">
        <v>0</v>
      </c>
      <c r="AF694" t="s">
        <v>45</v>
      </c>
      <c r="AG694">
        <v>27.09</v>
      </c>
      <c r="AH694">
        <v>2</v>
      </c>
      <c r="AI694">
        <v>22957354</v>
      </c>
      <c r="AJ694">
        <v>718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>
      <c r="A695">
        <f>ROW(Source!A1544)</f>
        <v>1544</v>
      </c>
      <c r="B695">
        <v>22957355</v>
      </c>
      <c r="C695">
        <v>22957352</v>
      </c>
      <c r="D695">
        <v>7231507</v>
      </c>
      <c r="E695">
        <v>1</v>
      </c>
      <c r="F695">
        <v>1</v>
      </c>
      <c r="G695">
        <v>7157832</v>
      </c>
      <c r="H695">
        <v>2</v>
      </c>
      <c r="I695" t="s">
        <v>1343</v>
      </c>
      <c r="J695" t="s">
        <v>1344</v>
      </c>
      <c r="K695" t="s">
        <v>1345</v>
      </c>
      <c r="L695">
        <v>1368</v>
      </c>
      <c r="N695">
        <v>1011</v>
      </c>
      <c r="O695" t="s">
        <v>1059</v>
      </c>
      <c r="P695" t="s">
        <v>1059</v>
      </c>
      <c r="Q695">
        <v>1</v>
      </c>
      <c r="X695">
        <v>0.31</v>
      </c>
      <c r="Y695">
        <v>0</v>
      </c>
      <c r="Z695">
        <v>31.85</v>
      </c>
      <c r="AA695">
        <v>14.89</v>
      </c>
      <c r="AB695">
        <v>0</v>
      </c>
      <c r="AC695">
        <v>0</v>
      </c>
      <c r="AD695">
        <v>1</v>
      </c>
      <c r="AE695">
        <v>0</v>
      </c>
      <c r="AF695" t="s">
        <v>45</v>
      </c>
      <c r="AG695">
        <v>0.31</v>
      </c>
      <c r="AH695">
        <v>2</v>
      </c>
      <c r="AI695">
        <v>22957355</v>
      </c>
      <c r="AJ695">
        <v>719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>
      <c r="A696">
        <f>ROW(Source!A1544)</f>
        <v>1544</v>
      </c>
      <c r="B696">
        <v>22957357</v>
      </c>
      <c r="C696">
        <v>22957352</v>
      </c>
      <c r="D696">
        <v>7231827</v>
      </c>
      <c r="E696">
        <v>1</v>
      </c>
      <c r="F696">
        <v>1</v>
      </c>
      <c r="G696">
        <v>7157832</v>
      </c>
      <c r="H696">
        <v>3</v>
      </c>
      <c r="I696" t="s">
        <v>612</v>
      </c>
      <c r="J696" t="s">
        <v>614</v>
      </c>
      <c r="K696" t="s">
        <v>613</v>
      </c>
      <c r="L696">
        <v>1339</v>
      </c>
      <c r="N696">
        <v>1007</v>
      </c>
      <c r="O696" t="s">
        <v>102</v>
      </c>
      <c r="P696" t="s">
        <v>102</v>
      </c>
      <c r="Q696">
        <v>1</v>
      </c>
      <c r="X696">
        <v>0.13300000000000001</v>
      </c>
      <c r="Y696">
        <v>7.07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45</v>
      </c>
      <c r="AG696">
        <v>0.13300000000000001</v>
      </c>
      <c r="AH696">
        <v>2</v>
      </c>
      <c r="AI696">
        <v>22957357</v>
      </c>
      <c r="AJ696">
        <v>720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>
      <c r="A697">
        <f>ROW(Source!A1544)</f>
        <v>1544</v>
      </c>
      <c r="B697">
        <v>22957358</v>
      </c>
      <c r="C697">
        <v>22957352</v>
      </c>
      <c r="D697">
        <v>7234084</v>
      </c>
      <c r="E697">
        <v>1</v>
      </c>
      <c r="F697">
        <v>1</v>
      </c>
      <c r="G697">
        <v>7157832</v>
      </c>
      <c r="H697">
        <v>3</v>
      </c>
      <c r="I697" t="s">
        <v>1346</v>
      </c>
      <c r="J697" t="s">
        <v>1347</v>
      </c>
      <c r="K697" t="s">
        <v>1348</v>
      </c>
      <c r="L697">
        <v>1348</v>
      </c>
      <c r="N697">
        <v>1009</v>
      </c>
      <c r="O697" t="s">
        <v>138</v>
      </c>
      <c r="P697" t="s">
        <v>138</v>
      </c>
      <c r="Q697">
        <v>1000</v>
      </c>
      <c r="X697">
        <v>0.01</v>
      </c>
      <c r="Y697">
        <v>69883.649999999994</v>
      </c>
      <c r="Z697">
        <v>0</v>
      </c>
      <c r="AA697">
        <v>0</v>
      </c>
      <c r="AB697">
        <v>0</v>
      </c>
      <c r="AC697">
        <v>0</v>
      </c>
      <c r="AD697">
        <v>1</v>
      </c>
      <c r="AE697">
        <v>0</v>
      </c>
      <c r="AF697" t="s">
        <v>45</v>
      </c>
      <c r="AG697">
        <v>0.01</v>
      </c>
      <c r="AH697">
        <v>2</v>
      </c>
      <c r="AI697">
        <v>22957358</v>
      </c>
      <c r="AJ697">
        <v>721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>
      <c r="A698">
        <f>ROW(Source!A1544)</f>
        <v>1544</v>
      </c>
      <c r="B698">
        <v>22957359</v>
      </c>
      <c r="C698">
        <v>22957352</v>
      </c>
      <c r="D698">
        <v>9269309</v>
      </c>
      <c r="E698">
        <v>7157832</v>
      </c>
      <c r="F698">
        <v>1</v>
      </c>
      <c r="G698">
        <v>7157832</v>
      </c>
      <c r="H698">
        <v>3</v>
      </c>
      <c r="I698" t="s">
        <v>1504</v>
      </c>
      <c r="J698" t="s">
        <v>45</v>
      </c>
      <c r="K698" t="s">
        <v>1509</v>
      </c>
      <c r="L698">
        <v>1348</v>
      </c>
      <c r="N698">
        <v>1009</v>
      </c>
      <c r="O698" t="s">
        <v>138</v>
      </c>
      <c r="P698" t="s">
        <v>138</v>
      </c>
      <c r="Q698">
        <v>1000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s">
        <v>45</v>
      </c>
      <c r="AG698">
        <v>0</v>
      </c>
      <c r="AH698">
        <v>3</v>
      </c>
      <c r="AI698">
        <v>-1</v>
      </c>
      <c r="AJ698" t="s">
        <v>45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>
      <c r="A699">
        <f>ROW(Source!A1544)</f>
        <v>1544</v>
      </c>
      <c r="B699">
        <v>22957360</v>
      </c>
      <c r="C699">
        <v>22957352</v>
      </c>
      <c r="D699">
        <v>9269348</v>
      </c>
      <c r="E699">
        <v>7157832</v>
      </c>
      <c r="F699">
        <v>1</v>
      </c>
      <c r="G699">
        <v>7157832</v>
      </c>
      <c r="H699">
        <v>3</v>
      </c>
      <c r="I699" t="s">
        <v>1510</v>
      </c>
      <c r="J699" t="s">
        <v>45</v>
      </c>
      <c r="K699" t="s">
        <v>1511</v>
      </c>
      <c r="L699">
        <v>1348</v>
      </c>
      <c r="N699">
        <v>1009</v>
      </c>
      <c r="O699" t="s">
        <v>138</v>
      </c>
      <c r="P699" t="s">
        <v>138</v>
      </c>
      <c r="Q699">
        <v>1000</v>
      </c>
      <c r="X699">
        <v>0.47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 t="s">
        <v>45</v>
      </c>
      <c r="AG699">
        <v>0.47</v>
      </c>
      <c r="AH699">
        <v>3</v>
      </c>
      <c r="AI699">
        <v>-1</v>
      </c>
      <c r="AJ699" t="s">
        <v>45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>
      <c r="A700">
        <f>ROW(Source!A1544)</f>
        <v>1544</v>
      </c>
      <c r="B700">
        <v>22957361</v>
      </c>
      <c r="C700">
        <v>22957352</v>
      </c>
      <c r="D700">
        <v>7178840</v>
      </c>
      <c r="E700">
        <v>7157832</v>
      </c>
      <c r="F700">
        <v>1</v>
      </c>
      <c r="G700">
        <v>7157832</v>
      </c>
      <c r="H700">
        <v>3</v>
      </c>
      <c r="I700" t="s">
        <v>1512</v>
      </c>
      <c r="J700" t="s">
        <v>45</v>
      </c>
      <c r="K700" t="s">
        <v>1513</v>
      </c>
      <c r="L700">
        <v>1327</v>
      </c>
      <c r="N700">
        <v>1005</v>
      </c>
      <c r="O700" t="s">
        <v>462</v>
      </c>
      <c r="P700" t="s">
        <v>462</v>
      </c>
      <c r="Q700">
        <v>1</v>
      </c>
      <c r="X700">
        <v>102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s">
        <v>45</v>
      </c>
      <c r="AG700">
        <v>102</v>
      </c>
      <c r="AH700">
        <v>3</v>
      </c>
      <c r="AI700">
        <v>-1</v>
      </c>
      <c r="AJ700" t="s">
        <v>45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>
      <c r="A701">
        <f>ROW(Source!A1548)</f>
        <v>1548</v>
      </c>
      <c r="B701">
        <v>22957289</v>
      </c>
      <c r="C701">
        <v>22957288</v>
      </c>
      <c r="D701">
        <v>7157835</v>
      </c>
      <c r="E701">
        <v>7157832</v>
      </c>
      <c r="F701">
        <v>1</v>
      </c>
      <c r="G701">
        <v>7157832</v>
      </c>
      <c r="H701">
        <v>1</v>
      </c>
      <c r="I701" t="s">
        <v>1053</v>
      </c>
      <c r="J701" t="s">
        <v>45</v>
      </c>
      <c r="K701" t="s">
        <v>1054</v>
      </c>
      <c r="L701">
        <v>1191</v>
      </c>
      <c r="N701">
        <v>1013</v>
      </c>
      <c r="O701" t="s">
        <v>1055</v>
      </c>
      <c r="P701" t="s">
        <v>1055</v>
      </c>
      <c r="Q701">
        <v>1</v>
      </c>
      <c r="X701">
        <v>23.6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1</v>
      </c>
      <c r="AE701">
        <v>1</v>
      </c>
      <c r="AF701" t="s">
        <v>45</v>
      </c>
      <c r="AG701">
        <v>23.6</v>
      </c>
      <c r="AH701">
        <v>2</v>
      </c>
      <c r="AI701">
        <v>22957289</v>
      </c>
      <c r="AJ701">
        <v>725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>
      <c r="A702">
        <f>ROW(Source!A1548)</f>
        <v>1548</v>
      </c>
      <c r="B702">
        <v>22957290</v>
      </c>
      <c r="C702">
        <v>22957288</v>
      </c>
      <c r="D702">
        <v>7159942</v>
      </c>
      <c r="E702">
        <v>7157832</v>
      </c>
      <c r="F702">
        <v>1</v>
      </c>
      <c r="G702">
        <v>7157832</v>
      </c>
      <c r="H702">
        <v>2</v>
      </c>
      <c r="I702" t="s">
        <v>1063</v>
      </c>
      <c r="J702" t="s">
        <v>45</v>
      </c>
      <c r="K702" t="s">
        <v>1064</v>
      </c>
      <c r="L702">
        <v>1344</v>
      </c>
      <c r="N702">
        <v>1008</v>
      </c>
      <c r="O702" t="s">
        <v>1065</v>
      </c>
      <c r="P702" t="s">
        <v>1065</v>
      </c>
      <c r="Q702">
        <v>1</v>
      </c>
      <c r="X702">
        <v>3.72</v>
      </c>
      <c r="Y702">
        <v>0</v>
      </c>
      <c r="Z702">
        <v>1</v>
      </c>
      <c r="AA702">
        <v>0</v>
      </c>
      <c r="AB702">
        <v>0</v>
      </c>
      <c r="AC702">
        <v>0</v>
      </c>
      <c r="AD702">
        <v>1</v>
      </c>
      <c r="AE702">
        <v>0</v>
      </c>
      <c r="AF702" t="s">
        <v>45</v>
      </c>
      <c r="AG702">
        <v>3.72</v>
      </c>
      <c r="AH702">
        <v>2</v>
      </c>
      <c r="AI702">
        <v>22957290</v>
      </c>
      <c r="AJ702">
        <v>726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>
      <c r="A703">
        <f>ROW(Source!A1548)</f>
        <v>1548</v>
      </c>
      <c r="B703">
        <v>22957291</v>
      </c>
      <c r="C703">
        <v>22957288</v>
      </c>
      <c r="D703">
        <v>7178723</v>
      </c>
      <c r="E703">
        <v>7157832</v>
      </c>
      <c r="F703">
        <v>1</v>
      </c>
      <c r="G703">
        <v>7157832</v>
      </c>
      <c r="H703">
        <v>3</v>
      </c>
      <c r="I703" t="s">
        <v>1451</v>
      </c>
      <c r="J703" t="s">
        <v>45</v>
      </c>
      <c r="K703" t="s">
        <v>1452</v>
      </c>
      <c r="L703">
        <v>1339</v>
      </c>
      <c r="N703">
        <v>1007</v>
      </c>
      <c r="O703" t="s">
        <v>102</v>
      </c>
      <c r="P703" t="s">
        <v>102</v>
      </c>
      <c r="Q703">
        <v>1</v>
      </c>
      <c r="X703">
        <v>0.16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 t="s">
        <v>45</v>
      </c>
      <c r="AG703">
        <v>0.16</v>
      </c>
      <c r="AH703">
        <v>3</v>
      </c>
      <c r="AI703">
        <v>-1</v>
      </c>
      <c r="AJ703" t="s">
        <v>45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>
      <c r="A704">
        <f>ROW(Source!A1548)</f>
        <v>1548</v>
      </c>
      <c r="B704">
        <v>22957292</v>
      </c>
      <c r="C704">
        <v>22957288</v>
      </c>
      <c r="D704">
        <v>7178814</v>
      </c>
      <c r="E704">
        <v>7157832</v>
      </c>
      <c r="F704">
        <v>1</v>
      </c>
      <c r="G704">
        <v>7157832</v>
      </c>
      <c r="H704">
        <v>3</v>
      </c>
      <c r="I704" t="s">
        <v>1514</v>
      </c>
      <c r="J704" t="s">
        <v>45</v>
      </c>
      <c r="K704" t="s">
        <v>1515</v>
      </c>
      <c r="L704">
        <v>1301</v>
      </c>
      <c r="N704">
        <v>1003</v>
      </c>
      <c r="O704" t="s">
        <v>270</v>
      </c>
      <c r="P704" t="s">
        <v>270</v>
      </c>
      <c r="Q704">
        <v>1</v>
      </c>
      <c r="X704">
        <v>101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 t="s">
        <v>45</v>
      </c>
      <c r="AG704">
        <v>101</v>
      </c>
      <c r="AH704">
        <v>3</v>
      </c>
      <c r="AI704">
        <v>-1</v>
      </c>
      <c r="AJ704" t="s">
        <v>45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>
      <c r="A705">
        <f>ROW(Source!A1578)</f>
        <v>1578</v>
      </c>
      <c r="B705">
        <v>22957311</v>
      </c>
      <c r="C705">
        <v>22957308</v>
      </c>
      <c r="D705">
        <v>7157835</v>
      </c>
      <c r="E705">
        <v>7157832</v>
      </c>
      <c r="F705">
        <v>1</v>
      </c>
      <c r="G705">
        <v>7157832</v>
      </c>
      <c r="H705">
        <v>1</v>
      </c>
      <c r="I705" t="s">
        <v>1053</v>
      </c>
      <c r="J705" t="s">
        <v>45</v>
      </c>
      <c r="K705" t="s">
        <v>1054</v>
      </c>
      <c r="L705">
        <v>1191</v>
      </c>
      <c r="N705">
        <v>1013</v>
      </c>
      <c r="O705" t="s">
        <v>1055</v>
      </c>
      <c r="P705" t="s">
        <v>1055</v>
      </c>
      <c r="Q705">
        <v>1</v>
      </c>
      <c r="X705">
        <v>3.77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1</v>
      </c>
      <c r="AE705">
        <v>1</v>
      </c>
      <c r="AF705" t="s">
        <v>45</v>
      </c>
      <c r="AG705">
        <v>3.77</v>
      </c>
      <c r="AH705">
        <v>2</v>
      </c>
      <c r="AI705">
        <v>22957309</v>
      </c>
      <c r="AJ705">
        <v>729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>
      <c r="A706">
        <f>ROW(Source!A1578)</f>
        <v>1578</v>
      </c>
      <c r="B706">
        <v>22957312</v>
      </c>
      <c r="C706">
        <v>22957308</v>
      </c>
      <c r="D706">
        <v>7182702</v>
      </c>
      <c r="E706">
        <v>7157832</v>
      </c>
      <c r="F706">
        <v>1</v>
      </c>
      <c r="G706">
        <v>7157832</v>
      </c>
      <c r="H706">
        <v>3</v>
      </c>
      <c r="I706" t="s">
        <v>1066</v>
      </c>
      <c r="J706" t="s">
        <v>45</v>
      </c>
      <c r="K706" t="s">
        <v>1134</v>
      </c>
      <c r="L706">
        <v>1348</v>
      </c>
      <c r="N706">
        <v>1009</v>
      </c>
      <c r="O706" t="s">
        <v>138</v>
      </c>
      <c r="P706" t="s">
        <v>138</v>
      </c>
      <c r="Q706">
        <v>1000</v>
      </c>
      <c r="X706">
        <v>0.11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0</v>
      </c>
      <c r="AF706" t="s">
        <v>45</v>
      </c>
      <c r="AG706">
        <v>0.11</v>
      </c>
      <c r="AH706">
        <v>2</v>
      </c>
      <c r="AI706">
        <v>22957310</v>
      </c>
      <c r="AJ706">
        <v>730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>
      <c r="A707">
        <f>ROW(Source!A1579)</f>
        <v>1579</v>
      </c>
      <c r="B707">
        <v>22957316</v>
      </c>
      <c r="C707">
        <v>22957313</v>
      </c>
      <c r="D707">
        <v>7157835</v>
      </c>
      <c r="E707">
        <v>7157832</v>
      </c>
      <c r="F707">
        <v>1</v>
      </c>
      <c r="G707">
        <v>7157832</v>
      </c>
      <c r="H707">
        <v>1</v>
      </c>
      <c r="I707" t="s">
        <v>1053</v>
      </c>
      <c r="J707" t="s">
        <v>45</v>
      </c>
      <c r="K707" t="s">
        <v>1054</v>
      </c>
      <c r="L707">
        <v>1191</v>
      </c>
      <c r="N707">
        <v>1013</v>
      </c>
      <c r="O707" t="s">
        <v>1055</v>
      </c>
      <c r="P707" t="s">
        <v>1055</v>
      </c>
      <c r="Q707">
        <v>1</v>
      </c>
      <c r="X707">
        <v>48.95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1</v>
      </c>
      <c r="AE707">
        <v>1</v>
      </c>
      <c r="AF707" t="s">
        <v>45</v>
      </c>
      <c r="AG707">
        <v>48.95</v>
      </c>
      <c r="AH707">
        <v>2</v>
      </c>
      <c r="AI707">
        <v>22957314</v>
      </c>
      <c r="AJ707">
        <v>731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>
      <c r="A708">
        <f>ROW(Source!A1579)</f>
        <v>1579</v>
      </c>
      <c r="B708">
        <v>22957317</v>
      </c>
      <c r="C708">
        <v>22957313</v>
      </c>
      <c r="D708">
        <v>7182702</v>
      </c>
      <c r="E708">
        <v>7157832</v>
      </c>
      <c r="F708">
        <v>1</v>
      </c>
      <c r="G708">
        <v>7157832</v>
      </c>
      <c r="H708">
        <v>3</v>
      </c>
      <c r="I708" t="s">
        <v>1066</v>
      </c>
      <c r="J708" t="s">
        <v>45</v>
      </c>
      <c r="K708" t="s">
        <v>1134</v>
      </c>
      <c r="L708">
        <v>1348</v>
      </c>
      <c r="N708">
        <v>1009</v>
      </c>
      <c r="O708" t="s">
        <v>138</v>
      </c>
      <c r="P708" t="s">
        <v>138</v>
      </c>
      <c r="Q708">
        <v>1000</v>
      </c>
      <c r="X708">
        <v>2.8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1</v>
      </c>
      <c r="AE708">
        <v>0</v>
      </c>
      <c r="AF708" t="s">
        <v>45</v>
      </c>
      <c r="AG708">
        <v>2.8</v>
      </c>
      <c r="AH708">
        <v>2</v>
      </c>
      <c r="AI708">
        <v>22957315</v>
      </c>
      <c r="AJ708">
        <v>732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>
      <c r="A709">
        <f>ROW(Source!A1580)</f>
        <v>1580</v>
      </c>
      <c r="B709">
        <v>22957350</v>
      </c>
      <c r="C709">
        <v>22957347</v>
      </c>
      <c r="D709">
        <v>7157835</v>
      </c>
      <c r="E709">
        <v>7157832</v>
      </c>
      <c r="F709">
        <v>1</v>
      </c>
      <c r="G709">
        <v>7157832</v>
      </c>
      <c r="H709">
        <v>1</v>
      </c>
      <c r="I709" t="s">
        <v>1053</v>
      </c>
      <c r="J709" t="s">
        <v>45</v>
      </c>
      <c r="K709" t="s">
        <v>1054</v>
      </c>
      <c r="L709">
        <v>1191</v>
      </c>
      <c r="N709">
        <v>1013</v>
      </c>
      <c r="O709" t="s">
        <v>1055</v>
      </c>
      <c r="P709" t="s">
        <v>1055</v>
      </c>
      <c r="Q709">
        <v>1</v>
      </c>
      <c r="X709">
        <v>11.39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1</v>
      </c>
      <c r="AE709">
        <v>1</v>
      </c>
      <c r="AF709" t="s">
        <v>45</v>
      </c>
      <c r="AG709">
        <v>11.39</v>
      </c>
      <c r="AH709">
        <v>2</v>
      </c>
      <c r="AI709">
        <v>22957348</v>
      </c>
      <c r="AJ709">
        <v>733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>
      <c r="A710">
        <f>ROW(Source!A1580)</f>
        <v>1580</v>
      </c>
      <c r="B710">
        <v>22957351</v>
      </c>
      <c r="C710">
        <v>22957347</v>
      </c>
      <c r="D710">
        <v>7182702</v>
      </c>
      <c r="E710">
        <v>7157832</v>
      </c>
      <c r="F710">
        <v>1</v>
      </c>
      <c r="G710">
        <v>7157832</v>
      </c>
      <c r="H710">
        <v>3</v>
      </c>
      <c r="I710" t="s">
        <v>1066</v>
      </c>
      <c r="J710" t="s">
        <v>45</v>
      </c>
      <c r="K710" t="s">
        <v>1134</v>
      </c>
      <c r="L710">
        <v>1348</v>
      </c>
      <c r="N710">
        <v>1009</v>
      </c>
      <c r="O710" t="s">
        <v>138</v>
      </c>
      <c r="P710" t="s">
        <v>138</v>
      </c>
      <c r="Q710">
        <v>1000</v>
      </c>
      <c r="X710">
        <v>0.47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1</v>
      </c>
      <c r="AE710">
        <v>0</v>
      </c>
      <c r="AF710" t="s">
        <v>45</v>
      </c>
      <c r="AG710">
        <v>0.47</v>
      </c>
      <c r="AH710">
        <v>2</v>
      </c>
      <c r="AI710">
        <v>22957349</v>
      </c>
      <c r="AJ710">
        <v>734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>
      <c r="A711">
        <f>ROW(Source!A1581)</f>
        <v>1581</v>
      </c>
      <c r="B711">
        <v>22957367</v>
      </c>
      <c r="C711">
        <v>22957365</v>
      </c>
      <c r="D711">
        <v>7157835</v>
      </c>
      <c r="E711">
        <v>7157832</v>
      </c>
      <c r="F711">
        <v>1</v>
      </c>
      <c r="G711">
        <v>7157832</v>
      </c>
      <c r="H711">
        <v>1</v>
      </c>
      <c r="I711" t="s">
        <v>1053</v>
      </c>
      <c r="J711" t="s">
        <v>45</v>
      </c>
      <c r="K711" t="s">
        <v>1054</v>
      </c>
      <c r="L711">
        <v>1191</v>
      </c>
      <c r="N711">
        <v>1013</v>
      </c>
      <c r="O711" t="s">
        <v>1055</v>
      </c>
      <c r="P711" t="s">
        <v>1055</v>
      </c>
      <c r="Q711">
        <v>1</v>
      </c>
      <c r="X711">
        <v>90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1</v>
      </c>
      <c r="AF711" t="s">
        <v>45</v>
      </c>
      <c r="AG711">
        <v>90</v>
      </c>
      <c r="AH711">
        <v>2</v>
      </c>
      <c r="AI711">
        <v>22957367</v>
      </c>
      <c r="AJ711">
        <v>735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>
      <c r="A712">
        <f>ROW(Source!A1581)</f>
        <v>1581</v>
      </c>
      <c r="B712">
        <v>22957368</v>
      </c>
      <c r="C712">
        <v>22957365</v>
      </c>
      <c r="D712">
        <v>7159942</v>
      </c>
      <c r="E712">
        <v>7157832</v>
      </c>
      <c r="F712">
        <v>1</v>
      </c>
      <c r="G712">
        <v>7157832</v>
      </c>
      <c r="H712">
        <v>2</v>
      </c>
      <c r="I712" t="s">
        <v>1063</v>
      </c>
      <c r="J712" t="s">
        <v>45</v>
      </c>
      <c r="K712" t="s">
        <v>1064</v>
      </c>
      <c r="L712">
        <v>1344</v>
      </c>
      <c r="N712">
        <v>1008</v>
      </c>
      <c r="O712" t="s">
        <v>1065</v>
      </c>
      <c r="P712" t="s">
        <v>1065</v>
      </c>
      <c r="Q712">
        <v>1</v>
      </c>
      <c r="X712">
        <v>60.48</v>
      </c>
      <c r="Y712">
        <v>0</v>
      </c>
      <c r="Z712">
        <v>1</v>
      </c>
      <c r="AA712">
        <v>0</v>
      </c>
      <c r="AB712">
        <v>0</v>
      </c>
      <c r="AC712">
        <v>0</v>
      </c>
      <c r="AD712">
        <v>1</v>
      </c>
      <c r="AE712">
        <v>0</v>
      </c>
      <c r="AF712" t="s">
        <v>45</v>
      </c>
      <c r="AG712">
        <v>60.48</v>
      </c>
      <c r="AH712">
        <v>2</v>
      </c>
      <c r="AI712">
        <v>22957368</v>
      </c>
      <c r="AJ712">
        <v>736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>
      <c r="A713">
        <f>ROW(Source!A1581)</f>
        <v>1581</v>
      </c>
      <c r="B713">
        <v>22957372</v>
      </c>
      <c r="C713">
        <v>22957365</v>
      </c>
      <c r="D713">
        <v>7182707</v>
      </c>
      <c r="E713">
        <v>7157832</v>
      </c>
      <c r="F713">
        <v>1</v>
      </c>
      <c r="G713">
        <v>7157832</v>
      </c>
      <c r="H713">
        <v>3</v>
      </c>
      <c r="I713" t="s">
        <v>1066</v>
      </c>
      <c r="J713" t="s">
        <v>45</v>
      </c>
      <c r="K713" t="s">
        <v>1067</v>
      </c>
      <c r="L713">
        <v>1344</v>
      </c>
      <c r="N713">
        <v>1008</v>
      </c>
      <c r="O713" t="s">
        <v>1065</v>
      </c>
      <c r="P713" t="s">
        <v>1065</v>
      </c>
      <c r="Q713">
        <v>1</v>
      </c>
      <c r="X713">
        <v>5.1100000000000003</v>
      </c>
      <c r="Y713">
        <v>1</v>
      </c>
      <c r="Z713">
        <v>0</v>
      </c>
      <c r="AA713">
        <v>0</v>
      </c>
      <c r="AB713">
        <v>0</v>
      </c>
      <c r="AC713">
        <v>0</v>
      </c>
      <c r="AD713">
        <v>1</v>
      </c>
      <c r="AE713">
        <v>0</v>
      </c>
      <c r="AF713" t="s">
        <v>45</v>
      </c>
      <c r="AG713">
        <v>5.1100000000000003</v>
      </c>
      <c r="AH713">
        <v>2</v>
      </c>
      <c r="AI713">
        <v>22957372</v>
      </c>
      <c r="AJ713">
        <v>737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>
      <c r="A714">
        <f>ROW(Source!A1581)</f>
        <v>1581</v>
      </c>
      <c r="B714">
        <v>22957369</v>
      </c>
      <c r="C714">
        <v>22957365</v>
      </c>
      <c r="D714">
        <v>7231827</v>
      </c>
      <c r="E714">
        <v>1</v>
      </c>
      <c r="F714">
        <v>1</v>
      </c>
      <c r="G714">
        <v>7157832</v>
      </c>
      <c r="H714">
        <v>3</v>
      </c>
      <c r="I714" t="s">
        <v>612</v>
      </c>
      <c r="J714" t="s">
        <v>614</v>
      </c>
      <c r="K714" t="s">
        <v>613</v>
      </c>
      <c r="L714">
        <v>1339</v>
      </c>
      <c r="N714">
        <v>1007</v>
      </c>
      <c r="O714" t="s">
        <v>102</v>
      </c>
      <c r="P714" t="s">
        <v>102</v>
      </c>
      <c r="Q714">
        <v>1</v>
      </c>
      <c r="X714">
        <v>0.45200000000000001</v>
      </c>
      <c r="Y714">
        <v>7.07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0</v>
      </c>
      <c r="AF714" t="s">
        <v>45</v>
      </c>
      <c r="AG714">
        <v>0.45200000000000001</v>
      </c>
      <c r="AH714">
        <v>2</v>
      </c>
      <c r="AI714">
        <v>22957369</v>
      </c>
      <c r="AJ714">
        <v>738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>
      <c r="A715">
        <f>ROW(Source!A1581)</f>
        <v>1581</v>
      </c>
      <c r="B715">
        <v>22957370</v>
      </c>
      <c r="C715">
        <v>22957365</v>
      </c>
      <c r="D715">
        <v>7231889</v>
      </c>
      <c r="E715">
        <v>1</v>
      </c>
      <c r="F715">
        <v>1</v>
      </c>
      <c r="G715">
        <v>7157832</v>
      </c>
      <c r="H715">
        <v>3</v>
      </c>
      <c r="I715" t="s">
        <v>1349</v>
      </c>
      <c r="J715" t="s">
        <v>1350</v>
      </c>
      <c r="K715" t="s">
        <v>1351</v>
      </c>
      <c r="L715">
        <v>1348</v>
      </c>
      <c r="N715">
        <v>1009</v>
      </c>
      <c r="O715" t="s">
        <v>138</v>
      </c>
      <c r="P715" t="s">
        <v>138</v>
      </c>
      <c r="Q715">
        <v>1000</v>
      </c>
      <c r="X715">
        <v>1.38E-2</v>
      </c>
      <c r="Y715">
        <v>39052.85</v>
      </c>
      <c r="Z715">
        <v>0</v>
      </c>
      <c r="AA715">
        <v>0</v>
      </c>
      <c r="AB715">
        <v>0</v>
      </c>
      <c r="AC715">
        <v>0</v>
      </c>
      <c r="AD715">
        <v>1</v>
      </c>
      <c r="AE715">
        <v>0</v>
      </c>
      <c r="AF715" t="s">
        <v>45</v>
      </c>
      <c r="AG715">
        <v>1.38E-2</v>
      </c>
      <c r="AH715">
        <v>2</v>
      </c>
      <c r="AI715">
        <v>22957370</v>
      </c>
      <c r="AJ715">
        <v>739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>
      <c r="A716">
        <f>ROW(Source!A1581)</f>
        <v>1581</v>
      </c>
      <c r="B716">
        <v>22957371</v>
      </c>
      <c r="C716">
        <v>22957365</v>
      </c>
      <c r="D716">
        <v>7178547</v>
      </c>
      <c r="E716">
        <v>7157832</v>
      </c>
      <c r="F716">
        <v>1</v>
      </c>
      <c r="G716">
        <v>7157832</v>
      </c>
      <c r="H716">
        <v>3</v>
      </c>
      <c r="I716" t="s">
        <v>1516</v>
      </c>
      <c r="J716" t="s">
        <v>45</v>
      </c>
      <c r="K716" t="s">
        <v>1517</v>
      </c>
      <c r="L716">
        <v>1348</v>
      </c>
      <c r="N716">
        <v>1009</v>
      </c>
      <c r="O716" t="s">
        <v>138</v>
      </c>
      <c r="P716" t="s">
        <v>138</v>
      </c>
      <c r="Q716">
        <v>1000</v>
      </c>
      <c r="X716">
        <v>2.1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 t="s">
        <v>45</v>
      </c>
      <c r="AG716">
        <v>2.1</v>
      </c>
      <c r="AH716">
        <v>3</v>
      </c>
      <c r="AI716">
        <v>-1</v>
      </c>
      <c r="AJ716" t="s">
        <v>45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>
      <c r="A717">
        <f>ROW(Source!A1583)</f>
        <v>1583</v>
      </c>
      <c r="B717">
        <v>22957374</v>
      </c>
      <c r="C717">
        <v>22957366</v>
      </c>
      <c r="D717">
        <v>7157835</v>
      </c>
      <c r="E717">
        <v>7157832</v>
      </c>
      <c r="F717">
        <v>1</v>
      </c>
      <c r="G717">
        <v>7157832</v>
      </c>
      <c r="H717">
        <v>1</v>
      </c>
      <c r="I717" t="s">
        <v>1053</v>
      </c>
      <c r="J717" t="s">
        <v>45</v>
      </c>
      <c r="K717" t="s">
        <v>1054</v>
      </c>
      <c r="L717">
        <v>1191</v>
      </c>
      <c r="N717">
        <v>1013</v>
      </c>
      <c r="O717" t="s">
        <v>1055</v>
      </c>
      <c r="P717" t="s">
        <v>1055</v>
      </c>
      <c r="Q717">
        <v>1</v>
      </c>
      <c r="X717">
        <v>3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1</v>
      </c>
      <c r="AF717" t="s">
        <v>886</v>
      </c>
      <c r="AG717">
        <v>6</v>
      </c>
      <c r="AH717">
        <v>2</v>
      </c>
      <c r="AI717">
        <v>22957374</v>
      </c>
      <c r="AJ717">
        <v>741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>
      <c r="A718">
        <f>ROW(Source!A1583)</f>
        <v>1583</v>
      </c>
      <c r="B718">
        <v>22957375</v>
      </c>
      <c r="C718">
        <v>22957366</v>
      </c>
      <c r="D718">
        <v>7159942</v>
      </c>
      <c r="E718">
        <v>7157832</v>
      </c>
      <c r="F718">
        <v>1</v>
      </c>
      <c r="G718">
        <v>7157832</v>
      </c>
      <c r="H718">
        <v>2</v>
      </c>
      <c r="I718" t="s">
        <v>1063</v>
      </c>
      <c r="J718" t="s">
        <v>45</v>
      </c>
      <c r="K718" t="s">
        <v>1064</v>
      </c>
      <c r="L718">
        <v>1344</v>
      </c>
      <c r="N718">
        <v>1008</v>
      </c>
      <c r="O718" t="s">
        <v>1065</v>
      </c>
      <c r="P718" t="s">
        <v>1065</v>
      </c>
      <c r="Q718">
        <v>1</v>
      </c>
      <c r="X718">
        <v>4.0599999999999996</v>
      </c>
      <c r="Y718">
        <v>0</v>
      </c>
      <c r="Z718">
        <v>1</v>
      </c>
      <c r="AA718">
        <v>0</v>
      </c>
      <c r="AB718">
        <v>0</v>
      </c>
      <c r="AC718">
        <v>0</v>
      </c>
      <c r="AD718">
        <v>1</v>
      </c>
      <c r="AE718">
        <v>0</v>
      </c>
      <c r="AF718" t="s">
        <v>886</v>
      </c>
      <c r="AG718">
        <v>8.1199999999999992</v>
      </c>
      <c r="AH718">
        <v>2</v>
      </c>
      <c r="AI718">
        <v>22957375</v>
      </c>
      <c r="AJ718">
        <v>742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>
      <c r="A719">
        <f>ROW(Source!A1583)</f>
        <v>1583</v>
      </c>
      <c r="B719">
        <v>22957376</v>
      </c>
      <c r="C719">
        <v>22957366</v>
      </c>
      <c r="D719">
        <v>7231827</v>
      </c>
      <c r="E719">
        <v>1</v>
      </c>
      <c r="F719">
        <v>1</v>
      </c>
      <c r="G719">
        <v>7157832</v>
      </c>
      <c r="H719">
        <v>3</v>
      </c>
      <c r="I719" t="s">
        <v>612</v>
      </c>
      <c r="J719" t="s">
        <v>614</v>
      </c>
      <c r="K719" t="s">
        <v>613</v>
      </c>
      <c r="L719">
        <v>1339</v>
      </c>
      <c r="N719">
        <v>1007</v>
      </c>
      <c r="O719" t="s">
        <v>102</v>
      </c>
      <c r="P719" t="s">
        <v>102</v>
      </c>
      <c r="Q719">
        <v>1</v>
      </c>
      <c r="X719">
        <v>0.03</v>
      </c>
      <c r="Y719">
        <v>7.07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0</v>
      </c>
      <c r="AF719" t="s">
        <v>45</v>
      </c>
      <c r="AG719">
        <v>0.03</v>
      </c>
      <c r="AH719">
        <v>2</v>
      </c>
      <c r="AI719">
        <v>22957376</v>
      </c>
      <c r="AJ719">
        <v>743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>
      <c r="A720">
        <f>ROW(Source!A1583)</f>
        <v>1583</v>
      </c>
      <c r="B720">
        <v>22957377</v>
      </c>
      <c r="C720">
        <v>22957366</v>
      </c>
      <c r="D720">
        <v>7231889</v>
      </c>
      <c r="E720">
        <v>1</v>
      </c>
      <c r="F720">
        <v>1</v>
      </c>
      <c r="G720">
        <v>7157832</v>
      </c>
      <c r="H720">
        <v>3</v>
      </c>
      <c r="I720" t="s">
        <v>1349</v>
      </c>
      <c r="J720" t="s">
        <v>1350</v>
      </c>
      <c r="K720" t="s">
        <v>1351</v>
      </c>
      <c r="L720">
        <v>1348</v>
      </c>
      <c r="N720">
        <v>1009</v>
      </c>
      <c r="O720" t="s">
        <v>138</v>
      </c>
      <c r="P720" t="s">
        <v>138</v>
      </c>
      <c r="Q720">
        <v>1000</v>
      </c>
      <c r="X720">
        <v>9.2000000000000003E-4</v>
      </c>
      <c r="Y720">
        <v>39052.85</v>
      </c>
      <c r="Z720">
        <v>0</v>
      </c>
      <c r="AA720">
        <v>0</v>
      </c>
      <c r="AB720">
        <v>0</v>
      </c>
      <c r="AC720">
        <v>0</v>
      </c>
      <c r="AD720">
        <v>1</v>
      </c>
      <c r="AE720">
        <v>0</v>
      </c>
      <c r="AF720" t="s">
        <v>45</v>
      </c>
      <c r="AG720">
        <v>9.2000000000000003E-4</v>
      </c>
      <c r="AH720">
        <v>2</v>
      </c>
      <c r="AI720">
        <v>22957377</v>
      </c>
      <c r="AJ720">
        <v>744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>
      <c r="A721">
        <f>ROW(Source!A1583)</f>
        <v>1583</v>
      </c>
      <c r="B721">
        <v>22957378</v>
      </c>
      <c r="C721">
        <v>22957366</v>
      </c>
      <c r="D721">
        <v>7178547</v>
      </c>
      <c r="E721">
        <v>7157832</v>
      </c>
      <c r="F721">
        <v>1</v>
      </c>
      <c r="G721">
        <v>7157832</v>
      </c>
      <c r="H721">
        <v>3</v>
      </c>
      <c r="I721" t="s">
        <v>1516</v>
      </c>
      <c r="J721" t="s">
        <v>45</v>
      </c>
      <c r="K721" t="s">
        <v>1517</v>
      </c>
      <c r="L721">
        <v>1348</v>
      </c>
      <c r="N721">
        <v>1009</v>
      </c>
      <c r="O721" t="s">
        <v>138</v>
      </c>
      <c r="P721" t="s">
        <v>138</v>
      </c>
      <c r="Q721">
        <v>1000</v>
      </c>
      <c r="X721">
        <v>0.14000000000000001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 t="s">
        <v>45</v>
      </c>
      <c r="AG721">
        <v>0.14000000000000001</v>
      </c>
      <c r="AH721">
        <v>3</v>
      </c>
      <c r="AI721">
        <v>-1</v>
      </c>
      <c r="AJ721" t="s">
        <v>45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>
      <c r="A722">
        <f>ROW(Source!A1585)</f>
        <v>1585</v>
      </c>
      <c r="B722">
        <v>22957380</v>
      </c>
      <c r="C722">
        <v>22957318</v>
      </c>
      <c r="D722">
        <v>7157835</v>
      </c>
      <c r="E722">
        <v>7157832</v>
      </c>
      <c r="F722">
        <v>1</v>
      </c>
      <c r="G722">
        <v>7157832</v>
      </c>
      <c r="H722">
        <v>1</v>
      </c>
      <c r="I722" t="s">
        <v>1053</v>
      </c>
      <c r="J722" t="s">
        <v>45</v>
      </c>
      <c r="K722" t="s">
        <v>1054</v>
      </c>
      <c r="L722">
        <v>1191</v>
      </c>
      <c r="N722">
        <v>1013</v>
      </c>
      <c r="O722" t="s">
        <v>1055</v>
      </c>
      <c r="P722" t="s">
        <v>1055</v>
      </c>
      <c r="Q722">
        <v>1</v>
      </c>
      <c r="X722">
        <v>22.55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1</v>
      </c>
      <c r="AF722" t="s">
        <v>45</v>
      </c>
      <c r="AG722">
        <v>22.55</v>
      </c>
      <c r="AH722">
        <v>2</v>
      </c>
      <c r="AI722">
        <v>22957380</v>
      </c>
      <c r="AJ722">
        <v>746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>
      <c r="A723">
        <f>ROW(Source!A1585)</f>
        <v>1585</v>
      </c>
      <c r="B723">
        <v>22957382</v>
      </c>
      <c r="C723">
        <v>22957318</v>
      </c>
      <c r="D723">
        <v>7159942</v>
      </c>
      <c r="E723">
        <v>7157832</v>
      </c>
      <c r="F723">
        <v>1</v>
      </c>
      <c r="G723">
        <v>7157832</v>
      </c>
      <c r="H723">
        <v>2</v>
      </c>
      <c r="I723" t="s">
        <v>1063</v>
      </c>
      <c r="J723" t="s">
        <v>45</v>
      </c>
      <c r="K723" t="s">
        <v>1064</v>
      </c>
      <c r="L723">
        <v>1344</v>
      </c>
      <c r="N723">
        <v>1008</v>
      </c>
      <c r="O723" t="s">
        <v>1065</v>
      </c>
      <c r="P723" t="s">
        <v>1065</v>
      </c>
      <c r="Q723">
        <v>1</v>
      </c>
      <c r="X723">
        <v>42.46</v>
      </c>
      <c r="Y723">
        <v>0</v>
      </c>
      <c r="Z723">
        <v>1</v>
      </c>
      <c r="AA723">
        <v>0</v>
      </c>
      <c r="AB723">
        <v>0</v>
      </c>
      <c r="AC723">
        <v>0</v>
      </c>
      <c r="AD723">
        <v>1</v>
      </c>
      <c r="AE723">
        <v>0</v>
      </c>
      <c r="AF723" t="s">
        <v>45</v>
      </c>
      <c r="AG723">
        <v>42.46</v>
      </c>
      <c r="AH723">
        <v>2</v>
      </c>
      <c r="AI723">
        <v>22957382</v>
      </c>
      <c r="AJ723">
        <v>747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>
      <c r="A724">
        <f>ROW(Source!A1585)</f>
        <v>1585</v>
      </c>
      <c r="B724">
        <v>22957381</v>
      </c>
      <c r="C724">
        <v>22957318</v>
      </c>
      <c r="D724">
        <v>7231465</v>
      </c>
      <c r="E724">
        <v>1</v>
      </c>
      <c r="F724">
        <v>1</v>
      </c>
      <c r="G724">
        <v>7157832</v>
      </c>
      <c r="H724">
        <v>2</v>
      </c>
      <c r="I724" t="s">
        <v>1352</v>
      </c>
      <c r="J724" t="s">
        <v>1353</v>
      </c>
      <c r="K724" t="s">
        <v>1354</v>
      </c>
      <c r="L724">
        <v>1368</v>
      </c>
      <c r="N724">
        <v>1011</v>
      </c>
      <c r="O724" t="s">
        <v>1059</v>
      </c>
      <c r="P724" t="s">
        <v>1059</v>
      </c>
      <c r="Q724">
        <v>1</v>
      </c>
      <c r="X724">
        <v>0.83</v>
      </c>
      <c r="Y724">
        <v>0</v>
      </c>
      <c r="Z724">
        <v>0.81</v>
      </c>
      <c r="AA724">
        <v>0.03</v>
      </c>
      <c r="AB724">
        <v>0</v>
      </c>
      <c r="AC724">
        <v>0</v>
      </c>
      <c r="AD724">
        <v>1</v>
      </c>
      <c r="AE724">
        <v>0</v>
      </c>
      <c r="AF724" t="s">
        <v>45</v>
      </c>
      <c r="AG724">
        <v>0.83</v>
      </c>
      <c r="AH724">
        <v>2</v>
      </c>
      <c r="AI724">
        <v>22957381</v>
      </c>
      <c r="AJ724">
        <v>748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>
      <c r="A725">
        <f>ROW(Source!A1585)</f>
        <v>1585</v>
      </c>
      <c r="B725">
        <v>22957385</v>
      </c>
      <c r="C725">
        <v>22957318</v>
      </c>
      <c r="D725">
        <v>7182707</v>
      </c>
      <c r="E725">
        <v>7157832</v>
      </c>
      <c r="F725">
        <v>1</v>
      </c>
      <c r="G725">
        <v>7157832</v>
      </c>
      <c r="H725">
        <v>3</v>
      </c>
      <c r="I725" t="s">
        <v>1066</v>
      </c>
      <c r="J725" t="s">
        <v>45</v>
      </c>
      <c r="K725" t="s">
        <v>1067</v>
      </c>
      <c r="L725">
        <v>1344</v>
      </c>
      <c r="N725">
        <v>1008</v>
      </c>
      <c r="O725" t="s">
        <v>1065</v>
      </c>
      <c r="P725" t="s">
        <v>1065</v>
      </c>
      <c r="Q725">
        <v>1</v>
      </c>
      <c r="X725">
        <v>0.21</v>
      </c>
      <c r="Y725">
        <v>1</v>
      </c>
      <c r="Z725">
        <v>0</v>
      </c>
      <c r="AA725">
        <v>0</v>
      </c>
      <c r="AB725">
        <v>0</v>
      </c>
      <c r="AC725">
        <v>0</v>
      </c>
      <c r="AD725">
        <v>1</v>
      </c>
      <c r="AE725">
        <v>0</v>
      </c>
      <c r="AF725" t="s">
        <v>45</v>
      </c>
      <c r="AG725">
        <v>0.21</v>
      </c>
      <c r="AH725">
        <v>2</v>
      </c>
      <c r="AI725">
        <v>22957385</v>
      </c>
      <c r="AJ725">
        <v>749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>
      <c r="A726">
        <f>ROW(Source!A1585)</f>
        <v>1585</v>
      </c>
      <c r="B726">
        <v>22957383</v>
      </c>
      <c r="C726">
        <v>22957318</v>
      </c>
      <c r="D726">
        <v>7234072</v>
      </c>
      <c r="E726">
        <v>1</v>
      </c>
      <c r="F726">
        <v>1</v>
      </c>
      <c r="G726">
        <v>7157832</v>
      </c>
      <c r="H726">
        <v>3</v>
      </c>
      <c r="I726" t="s">
        <v>1355</v>
      </c>
      <c r="J726" t="s">
        <v>1356</v>
      </c>
      <c r="K726" t="s">
        <v>1357</v>
      </c>
      <c r="L726">
        <v>1327</v>
      </c>
      <c r="N726">
        <v>1005</v>
      </c>
      <c r="O726" t="s">
        <v>462</v>
      </c>
      <c r="P726" t="s">
        <v>462</v>
      </c>
      <c r="Q726">
        <v>1</v>
      </c>
      <c r="X726">
        <v>105</v>
      </c>
      <c r="Y726">
        <v>2.5499999999999998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0</v>
      </c>
      <c r="AF726" t="s">
        <v>45</v>
      </c>
      <c r="AG726">
        <v>105</v>
      </c>
      <c r="AH726">
        <v>2</v>
      </c>
      <c r="AI726">
        <v>22957383</v>
      </c>
      <c r="AJ726">
        <v>750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>
      <c r="A727">
        <f>ROW(Source!A1585)</f>
        <v>1585</v>
      </c>
      <c r="B727">
        <v>22957384</v>
      </c>
      <c r="C727">
        <v>22957318</v>
      </c>
      <c r="D727">
        <v>7176928</v>
      </c>
      <c r="E727">
        <v>7157832</v>
      </c>
      <c r="F727">
        <v>1</v>
      </c>
      <c r="G727">
        <v>7157832</v>
      </c>
      <c r="H727">
        <v>3</v>
      </c>
      <c r="I727" t="s">
        <v>1518</v>
      </c>
      <c r="J727" t="s">
        <v>45</v>
      </c>
      <c r="K727" t="s">
        <v>1519</v>
      </c>
      <c r="L727">
        <v>1327</v>
      </c>
      <c r="N727">
        <v>1005</v>
      </c>
      <c r="O727" t="s">
        <v>462</v>
      </c>
      <c r="P727" t="s">
        <v>462</v>
      </c>
      <c r="Q727">
        <v>1</v>
      </c>
      <c r="X727">
        <v>102.5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 t="s">
        <v>45</v>
      </c>
      <c r="AG727">
        <v>102.5</v>
      </c>
      <c r="AH727">
        <v>3</v>
      </c>
      <c r="AI727">
        <v>-1</v>
      </c>
      <c r="AJ727" t="s">
        <v>45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>
      <c r="A728">
        <f>ROW(Source!A1587)</f>
        <v>1587</v>
      </c>
      <c r="B728">
        <v>22957339</v>
      </c>
      <c r="C728">
        <v>22957336</v>
      </c>
      <c r="D728">
        <v>7157835</v>
      </c>
      <c r="E728">
        <v>7157832</v>
      </c>
      <c r="F728">
        <v>1</v>
      </c>
      <c r="G728">
        <v>7157832</v>
      </c>
      <c r="H728">
        <v>1</v>
      </c>
      <c r="I728" t="s">
        <v>1053</v>
      </c>
      <c r="J728" t="s">
        <v>45</v>
      </c>
      <c r="K728" t="s">
        <v>1054</v>
      </c>
      <c r="L728">
        <v>1191</v>
      </c>
      <c r="N728">
        <v>1013</v>
      </c>
      <c r="O728" t="s">
        <v>1055</v>
      </c>
      <c r="P728" t="s">
        <v>1055</v>
      </c>
      <c r="Q728">
        <v>1</v>
      </c>
      <c r="X728">
        <v>8.99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1</v>
      </c>
      <c r="AE728">
        <v>1</v>
      </c>
      <c r="AF728" t="s">
        <v>45</v>
      </c>
      <c r="AG728">
        <v>8.99</v>
      </c>
      <c r="AH728">
        <v>2</v>
      </c>
      <c r="AI728">
        <v>22957337</v>
      </c>
      <c r="AJ728">
        <v>752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>
      <c r="A729">
        <f>ROW(Source!A1587)</f>
        <v>1587</v>
      </c>
      <c r="B729">
        <v>22957340</v>
      </c>
      <c r="C729">
        <v>22957336</v>
      </c>
      <c r="D729">
        <v>7159942</v>
      </c>
      <c r="E729">
        <v>7157832</v>
      </c>
      <c r="F729">
        <v>1</v>
      </c>
      <c r="G729">
        <v>7157832</v>
      </c>
      <c r="H729">
        <v>2</v>
      </c>
      <c r="I729" t="s">
        <v>1063</v>
      </c>
      <c r="J729" t="s">
        <v>45</v>
      </c>
      <c r="K729" t="s">
        <v>1064</v>
      </c>
      <c r="L729">
        <v>1344</v>
      </c>
      <c r="N729">
        <v>1008</v>
      </c>
      <c r="O729" t="s">
        <v>1065</v>
      </c>
      <c r="P729" t="s">
        <v>1065</v>
      </c>
      <c r="Q729">
        <v>1</v>
      </c>
      <c r="X729">
        <v>2.23</v>
      </c>
      <c r="Y729">
        <v>0</v>
      </c>
      <c r="Z729">
        <v>1</v>
      </c>
      <c r="AA729">
        <v>0</v>
      </c>
      <c r="AB729">
        <v>0</v>
      </c>
      <c r="AC729">
        <v>0</v>
      </c>
      <c r="AD729">
        <v>1</v>
      </c>
      <c r="AE729">
        <v>0</v>
      </c>
      <c r="AF729" t="s">
        <v>45</v>
      </c>
      <c r="AG729">
        <v>2.23</v>
      </c>
      <c r="AH729">
        <v>2</v>
      </c>
      <c r="AI729">
        <v>22957338</v>
      </c>
      <c r="AJ729">
        <v>753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>
      <c r="A730">
        <f>ROW(Source!A1587)</f>
        <v>1587</v>
      </c>
      <c r="B730">
        <v>22957341</v>
      </c>
      <c r="C730">
        <v>22957336</v>
      </c>
      <c r="D730">
        <v>7164470</v>
      </c>
      <c r="E730">
        <v>7157832</v>
      </c>
      <c r="F730">
        <v>1</v>
      </c>
      <c r="G730">
        <v>7157832</v>
      </c>
      <c r="H730">
        <v>3</v>
      </c>
      <c r="I730" t="s">
        <v>1520</v>
      </c>
      <c r="J730" t="s">
        <v>45</v>
      </c>
      <c r="K730" t="s">
        <v>1521</v>
      </c>
      <c r="L730">
        <v>1346</v>
      </c>
      <c r="N730">
        <v>1009</v>
      </c>
      <c r="O730" t="s">
        <v>163</v>
      </c>
      <c r="P730" t="s">
        <v>163</v>
      </c>
      <c r="Q730">
        <v>1</v>
      </c>
      <c r="X730">
        <v>5.15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 t="s">
        <v>45</v>
      </c>
      <c r="AG730">
        <v>5.15</v>
      </c>
      <c r="AH730">
        <v>3</v>
      </c>
      <c r="AI730">
        <v>-1</v>
      </c>
      <c r="AJ730" t="s">
        <v>45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>
      <c r="A731">
        <f>ROW(Source!A1587)</f>
        <v>1587</v>
      </c>
      <c r="B731">
        <v>22957342</v>
      </c>
      <c r="C731">
        <v>22957336</v>
      </c>
      <c r="D731">
        <v>7179417</v>
      </c>
      <c r="E731">
        <v>7157832</v>
      </c>
      <c r="F731">
        <v>1</v>
      </c>
      <c r="G731">
        <v>7157832</v>
      </c>
      <c r="H731">
        <v>3</v>
      </c>
      <c r="I731" t="s">
        <v>1522</v>
      </c>
      <c r="J731" t="s">
        <v>45</v>
      </c>
      <c r="K731" t="s">
        <v>1523</v>
      </c>
      <c r="L731">
        <v>1301</v>
      </c>
      <c r="N731">
        <v>1003</v>
      </c>
      <c r="O731" t="s">
        <v>270</v>
      </c>
      <c r="P731" t="s">
        <v>270</v>
      </c>
      <c r="Q731">
        <v>1</v>
      </c>
      <c r="X731">
        <v>101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 t="s">
        <v>45</v>
      </c>
      <c r="AG731">
        <v>101</v>
      </c>
      <c r="AH731">
        <v>3</v>
      </c>
      <c r="AI731">
        <v>-1</v>
      </c>
      <c r="AJ731" t="s">
        <v>45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>
      <c r="A732">
        <f>ROW(Source!A1616)</f>
        <v>1616</v>
      </c>
      <c r="B732">
        <v>22957394</v>
      </c>
      <c r="C732">
        <v>22957389</v>
      </c>
      <c r="D732">
        <v>7157835</v>
      </c>
      <c r="E732">
        <v>7157832</v>
      </c>
      <c r="F732">
        <v>1</v>
      </c>
      <c r="G732">
        <v>7157832</v>
      </c>
      <c r="H732">
        <v>1</v>
      </c>
      <c r="I732" t="s">
        <v>1053</v>
      </c>
      <c r="J732" t="s">
        <v>45</v>
      </c>
      <c r="K732" t="s">
        <v>1054</v>
      </c>
      <c r="L732">
        <v>1191</v>
      </c>
      <c r="N732">
        <v>1013</v>
      </c>
      <c r="O732" t="s">
        <v>1055</v>
      </c>
      <c r="P732" t="s">
        <v>1055</v>
      </c>
      <c r="Q732">
        <v>1</v>
      </c>
      <c r="X732">
        <v>69.87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1</v>
      </c>
      <c r="AF732" t="s">
        <v>45</v>
      </c>
      <c r="AG732">
        <v>69.87</v>
      </c>
      <c r="AH732">
        <v>2</v>
      </c>
      <c r="AI732">
        <v>22957390</v>
      </c>
      <c r="AJ732">
        <v>756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>
      <c r="A733">
        <f>ROW(Source!A1616)</f>
        <v>1616</v>
      </c>
      <c r="B733">
        <v>22957395</v>
      </c>
      <c r="C733">
        <v>22957389</v>
      </c>
      <c r="D733">
        <v>7231126</v>
      </c>
      <c r="E733">
        <v>1</v>
      </c>
      <c r="F733">
        <v>1</v>
      </c>
      <c r="G733">
        <v>7157832</v>
      </c>
      <c r="H733">
        <v>2</v>
      </c>
      <c r="I733" t="s">
        <v>1125</v>
      </c>
      <c r="J733" t="s">
        <v>1126</v>
      </c>
      <c r="K733" t="s">
        <v>1127</v>
      </c>
      <c r="L733">
        <v>1368</v>
      </c>
      <c r="N733">
        <v>1011</v>
      </c>
      <c r="O733" t="s">
        <v>1059</v>
      </c>
      <c r="P733" t="s">
        <v>1059</v>
      </c>
      <c r="Q733">
        <v>1</v>
      </c>
      <c r="X733">
        <v>1.44</v>
      </c>
      <c r="Y733">
        <v>0</v>
      </c>
      <c r="Z733">
        <v>41.62</v>
      </c>
      <c r="AA733">
        <v>13.33</v>
      </c>
      <c r="AB733">
        <v>0</v>
      </c>
      <c r="AC733">
        <v>0</v>
      </c>
      <c r="AD733">
        <v>1</v>
      </c>
      <c r="AE733">
        <v>0</v>
      </c>
      <c r="AF733" t="s">
        <v>45</v>
      </c>
      <c r="AG733">
        <v>1.44</v>
      </c>
      <c r="AH733">
        <v>2</v>
      </c>
      <c r="AI733">
        <v>22957391</v>
      </c>
      <c r="AJ733">
        <v>757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>
      <c r="A734">
        <f>ROW(Source!A1616)</f>
        <v>1616</v>
      </c>
      <c r="B734">
        <v>22957396</v>
      </c>
      <c r="C734">
        <v>22957389</v>
      </c>
      <c r="D734">
        <v>7231489</v>
      </c>
      <c r="E734">
        <v>1</v>
      </c>
      <c r="F734">
        <v>1</v>
      </c>
      <c r="G734">
        <v>7157832</v>
      </c>
      <c r="H734">
        <v>2</v>
      </c>
      <c r="I734" t="s">
        <v>1077</v>
      </c>
      <c r="J734" t="s">
        <v>1078</v>
      </c>
      <c r="K734" t="s">
        <v>1079</v>
      </c>
      <c r="L734">
        <v>1368</v>
      </c>
      <c r="N734">
        <v>1011</v>
      </c>
      <c r="O734" t="s">
        <v>1059</v>
      </c>
      <c r="P734" t="s">
        <v>1059</v>
      </c>
      <c r="Q734">
        <v>1</v>
      </c>
      <c r="X734">
        <v>1.44</v>
      </c>
      <c r="Y734">
        <v>0</v>
      </c>
      <c r="Z734">
        <v>3.16</v>
      </c>
      <c r="AA734">
        <v>0.04</v>
      </c>
      <c r="AB734">
        <v>0</v>
      </c>
      <c r="AC734">
        <v>0</v>
      </c>
      <c r="AD734">
        <v>1</v>
      </c>
      <c r="AE734">
        <v>0</v>
      </c>
      <c r="AF734" t="s">
        <v>45</v>
      </c>
      <c r="AG734">
        <v>1.44</v>
      </c>
      <c r="AH734">
        <v>2</v>
      </c>
      <c r="AI734">
        <v>22957392</v>
      </c>
      <c r="AJ734">
        <v>758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>
      <c r="A735">
        <f>ROW(Source!A1616)</f>
        <v>1616</v>
      </c>
      <c r="B735">
        <v>22957397</v>
      </c>
      <c r="C735">
        <v>22957389</v>
      </c>
      <c r="D735">
        <v>7182702</v>
      </c>
      <c r="E735">
        <v>7157832</v>
      </c>
      <c r="F735">
        <v>1</v>
      </c>
      <c r="G735">
        <v>7157832</v>
      </c>
      <c r="H735">
        <v>3</v>
      </c>
      <c r="I735" t="s">
        <v>1066</v>
      </c>
      <c r="J735" t="s">
        <v>45</v>
      </c>
      <c r="K735" t="s">
        <v>1134</v>
      </c>
      <c r="L735">
        <v>1348</v>
      </c>
      <c r="N735">
        <v>1009</v>
      </c>
      <c r="O735" t="s">
        <v>138</v>
      </c>
      <c r="P735" t="s">
        <v>138</v>
      </c>
      <c r="Q735">
        <v>1000</v>
      </c>
      <c r="X735">
        <v>5.2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1</v>
      </c>
      <c r="AE735">
        <v>0</v>
      </c>
      <c r="AF735" t="s">
        <v>45</v>
      </c>
      <c r="AG735">
        <v>5.2</v>
      </c>
      <c r="AH735">
        <v>2</v>
      </c>
      <c r="AI735">
        <v>22957393</v>
      </c>
      <c r="AJ735">
        <v>759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>
      <c r="A736">
        <f>ROW(Source!A1617)</f>
        <v>1617</v>
      </c>
      <c r="B736">
        <v>22957509</v>
      </c>
      <c r="C736">
        <v>22957398</v>
      </c>
      <c r="D736">
        <v>7157835</v>
      </c>
      <c r="E736">
        <v>7157832</v>
      </c>
      <c r="F736">
        <v>1</v>
      </c>
      <c r="G736">
        <v>7157832</v>
      </c>
      <c r="H736">
        <v>1</v>
      </c>
      <c r="I736" t="s">
        <v>1053</v>
      </c>
      <c r="J736" t="s">
        <v>45</v>
      </c>
      <c r="K736" t="s">
        <v>1054</v>
      </c>
      <c r="L736">
        <v>1191</v>
      </c>
      <c r="N736">
        <v>1013</v>
      </c>
      <c r="O736" t="s">
        <v>1055</v>
      </c>
      <c r="P736" t="s">
        <v>1055</v>
      </c>
      <c r="Q736">
        <v>1</v>
      </c>
      <c r="X736">
        <v>24.6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1</v>
      </c>
      <c r="AF736" t="s">
        <v>45</v>
      </c>
      <c r="AG736">
        <v>24.6</v>
      </c>
      <c r="AH736">
        <v>2</v>
      </c>
      <c r="AI736">
        <v>22957509</v>
      </c>
      <c r="AJ736">
        <v>760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>
      <c r="A737">
        <f>ROW(Source!A1617)</f>
        <v>1617</v>
      </c>
      <c r="B737">
        <v>22957510</v>
      </c>
      <c r="C737">
        <v>22957398</v>
      </c>
      <c r="D737">
        <v>7231126</v>
      </c>
      <c r="E737">
        <v>1</v>
      </c>
      <c r="F737">
        <v>1</v>
      </c>
      <c r="G737">
        <v>7157832</v>
      </c>
      <c r="H737">
        <v>2</v>
      </c>
      <c r="I737" t="s">
        <v>1125</v>
      </c>
      <c r="J737" t="s">
        <v>1126</v>
      </c>
      <c r="K737" t="s">
        <v>1127</v>
      </c>
      <c r="L737">
        <v>1368</v>
      </c>
      <c r="N737">
        <v>1011</v>
      </c>
      <c r="O737" t="s">
        <v>1059</v>
      </c>
      <c r="P737" t="s">
        <v>1059</v>
      </c>
      <c r="Q737">
        <v>1</v>
      </c>
      <c r="X737">
        <v>10.4</v>
      </c>
      <c r="Y737">
        <v>0</v>
      </c>
      <c r="Z737">
        <v>41.62</v>
      </c>
      <c r="AA737">
        <v>13.33</v>
      </c>
      <c r="AB737">
        <v>0</v>
      </c>
      <c r="AC737">
        <v>0</v>
      </c>
      <c r="AD737">
        <v>1</v>
      </c>
      <c r="AE737">
        <v>0</v>
      </c>
      <c r="AF737" t="s">
        <v>45</v>
      </c>
      <c r="AG737">
        <v>10.4</v>
      </c>
      <c r="AH737">
        <v>2</v>
      </c>
      <c r="AI737">
        <v>22957510</v>
      </c>
      <c r="AJ737">
        <v>761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>
      <c r="A738">
        <f>ROW(Source!A1617)</f>
        <v>1617</v>
      </c>
      <c r="B738">
        <v>22957511</v>
      </c>
      <c r="C738">
        <v>22957398</v>
      </c>
      <c r="D738">
        <v>7231489</v>
      </c>
      <c r="E738">
        <v>1</v>
      </c>
      <c r="F738">
        <v>1</v>
      </c>
      <c r="G738">
        <v>7157832</v>
      </c>
      <c r="H738">
        <v>2</v>
      </c>
      <c r="I738" t="s">
        <v>1077</v>
      </c>
      <c r="J738" t="s">
        <v>1078</v>
      </c>
      <c r="K738" t="s">
        <v>1079</v>
      </c>
      <c r="L738">
        <v>1368</v>
      </c>
      <c r="N738">
        <v>1011</v>
      </c>
      <c r="O738" t="s">
        <v>1059</v>
      </c>
      <c r="P738" t="s">
        <v>1059</v>
      </c>
      <c r="Q738">
        <v>1</v>
      </c>
      <c r="X738">
        <v>10.4</v>
      </c>
      <c r="Y738">
        <v>0</v>
      </c>
      <c r="Z738">
        <v>3.16</v>
      </c>
      <c r="AA738">
        <v>0.04</v>
      </c>
      <c r="AB738">
        <v>0</v>
      </c>
      <c r="AC738">
        <v>0</v>
      </c>
      <c r="AD738">
        <v>1</v>
      </c>
      <c r="AE738">
        <v>0</v>
      </c>
      <c r="AF738" t="s">
        <v>45</v>
      </c>
      <c r="AG738">
        <v>10.4</v>
      </c>
      <c r="AH738">
        <v>2</v>
      </c>
      <c r="AI738">
        <v>22957511</v>
      </c>
      <c r="AJ738">
        <v>762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>
      <c r="A739">
        <f>ROW(Source!A1617)</f>
        <v>1617</v>
      </c>
      <c r="B739">
        <v>22957512</v>
      </c>
      <c r="C739">
        <v>22957398</v>
      </c>
      <c r="D739">
        <v>7182702</v>
      </c>
      <c r="E739">
        <v>7157832</v>
      </c>
      <c r="F739">
        <v>1</v>
      </c>
      <c r="G739">
        <v>7157832</v>
      </c>
      <c r="H739">
        <v>3</v>
      </c>
      <c r="I739" t="s">
        <v>1066</v>
      </c>
      <c r="J739" t="s">
        <v>45</v>
      </c>
      <c r="K739" t="s">
        <v>1134</v>
      </c>
      <c r="L739">
        <v>1348</v>
      </c>
      <c r="N739">
        <v>1009</v>
      </c>
      <c r="O739" t="s">
        <v>138</v>
      </c>
      <c r="P739" t="s">
        <v>138</v>
      </c>
      <c r="Q739">
        <v>1000</v>
      </c>
      <c r="X739">
        <v>6.6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1</v>
      </c>
      <c r="AE739">
        <v>0</v>
      </c>
      <c r="AF739" t="s">
        <v>45</v>
      </c>
      <c r="AG739">
        <v>6.6</v>
      </c>
      <c r="AH739">
        <v>2</v>
      </c>
      <c r="AI739">
        <v>22957512</v>
      </c>
      <c r="AJ739">
        <v>763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>
      <c r="A740">
        <f>ROW(Source!A1618)</f>
        <v>1618</v>
      </c>
      <c r="B740">
        <v>22957409</v>
      </c>
      <c r="C740">
        <v>22957405</v>
      </c>
      <c r="D740">
        <v>7157835</v>
      </c>
      <c r="E740">
        <v>7157832</v>
      </c>
      <c r="F740">
        <v>1</v>
      </c>
      <c r="G740">
        <v>7157832</v>
      </c>
      <c r="H740">
        <v>1</v>
      </c>
      <c r="I740" t="s">
        <v>1053</v>
      </c>
      <c r="J740" t="s">
        <v>45</v>
      </c>
      <c r="K740" t="s">
        <v>1054</v>
      </c>
      <c r="L740">
        <v>1191</v>
      </c>
      <c r="N740">
        <v>1013</v>
      </c>
      <c r="O740" t="s">
        <v>1055</v>
      </c>
      <c r="P740" t="s">
        <v>1055</v>
      </c>
      <c r="Q740">
        <v>1</v>
      </c>
      <c r="X740">
        <v>23.33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1</v>
      </c>
      <c r="AE740">
        <v>1</v>
      </c>
      <c r="AF740" t="s">
        <v>45</v>
      </c>
      <c r="AG740">
        <v>23.33</v>
      </c>
      <c r="AH740">
        <v>2</v>
      </c>
      <c r="AI740">
        <v>22957406</v>
      </c>
      <c r="AJ740">
        <v>764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>
      <c r="A741">
        <f>ROW(Source!A1618)</f>
        <v>1618</v>
      </c>
      <c r="B741">
        <v>22957410</v>
      </c>
      <c r="C741">
        <v>22957405</v>
      </c>
      <c r="D741">
        <v>7231062</v>
      </c>
      <c r="E741">
        <v>1</v>
      </c>
      <c r="F741">
        <v>1</v>
      </c>
      <c r="G741">
        <v>7157832</v>
      </c>
      <c r="H741">
        <v>2</v>
      </c>
      <c r="I741" t="s">
        <v>1199</v>
      </c>
      <c r="J741" t="s">
        <v>1200</v>
      </c>
      <c r="K741" t="s">
        <v>1201</v>
      </c>
      <c r="L741">
        <v>1368</v>
      </c>
      <c r="N741">
        <v>1011</v>
      </c>
      <c r="O741" t="s">
        <v>1059</v>
      </c>
      <c r="P741" t="s">
        <v>1059</v>
      </c>
      <c r="Q741">
        <v>1</v>
      </c>
      <c r="X741">
        <v>7.82</v>
      </c>
      <c r="Y741">
        <v>0</v>
      </c>
      <c r="Z741">
        <v>1.61</v>
      </c>
      <c r="AA741">
        <v>0.04</v>
      </c>
      <c r="AB741">
        <v>0</v>
      </c>
      <c r="AC741">
        <v>0</v>
      </c>
      <c r="AD741">
        <v>1</v>
      </c>
      <c r="AE741">
        <v>0</v>
      </c>
      <c r="AF741" t="s">
        <v>45</v>
      </c>
      <c r="AG741">
        <v>7.82</v>
      </c>
      <c r="AH741">
        <v>2</v>
      </c>
      <c r="AI741">
        <v>22957407</v>
      </c>
      <c r="AJ741">
        <v>765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>
      <c r="A742">
        <f>ROW(Source!A1618)</f>
        <v>1618</v>
      </c>
      <c r="B742">
        <v>22957411</v>
      </c>
      <c r="C742">
        <v>22957405</v>
      </c>
      <c r="D742">
        <v>7231827</v>
      </c>
      <c r="E742">
        <v>1</v>
      </c>
      <c r="F742">
        <v>1</v>
      </c>
      <c r="G742">
        <v>7157832</v>
      </c>
      <c r="H742">
        <v>3</v>
      </c>
      <c r="I742" t="s">
        <v>612</v>
      </c>
      <c r="J742" t="s">
        <v>614</v>
      </c>
      <c r="K742" t="s">
        <v>613</v>
      </c>
      <c r="L742">
        <v>1339</v>
      </c>
      <c r="N742">
        <v>1007</v>
      </c>
      <c r="O742" t="s">
        <v>102</v>
      </c>
      <c r="P742" t="s">
        <v>102</v>
      </c>
      <c r="Q742">
        <v>1</v>
      </c>
      <c r="X742">
        <v>3.5</v>
      </c>
      <c r="Y742">
        <v>7.07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0</v>
      </c>
      <c r="AF742" t="s">
        <v>45</v>
      </c>
      <c r="AG742">
        <v>3.5</v>
      </c>
      <c r="AH742">
        <v>2</v>
      </c>
      <c r="AI742">
        <v>22957408</v>
      </c>
      <c r="AJ742">
        <v>766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>
      <c r="A743">
        <f>ROW(Source!A1618)</f>
        <v>1618</v>
      </c>
      <c r="B743">
        <v>22957412</v>
      </c>
      <c r="C743">
        <v>22957405</v>
      </c>
      <c r="D743">
        <v>7178728</v>
      </c>
      <c r="E743">
        <v>7157832</v>
      </c>
      <c r="F743">
        <v>1</v>
      </c>
      <c r="G743">
        <v>7157832</v>
      </c>
      <c r="H743">
        <v>3</v>
      </c>
      <c r="I743" t="s">
        <v>1451</v>
      </c>
      <c r="J743" t="s">
        <v>45</v>
      </c>
      <c r="K743" t="s">
        <v>1508</v>
      </c>
      <c r="L743">
        <v>1339</v>
      </c>
      <c r="N743">
        <v>1007</v>
      </c>
      <c r="O743" t="s">
        <v>102</v>
      </c>
      <c r="P743" t="s">
        <v>102</v>
      </c>
      <c r="Q743">
        <v>1</v>
      </c>
      <c r="X743">
        <v>2.04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 t="s">
        <v>45</v>
      </c>
      <c r="AG743">
        <v>2.04</v>
      </c>
      <c r="AH743">
        <v>3</v>
      </c>
      <c r="AI743">
        <v>-1</v>
      </c>
      <c r="AJ743" t="s">
        <v>45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>
      <c r="A744">
        <f>ROW(Source!A1620)</f>
        <v>1620</v>
      </c>
      <c r="B744">
        <v>22957418</v>
      </c>
      <c r="C744">
        <v>22957415</v>
      </c>
      <c r="D744">
        <v>7157835</v>
      </c>
      <c r="E744">
        <v>7157832</v>
      </c>
      <c r="F744">
        <v>1</v>
      </c>
      <c r="G744">
        <v>7157832</v>
      </c>
      <c r="H744">
        <v>1</v>
      </c>
      <c r="I744" t="s">
        <v>1053</v>
      </c>
      <c r="J744" t="s">
        <v>45</v>
      </c>
      <c r="K744" t="s">
        <v>1054</v>
      </c>
      <c r="L744">
        <v>1191</v>
      </c>
      <c r="N744">
        <v>1013</v>
      </c>
      <c r="O744" t="s">
        <v>1055</v>
      </c>
      <c r="P744" t="s">
        <v>1055</v>
      </c>
      <c r="Q744">
        <v>1</v>
      </c>
      <c r="X744">
        <v>0.44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1</v>
      </c>
      <c r="AF744" t="s">
        <v>942</v>
      </c>
      <c r="AG744">
        <v>0.13200000000000001</v>
      </c>
      <c r="AH744">
        <v>2</v>
      </c>
      <c r="AI744">
        <v>22957416</v>
      </c>
      <c r="AJ744">
        <v>768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>
      <c r="A745">
        <f>ROW(Source!A1620)</f>
        <v>1620</v>
      </c>
      <c r="B745">
        <v>22957419</v>
      </c>
      <c r="C745">
        <v>22957415</v>
      </c>
      <c r="D745">
        <v>7231062</v>
      </c>
      <c r="E745">
        <v>1</v>
      </c>
      <c r="F745">
        <v>1</v>
      </c>
      <c r="G745">
        <v>7157832</v>
      </c>
      <c r="H745">
        <v>2</v>
      </c>
      <c r="I745" t="s">
        <v>1199</v>
      </c>
      <c r="J745" t="s">
        <v>1200</v>
      </c>
      <c r="K745" t="s">
        <v>1201</v>
      </c>
      <c r="L745">
        <v>1368</v>
      </c>
      <c r="N745">
        <v>1011</v>
      </c>
      <c r="O745" t="s">
        <v>1059</v>
      </c>
      <c r="P745" t="s">
        <v>1059</v>
      </c>
      <c r="Q745">
        <v>1</v>
      </c>
      <c r="X745">
        <v>2</v>
      </c>
      <c r="Y745">
        <v>0</v>
      </c>
      <c r="Z745">
        <v>1.61</v>
      </c>
      <c r="AA745">
        <v>0.04</v>
      </c>
      <c r="AB745">
        <v>0</v>
      </c>
      <c r="AC745">
        <v>0</v>
      </c>
      <c r="AD745">
        <v>1</v>
      </c>
      <c r="AE745">
        <v>0</v>
      </c>
      <c r="AF745" t="s">
        <v>886</v>
      </c>
      <c r="AG745">
        <v>4</v>
      </c>
      <c r="AH745">
        <v>2</v>
      </c>
      <c r="AI745">
        <v>22957417</v>
      </c>
      <c r="AJ745">
        <v>769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>
      <c r="A746">
        <f>ROW(Source!A1620)</f>
        <v>1620</v>
      </c>
      <c r="B746">
        <v>22957420</v>
      </c>
      <c r="C746">
        <v>22957415</v>
      </c>
      <c r="D746">
        <v>7178728</v>
      </c>
      <c r="E746">
        <v>7157832</v>
      </c>
      <c r="F746">
        <v>1</v>
      </c>
      <c r="G746">
        <v>7157832</v>
      </c>
      <c r="H746">
        <v>3</v>
      </c>
      <c r="I746" t="s">
        <v>1451</v>
      </c>
      <c r="J746" t="s">
        <v>45</v>
      </c>
      <c r="K746" t="s">
        <v>1508</v>
      </c>
      <c r="L746">
        <v>1339</v>
      </c>
      <c r="N746">
        <v>1007</v>
      </c>
      <c r="O746" t="s">
        <v>102</v>
      </c>
      <c r="P746" t="s">
        <v>102</v>
      </c>
      <c r="Q746">
        <v>1</v>
      </c>
      <c r="X746">
        <v>0.51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 t="s">
        <v>45</v>
      </c>
      <c r="AG746">
        <v>0.51</v>
      </c>
      <c r="AH746">
        <v>3</v>
      </c>
      <c r="AI746">
        <v>-1</v>
      </c>
      <c r="AJ746" t="s">
        <v>45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>
      <c r="A747">
        <f>ROW(Source!A1622)</f>
        <v>1622</v>
      </c>
      <c r="B747">
        <v>22957236</v>
      </c>
      <c r="C747">
        <v>22957235</v>
      </c>
      <c r="D747">
        <v>7157835</v>
      </c>
      <c r="E747">
        <v>7157832</v>
      </c>
      <c r="F747">
        <v>1</v>
      </c>
      <c r="G747">
        <v>7157832</v>
      </c>
      <c r="H747">
        <v>1</v>
      </c>
      <c r="I747" t="s">
        <v>1053</v>
      </c>
      <c r="J747" t="s">
        <v>45</v>
      </c>
      <c r="K747" t="s">
        <v>1054</v>
      </c>
      <c r="L747">
        <v>1191</v>
      </c>
      <c r="N747">
        <v>1013</v>
      </c>
      <c r="O747" t="s">
        <v>1055</v>
      </c>
      <c r="P747" t="s">
        <v>1055</v>
      </c>
      <c r="Q747">
        <v>1</v>
      </c>
      <c r="X747">
        <v>28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1</v>
      </c>
      <c r="AF747" t="s">
        <v>45</v>
      </c>
      <c r="AG747">
        <v>28</v>
      </c>
      <c r="AH747">
        <v>2</v>
      </c>
      <c r="AI747">
        <v>22957236</v>
      </c>
      <c r="AJ747">
        <v>771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>
      <c r="A748">
        <f>ROW(Source!A1622)</f>
        <v>1622</v>
      </c>
      <c r="B748">
        <v>22957237</v>
      </c>
      <c r="C748">
        <v>22957235</v>
      </c>
      <c r="D748">
        <v>7159942</v>
      </c>
      <c r="E748">
        <v>7157832</v>
      </c>
      <c r="F748">
        <v>1</v>
      </c>
      <c r="G748">
        <v>7157832</v>
      </c>
      <c r="H748">
        <v>2</v>
      </c>
      <c r="I748" t="s">
        <v>1063</v>
      </c>
      <c r="J748" t="s">
        <v>45</v>
      </c>
      <c r="K748" t="s">
        <v>1064</v>
      </c>
      <c r="L748">
        <v>1344</v>
      </c>
      <c r="N748">
        <v>1008</v>
      </c>
      <c r="O748" t="s">
        <v>1065</v>
      </c>
      <c r="P748" t="s">
        <v>1065</v>
      </c>
      <c r="Q748">
        <v>1</v>
      </c>
      <c r="X748">
        <v>128.18</v>
      </c>
      <c r="Y748">
        <v>0</v>
      </c>
      <c r="Z748">
        <v>1</v>
      </c>
      <c r="AA748">
        <v>0</v>
      </c>
      <c r="AB748">
        <v>0</v>
      </c>
      <c r="AC748">
        <v>0</v>
      </c>
      <c r="AD748">
        <v>1</v>
      </c>
      <c r="AE748">
        <v>0</v>
      </c>
      <c r="AF748" t="s">
        <v>45</v>
      </c>
      <c r="AG748">
        <v>128.18</v>
      </c>
      <c r="AH748">
        <v>2</v>
      </c>
      <c r="AI748">
        <v>22957237</v>
      </c>
      <c r="AJ748">
        <v>772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>
      <c r="A749">
        <f>ROW(Source!A1622)</f>
        <v>1622</v>
      </c>
      <c r="B749">
        <v>22957238</v>
      </c>
      <c r="C749">
        <v>22957235</v>
      </c>
      <c r="D749">
        <v>7232718</v>
      </c>
      <c r="E749">
        <v>1</v>
      </c>
      <c r="F749">
        <v>1</v>
      </c>
      <c r="G749">
        <v>7157832</v>
      </c>
      <c r="H749">
        <v>3</v>
      </c>
      <c r="I749" t="s">
        <v>1358</v>
      </c>
      <c r="J749" t="s">
        <v>1359</v>
      </c>
      <c r="K749" t="s">
        <v>1360</v>
      </c>
      <c r="L749">
        <v>1348</v>
      </c>
      <c r="N749">
        <v>1009</v>
      </c>
      <c r="O749" t="s">
        <v>138</v>
      </c>
      <c r="P749" t="s">
        <v>138</v>
      </c>
      <c r="Q749">
        <v>1000</v>
      </c>
      <c r="X749">
        <v>4.0000000000000001E-3</v>
      </c>
      <c r="Y749">
        <v>27329.119999999999</v>
      </c>
      <c r="Z749">
        <v>0</v>
      </c>
      <c r="AA749">
        <v>0</v>
      </c>
      <c r="AB749">
        <v>0</v>
      </c>
      <c r="AC749">
        <v>0</v>
      </c>
      <c r="AD749">
        <v>1</v>
      </c>
      <c r="AE749">
        <v>0</v>
      </c>
      <c r="AF749" t="s">
        <v>45</v>
      </c>
      <c r="AG749">
        <v>4.0000000000000001E-3</v>
      </c>
      <c r="AH749">
        <v>2</v>
      </c>
      <c r="AI749">
        <v>22957238</v>
      </c>
      <c r="AJ749">
        <v>773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>
      <c r="A750">
        <f>ROW(Source!A1622)</f>
        <v>1622</v>
      </c>
      <c r="B750">
        <v>22957239</v>
      </c>
      <c r="C750">
        <v>22957235</v>
      </c>
      <c r="D750">
        <v>7231752</v>
      </c>
      <c r="E750">
        <v>1</v>
      </c>
      <c r="F750">
        <v>1</v>
      </c>
      <c r="G750">
        <v>7157832</v>
      </c>
      <c r="H750">
        <v>3</v>
      </c>
      <c r="I750" t="s">
        <v>1361</v>
      </c>
      <c r="J750" t="s">
        <v>1362</v>
      </c>
      <c r="K750" t="s">
        <v>1363</v>
      </c>
      <c r="L750">
        <v>1348</v>
      </c>
      <c r="N750">
        <v>1009</v>
      </c>
      <c r="O750" t="s">
        <v>138</v>
      </c>
      <c r="P750" t="s">
        <v>138</v>
      </c>
      <c r="Q750">
        <v>1000</v>
      </c>
      <c r="X750">
        <v>5.3999999999999999E-2</v>
      </c>
      <c r="Y750">
        <v>6767.09</v>
      </c>
      <c r="Z750">
        <v>0</v>
      </c>
      <c r="AA750">
        <v>0</v>
      </c>
      <c r="AB750">
        <v>0</v>
      </c>
      <c r="AC750">
        <v>0</v>
      </c>
      <c r="AD750">
        <v>1</v>
      </c>
      <c r="AE750">
        <v>0</v>
      </c>
      <c r="AF750" t="s">
        <v>45</v>
      </c>
      <c r="AG750">
        <v>5.3999999999999999E-2</v>
      </c>
      <c r="AH750">
        <v>2</v>
      </c>
      <c r="AI750">
        <v>22957239</v>
      </c>
      <c r="AJ750">
        <v>775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>
      <c r="A751">
        <f>ROW(Source!A1622)</f>
        <v>1622</v>
      </c>
      <c r="B751">
        <v>22957240</v>
      </c>
      <c r="C751">
        <v>22957235</v>
      </c>
      <c r="D751">
        <v>7231763</v>
      </c>
      <c r="E751">
        <v>1</v>
      </c>
      <c r="F751">
        <v>1</v>
      </c>
      <c r="G751">
        <v>7157832</v>
      </c>
      <c r="H751">
        <v>3</v>
      </c>
      <c r="I751" t="s">
        <v>1364</v>
      </c>
      <c r="J751" t="s">
        <v>1365</v>
      </c>
      <c r="K751" t="s">
        <v>1366</v>
      </c>
      <c r="L751">
        <v>1348</v>
      </c>
      <c r="N751">
        <v>1009</v>
      </c>
      <c r="O751" t="s">
        <v>138</v>
      </c>
      <c r="P751" t="s">
        <v>138</v>
      </c>
      <c r="Q751">
        <v>1000</v>
      </c>
      <c r="X751">
        <v>2.3E-2</v>
      </c>
      <c r="Y751">
        <v>3389.74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45</v>
      </c>
      <c r="AG751">
        <v>2.3E-2</v>
      </c>
      <c r="AH751">
        <v>2</v>
      </c>
      <c r="AI751">
        <v>22957240</v>
      </c>
      <c r="AJ751">
        <v>776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>
      <c r="A752">
        <f>ROW(Source!A1622)</f>
        <v>1622</v>
      </c>
      <c r="B752">
        <v>22957241</v>
      </c>
      <c r="C752">
        <v>22957235</v>
      </c>
      <c r="D752">
        <v>7232317</v>
      </c>
      <c r="E752">
        <v>1</v>
      </c>
      <c r="F752">
        <v>1</v>
      </c>
      <c r="G752">
        <v>7157832</v>
      </c>
      <c r="H752">
        <v>3</v>
      </c>
      <c r="I752" t="s">
        <v>1367</v>
      </c>
      <c r="J752" t="s">
        <v>1368</v>
      </c>
      <c r="K752" t="s">
        <v>1369</v>
      </c>
      <c r="L752">
        <v>1348</v>
      </c>
      <c r="N752">
        <v>1009</v>
      </c>
      <c r="O752" t="s">
        <v>138</v>
      </c>
      <c r="P752" t="s">
        <v>138</v>
      </c>
      <c r="Q752">
        <v>1000</v>
      </c>
      <c r="X752">
        <v>0.25</v>
      </c>
      <c r="Y752">
        <v>20171.52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45</v>
      </c>
      <c r="AG752">
        <v>0.25</v>
      </c>
      <c r="AH752">
        <v>2</v>
      </c>
      <c r="AI752">
        <v>22957241</v>
      </c>
      <c r="AJ752">
        <v>777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>
      <c r="A753">
        <f>ROW(Source!A1622)</f>
        <v>1622</v>
      </c>
      <c r="B753">
        <v>22957242</v>
      </c>
      <c r="C753">
        <v>22957235</v>
      </c>
      <c r="D753">
        <v>7179538</v>
      </c>
      <c r="E753">
        <v>7157832</v>
      </c>
      <c r="F753">
        <v>1</v>
      </c>
      <c r="G753">
        <v>7157832</v>
      </c>
      <c r="H753">
        <v>3</v>
      </c>
      <c r="I753" t="s">
        <v>1524</v>
      </c>
      <c r="J753" t="s">
        <v>45</v>
      </c>
      <c r="K753" t="s">
        <v>1525</v>
      </c>
      <c r="L753">
        <v>1327</v>
      </c>
      <c r="N753">
        <v>1005</v>
      </c>
      <c r="O753" t="s">
        <v>462</v>
      </c>
      <c r="P753" t="s">
        <v>462</v>
      </c>
      <c r="Q753">
        <v>1</v>
      </c>
      <c r="X753">
        <v>112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 t="s">
        <v>45</v>
      </c>
      <c r="AG753">
        <v>112</v>
      </c>
      <c r="AH753">
        <v>3</v>
      </c>
      <c r="AI753">
        <v>-1</v>
      </c>
      <c r="AJ753" t="s">
        <v>45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>
      <c r="A754">
        <f>ROW(Source!A1624)</f>
        <v>1624</v>
      </c>
      <c r="B754">
        <v>22957254</v>
      </c>
      <c r="C754">
        <v>22957253</v>
      </c>
      <c r="D754">
        <v>7157835</v>
      </c>
      <c r="E754">
        <v>7157832</v>
      </c>
      <c r="F754">
        <v>1</v>
      </c>
      <c r="G754">
        <v>7157832</v>
      </c>
      <c r="H754">
        <v>1</v>
      </c>
      <c r="I754" t="s">
        <v>1053</v>
      </c>
      <c r="J754" t="s">
        <v>45</v>
      </c>
      <c r="K754" t="s">
        <v>1054</v>
      </c>
      <c r="L754">
        <v>1191</v>
      </c>
      <c r="N754">
        <v>1013</v>
      </c>
      <c r="O754" t="s">
        <v>1055</v>
      </c>
      <c r="P754" t="s">
        <v>1055</v>
      </c>
      <c r="Q754">
        <v>1</v>
      </c>
      <c r="X754">
        <v>22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1</v>
      </c>
      <c r="AF754" t="s">
        <v>45</v>
      </c>
      <c r="AG754">
        <v>22</v>
      </c>
      <c r="AH754">
        <v>2</v>
      </c>
      <c r="AI754">
        <v>22957254</v>
      </c>
      <c r="AJ754">
        <v>778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>
      <c r="A755">
        <f>ROW(Source!A1624)</f>
        <v>1624</v>
      </c>
      <c r="B755">
        <v>22957255</v>
      </c>
      <c r="C755">
        <v>22957253</v>
      </c>
      <c r="D755">
        <v>7159942</v>
      </c>
      <c r="E755">
        <v>7157832</v>
      </c>
      <c r="F755">
        <v>1</v>
      </c>
      <c r="G755">
        <v>7157832</v>
      </c>
      <c r="H755">
        <v>2</v>
      </c>
      <c r="I755" t="s">
        <v>1063</v>
      </c>
      <c r="J755" t="s">
        <v>45</v>
      </c>
      <c r="K755" t="s">
        <v>1064</v>
      </c>
      <c r="L755">
        <v>1344</v>
      </c>
      <c r="N755">
        <v>1008</v>
      </c>
      <c r="O755" t="s">
        <v>1065</v>
      </c>
      <c r="P755" t="s">
        <v>1065</v>
      </c>
      <c r="Q755">
        <v>1</v>
      </c>
      <c r="X755">
        <v>84.4</v>
      </c>
      <c r="Y755">
        <v>0</v>
      </c>
      <c r="Z755">
        <v>1</v>
      </c>
      <c r="AA755">
        <v>0</v>
      </c>
      <c r="AB755">
        <v>0</v>
      </c>
      <c r="AC755">
        <v>0</v>
      </c>
      <c r="AD755">
        <v>1</v>
      </c>
      <c r="AE755">
        <v>0</v>
      </c>
      <c r="AF755" t="s">
        <v>45</v>
      </c>
      <c r="AG755">
        <v>84.4</v>
      </c>
      <c r="AH755">
        <v>2</v>
      </c>
      <c r="AI755">
        <v>22957255</v>
      </c>
      <c r="AJ755">
        <v>779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>
      <c r="A756">
        <f>ROW(Source!A1624)</f>
        <v>1624</v>
      </c>
      <c r="B756">
        <v>22957256</v>
      </c>
      <c r="C756">
        <v>22957253</v>
      </c>
      <c r="D756">
        <v>7232718</v>
      </c>
      <c r="E756">
        <v>1</v>
      </c>
      <c r="F756">
        <v>1</v>
      </c>
      <c r="G756">
        <v>7157832</v>
      </c>
      <c r="H756">
        <v>3</v>
      </c>
      <c r="I756" t="s">
        <v>1358</v>
      </c>
      <c r="J756" t="s">
        <v>1359</v>
      </c>
      <c r="K756" t="s">
        <v>1360</v>
      </c>
      <c r="L756">
        <v>1348</v>
      </c>
      <c r="N756">
        <v>1009</v>
      </c>
      <c r="O756" t="s">
        <v>138</v>
      </c>
      <c r="P756" t="s">
        <v>138</v>
      </c>
      <c r="Q756">
        <v>1000</v>
      </c>
      <c r="X756">
        <v>4.0000000000000001E-3</v>
      </c>
      <c r="Y756">
        <v>27329.119999999999</v>
      </c>
      <c r="Z756">
        <v>0</v>
      </c>
      <c r="AA756">
        <v>0</v>
      </c>
      <c r="AB756">
        <v>0</v>
      </c>
      <c r="AC756">
        <v>0</v>
      </c>
      <c r="AD756">
        <v>1</v>
      </c>
      <c r="AE756">
        <v>0</v>
      </c>
      <c r="AF756" t="s">
        <v>45</v>
      </c>
      <c r="AG756">
        <v>4.0000000000000001E-3</v>
      </c>
      <c r="AH756">
        <v>2</v>
      </c>
      <c r="AI756">
        <v>22957256</v>
      </c>
      <c r="AJ756">
        <v>780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>
      <c r="A757">
        <f>ROW(Source!A1624)</f>
        <v>1624</v>
      </c>
      <c r="B757">
        <v>22957257</v>
      </c>
      <c r="C757">
        <v>22957253</v>
      </c>
      <c r="D757">
        <v>7231752</v>
      </c>
      <c r="E757">
        <v>1</v>
      </c>
      <c r="F757">
        <v>1</v>
      </c>
      <c r="G757">
        <v>7157832</v>
      </c>
      <c r="H757">
        <v>3</v>
      </c>
      <c r="I757" t="s">
        <v>1361</v>
      </c>
      <c r="J757" t="s">
        <v>1362</v>
      </c>
      <c r="K757" t="s">
        <v>1363</v>
      </c>
      <c r="L757">
        <v>1348</v>
      </c>
      <c r="N757">
        <v>1009</v>
      </c>
      <c r="O757" t="s">
        <v>138</v>
      </c>
      <c r="P757" t="s">
        <v>138</v>
      </c>
      <c r="Q757">
        <v>1000</v>
      </c>
      <c r="X757">
        <v>5.3999999999999999E-2</v>
      </c>
      <c r="Y757">
        <v>6767.09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0</v>
      </c>
      <c r="AF757" t="s">
        <v>45</v>
      </c>
      <c r="AG757">
        <v>5.3999999999999999E-2</v>
      </c>
      <c r="AH757">
        <v>2</v>
      </c>
      <c r="AI757">
        <v>22957257</v>
      </c>
      <c r="AJ757">
        <v>782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>
      <c r="A758">
        <f>ROW(Source!A1624)</f>
        <v>1624</v>
      </c>
      <c r="B758">
        <v>22957258</v>
      </c>
      <c r="C758">
        <v>22957253</v>
      </c>
      <c r="D758">
        <v>7231763</v>
      </c>
      <c r="E758">
        <v>1</v>
      </c>
      <c r="F758">
        <v>1</v>
      </c>
      <c r="G758">
        <v>7157832</v>
      </c>
      <c r="H758">
        <v>3</v>
      </c>
      <c r="I758" t="s">
        <v>1364</v>
      </c>
      <c r="J758" t="s">
        <v>1365</v>
      </c>
      <c r="K758" t="s">
        <v>1366</v>
      </c>
      <c r="L758">
        <v>1348</v>
      </c>
      <c r="N758">
        <v>1009</v>
      </c>
      <c r="O758" t="s">
        <v>138</v>
      </c>
      <c r="P758" t="s">
        <v>138</v>
      </c>
      <c r="Q758">
        <v>1000</v>
      </c>
      <c r="X758">
        <v>2.3E-2</v>
      </c>
      <c r="Y758">
        <v>3389.74</v>
      </c>
      <c r="Z758">
        <v>0</v>
      </c>
      <c r="AA758">
        <v>0</v>
      </c>
      <c r="AB758">
        <v>0</v>
      </c>
      <c r="AC758">
        <v>0</v>
      </c>
      <c r="AD758">
        <v>1</v>
      </c>
      <c r="AE758">
        <v>0</v>
      </c>
      <c r="AF758" t="s">
        <v>45</v>
      </c>
      <c r="AG758">
        <v>2.3E-2</v>
      </c>
      <c r="AH758">
        <v>2</v>
      </c>
      <c r="AI758">
        <v>22957258</v>
      </c>
      <c r="AJ758">
        <v>783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>
      <c r="A759">
        <f>ROW(Source!A1624)</f>
        <v>1624</v>
      </c>
      <c r="B759">
        <v>22957259</v>
      </c>
      <c r="C759">
        <v>22957253</v>
      </c>
      <c r="D759">
        <v>7232317</v>
      </c>
      <c r="E759">
        <v>1</v>
      </c>
      <c r="F759">
        <v>1</v>
      </c>
      <c r="G759">
        <v>7157832</v>
      </c>
      <c r="H759">
        <v>3</v>
      </c>
      <c r="I759" t="s">
        <v>1367</v>
      </c>
      <c r="J759" t="s">
        <v>1368</v>
      </c>
      <c r="K759" t="s">
        <v>1369</v>
      </c>
      <c r="L759">
        <v>1348</v>
      </c>
      <c r="N759">
        <v>1009</v>
      </c>
      <c r="O759" t="s">
        <v>138</v>
      </c>
      <c r="P759" t="s">
        <v>138</v>
      </c>
      <c r="Q759">
        <v>1000</v>
      </c>
      <c r="X759">
        <v>0.13</v>
      </c>
      <c r="Y759">
        <v>20171.52</v>
      </c>
      <c r="Z759">
        <v>0</v>
      </c>
      <c r="AA759">
        <v>0</v>
      </c>
      <c r="AB759">
        <v>0</v>
      </c>
      <c r="AC759">
        <v>0</v>
      </c>
      <c r="AD759">
        <v>1</v>
      </c>
      <c r="AE759">
        <v>0</v>
      </c>
      <c r="AF759" t="s">
        <v>45</v>
      </c>
      <c r="AG759">
        <v>0.13</v>
      </c>
      <c r="AH759">
        <v>2</v>
      </c>
      <c r="AI759">
        <v>22957259</v>
      </c>
      <c r="AJ759">
        <v>784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>
      <c r="A760">
        <f>ROW(Source!A1624)</f>
        <v>1624</v>
      </c>
      <c r="B760">
        <v>22957260</v>
      </c>
      <c r="C760">
        <v>22957253</v>
      </c>
      <c r="D760">
        <v>7179538</v>
      </c>
      <c r="E760">
        <v>7157832</v>
      </c>
      <c r="F760">
        <v>1</v>
      </c>
      <c r="G760">
        <v>7157832</v>
      </c>
      <c r="H760">
        <v>3</v>
      </c>
      <c r="I760" t="s">
        <v>1524</v>
      </c>
      <c r="J760" t="s">
        <v>45</v>
      </c>
      <c r="K760" t="s">
        <v>1525</v>
      </c>
      <c r="L760">
        <v>1327</v>
      </c>
      <c r="N760">
        <v>1005</v>
      </c>
      <c r="O760" t="s">
        <v>462</v>
      </c>
      <c r="P760" t="s">
        <v>462</v>
      </c>
      <c r="Q760">
        <v>1</v>
      </c>
      <c r="X760">
        <v>112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 t="s">
        <v>45</v>
      </c>
      <c r="AG760">
        <v>112</v>
      </c>
      <c r="AH760">
        <v>3</v>
      </c>
      <c r="AI760">
        <v>-1</v>
      </c>
      <c r="AJ760" t="s">
        <v>45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>
      <c r="A761">
        <f>ROW(Source!A1626)</f>
        <v>1626</v>
      </c>
      <c r="B761">
        <v>22957272</v>
      </c>
      <c r="C761">
        <v>22957271</v>
      </c>
      <c r="D761">
        <v>7157835</v>
      </c>
      <c r="E761">
        <v>7157832</v>
      </c>
      <c r="F761">
        <v>1</v>
      </c>
      <c r="G761">
        <v>7157832</v>
      </c>
      <c r="H761">
        <v>1</v>
      </c>
      <c r="I761" t="s">
        <v>1053</v>
      </c>
      <c r="J761" t="s">
        <v>45</v>
      </c>
      <c r="K761" t="s">
        <v>1054</v>
      </c>
      <c r="L761">
        <v>1191</v>
      </c>
      <c r="N761">
        <v>1013</v>
      </c>
      <c r="O761" t="s">
        <v>1055</v>
      </c>
      <c r="P761" t="s">
        <v>1055</v>
      </c>
      <c r="Q761">
        <v>1</v>
      </c>
      <c r="X761">
        <v>106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1</v>
      </c>
      <c r="AF761" t="s">
        <v>45</v>
      </c>
      <c r="AG761">
        <v>106</v>
      </c>
      <c r="AH761">
        <v>2</v>
      </c>
      <c r="AI761">
        <v>22957272</v>
      </c>
      <c r="AJ761">
        <v>785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>
      <c r="A762">
        <f>ROW(Source!A1626)</f>
        <v>1626</v>
      </c>
      <c r="B762">
        <v>22957273</v>
      </c>
      <c r="C762">
        <v>22957271</v>
      </c>
      <c r="D762">
        <v>7159942</v>
      </c>
      <c r="E762">
        <v>7157832</v>
      </c>
      <c r="F762">
        <v>1</v>
      </c>
      <c r="G762">
        <v>7157832</v>
      </c>
      <c r="H762">
        <v>2</v>
      </c>
      <c r="I762" t="s">
        <v>1063</v>
      </c>
      <c r="J762" t="s">
        <v>45</v>
      </c>
      <c r="K762" t="s">
        <v>1064</v>
      </c>
      <c r="L762">
        <v>1344</v>
      </c>
      <c r="N762">
        <v>1008</v>
      </c>
      <c r="O762" t="s">
        <v>1065</v>
      </c>
      <c r="P762" t="s">
        <v>1065</v>
      </c>
      <c r="Q762">
        <v>1</v>
      </c>
      <c r="X762">
        <v>162.37</v>
      </c>
      <c r="Y762">
        <v>0</v>
      </c>
      <c r="Z762">
        <v>1</v>
      </c>
      <c r="AA762">
        <v>0</v>
      </c>
      <c r="AB762">
        <v>0</v>
      </c>
      <c r="AC762">
        <v>0</v>
      </c>
      <c r="AD762">
        <v>1</v>
      </c>
      <c r="AE762">
        <v>0</v>
      </c>
      <c r="AF762" t="s">
        <v>45</v>
      </c>
      <c r="AG762">
        <v>162.37</v>
      </c>
      <c r="AH762">
        <v>2</v>
      </c>
      <c r="AI762">
        <v>22957273</v>
      </c>
      <c r="AJ762">
        <v>786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>
      <c r="A763">
        <f>ROW(Source!A1626)</f>
        <v>1626</v>
      </c>
      <c r="B763">
        <v>22957276</v>
      </c>
      <c r="C763">
        <v>22957271</v>
      </c>
      <c r="D763">
        <v>7182707</v>
      </c>
      <c r="E763">
        <v>7157832</v>
      </c>
      <c r="F763">
        <v>1</v>
      </c>
      <c r="G763">
        <v>7157832</v>
      </c>
      <c r="H763">
        <v>3</v>
      </c>
      <c r="I763" t="s">
        <v>1066</v>
      </c>
      <c r="J763" t="s">
        <v>45</v>
      </c>
      <c r="K763" t="s">
        <v>1067</v>
      </c>
      <c r="L763">
        <v>1344</v>
      </c>
      <c r="N763">
        <v>1008</v>
      </c>
      <c r="O763" t="s">
        <v>1065</v>
      </c>
      <c r="P763" t="s">
        <v>1065</v>
      </c>
      <c r="Q763">
        <v>1</v>
      </c>
      <c r="X763">
        <v>5.67</v>
      </c>
      <c r="Y763">
        <v>1</v>
      </c>
      <c r="Z763">
        <v>0</v>
      </c>
      <c r="AA763">
        <v>0</v>
      </c>
      <c r="AB763">
        <v>0</v>
      </c>
      <c r="AC763">
        <v>0</v>
      </c>
      <c r="AD763">
        <v>1</v>
      </c>
      <c r="AE763">
        <v>0</v>
      </c>
      <c r="AF763" t="s">
        <v>45</v>
      </c>
      <c r="AG763">
        <v>5.67</v>
      </c>
      <c r="AH763">
        <v>3</v>
      </c>
      <c r="AI763">
        <v>-1</v>
      </c>
      <c r="AJ763" t="s">
        <v>45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>
      <c r="A764">
        <f>ROW(Source!A1626)</f>
        <v>1626</v>
      </c>
      <c r="B764">
        <v>22957274</v>
      </c>
      <c r="C764">
        <v>22957271</v>
      </c>
      <c r="D764">
        <v>7234965</v>
      </c>
      <c r="E764">
        <v>1</v>
      </c>
      <c r="F764">
        <v>1</v>
      </c>
      <c r="G764">
        <v>7157832</v>
      </c>
      <c r="H764">
        <v>3</v>
      </c>
      <c r="I764" t="s">
        <v>476</v>
      </c>
      <c r="J764" t="s">
        <v>478</v>
      </c>
      <c r="K764" t="s">
        <v>477</v>
      </c>
      <c r="L764">
        <v>1339</v>
      </c>
      <c r="N764">
        <v>1007</v>
      </c>
      <c r="O764" t="s">
        <v>102</v>
      </c>
      <c r="P764" t="s">
        <v>102</v>
      </c>
      <c r="Q764">
        <v>1</v>
      </c>
      <c r="X764">
        <v>2.23</v>
      </c>
      <c r="Y764">
        <v>478.96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0</v>
      </c>
      <c r="AF764" t="s">
        <v>45</v>
      </c>
      <c r="AG764">
        <v>2.23</v>
      </c>
      <c r="AH764">
        <v>3</v>
      </c>
      <c r="AI764">
        <v>-1</v>
      </c>
      <c r="AJ764" t="s">
        <v>45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>
      <c r="A765">
        <f>ROW(Source!A1626)</f>
        <v>1626</v>
      </c>
      <c r="B765">
        <v>22957275</v>
      </c>
      <c r="C765">
        <v>22957271</v>
      </c>
      <c r="D765">
        <v>7178836</v>
      </c>
      <c r="E765">
        <v>7157832</v>
      </c>
      <c r="F765">
        <v>1</v>
      </c>
      <c r="G765">
        <v>7157832</v>
      </c>
      <c r="H765">
        <v>3</v>
      </c>
      <c r="I765" t="s">
        <v>1526</v>
      </c>
      <c r="J765" t="s">
        <v>45</v>
      </c>
      <c r="K765" t="s">
        <v>1527</v>
      </c>
      <c r="L765">
        <v>1327</v>
      </c>
      <c r="N765">
        <v>1005</v>
      </c>
      <c r="O765" t="s">
        <v>462</v>
      </c>
      <c r="P765" t="s">
        <v>462</v>
      </c>
      <c r="Q765">
        <v>1</v>
      </c>
      <c r="X765">
        <v>102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 t="s">
        <v>45</v>
      </c>
      <c r="AG765">
        <v>102</v>
      </c>
      <c r="AH765">
        <v>3</v>
      </c>
      <c r="AI765">
        <v>-1</v>
      </c>
      <c r="AJ765" t="s">
        <v>45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>
      <c r="A766">
        <f>ROW(Source!A1657)</f>
        <v>1657</v>
      </c>
      <c r="B766">
        <v>22957428</v>
      </c>
      <c r="C766">
        <v>22957423</v>
      </c>
      <c r="D766">
        <v>7157835</v>
      </c>
      <c r="E766">
        <v>7157832</v>
      </c>
      <c r="F766">
        <v>1</v>
      </c>
      <c r="G766">
        <v>7157832</v>
      </c>
      <c r="H766">
        <v>1</v>
      </c>
      <c r="I766" t="s">
        <v>1053</v>
      </c>
      <c r="J766" t="s">
        <v>45</v>
      </c>
      <c r="K766" t="s">
        <v>1054</v>
      </c>
      <c r="L766">
        <v>1191</v>
      </c>
      <c r="N766">
        <v>1013</v>
      </c>
      <c r="O766" t="s">
        <v>1055</v>
      </c>
      <c r="P766" t="s">
        <v>1055</v>
      </c>
      <c r="Q766">
        <v>1</v>
      </c>
      <c r="X766">
        <v>69.87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1</v>
      </c>
      <c r="AE766">
        <v>1</v>
      </c>
      <c r="AF766" t="s">
        <v>45</v>
      </c>
      <c r="AG766">
        <v>69.87</v>
      </c>
      <c r="AH766">
        <v>2</v>
      </c>
      <c r="AI766">
        <v>22957424</v>
      </c>
      <c r="AJ766">
        <v>788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>
      <c r="A767">
        <f>ROW(Source!A1657)</f>
        <v>1657</v>
      </c>
      <c r="B767">
        <v>22957429</v>
      </c>
      <c r="C767">
        <v>22957423</v>
      </c>
      <c r="D767">
        <v>7231126</v>
      </c>
      <c r="E767">
        <v>1</v>
      </c>
      <c r="F767">
        <v>1</v>
      </c>
      <c r="G767">
        <v>7157832</v>
      </c>
      <c r="H767">
        <v>2</v>
      </c>
      <c r="I767" t="s">
        <v>1125</v>
      </c>
      <c r="J767" t="s">
        <v>1126</v>
      </c>
      <c r="K767" t="s">
        <v>1127</v>
      </c>
      <c r="L767">
        <v>1368</v>
      </c>
      <c r="N767">
        <v>1011</v>
      </c>
      <c r="O767" t="s">
        <v>1059</v>
      </c>
      <c r="P767" t="s">
        <v>1059</v>
      </c>
      <c r="Q767">
        <v>1</v>
      </c>
      <c r="X767">
        <v>1.44</v>
      </c>
      <c r="Y767">
        <v>0</v>
      </c>
      <c r="Z767">
        <v>41.62</v>
      </c>
      <c r="AA767">
        <v>13.33</v>
      </c>
      <c r="AB767">
        <v>0</v>
      </c>
      <c r="AC767">
        <v>0</v>
      </c>
      <c r="AD767">
        <v>1</v>
      </c>
      <c r="AE767">
        <v>0</v>
      </c>
      <c r="AF767" t="s">
        <v>45</v>
      </c>
      <c r="AG767">
        <v>1.44</v>
      </c>
      <c r="AH767">
        <v>2</v>
      </c>
      <c r="AI767">
        <v>22957425</v>
      </c>
      <c r="AJ767">
        <v>789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>
      <c r="A768">
        <f>ROW(Source!A1657)</f>
        <v>1657</v>
      </c>
      <c r="B768">
        <v>22957430</v>
      </c>
      <c r="C768">
        <v>22957423</v>
      </c>
      <c r="D768">
        <v>7231489</v>
      </c>
      <c r="E768">
        <v>1</v>
      </c>
      <c r="F768">
        <v>1</v>
      </c>
      <c r="G768">
        <v>7157832</v>
      </c>
      <c r="H768">
        <v>2</v>
      </c>
      <c r="I768" t="s">
        <v>1077</v>
      </c>
      <c r="J768" t="s">
        <v>1078</v>
      </c>
      <c r="K768" t="s">
        <v>1079</v>
      </c>
      <c r="L768">
        <v>1368</v>
      </c>
      <c r="N768">
        <v>1011</v>
      </c>
      <c r="O768" t="s">
        <v>1059</v>
      </c>
      <c r="P768" t="s">
        <v>1059</v>
      </c>
      <c r="Q768">
        <v>1</v>
      </c>
      <c r="X768">
        <v>1.44</v>
      </c>
      <c r="Y768">
        <v>0</v>
      </c>
      <c r="Z768">
        <v>3.16</v>
      </c>
      <c r="AA768">
        <v>0.04</v>
      </c>
      <c r="AB768">
        <v>0</v>
      </c>
      <c r="AC768">
        <v>0</v>
      </c>
      <c r="AD768">
        <v>1</v>
      </c>
      <c r="AE768">
        <v>0</v>
      </c>
      <c r="AF768" t="s">
        <v>45</v>
      </c>
      <c r="AG768">
        <v>1.44</v>
      </c>
      <c r="AH768">
        <v>2</v>
      </c>
      <c r="AI768">
        <v>22957426</v>
      </c>
      <c r="AJ768">
        <v>790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>
      <c r="A769">
        <f>ROW(Source!A1657)</f>
        <v>1657</v>
      </c>
      <c r="B769">
        <v>22957431</v>
      </c>
      <c r="C769">
        <v>22957423</v>
      </c>
      <c r="D769">
        <v>7182702</v>
      </c>
      <c r="E769">
        <v>7157832</v>
      </c>
      <c r="F769">
        <v>1</v>
      </c>
      <c r="G769">
        <v>7157832</v>
      </c>
      <c r="H769">
        <v>3</v>
      </c>
      <c r="I769" t="s">
        <v>1066</v>
      </c>
      <c r="J769" t="s">
        <v>45</v>
      </c>
      <c r="K769" t="s">
        <v>1134</v>
      </c>
      <c r="L769">
        <v>1348</v>
      </c>
      <c r="N769">
        <v>1009</v>
      </c>
      <c r="O769" t="s">
        <v>138</v>
      </c>
      <c r="P769" t="s">
        <v>138</v>
      </c>
      <c r="Q769">
        <v>1000</v>
      </c>
      <c r="X769">
        <v>5.2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1</v>
      </c>
      <c r="AE769">
        <v>0</v>
      </c>
      <c r="AF769" t="s">
        <v>45</v>
      </c>
      <c r="AG769">
        <v>5.2</v>
      </c>
      <c r="AH769">
        <v>2</v>
      </c>
      <c r="AI769">
        <v>22957427</v>
      </c>
      <c r="AJ769">
        <v>791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>
      <c r="A770">
        <f>ROW(Source!A1658)</f>
        <v>1658</v>
      </c>
      <c r="B770">
        <v>22957513</v>
      </c>
      <c r="C770">
        <v>22957432</v>
      </c>
      <c r="D770">
        <v>7157835</v>
      </c>
      <c r="E770">
        <v>7157832</v>
      </c>
      <c r="F770">
        <v>1</v>
      </c>
      <c r="G770">
        <v>7157832</v>
      </c>
      <c r="H770">
        <v>1</v>
      </c>
      <c r="I770" t="s">
        <v>1053</v>
      </c>
      <c r="J770" t="s">
        <v>45</v>
      </c>
      <c r="K770" t="s">
        <v>1054</v>
      </c>
      <c r="L770">
        <v>1191</v>
      </c>
      <c r="N770">
        <v>1013</v>
      </c>
      <c r="O770" t="s">
        <v>1055</v>
      </c>
      <c r="P770" t="s">
        <v>1055</v>
      </c>
      <c r="Q770">
        <v>1</v>
      </c>
      <c r="X770">
        <v>24.6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1</v>
      </c>
      <c r="AE770">
        <v>1</v>
      </c>
      <c r="AF770" t="s">
        <v>45</v>
      </c>
      <c r="AG770">
        <v>24.6</v>
      </c>
      <c r="AH770">
        <v>2</v>
      </c>
      <c r="AI770">
        <v>22957513</v>
      </c>
      <c r="AJ770">
        <v>792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>
      <c r="A771">
        <f>ROW(Source!A1658)</f>
        <v>1658</v>
      </c>
      <c r="B771">
        <v>22957514</v>
      </c>
      <c r="C771">
        <v>22957432</v>
      </c>
      <c r="D771">
        <v>7231126</v>
      </c>
      <c r="E771">
        <v>1</v>
      </c>
      <c r="F771">
        <v>1</v>
      </c>
      <c r="G771">
        <v>7157832</v>
      </c>
      <c r="H771">
        <v>2</v>
      </c>
      <c r="I771" t="s">
        <v>1125</v>
      </c>
      <c r="J771" t="s">
        <v>1126</v>
      </c>
      <c r="K771" t="s">
        <v>1127</v>
      </c>
      <c r="L771">
        <v>1368</v>
      </c>
      <c r="N771">
        <v>1011</v>
      </c>
      <c r="O771" t="s">
        <v>1059</v>
      </c>
      <c r="P771" t="s">
        <v>1059</v>
      </c>
      <c r="Q771">
        <v>1</v>
      </c>
      <c r="X771">
        <v>10.4</v>
      </c>
      <c r="Y771">
        <v>0</v>
      </c>
      <c r="Z771">
        <v>41.62</v>
      </c>
      <c r="AA771">
        <v>13.33</v>
      </c>
      <c r="AB771">
        <v>0</v>
      </c>
      <c r="AC771">
        <v>0</v>
      </c>
      <c r="AD771">
        <v>1</v>
      </c>
      <c r="AE771">
        <v>0</v>
      </c>
      <c r="AF771" t="s">
        <v>45</v>
      </c>
      <c r="AG771">
        <v>10.4</v>
      </c>
      <c r="AH771">
        <v>2</v>
      </c>
      <c r="AI771">
        <v>22957514</v>
      </c>
      <c r="AJ771">
        <v>793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>
      <c r="A772">
        <f>ROW(Source!A1658)</f>
        <v>1658</v>
      </c>
      <c r="B772">
        <v>22957515</v>
      </c>
      <c r="C772">
        <v>22957432</v>
      </c>
      <c r="D772">
        <v>7231489</v>
      </c>
      <c r="E772">
        <v>1</v>
      </c>
      <c r="F772">
        <v>1</v>
      </c>
      <c r="G772">
        <v>7157832</v>
      </c>
      <c r="H772">
        <v>2</v>
      </c>
      <c r="I772" t="s">
        <v>1077</v>
      </c>
      <c r="J772" t="s">
        <v>1078</v>
      </c>
      <c r="K772" t="s">
        <v>1079</v>
      </c>
      <c r="L772">
        <v>1368</v>
      </c>
      <c r="N772">
        <v>1011</v>
      </c>
      <c r="O772" t="s">
        <v>1059</v>
      </c>
      <c r="P772" t="s">
        <v>1059</v>
      </c>
      <c r="Q772">
        <v>1</v>
      </c>
      <c r="X772">
        <v>10.4</v>
      </c>
      <c r="Y772">
        <v>0</v>
      </c>
      <c r="Z772">
        <v>3.16</v>
      </c>
      <c r="AA772">
        <v>0.04</v>
      </c>
      <c r="AB772">
        <v>0</v>
      </c>
      <c r="AC772">
        <v>0</v>
      </c>
      <c r="AD772">
        <v>1</v>
      </c>
      <c r="AE772">
        <v>0</v>
      </c>
      <c r="AF772" t="s">
        <v>45</v>
      </c>
      <c r="AG772">
        <v>10.4</v>
      </c>
      <c r="AH772">
        <v>2</v>
      </c>
      <c r="AI772">
        <v>22957515</v>
      </c>
      <c r="AJ772">
        <v>794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>
      <c r="A773">
        <f>ROW(Source!A1658)</f>
        <v>1658</v>
      </c>
      <c r="B773">
        <v>22957516</v>
      </c>
      <c r="C773">
        <v>22957432</v>
      </c>
      <c r="D773">
        <v>7182702</v>
      </c>
      <c r="E773">
        <v>7157832</v>
      </c>
      <c r="F773">
        <v>1</v>
      </c>
      <c r="G773">
        <v>7157832</v>
      </c>
      <c r="H773">
        <v>3</v>
      </c>
      <c r="I773" t="s">
        <v>1066</v>
      </c>
      <c r="J773" t="s">
        <v>45</v>
      </c>
      <c r="K773" t="s">
        <v>1134</v>
      </c>
      <c r="L773">
        <v>1348</v>
      </c>
      <c r="N773">
        <v>1009</v>
      </c>
      <c r="O773" t="s">
        <v>138</v>
      </c>
      <c r="P773" t="s">
        <v>138</v>
      </c>
      <c r="Q773">
        <v>1000</v>
      </c>
      <c r="X773">
        <v>6.6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0</v>
      </c>
      <c r="AF773" t="s">
        <v>45</v>
      </c>
      <c r="AG773">
        <v>6.6</v>
      </c>
      <c r="AH773">
        <v>2</v>
      </c>
      <c r="AI773">
        <v>22957516</v>
      </c>
      <c r="AJ773">
        <v>795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>
      <c r="A774">
        <f>ROW(Source!A1659)</f>
        <v>1659</v>
      </c>
      <c r="B774">
        <v>22957443</v>
      </c>
      <c r="C774">
        <v>22957439</v>
      </c>
      <c r="D774">
        <v>7157835</v>
      </c>
      <c r="E774">
        <v>7157832</v>
      </c>
      <c r="F774">
        <v>1</v>
      </c>
      <c r="G774">
        <v>7157832</v>
      </c>
      <c r="H774">
        <v>1</v>
      </c>
      <c r="I774" t="s">
        <v>1053</v>
      </c>
      <c r="J774" t="s">
        <v>45</v>
      </c>
      <c r="K774" t="s">
        <v>1054</v>
      </c>
      <c r="L774">
        <v>1191</v>
      </c>
      <c r="N774">
        <v>1013</v>
      </c>
      <c r="O774" t="s">
        <v>1055</v>
      </c>
      <c r="P774" t="s">
        <v>1055</v>
      </c>
      <c r="Q774">
        <v>1</v>
      </c>
      <c r="X774">
        <v>23.33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1</v>
      </c>
      <c r="AF774" t="s">
        <v>45</v>
      </c>
      <c r="AG774">
        <v>23.33</v>
      </c>
      <c r="AH774">
        <v>2</v>
      </c>
      <c r="AI774">
        <v>22957440</v>
      </c>
      <c r="AJ774">
        <v>796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>
      <c r="A775">
        <f>ROW(Source!A1659)</f>
        <v>1659</v>
      </c>
      <c r="B775">
        <v>22957444</v>
      </c>
      <c r="C775">
        <v>22957439</v>
      </c>
      <c r="D775">
        <v>7231062</v>
      </c>
      <c r="E775">
        <v>1</v>
      </c>
      <c r="F775">
        <v>1</v>
      </c>
      <c r="G775">
        <v>7157832</v>
      </c>
      <c r="H775">
        <v>2</v>
      </c>
      <c r="I775" t="s">
        <v>1199</v>
      </c>
      <c r="J775" t="s">
        <v>1200</v>
      </c>
      <c r="K775" t="s">
        <v>1201</v>
      </c>
      <c r="L775">
        <v>1368</v>
      </c>
      <c r="N775">
        <v>1011</v>
      </c>
      <c r="O775" t="s">
        <v>1059</v>
      </c>
      <c r="P775" t="s">
        <v>1059</v>
      </c>
      <c r="Q775">
        <v>1</v>
      </c>
      <c r="X775">
        <v>7.82</v>
      </c>
      <c r="Y775">
        <v>0</v>
      </c>
      <c r="Z775">
        <v>1.61</v>
      </c>
      <c r="AA775">
        <v>0.04</v>
      </c>
      <c r="AB775">
        <v>0</v>
      </c>
      <c r="AC775">
        <v>0</v>
      </c>
      <c r="AD775">
        <v>1</v>
      </c>
      <c r="AE775">
        <v>0</v>
      </c>
      <c r="AF775" t="s">
        <v>45</v>
      </c>
      <c r="AG775">
        <v>7.82</v>
      </c>
      <c r="AH775">
        <v>2</v>
      </c>
      <c r="AI775">
        <v>22957441</v>
      </c>
      <c r="AJ775">
        <v>797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>
      <c r="A776">
        <f>ROW(Source!A1659)</f>
        <v>1659</v>
      </c>
      <c r="B776">
        <v>22957445</v>
      </c>
      <c r="C776">
        <v>22957439</v>
      </c>
      <c r="D776">
        <v>7231827</v>
      </c>
      <c r="E776">
        <v>1</v>
      </c>
      <c r="F776">
        <v>1</v>
      </c>
      <c r="G776">
        <v>7157832</v>
      </c>
      <c r="H776">
        <v>3</v>
      </c>
      <c r="I776" t="s">
        <v>612</v>
      </c>
      <c r="J776" t="s">
        <v>614</v>
      </c>
      <c r="K776" t="s">
        <v>613</v>
      </c>
      <c r="L776">
        <v>1339</v>
      </c>
      <c r="N776">
        <v>1007</v>
      </c>
      <c r="O776" t="s">
        <v>102</v>
      </c>
      <c r="P776" t="s">
        <v>102</v>
      </c>
      <c r="Q776">
        <v>1</v>
      </c>
      <c r="X776">
        <v>3.5</v>
      </c>
      <c r="Y776">
        <v>7.07</v>
      </c>
      <c r="Z776">
        <v>0</v>
      </c>
      <c r="AA776">
        <v>0</v>
      </c>
      <c r="AB776">
        <v>0</v>
      </c>
      <c r="AC776">
        <v>0</v>
      </c>
      <c r="AD776">
        <v>1</v>
      </c>
      <c r="AE776">
        <v>0</v>
      </c>
      <c r="AF776" t="s">
        <v>45</v>
      </c>
      <c r="AG776">
        <v>3.5</v>
      </c>
      <c r="AH776">
        <v>2</v>
      </c>
      <c r="AI776">
        <v>22957442</v>
      </c>
      <c r="AJ776">
        <v>798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>
      <c r="A777">
        <f>ROW(Source!A1659)</f>
        <v>1659</v>
      </c>
      <c r="B777">
        <v>22957446</v>
      </c>
      <c r="C777">
        <v>22957439</v>
      </c>
      <c r="D777">
        <v>7178728</v>
      </c>
      <c r="E777">
        <v>7157832</v>
      </c>
      <c r="F777">
        <v>1</v>
      </c>
      <c r="G777">
        <v>7157832</v>
      </c>
      <c r="H777">
        <v>3</v>
      </c>
      <c r="I777" t="s">
        <v>1451</v>
      </c>
      <c r="J777" t="s">
        <v>45</v>
      </c>
      <c r="K777" t="s">
        <v>1508</v>
      </c>
      <c r="L777">
        <v>1339</v>
      </c>
      <c r="N777">
        <v>1007</v>
      </c>
      <c r="O777" t="s">
        <v>102</v>
      </c>
      <c r="P777" t="s">
        <v>102</v>
      </c>
      <c r="Q777">
        <v>1</v>
      </c>
      <c r="X777">
        <v>2.04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 t="s">
        <v>45</v>
      </c>
      <c r="AG777">
        <v>2.04</v>
      </c>
      <c r="AH777">
        <v>3</v>
      </c>
      <c r="AI777">
        <v>-1</v>
      </c>
      <c r="AJ777" t="s">
        <v>45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>
      <c r="A778">
        <f>ROW(Source!A1661)</f>
        <v>1661</v>
      </c>
      <c r="B778">
        <v>22957452</v>
      </c>
      <c r="C778">
        <v>22957449</v>
      </c>
      <c r="D778">
        <v>7157835</v>
      </c>
      <c r="E778">
        <v>7157832</v>
      </c>
      <c r="F778">
        <v>1</v>
      </c>
      <c r="G778">
        <v>7157832</v>
      </c>
      <c r="H778">
        <v>1</v>
      </c>
      <c r="I778" t="s">
        <v>1053</v>
      </c>
      <c r="J778" t="s">
        <v>45</v>
      </c>
      <c r="K778" t="s">
        <v>1054</v>
      </c>
      <c r="L778">
        <v>1191</v>
      </c>
      <c r="N778">
        <v>1013</v>
      </c>
      <c r="O778" t="s">
        <v>1055</v>
      </c>
      <c r="P778" t="s">
        <v>1055</v>
      </c>
      <c r="Q778">
        <v>1</v>
      </c>
      <c r="X778">
        <v>0.44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1</v>
      </c>
      <c r="AF778" t="s">
        <v>45</v>
      </c>
      <c r="AG778">
        <v>0.44</v>
      </c>
      <c r="AH778">
        <v>2</v>
      </c>
      <c r="AI778">
        <v>22957450</v>
      </c>
      <c r="AJ778">
        <v>800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>
      <c r="A779">
        <f>ROW(Source!A1661)</f>
        <v>1661</v>
      </c>
      <c r="B779">
        <v>22957453</v>
      </c>
      <c r="C779">
        <v>22957449</v>
      </c>
      <c r="D779">
        <v>7231062</v>
      </c>
      <c r="E779">
        <v>1</v>
      </c>
      <c r="F779">
        <v>1</v>
      </c>
      <c r="G779">
        <v>7157832</v>
      </c>
      <c r="H779">
        <v>2</v>
      </c>
      <c r="I779" t="s">
        <v>1199</v>
      </c>
      <c r="J779" t="s">
        <v>1200</v>
      </c>
      <c r="K779" t="s">
        <v>1201</v>
      </c>
      <c r="L779">
        <v>1368</v>
      </c>
      <c r="N779">
        <v>1011</v>
      </c>
      <c r="O779" t="s">
        <v>1059</v>
      </c>
      <c r="P779" t="s">
        <v>1059</v>
      </c>
      <c r="Q779">
        <v>1</v>
      </c>
      <c r="X779">
        <v>2</v>
      </c>
      <c r="Y779">
        <v>0</v>
      </c>
      <c r="Z779">
        <v>1.61</v>
      </c>
      <c r="AA779">
        <v>0.04</v>
      </c>
      <c r="AB779">
        <v>0</v>
      </c>
      <c r="AC779">
        <v>0</v>
      </c>
      <c r="AD779">
        <v>1</v>
      </c>
      <c r="AE779">
        <v>0</v>
      </c>
      <c r="AF779" t="s">
        <v>45</v>
      </c>
      <c r="AG779">
        <v>2</v>
      </c>
      <c r="AH779">
        <v>2</v>
      </c>
      <c r="AI779">
        <v>22957451</v>
      </c>
      <c r="AJ779">
        <v>801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>
      <c r="A780">
        <f>ROW(Source!A1661)</f>
        <v>1661</v>
      </c>
      <c r="B780">
        <v>22957454</v>
      </c>
      <c r="C780">
        <v>22957449</v>
      </c>
      <c r="D780">
        <v>7178728</v>
      </c>
      <c r="E780">
        <v>7157832</v>
      </c>
      <c r="F780">
        <v>1</v>
      </c>
      <c r="G780">
        <v>7157832</v>
      </c>
      <c r="H780">
        <v>3</v>
      </c>
      <c r="I780" t="s">
        <v>1451</v>
      </c>
      <c r="J780" t="s">
        <v>45</v>
      </c>
      <c r="K780" t="s">
        <v>1508</v>
      </c>
      <c r="L780">
        <v>1339</v>
      </c>
      <c r="N780">
        <v>1007</v>
      </c>
      <c r="O780" t="s">
        <v>102</v>
      </c>
      <c r="P780" t="s">
        <v>102</v>
      </c>
      <c r="Q780">
        <v>1</v>
      </c>
      <c r="X780">
        <v>0.51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 t="s">
        <v>45</v>
      </c>
      <c r="AG780">
        <v>0.51</v>
      </c>
      <c r="AH780">
        <v>3</v>
      </c>
      <c r="AI780">
        <v>-1</v>
      </c>
      <c r="AJ780" t="s">
        <v>45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>
      <c r="A781">
        <f>ROW(Source!A1663)</f>
        <v>1663</v>
      </c>
      <c r="B781">
        <v>22957245</v>
      </c>
      <c r="C781">
        <v>22957244</v>
      </c>
      <c r="D781">
        <v>7157835</v>
      </c>
      <c r="E781">
        <v>7157832</v>
      </c>
      <c r="F781">
        <v>1</v>
      </c>
      <c r="G781">
        <v>7157832</v>
      </c>
      <c r="H781">
        <v>1</v>
      </c>
      <c r="I781" t="s">
        <v>1053</v>
      </c>
      <c r="J781" t="s">
        <v>45</v>
      </c>
      <c r="K781" t="s">
        <v>1054</v>
      </c>
      <c r="L781">
        <v>1191</v>
      </c>
      <c r="N781">
        <v>1013</v>
      </c>
      <c r="O781" t="s">
        <v>1055</v>
      </c>
      <c r="P781" t="s">
        <v>1055</v>
      </c>
      <c r="Q781">
        <v>1</v>
      </c>
      <c r="X781">
        <v>28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1</v>
      </c>
      <c r="AF781" t="s">
        <v>45</v>
      </c>
      <c r="AG781">
        <v>28</v>
      </c>
      <c r="AH781">
        <v>2</v>
      </c>
      <c r="AI781">
        <v>22957245</v>
      </c>
      <c r="AJ781">
        <v>803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>
      <c r="A782">
        <f>ROW(Source!A1663)</f>
        <v>1663</v>
      </c>
      <c r="B782">
        <v>22957246</v>
      </c>
      <c r="C782">
        <v>22957244</v>
      </c>
      <c r="D782">
        <v>7159942</v>
      </c>
      <c r="E782">
        <v>7157832</v>
      </c>
      <c r="F782">
        <v>1</v>
      </c>
      <c r="G782">
        <v>7157832</v>
      </c>
      <c r="H782">
        <v>2</v>
      </c>
      <c r="I782" t="s">
        <v>1063</v>
      </c>
      <c r="J782" t="s">
        <v>45</v>
      </c>
      <c r="K782" t="s">
        <v>1064</v>
      </c>
      <c r="L782">
        <v>1344</v>
      </c>
      <c r="N782">
        <v>1008</v>
      </c>
      <c r="O782" t="s">
        <v>1065</v>
      </c>
      <c r="P782" t="s">
        <v>1065</v>
      </c>
      <c r="Q782">
        <v>1</v>
      </c>
      <c r="X782">
        <v>128.18</v>
      </c>
      <c r="Y782">
        <v>0</v>
      </c>
      <c r="Z782">
        <v>1</v>
      </c>
      <c r="AA782">
        <v>0</v>
      </c>
      <c r="AB782">
        <v>0</v>
      </c>
      <c r="AC782">
        <v>0</v>
      </c>
      <c r="AD782">
        <v>1</v>
      </c>
      <c r="AE782">
        <v>0</v>
      </c>
      <c r="AF782" t="s">
        <v>45</v>
      </c>
      <c r="AG782">
        <v>128.18</v>
      </c>
      <c r="AH782">
        <v>2</v>
      </c>
      <c r="AI782">
        <v>22957246</v>
      </c>
      <c r="AJ782">
        <v>804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>
      <c r="A783">
        <f>ROW(Source!A1663)</f>
        <v>1663</v>
      </c>
      <c r="B783">
        <v>22957247</v>
      </c>
      <c r="C783">
        <v>22957244</v>
      </c>
      <c r="D783">
        <v>7232718</v>
      </c>
      <c r="E783">
        <v>1</v>
      </c>
      <c r="F783">
        <v>1</v>
      </c>
      <c r="G783">
        <v>7157832</v>
      </c>
      <c r="H783">
        <v>3</v>
      </c>
      <c r="I783" t="s">
        <v>1358</v>
      </c>
      <c r="J783" t="s">
        <v>1359</v>
      </c>
      <c r="K783" t="s">
        <v>1360</v>
      </c>
      <c r="L783">
        <v>1348</v>
      </c>
      <c r="N783">
        <v>1009</v>
      </c>
      <c r="O783" t="s">
        <v>138</v>
      </c>
      <c r="P783" t="s">
        <v>138</v>
      </c>
      <c r="Q783">
        <v>1000</v>
      </c>
      <c r="X783">
        <v>4.0000000000000001E-3</v>
      </c>
      <c r="Y783">
        <v>27329.119999999999</v>
      </c>
      <c r="Z783">
        <v>0</v>
      </c>
      <c r="AA783">
        <v>0</v>
      </c>
      <c r="AB783">
        <v>0</v>
      </c>
      <c r="AC783">
        <v>0</v>
      </c>
      <c r="AD783">
        <v>1</v>
      </c>
      <c r="AE783">
        <v>0</v>
      </c>
      <c r="AF783" t="s">
        <v>45</v>
      </c>
      <c r="AG783">
        <v>4.0000000000000001E-3</v>
      </c>
      <c r="AH783">
        <v>2</v>
      </c>
      <c r="AI783">
        <v>22957247</v>
      </c>
      <c r="AJ783">
        <v>805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>
      <c r="A784">
        <f>ROW(Source!A1663)</f>
        <v>1663</v>
      </c>
      <c r="B784">
        <v>22957248</v>
      </c>
      <c r="C784">
        <v>22957244</v>
      </c>
      <c r="D784">
        <v>7231752</v>
      </c>
      <c r="E784">
        <v>1</v>
      </c>
      <c r="F784">
        <v>1</v>
      </c>
      <c r="G784">
        <v>7157832</v>
      </c>
      <c r="H784">
        <v>3</v>
      </c>
      <c r="I784" t="s">
        <v>1361</v>
      </c>
      <c r="J784" t="s">
        <v>1362</v>
      </c>
      <c r="K784" t="s">
        <v>1363</v>
      </c>
      <c r="L784">
        <v>1348</v>
      </c>
      <c r="N784">
        <v>1009</v>
      </c>
      <c r="O784" t="s">
        <v>138</v>
      </c>
      <c r="P784" t="s">
        <v>138</v>
      </c>
      <c r="Q784">
        <v>1000</v>
      </c>
      <c r="X784">
        <v>5.3999999999999999E-2</v>
      </c>
      <c r="Y784">
        <v>6767.09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0</v>
      </c>
      <c r="AF784" t="s">
        <v>45</v>
      </c>
      <c r="AG784">
        <v>5.3999999999999999E-2</v>
      </c>
      <c r="AH784">
        <v>2</v>
      </c>
      <c r="AI784">
        <v>22957248</v>
      </c>
      <c r="AJ784">
        <v>807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>
      <c r="A785">
        <f>ROW(Source!A1663)</f>
        <v>1663</v>
      </c>
      <c r="B785">
        <v>22957249</v>
      </c>
      <c r="C785">
        <v>22957244</v>
      </c>
      <c r="D785">
        <v>7231763</v>
      </c>
      <c r="E785">
        <v>1</v>
      </c>
      <c r="F785">
        <v>1</v>
      </c>
      <c r="G785">
        <v>7157832</v>
      </c>
      <c r="H785">
        <v>3</v>
      </c>
      <c r="I785" t="s">
        <v>1364</v>
      </c>
      <c r="J785" t="s">
        <v>1365</v>
      </c>
      <c r="K785" t="s">
        <v>1366</v>
      </c>
      <c r="L785">
        <v>1348</v>
      </c>
      <c r="N785">
        <v>1009</v>
      </c>
      <c r="O785" t="s">
        <v>138</v>
      </c>
      <c r="P785" t="s">
        <v>138</v>
      </c>
      <c r="Q785">
        <v>1000</v>
      </c>
      <c r="X785">
        <v>2.3E-2</v>
      </c>
      <c r="Y785">
        <v>3389.74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45</v>
      </c>
      <c r="AG785">
        <v>2.3E-2</v>
      </c>
      <c r="AH785">
        <v>2</v>
      </c>
      <c r="AI785">
        <v>22957249</v>
      </c>
      <c r="AJ785">
        <v>808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>
      <c r="A786">
        <f>ROW(Source!A1663)</f>
        <v>1663</v>
      </c>
      <c r="B786">
        <v>22957250</v>
      </c>
      <c r="C786">
        <v>22957244</v>
      </c>
      <c r="D786">
        <v>7232317</v>
      </c>
      <c r="E786">
        <v>1</v>
      </c>
      <c r="F786">
        <v>1</v>
      </c>
      <c r="G786">
        <v>7157832</v>
      </c>
      <c r="H786">
        <v>3</v>
      </c>
      <c r="I786" t="s">
        <v>1367</v>
      </c>
      <c r="J786" t="s">
        <v>1368</v>
      </c>
      <c r="K786" t="s">
        <v>1369</v>
      </c>
      <c r="L786">
        <v>1348</v>
      </c>
      <c r="N786">
        <v>1009</v>
      </c>
      <c r="O786" t="s">
        <v>138</v>
      </c>
      <c r="P786" t="s">
        <v>138</v>
      </c>
      <c r="Q786">
        <v>1000</v>
      </c>
      <c r="X786">
        <v>0.25</v>
      </c>
      <c r="Y786">
        <v>20171.52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0</v>
      </c>
      <c r="AF786" t="s">
        <v>45</v>
      </c>
      <c r="AG786">
        <v>0.25</v>
      </c>
      <c r="AH786">
        <v>2</v>
      </c>
      <c r="AI786">
        <v>22957250</v>
      </c>
      <c r="AJ786">
        <v>809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>
      <c r="A787">
        <f>ROW(Source!A1663)</f>
        <v>1663</v>
      </c>
      <c r="B787">
        <v>22957251</v>
      </c>
      <c r="C787">
        <v>22957244</v>
      </c>
      <c r="D787">
        <v>7179538</v>
      </c>
      <c r="E787">
        <v>7157832</v>
      </c>
      <c r="F787">
        <v>1</v>
      </c>
      <c r="G787">
        <v>7157832</v>
      </c>
      <c r="H787">
        <v>3</v>
      </c>
      <c r="I787" t="s">
        <v>1524</v>
      </c>
      <c r="J787" t="s">
        <v>45</v>
      </c>
      <c r="K787" t="s">
        <v>1525</v>
      </c>
      <c r="L787">
        <v>1327</v>
      </c>
      <c r="N787">
        <v>1005</v>
      </c>
      <c r="O787" t="s">
        <v>462</v>
      </c>
      <c r="P787" t="s">
        <v>462</v>
      </c>
      <c r="Q787">
        <v>1</v>
      </c>
      <c r="X787">
        <v>112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 t="s">
        <v>45</v>
      </c>
      <c r="AG787">
        <v>112</v>
      </c>
      <c r="AH787">
        <v>3</v>
      </c>
      <c r="AI787">
        <v>-1</v>
      </c>
      <c r="AJ787" t="s">
        <v>45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>
      <c r="A788">
        <f>ROW(Source!A1665)</f>
        <v>1665</v>
      </c>
      <c r="B788">
        <v>22957263</v>
      </c>
      <c r="C788">
        <v>22957262</v>
      </c>
      <c r="D788">
        <v>7157835</v>
      </c>
      <c r="E788">
        <v>7157832</v>
      </c>
      <c r="F788">
        <v>1</v>
      </c>
      <c r="G788">
        <v>7157832</v>
      </c>
      <c r="H788">
        <v>1</v>
      </c>
      <c r="I788" t="s">
        <v>1053</v>
      </c>
      <c r="J788" t="s">
        <v>45</v>
      </c>
      <c r="K788" t="s">
        <v>1054</v>
      </c>
      <c r="L788">
        <v>1191</v>
      </c>
      <c r="N788">
        <v>1013</v>
      </c>
      <c r="O788" t="s">
        <v>1055</v>
      </c>
      <c r="P788" t="s">
        <v>1055</v>
      </c>
      <c r="Q788">
        <v>1</v>
      </c>
      <c r="X788">
        <v>22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1</v>
      </c>
      <c r="AF788" t="s">
        <v>45</v>
      </c>
      <c r="AG788">
        <v>22</v>
      </c>
      <c r="AH788">
        <v>2</v>
      </c>
      <c r="AI788">
        <v>22957263</v>
      </c>
      <c r="AJ788">
        <v>810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>
      <c r="A789">
        <f>ROW(Source!A1665)</f>
        <v>1665</v>
      </c>
      <c r="B789">
        <v>22957264</v>
      </c>
      <c r="C789">
        <v>22957262</v>
      </c>
      <c r="D789">
        <v>7159942</v>
      </c>
      <c r="E789">
        <v>7157832</v>
      </c>
      <c r="F789">
        <v>1</v>
      </c>
      <c r="G789">
        <v>7157832</v>
      </c>
      <c r="H789">
        <v>2</v>
      </c>
      <c r="I789" t="s">
        <v>1063</v>
      </c>
      <c r="J789" t="s">
        <v>45</v>
      </c>
      <c r="K789" t="s">
        <v>1064</v>
      </c>
      <c r="L789">
        <v>1344</v>
      </c>
      <c r="N789">
        <v>1008</v>
      </c>
      <c r="O789" t="s">
        <v>1065</v>
      </c>
      <c r="P789" t="s">
        <v>1065</v>
      </c>
      <c r="Q789">
        <v>1</v>
      </c>
      <c r="X789">
        <v>84.4</v>
      </c>
      <c r="Y789">
        <v>0</v>
      </c>
      <c r="Z789">
        <v>1</v>
      </c>
      <c r="AA789">
        <v>0</v>
      </c>
      <c r="AB789">
        <v>0</v>
      </c>
      <c r="AC789">
        <v>0</v>
      </c>
      <c r="AD789">
        <v>1</v>
      </c>
      <c r="AE789">
        <v>0</v>
      </c>
      <c r="AF789" t="s">
        <v>45</v>
      </c>
      <c r="AG789">
        <v>84.4</v>
      </c>
      <c r="AH789">
        <v>2</v>
      </c>
      <c r="AI789">
        <v>22957264</v>
      </c>
      <c r="AJ789">
        <v>811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>
      <c r="A790">
        <f>ROW(Source!A1665)</f>
        <v>1665</v>
      </c>
      <c r="B790">
        <v>22957265</v>
      </c>
      <c r="C790">
        <v>22957262</v>
      </c>
      <c r="D790">
        <v>7232718</v>
      </c>
      <c r="E790">
        <v>1</v>
      </c>
      <c r="F790">
        <v>1</v>
      </c>
      <c r="G790">
        <v>7157832</v>
      </c>
      <c r="H790">
        <v>3</v>
      </c>
      <c r="I790" t="s">
        <v>1358</v>
      </c>
      <c r="J790" t="s">
        <v>1359</v>
      </c>
      <c r="K790" t="s">
        <v>1360</v>
      </c>
      <c r="L790">
        <v>1348</v>
      </c>
      <c r="N790">
        <v>1009</v>
      </c>
      <c r="O790" t="s">
        <v>138</v>
      </c>
      <c r="P790" t="s">
        <v>138</v>
      </c>
      <c r="Q790">
        <v>1000</v>
      </c>
      <c r="X790">
        <v>4.0000000000000001E-3</v>
      </c>
      <c r="Y790">
        <v>27329.119999999999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45</v>
      </c>
      <c r="AG790">
        <v>4.0000000000000001E-3</v>
      </c>
      <c r="AH790">
        <v>2</v>
      </c>
      <c r="AI790">
        <v>22957265</v>
      </c>
      <c r="AJ790">
        <v>812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>
      <c r="A791">
        <f>ROW(Source!A1665)</f>
        <v>1665</v>
      </c>
      <c r="B791">
        <v>22957266</v>
      </c>
      <c r="C791">
        <v>22957262</v>
      </c>
      <c r="D791">
        <v>7231752</v>
      </c>
      <c r="E791">
        <v>1</v>
      </c>
      <c r="F791">
        <v>1</v>
      </c>
      <c r="G791">
        <v>7157832</v>
      </c>
      <c r="H791">
        <v>3</v>
      </c>
      <c r="I791" t="s">
        <v>1361</v>
      </c>
      <c r="J791" t="s">
        <v>1362</v>
      </c>
      <c r="K791" t="s">
        <v>1363</v>
      </c>
      <c r="L791">
        <v>1348</v>
      </c>
      <c r="N791">
        <v>1009</v>
      </c>
      <c r="O791" t="s">
        <v>138</v>
      </c>
      <c r="P791" t="s">
        <v>138</v>
      </c>
      <c r="Q791">
        <v>1000</v>
      </c>
      <c r="X791">
        <v>5.3999999999999999E-2</v>
      </c>
      <c r="Y791">
        <v>6767.09</v>
      </c>
      <c r="Z791">
        <v>0</v>
      </c>
      <c r="AA791">
        <v>0</v>
      </c>
      <c r="AB791">
        <v>0</v>
      </c>
      <c r="AC791">
        <v>0</v>
      </c>
      <c r="AD791">
        <v>1</v>
      </c>
      <c r="AE791">
        <v>0</v>
      </c>
      <c r="AF791" t="s">
        <v>45</v>
      </c>
      <c r="AG791">
        <v>5.3999999999999999E-2</v>
      </c>
      <c r="AH791">
        <v>2</v>
      </c>
      <c r="AI791">
        <v>22957266</v>
      </c>
      <c r="AJ791">
        <v>814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>
      <c r="A792">
        <f>ROW(Source!A1665)</f>
        <v>1665</v>
      </c>
      <c r="B792">
        <v>22957267</v>
      </c>
      <c r="C792">
        <v>22957262</v>
      </c>
      <c r="D792">
        <v>7231763</v>
      </c>
      <c r="E792">
        <v>1</v>
      </c>
      <c r="F792">
        <v>1</v>
      </c>
      <c r="G792">
        <v>7157832</v>
      </c>
      <c r="H792">
        <v>3</v>
      </c>
      <c r="I792" t="s">
        <v>1364</v>
      </c>
      <c r="J792" t="s">
        <v>1365</v>
      </c>
      <c r="K792" t="s">
        <v>1366</v>
      </c>
      <c r="L792">
        <v>1348</v>
      </c>
      <c r="N792">
        <v>1009</v>
      </c>
      <c r="O792" t="s">
        <v>138</v>
      </c>
      <c r="P792" t="s">
        <v>138</v>
      </c>
      <c r="Q792">
        <v>1000</v>
      </c>
      <c r="X792">
        <v>2.3E-2</v>
      </c>
      <c r="Y792">
        <v>3389.74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45</v>
      </c>
      <c r="AG792">
        <v>2.3E-2</v>
      </c>
      <c r="AH792">
        <v>2</v>
      </c>
      <c r="AI792">
        <v>22957267</v>
      </c>
      <c r="AJ792">
        <v>815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>
      <c r="A793">
        <f>ROW(Source!A1665)</f>
        <v>1665</v>
      </c>
      <c r="B793">
        <v>22957268</v>
      </c>
      <c r="C793">
        <v>22957262</v>
      </c>
      <c r="D793">
        <v>7232317</v>
      </c>
      <c r="E793">
        <v>1</v>
      </c>
      <c r="F793">
        <v>1</v>
      </c>
      <c r="G793">
        <v>7157832</v>
      </c>
      <c r="H793">
        <v>3</v>
      </c>
      <c r="I793" t="s">
        <v>1367</v>
      </c>
      <c r="J793" t="s">
        <v>1368</v>
      </c>
      <c r="K793" t="s">
        <v>1369</v>
      </c>
      <c r="L793">
        <v>1348</v>
      </c>
      <c r="N793">
        <v>1009</v>
      </c>
      <c r="O793" t="s">
        <v>138</v>
      </c>
      <c r="P793" t="s">
        <v>138</v>
      </c>
      <c r="Q793">
        <v>1000</v>
      </c>
      <c r="X793">
        <v>0.13</v>
      </c>
      <c r="Y793">
        <v>20171.52</v>
      </c>
      <c r="Z793">
        <v>0</v>
      </c>
      <c r="AA793">
        <v>0</v>
      </c>
      <c r="AB793">
        <v>0</v>
      </c>
      <c r="AC793">
        <v>0</v>
      </c>
      <c r="AD793">
        <v>1</v>
      </c>
      <c r="AE793">
        <v>0</v>
      </c>
      <c r="AF793" t="s">
        <v>45</v>
      </c>
      <c r="AG793">
        <v>0.13</v>
      </c>
      <c r="AH793">
        <v>2</v>
      </c>
      <c r="AI793">
        <v>22957268</v>
      </c>
      <c r="AJ793">
        <v>816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>
      <c r="A794">
        <f>ROW(Source!A1665)</f>
        <v>1665</v>
      </c>
      <c r="B794">
        <v>22957269</v>
      </c>
      <c r="C794">
        <v>22957262</v>
      </c>
      <c r="D794">
        <v>7179538</v>
      </c>
      <c r="E794">
        <v>7157832</v>
      </c>
      <c r="F794">
        <v>1</v>
      </c>
      <c r="G794">
        <v>7157832</v>
      </c>
      <c r="H794">
        <v>3</v>
      </c>
      <c r="I794" t="s">
        <v>1524</v>
      </c>
      <c r="J794" t="s">
        <v>45</v>
      </c>
      <c r="K794" t="s">
        <v>1525</v>
      </c>
      <c r="L794">
        <v>1327</v>
      </c>
      <c r="N794">
        <v>1005</v>
      </c>
      <c r="O794" t="s">
        <v>462</v>
      </c>
      <c r="P794" t="s">
        <v>462</v>
      </c>
      <c r="Q794">
        <v>1</v>
      </c>
      <c r="X794">
        <v>112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 t="s">
        <v>45</v>
      </c>
      <c r="AG794">
        <v>112</v>
      </c>
      <c r="AH794">
        <v>3</v>
      </c>
      <c r="AI794">
        <v>-1</v>
      </c>
      <c r="AJ794" t="s">
        <v>45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>
      <c r="A795">
        <f>ROW(Source!A1667)</f>
        <v>1667</v>
      </c>
      <c r="B795">
        <v>22957460</v>
      </c>
      <c r="C795">
        <v>22957457</v>
      </c>
      <c r="D795">
        <v>7157835</v>
      </c>
      <c r="E795">
        <v>7157832</v>
      </c>
      <c r="F795">
        <v>1</v>
      </c>
      <c r="G795">
        <v>7157832</v>
      </c>
      <c r="H795">
        <v>1</v>
      </c>
      <c r="I795" t="s">
        <v>1053</v>
      </c>
      <c r="J795" t="s">
        <v>45</v>
      </c>
      <c r="K795" t="s">
        <v>1054</v>
      </c>
      <c r="L795">
        <v>1191</v>
      </c>
      <c r="N795">
        <v>1013</v>
      </c>
      <c r="O795" t="s">
        <v>1055</v>
      </c>
      <c r="P795" t="s">
        <v>1055</v>
      </c>
      <c r="Q795">
        <v>1</v>
      </c>
      <c r="X795">
        <v>106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1</v>
      </c>
      <c r="AF795" t="s">
        <v>45</v>
      </c>
      <c r="AG795">
        <v>106</v>
      </c>
      <c r="AH795">
        <v>2</v>
      </c>
      <c r="AI795">
        <v>22957458</v>
      </c>
      <c r="AJ795">
        <v>817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>
      <c r="A796">
        <f>ROW(Source!A1667)</f>
        <v>1667</v>
      </c>
      <c r="B796">
        <v>22957461</v>
      </c>
      <c r="C796">
        <v>22957457</v>
      </c>
      <c r="D796">
        <v>7159942</v>
      </c>
      <c r="E796">
        <v>7157832</v>
      </c>
      <c r="F796">
        <v>1</v>
      </c>
      <c r="G796">
        <v>7157832</v>
      </c>
      <c r="H796">
        <v>2</v>
      </c>
      <c r="I796" t="s">
        <v>1063</v>
      </c>
      <c r="J796" t="s">
        <v>45</v>
      </c>
      <c r="K796" t="s">
        <v>1064</v>
      </c>
      <c r="L796">
        <v>1344</v>
      </c>
      <c r="N796">
        <v>1008</v>
      </c>
      <c r="O796" t="s">
        <v>1065</v>
      </c>
      <c r="P796" t="s">
        <v>1065</v>
      </c>
      <c r="Q796">
        <v>1</v>
      </c>
      <c r="X796">
        <v>162.37</v>
      </c>
      <c r="Y796">
        <v>0</v>
      </c>
      <c r="Z796">
        <v>1</v>
      </c>
      <c r="AA796">
        <v>0</v>
      </c>
      <c r="AB796">
        <v>0</v>
      </c>
      <c r="AC796">
        <v>0</v>
      </c>
      <c r="AD796">
        <v>1</v>
      </c>
      <c r="AE796">
        <v>0</v>
      </c>
      <c r="AF796" t="s">
        <v>45</v>
      </c>
      <c r="AG796">
        <v>162.37</v>
      </c>
      <c r="AH796">
        <v>2</v>
      </c>
      <c r="AI796">
        <v>22957459</v>
      </c>
      <c r="AJ796">
        <v>818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>
      <c r="A797">
        <f>ROW(Source!A1667)</f>
        <v>1667</v>
      </c>
      <c r="B797">
        <v>22957464</v>
      </c>
      <c r="C797">
        <v>22957457</v>
      </c>
      <c r="D797">
        <v>7182707</v>
      </c>
      <c r="E797">
        <v>7157832</v>
      </c>
      <c r="F797">
        <v>1</v>
      </c>
      <c r="G797">
        <v>7157832</v>
      </c>
      <c r="H797">
        <v>3</v>
      </c>
      <c r="I797" t="s">
        <v>1066</v>
      </c>
      <c r="J797" t="s">
        <v>45</v>
      </c>
      <c r="K797" t="s">
        <v>1067</v>
      </c>
      <c r="L797">
        <v>1344</v>
      </c>
      <c r="N797">
        <v>1008</v>
      </c>
      <c r="O797" t="s">
        <v>1065</v>
      </c>
      <c r="P797" t="s">
        <v>1065</v>
      </c>
      <c r="Q797">
        <v>1</v>
      </c>
      <c r="X797">
        <v>5.67</v>
      </c>
      <c r="Y797">
        <v>1</v>
      </c>
      <c r="Z797">
        <v>0</v>
      </c>
      <c r="AA797">
        <v>0</v>
      </c>
      <c r="AB797">
        <v>0</v>
      </c>
      <c r="AC797">
        <v>0</v>
      </c>
      <c r="AD797">
        <v>1</v>
      </c>
      <c r="AE797">
        <v>0</v>
      </c>
      <c r="AF797" t="s">
        <v>45</v>
      </c>
      <c r="AG797">
        <v>5.67</v>
      </c>
      <c r="AH797">
        <v>3</v>
      </c>
      <c r="AI797">
        <v>-1</v>
      </c>
      <c r="AJ797" t="s">
        <v>45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>
      <c r="A798">
        <f>ROW(Source!A1667)</f>
        <v>1667</v>
      </c>
      <c r="B798">
        <v>22957462</v>
      </c>
      <c r="C798">
        <v>22957457</v>
      </c>
      <c r="D798">
        <v>7234965</v>
      </c>
      <c r="E798">
        <v>1</v>
      </c>
      <c r="F798">
        <v>1</v>
      </c>
      <c r="G798">
        <v>7157832</v>
      </c>
      <c r="H798">
        <v>3</v>
      </c>
      <c r="I798" t="s">
        <v>476</v>
      </c>
      <c r="J798" t="s">
        <v>478</v>
      </c>
      <c r="K798" t="s">
        <v>477</v>
      </c>
      <c r="L798">
        <v>1339</v>
      </c>
      <c r="N798">
        <v>1007</v>
      </c>
      <c r="O798" t="s">
        <v>102</v>
      </c>
      <c r="P798" t="s">
        <v>102</v>
      </c>
      <c r="Q798">
        <v>1</v>
      </c>
      <c r="X798">
        <v>2.23</v>
      </c>
      <c r="Y798">
        <v>478.96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0</v>
      </c>
      <c r="AF798" t="s">
        <v>45</v>
      </c>
      <c r="AG798">
        <v>2.23</v>
      </c>
      <c r="AH798">
        <v>3</v>
      </c>
      <c r="AI798">
        <v>-1</v>
      </c>
      <c r="AJ798" t="s">
        <v>45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>
      <c r="A799">
        <f>ROW(Source!A1667)</f>
        <v>1667</v>
      </c>
      <c r="B799">
        <v>22957463</v>
      </c>
      <c r="C799">
        <v>22957457</v>
      </c>
      <c r="D799">
        <v>7178836</v>
      </c>
      <c r="E799">
        <v>7157832</v>
      </c>
      <c r="F799">
        <v>1</v>
      </c>
      <c r="G799">
        <v>7157832</v>
      </c>
      <c r="H799">
        <v>3</v>
      </c>
      <c r="I799" t="s">
        <v>1526</v>
      </c>
      <c r="J799" t="s">
        <v>45</v>
      </c>
      <c r="K799" t="s">
        <v>1527</v>
      </c>
      <c r="L799">
        <v>1327</v>
      </c>
      <c r="N799">
        <v>1005</v>
      </c>
      <c r="O799" t="s">
        <v>462</v>
      </c>
      <c r="P799" t="s">
        <v>462</v>
      </c>
      <c r="Q799">
        <v>1</v>
      </c>
      <c r="X799">
        <v>102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 t="s">
        <v>45</v>
      </c>
      <c r="AG799">
        <v>102</v>
      </c>
      <c r="AH799">
        <v>3</v>
      </c>
      <c r="AI799">
        <v>-1</v>
      </c>
      <c r="AJ799" t="s">
        <v>45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>
      <c r="A800">
        <f>ROW(Source!A1695)</f>
        <v>1695</v>
      </c>
      <c r="B800">
        <v>22957498</v>
      </c>
      <c r="C800">
        <v>22957495</v>
      </c>
      <c r="D800">
        <v>7157835</v>
      </c>
      <c r="E800">
        <v>7157832</v>
      </c>
      <c r="F800">
        <v>1</v>
      </c>
      <c r="G800">
        <v>7157832</v>
      </c>
      <c r="H800">
        <v>1</v>
      </c>
      <c r="I800" t="s">
        <v>1053</v>
      </c>
      <c r="J800" t="s">
        <v>45</v>
      </c>
      <c r="K800" t="s">
        <v>1054</v>
      </c>
      <c r="L800">
        <v>1191</v>
      </c>
      <c r="N800">
        <v>1013</v>
      </c>
      <c r="O800" t="s">
        <v>1055</v>
      </c>
      <c r="P800" t="s">
        <v>1055</v>
      </c>
      <c r="Q800">
        <v>1</v>
      </c>
      <c r="X800">
        <v>3.77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1</v>
      </c>
      <c r="AE800">
        <v>1</v>
      </c>
      <c r="AF800" t="s">
        <v>45</v>
      </c>
      <c r="AG800">
        <v>3.77</v>
      </c>
      <c r="AH800">
        <v>2</v>
      </c>
      <c r="AI800">
        <v>22957496</v>
      </c>
      <c r="AJ800">
        <v>820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>
      <c r="A801">
        <f>ROW(Source!A1695)</f>
        <v>1695</v>
      </c>
      <c r="B801">
        <v>22957499</v>
      </c>
      <c r="C801">
        <v>22957495</v>
      </c>
      <c r="D801">
        <v>7182702</v>
      </c>
      <c r="E801">
        <v>7157832</v>
      </c>
      <c r="F801">
        <v>1</v>
      </c>
      <c r="G801">
        <v>7157832</v>
      </c>
      <c r="H801">
        <v>3</v>
      </c>
      <c r="I801" t="s">
        <v>1066</v>
      </c>
      <c r="J801" t="s">
        <v>45</v>
      </c>
      <c r="K801" t="s">
        <v>1134</v>
      </c>
      <c r="L801">
        <v>1348</v>
      </c>
      <c r="N801">
        <v>1009</v>
      </c>
      <c r="O801" t="s">
        <v>138</v>
      </c>
      <c r="P801" t="s">
        <v>138</v>
      </c>
      <c r="Q801">
        <v>1000</v>
      </c>
      <c r="X801">
        <v>0.11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1</v>
      </c>
      <c r="AE801">
        <v>0</v>
      </c>
      <c r="AF801" t="s">
        <v>45</v>
      </c>
      <c r="AG801">
        <v>0.11</v>
      </c>
      <c r="AH801">
        <v>2</v>
      </c>
      <c r="AI801">
        <v>22957497</v>
      </c>
      <c r="AJ801">
        <v>821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>
      <c r="A802">
        <f>ROW(Source!A1696)</f>
        <v>1696</v>
      </c>
      <c r="B802">
        <v>22957503</v>
      </c>
      <c r="C802">
        <v>22957500</v>
      </c>
      <c r="D802">
        <v>7157835</v>
      </c>
      <c r="E802">
        <v>7157832</v>
      </c>
      <c r="F802">
        <v>1</v>
      </c>
      <c r="G802">
        <v>7157832</v>
      </c>
      <c r="H802">
        <v>1</v>
      </c>
      <c r="I802" t="s">
        <v>1053</v>
      </c>
      <c r="J802" t="s">
        <v>45</v>
      </c>
      <c r="K802" t="s">
        <v>1054</v>
      </c>
      <c r="L802">
        <v>1191</v>
      </c>
      <c r="N802">
        <v>1013</v>
      </c>
      <c r="O802" t="s">
        <v>1055</v>
      </c>
      <c r="P802" t="s">
        <v>1055</v>
      </c>
      <c r="Q802">
        <v>1</v>
      </c>
      <c r="X802">
        <v>11.39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1</v>
      </c>
      <c r="AE802">
        <v>1</v>
      </c>
      <c r="AF802" t="s">
        <v>45</v>
      </c>
      <c r="AG802">
        <v>11.39</v>
      </c>
      <c r="AH802">
        <v>2</v>
      </c>
      <c r="AI802">
        <v>22957501</v>
      </c>
      <c r="AJ802">
        <v>822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>
      <c r="A803">
        <f>ROW(Source!A1696)</f>
        <v>1696</v>
      </c>
      <c r="B803">
        <v>22957504</v>
      </c>
      <c r="C803">
        <v>22957500</v>
      </c>
      <c r="D803">
        <v>7182702</v>
      </c>
      <c r="E803">
        <v>7157832</v>
      </c>
      <c r="F803">
        <v>1</v>
      </c>
      <c r="G803">
        <v>7157832</v>
      </c>
      <c r="H803">
        <v>3</v>
      </c>
      <c r="I803" t="s">
        <v>1066</v>
      </c>
      <c r="J803" t="s">
        <v>45</v>
      </c>
      <c r="K803" t="s">
        <v>1134</v>
      </c>
      <c r="L803">
        <v>1348</v>
      </c>
      <c r="N803">
        <v>1009</v>
      </c>
      <c r="O803" t="s">
        <v>138</v>
      </c>
      <c r="P803" t="s">
        <v>138</v>
      </c>
      <c r="Q803">
        <v>1000</v>
      </c>
      <c r="X803">
        <v>0.47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1</v>
      </c>
      <c r="AE803">
        <v>0</v>
      </c>
      <c r="AF803" t="s">
        <v>45</v>
      </c>
      <c r="AG803">
        <v>0.47</v>
      </c>
      <c r="AH803">
        <v>2</v>
      </c>
      <c r="AI803">
        <v>22957502</v>
      </c>
      <c r="AJ803">
        <v>823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>
      <c r="A804">
        <f>ROW(Source!A1697)</f>
        <v>1697</v>
      </c>
      <c r="B804">
        <v>22957518</v>
      </c>
      <c r="C804">
        <v>22957517</v>
      </c>
      <c r="D804">
        <v>7157835</v>
      </c>
      <c r="E804">
        <v>7157832</v>
      </c>
      <c r="F804">
        <v>1</v>
      </c>
      <c r="G804">
        <v>7157832</v>
      </c>
      <c r="H804">
        <v>1</v>
      </c>
      <c r="I804" t="s">
        <v>1053</v>
      </c>
      <c r="J804" t="s">
        <v>45</v>
      </c>
      <c r="K804" t="s">
        <v>1054</v>
      </c>
      <c r="L804">
        <v>1191</v>
      </c>
      <c r="N804">
        <v>1013</v>
      </c>
      <c r="O804" t="s">
        <v>1055</v>
      </c>
      <c r="P804" t="s">
        <v>1055</v>
      </c>
      <c r="Q804">
        <v>1</v>
      </c>
      <c r="X804">
        <v>24.6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1</v>
      </c>
      <c r="AE804">
        <v>1</v>
      </c>
      <c r="AF804" t="s">
        <v>45</v>
      </c>
      <c r="AG804">
        <v>24.6</v>
      </c>
      <c r="AH804">
        <v>2</v>
      </c>
      <c r="AI804">
        <v>22957518</v>
      </c>
      <c r="AJ804">
        <v>824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>
      <c r="A805">
        <f>ROW(Source!A1697)</f>
        <v>1697</v>
      </c>
      <c r="B805">
        <v>22957519</v>
      </c>
      <c r="C805">
        <v>22957517</v>
      </c>
      <c r="D805">
        <v>7231126</v>
      </c>
      <c r="E805">
        <v>1</v>
      </c>
      <c r="F805">
        <v>1</v>
      </c>
      <c r="G805">
        <v>7157832</v>
      </c>
      <c r="H805">
        <v>2</v>
      </c>
      <c r="I805" t="s">
        <v>1125</v>
      </c>
      <c r="J805" t="s">
        <v>1126</v>
      </c>
      <c r="K805" t="s">
        <v>1127</v>
      </c>
      <c r="L805">
        <v>1368</v>
      </c>
      <c r="N805">
        <v>1011</v>
      </c>
      <c r="O805" t="s">
        <v>1059</v>
      </c>
      <c r="P805" t="s">
        <v>1059</v>
      </c>
      <c r="Q805">
        <v>1</v>
      </c>
      <c r="X805">
        <v>10.4</v>
      </c>
      <c r="Y805">
        <v>0</v>
      </c>
      <c r="Z805">
        <v>41.62</v>
      </c>
      <c r="AA805">
        <v>13.33</v>
      </c>
      <c r="AB805">
        <v>0</v>
      </c>
      <c r="AC805">
        <v>0</v>
      </c>
      <c r="AD805">
        <v>1</v>
      </c>
      <c r="AE805">
        <v>0</v>
      </c>
      <c r="AF805" t="s">
        <v>45</v>
      </c>
      <c r="AG805">
        <v>10.4</v>
      </c>
      <c r="AH805">
        <v>2</v>
      </c>
      <c r="AI805">
        <v>22957519</v>
      </c>
      <c r="AJ805">
        <v>825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>
      <c r="A806">
        <f>ROW(Source!A1697)</f>
        <v>1697</v>
      </c>
      <c r="B806">
        <v>22957520</v>
      </c>
      <c r="C806">
        <v>22957517</v>
      </c>
      <c r="D806">
        <v>7231489</v>
      </c>
      <c r="E806">
        <v>1</v>
      </c>
      <c r="F806">
        <v>1</v>
      </c>
      <c r="G806">
        <v>7157832</v>
      </c>
      <c r="H806">
        <v>2</v>
      </c>
      <c r="I806" t="s">
        <v>1077</v>
      </c>
      <c r="J806" t="s">
        <v>1078</v>
      </c>
      <c r="K806" t="s">
        <v>1079</v>
      </c>
      <c r="L806">
        <v>1368</v>
      </c>
      <c r="N806">
        <v>1011</v>
      </c>
      <c r="O806" t="s">
        <v>1059</v>
      </c>
      <c r="P806" t="s">
        <v>1059</v>
      </c>
      <c r="Q806">
        <v>1</v>
      </c>
      <c r="X806">
        <v>10.4</v>
      </c>
      <c r="Y806">
        <v>0</v>
      </c>
      <c r="Z806">
        <v>3.16</v>
      </c>
      <c r="AA806">
        <v>0.04</v>
      </c>
      <c r="AB806">
        <v>0</v>
      </c>
      <c r="AC806">
        <v>0</v>
      </c>
      <c r="AD806">
        <v>1</v>
      </c>
      <c r="AE806">
        <v>0</v>
      </c>
      <c r="AF806" t="s">
        <v>45</v>
      </c>
      <c r="AG806">
        <v>10.4</v>
      </c>
      <c r="AH806">
        <v>2</v>
      </c>
      <c r="AI806">
        <v>22957520</v>
      </c>
      <c r="AJ806">
        <v>826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>
      <c r="A807">
        <f>ROW(Source!A1697)</f>
        <v>1697</v>
      </c>
      <c r="B807">
        <v>22957521</v>
      </c>
      <c r="C807">
        <v>22957517</v>
      </c>
      <c r="D807">
        <v>7182702</v>
      </c>
      <c r="E807">
        <v>7157832</v>
      </c>
      <c r="F807">
        <v>1</v>
      </c>
      <c r="G807">
        <v>7157832</v>
      </c>
      <c r="H807">
        <v>3</v>
      </c>
      <c r="I807" t="s">
        <v>1066</v>
      </c>
      <c r="J807" t="s">
        <v>45</v>
      </c>
      <c r="K807" t="s">
        <v>1134</v>
      </c>
      <c r="L807">
        <v>1348</v>
      </c>
      <c r="N807">
        <v>1009</v>
      </c>
      <c r="O807" t="s">
        <v>138</v>
      </c>
      <c r="P807" t="s">
        <v>138</v>
      </c>
      <c r="Q807">
        <v>1000</v>
      </c>
      <c r="X807">
        <v>6.6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 t="s">
        <v>45</v>
      </c>
      <c r="AG807">
        <v>6.6</v>
      </c>
      <c r="AH807">
        <v>2</v>
      </c>
      <c r="AI807">
        <v>22957521</v>
      </c>
      <c r="AJ807">
        <v>827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>
      <c r="A808">
        <f>ROW(Source!A1698)</f>
        <v>1698</v>
      </c>
      <c r="B808">
        <v>22957471</v>
      </c>
      <c r="C808">
        <v>22957467</v>
      </c>
      <c r="D808">
        <v>7157835</v>
      </c>
      <c r="E808">
        <v>7157832</v>
      </c>
      <c r="F808">
        <v>1</v>
      </c>
      <c r="G808">
        <v>7157832</v>
      </c>
      <c r="H808">
        <v>1</v>
      </c>
      <c r="I808" t="s">
        <v>1053</v>
      </c>
      <c r="J808" t="s">
        <v>45</v>
      </c>
      <c r="K808" t="s">
        <v>1054</v>
      </c>
      <c r="L808">
        <v>1191</v>
      </c>
      <c r="N808">
        <v>1013</v>
      </c>
      <c r="O808" t="s">
        <v>1055</v>
      </c>
      <c r="P808" t="s">
        <v>1055</v>
      </c>
      <c r="Q808">
        <v>1</v>
      </c>
      <c r="X808">
        <v>23.33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1</v>
      </c>
      <c r="AF808" t="s">
        <v>45</v>
      </c>
      <c r="AG808">
        <v>23.33</v>
      </c>
      <c r="AH808">
        <v>2</v>
      </c>
      <c r="AI808">
        <v>22957468</v>
      </c>
      <c r="AJ808">
        <v>828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>
      <c r="A809">
        <f>ROW(Source!A1698)</f>
        <v>1698</v>
      </c>
      <c r="B809">
        <v>22957472</v>
      </c>
      <c r="C809">
        <v>22957467</v>
      </c>
      <c r="D809">
        <v>7231062</v>
      </c>
      <c r="E809">
        <v>1</v>
      </c>
      <c r="F809">
        <v>1</v>
      </c>
      <c r="G809">
        <v>7157832</v>
      </c>
      <c r="H809">
        <v>2</v>
      </c>
      <c r="I809" t="s">
        <v>1199</v>
      </c>
      <c r="J809" t="s">
        <v>1200</v>
      </c>
      <c r="K809" t="s">
        <v>1201</v>
      </c>
      <c r="L809">
        <v>1368</v>
      </c>
      <c r="N809">
        <v>1011</v>
      </c>
      <c r="O809" t="s">
        <v>1059</v>
      </c>
      <c r="P809" t="s">
        <v>1059</v>
      </c>
      <c r="Q809">
        <v>1</v>
      </c>
      <c r="X809">
        <v>7.82</v>
      </c>
      <c r="Y809">
        <v>0</v>
      </c>
      <c r="Z809">
        <v>1.61</v>
      </c>
      <c r="AA809">
        <v>0.04</v>
      </c>
      <c r="AB809">
        <v>0</v>
      </c>
      <c r="AC809">
        <v>0</v>
      </c>
      <c r="AD809">
        <v>1</v>
      </c>
      <c r="AE809">
        <v>0</v>
      </c>
      <c r="AF809" t="s">
        <v>45</v>
      </c>
      <c r="AG809">
        <v>7.82</v>
      </c>
      <c r="AH809">
        <v>2</v>
      </c>
      <c r="AI809">
        <v>22957469</v>
      </c>
      <c r="AJ809">
        <v>829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>
      <c r="A810">
        <f>ROW(Source!A1698)</f>
        <v>1698</v>
      </c>
      <c r="B810">
        <v>22957473</v>
      </c>
      <c r="C810">
        <v>22957467</v>
      </c>
      <c r="D810">
        <v>7231827</v>
      </c>
      <c r="E810">
        <v>1</v>
      </c>
      <c r="F810">
        <v>1</v>
      </c>
      <c r="G810">
        <v>7157832</v>
      </c>
      <c r="H810">
        <v>3</v>
      </c>
      <c r="I810" t="s">
        <v>612</v>
      </c>
      <c r="J810" t="s">
        <v>614</v>
      </c>
      <c r="K810" t="s">
        <v>613</v>
      </c>
      <c r="L810">
        <v>1339</v>
      </c>
      <c r="N810">
        <v>1007</v>
      </c>
      <c r="O810" t="s">
        <v>102</v>
      </c>
      <c r="P810" t="s">
        <v>102</v>
      </c>
      <c r="Q810">
        <v>1</v>
      </c>
      <c r="X810">
        <v>3.5</v>
      </c>
      <c r="Y810">
        <v>7.07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0</v>
      </c>
      <c r="AF810" t="s">
        <v>45</v>
      </c>
      <c r="AG810">
        <v>3.5</v>
      </c>
      <c r="AH810">
        <v>2</v>
      </c>
      <c r="AI810">
        <v>22957470</v>
      </c>
      <c r="AJ810">
        <v>830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>
      <c r="A811">
        <f>ROW(Source!A1698)</f>
        <v>1698</v>
      </c>
      <c r="B811">
        <v>22957474</v>
      </c>
      <c r="C811">
        <v>22957467</v>
      </c>
      <c r="D811">
        <v>7178728</v>
      </c>
      <c r="E811">
        <v>7157832</v>
      </c>
      <c r="F811">
        <v>1</v>
      </c>
      <c r="G811">
        <v>7157832</v>
      </c>
      <c r="H811">
        <v>3</v>
      </c>
      <c r="I811" t="s">
        <v>1451</v>
      </c>
      <c r="J811" t="s">
        <v>45</v>
      </c>
      <c r="K811" t="s">
        <v>1508</v>
      </c>
      <c r="L811">
        <v>1339</v>
      </c>
      <c r="N811">
        <v>1007</v>
      </c>
      <c r="O811" t="s">
        <v>102</v>
      </c>
      <c r="P811" t="s">
        <v>102</v>
      </c>
      <c r="Q811">
        <v>1</v>
      </c>
      <c r="X811">
        <v>2.04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 t="s">
        <v>45</v>
      </c>
      <c r="AG811">
        <v>2.04</v>
      </c>
      <c r="AH811">
        <v>3</v>
      </c>
      <c r="AI811">
        <v>-1</v>
      </c>
      <c r="AJ811" t="s">
        <v>45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>
      <c r="A812">
        <f>ROW(Source!A1700)</f>
        <v>1700</v>
      </c>
      <c r="B812">
        <v>22957480</v>
      </c>
      <c r="C812">
        <v>22957477</v>
      </c>
      <c r="D812">
        <v>7157835</v>
      </c>
      <c r="E812">
        <v>7157832</v>
      </c>
      <c r="F812">
        <v>1</v>
      </c>
      <c r="G812">
        <v>7157832</v>
      </c>
      <c r="H812">
        <v>1</v>
      </c>
      <c r="I812" t="s">
        <v>1053</v>
      </c>
      <c r="J812" t="s">
        <v>45</v>
      </c>
      <c r="K812" t="s">
        <v>1054</v>
      </c>
      <c r="L812">
        <v>1191</v>
      </c>
      <c r="N812">
        <v>1013</v>
      </c>
      <c r="O812" t="s">
        <v>1055</v>
      </c>
      <c r="P812" t="s">
        <v>1055</v>
      </c>
      <c r="Q812">
        <v>1</v>
      </c>
      <c r="X812">
        <v>0.44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1</v>
      </c>
      <c r="AE812">
        <v>1</v>
      </c>
      <c r="AF812" t="s">
        <v>886</v>
      </c>
      <c r="AG812">
        <v>0.88</v>
      </c>
      <c r="AH812">
        <v>2</v>
      </c>
      <c r="AI812">
        <v>22957478</v>
      </c>
      <c r="AJ812">
        <v>832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>
      <c r="A813">
        <f>ROW(Source!A1700)</f>
        <v>1700</v>
      </c>
      <c r="B813">
        <v>22957481</v>
      </c>
      <c r="C813">
        <v>22957477</v>
      </c>
      <c r="D813">
        <v>7231062</v>
      </c>
      <c r="E813">
        <v>1</v>
      </c>
      <c r="F813">
        <v>1</v>
      </c>
      <c r="G813">
        <v>7157832</v>
      </c>
      <c r="H813">
        <v>2</v>
      </c>
      <c r="I813" t="s">
        <v>1199</v>
      </c>
      <c r="J813" t="s">
        <v>1200</v>
      </c>
      <c r="K813" t="s">
        <v>1201</v>
      </c>
      <c r="L813">
        <v>1368</v>
      </c>
      <c r="N813">
        <v>1011</v>
      </c>
      <c r="O813" t="s">
        <v>1059</v>
      </c>
      <c r="P813" t="s">
        <v>1059</v>
      </c>
      <c r="Q813">
        <v>1</v>
      </c>
      <c r="X813">
        <v>2</v>
      </c>
      <c r="Y813">
        <v>0</v>
      </c>
      <c r="Z813">
        <v>1.61</v>
      </c>
      <c r="AA813">
        <v>0.04</v>
      </c>
      <c r="AB813">
        <v>0</v>
      </c>
      <c r="AC813">
        <v>0</v>
      </c>
      <c r="AD813">
        <v>1</v>
      </c>
      <c r="AE813">
        <v>0</v>
      </c>
      <c r="AF813" t="s">
        <v>886</v>
      </c>
      <c r="AG813">
        <v>4</v>
      </c>
      <c r="AH813">
        <v>2</v>
      </c>
      <c r="AI813">
        <v>22957479</v>
      </c>
      <c r="AJ813">
        <v>833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>
      <c r="A814">
        <f>ROW(Source!A1700)</f>
        <v>1700</v>
      </c>
      <c r="B814">
        <v>22957482</v>
      </c>
      <c r="C814">
        <v>22957477</v>
      </c>
      <c r="D814">
        <v>7178728</v>
      </c>
      <c r="E814">
        <v>7157832</v>
      </c>
      <c r="F814">
        <v>1</v>
      </c>
      <c r="G814">
        <v>7157832</v>
      </c>
      <c r="H814">
        <v>3</v>
      </c>
      <c r="I814" t="s">
        <v>1451</v>
      </c>
      <c r="J814" t="s">
        <v>45</v>
      </c>
      <c r="K814" t="s">
        <v>1508</v>
      </c>
      <c r="L814">
        <v>1339</v>
      </c>
      <c r="N814">
        <v>1007</v>
      </c>
      <c r="O814" t="s">
        <v>102</v>
      </c>
      <c r="P814" t="s">
        <v>102</v>
      </c>
      <c r="Q814">
        <v>1</v>
      </c>
      <c r="X814">
        <v>0.51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 t="s">
        <v>45</v>
      </c>
      <c r="AG814">
        <v>0.51</v>
      </c>
      <c r="AH814">
        <v>3</v>
      </c>
      <c r="AI814">
        <v>-1</v>
      </c>
      <c r="AJ814" t="s">
        <v>45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>
      <c r="A815">
        <f>ROW(Source!A1702)</f>
        <v>1702</v>
      </c>
      <c r="B815">
        <v>22957488</v>
      </c>
      <c r="C815">
        <v>22957485</v>
      </c>
      <c r="D815">
        <v>7157835</v>
      </c>
      <c r="E815">
        <v>7157832</v>
      </c>
      <c r="F815">
        <v>1</v>
      </c>
      <c r="G815">
        <v>7157832</v>
      </c>
      <c r="H815">
        <v>1</v>
      </c>
      <c r="I815" t="s">
        <v>1053</v>
      </c>
      <c r="J815" t="s">
        <v>45</v>
      </c>
      <c r="K815" t="s">
        <v>1054</v>
      </c>
      <c r="L815">
        <v>1191</v>
      </c>
      <c r="N815">
        <v>1013</v>
      </c>
      <c r="O815" t="s">
        <v>1055</v>
      </c>
      <c r="P815" t="s">
        <v>1055</v>
      </c>
      <c r="Q815">
        <v>1</v>
      </c>
      <c r="X815">
        <v>106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1</v>
      </c>
      <c r="AF815" t="s">
        <v>45</v>
      </c>
      <c r="AG815">
        <v>106</v>
      </c>
      <c r="AH815">
        <v>2</v>
      </c>
      <c r="AI815">
        <v>22957486</v>
      </c>
      <c r="AJ815">
        <v>835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>
      <c r="A816">
        <f>ROW(Source!A1702)</f>
        <v>1702</v>
      </c>
      <c r="B816">
        <v>22957489</v>
      </c>
      <c r="C816">
        <v>22957485</v>
      </c>
      <c r="D816">
        <v>7159942</v>
      </c>
      <c r="E816">
        <v>7157832</v>
      </c>
      <c r="F816">
        <v>1</v>
      </c>
      <c r="G816">
        <v>7157832</v>
      </c>
      <c r="H816">
        <v>2</v>
      </c>
      <c r="I816" t="s">
        <v>1063</v>
      </c>
      <c r="J816" t="s">
        <v>45</v>
      </c>
      <c r="K816" t="s">
        <v>1064</v>
      </c>
      <c r="L816">
        <v>1344</v>
      </c>
      <c r="N816">
        <v>1008</v>
      </c>
      <c r="O816" t="s">
        <v>1065</v>
      </c>
      <c r="P816" t="s">
        <v>1065</v>
      </c>
      <c r="Q816">
        <v>1</v>
      </c>
      <c r="X816">
        <v>162.37</v>
      </c>
      <c r="Y816">
        <v>0</v>
      </c>
      <c r="Z816">
        <v>1</v>
      </c>
      <c r="AA816">
        <v>0</v>
      </c>
      <c r="AB816">
        <v>0</v>
      </c>
      <c r="AC816">
        <v>0</v>
      </c>
      <c r="AD816">
        <v>1</v>
      </c>
      <c r="AE816">
        <v>0</v>
      </c>
      <c r="AF816" t="s">
        <v>45</v>
      </c>
      <c r="AG816">
        <v>162.37</v>
      </c>
      <c r="AH816">
        <v>2</v>
      </c>
      <c r="AI816">
        <v>22957487</v>
      </c>
      <c r="AJ816">
        <v>836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>
      <c r="A817">
        <f>ROW(Source!A1702)</f>
        <v>1702</v>
      </c>
      <c r="B817">
        <v>22957492</v>
      </c>
      <c r="C817">
        <v>22957485</v>
      </c>
      <c r="D817">
        <v>7182707</v>
      </c>
      <c r="E817">
        <v>7157832</v>
      </c>
      <c r="F817">
        <v>1</v>
      </c>
      <c r="G817">
        <v>7157832</v>
      </c>
      <c r="H817">
        <v>3</v>
      </c>
      <c r="I817" t="s">
        <v>1066</v>
      </c>
      <c r="J817" t="s">
        <v>45</v>
      </c>
      <c r="K817" t="s">
        <v>1067</v>
      </c>
      <c r="L817">
        <v>1344</v>
      </c>
      <c r="N817">
        <v>1008</v>
      </c>
      <c r="O817" t="s">
        <v>1065</v>
      </c>
      <c r="P817" t="s">
        <v>1065</v>
      </c>
      <c r="Q817">
        <v>1</v>
      </c>
      <c r="X817">
        <v>5.67</v>
      </c>
      <c r="Y817">
        <v>1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0</v>
      </c>
      <c r="AF817" t="s">
        <v>45</v>
      </c>
      <c r="AG817">
        <v>5.67</v>
      </c>
      <c r="AH817">
        <v>3</v>
      </c>
      <c r="AI817">
        <v>-1</v>
      </c>
      <c r="AJ817" t="s">
        <v>45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>
      <c r="A818">
        <f>ROW(Source!A1702)</f>
        <v>1702</v>
      </c>
      <c r="B818">
        <v>22957490</v>
      </c>
      <c r="C818">
        <v>22957485</v>
      </c>
      <c r="D818">
        <v>7234965</v>
      </c>
      <c r="E818">
        <v>1</v>
      </c>
      <c r="F818">
        <v>1</v>
      </c>
      <c r="G818">
        <v>7157832</v>
      </c>
      <c r="H818">
        <v>3</v>
      </c>
      <c r="I818" t="s">
        <v>476</v>
      </c>
      <c r="J818" t="s">
        <v>478</v>
      </c>
      <c r="K818" t="s">
        <v>477</v>
      </c>
      <c r="L818">
        <v>1339</v>
      </c>
      <c r="N818">
        <v>1007</v>
      </c>
      <c r="O818" t="s">
        <v>102</v>
      </c>
      <c r="P818" t="s">
        <v>102</v>
      </c>
      <c r="Q818">
        <v>1</v>
      </c>
      <c r="X818">
        <v>2.23</v>
      </c>
      <c r="Y818">
        <v>478.96</v>
      </c>
      <c r="Z818">
        <v>0</v>
      </c>
      <c r="AA818">
        <v>0</v>
      </c>
      <c r="AB818">
        <v>0</v>
      </c>
      <c r="AC818">
        <v>0</v>
      </c>
      <c r="AD818">
        <v>1</v>
      </c>
      <c r="AE818">
        <v>0</v>
      </c>
      <c r="AF818" t="s">
        <v>45</v>
      </c>
      <c r="AG818">
        <v>2.23</v>
      </c>
      <c r="AH818">
        <v>3</v>
      </c>
      <c r="AI818">
        <v>-1</v>
      </c>
      <c r="AJ818" t="s">
        <v>45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>
      <c r="A819">
        <f>ROW(Source!A1702)</f>
        <v>1702</v>
      </c>
      <c r="B819">
        <v>22957491</v>
      </c>
      <c r="C819">
        <v>22957485</v>
      </c>
      <c r="D819">
        <v>7178836</v>
      </c>
      <c r="E819">
        <v>7157832</v>
      </c>
      <c r="F819">
        <v>1</v>
      </c>
      <c r="G819">
        <v>7157832</v>
      </c>
      <c r="H819">
        <v>3</v>
      </c>
      <c r="I819" t="s">
        <v>1526</v>
      </c>
      <c r="J819" t="s">
        <v>45</v>
      </c>
      <c r="K819" t="s">
        <v>1527</v>
      </c>
      <c r="L819">
        <v>1327</v>
      </c>
      <c r="N819">
        <v>1005</v>
      </c>
      <c r="O819" t="s">
        <v>462</v>
      </c>
      <c r="P819" t="s">
        <v>462</v>
      </c>
      <c r="Q819">
        <v>1</v>
      </c>
      <c r="X819">
        <v>102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 t="s">
        <v>45</v>
      </c>
      <c r="AG819">
        <v>102</v>
      </c>
      <c r="AH819">
        <v>3</v>
      </c>
      <c r="AI819">
        <v>-1</v>
      </c>
      <c r="AJ819" t="s">
        <v>45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>
      <c r="A820">
        <f>ROW(Source!A1730)</f>
        <v>1730</v>
      </c>
      <c r="B820">
        <v>22957527</v>
      </c>
      <c r="C820">
        <v>22957522</v>
      </c>
      <c r="D820">
        <v>7157835</v>
      </c>
      <c r="E820">
        <v>7157832</v>
      </c>
      <c r="F820">
        <v>1</v>
      </c>
      <c r="G820">
        <v>7157832</v>
      </c>
      <c r="H820">
        <v>1</v>
      </c>
      <c r="I820" t="s">
        <v>1053</v>
      </c>
      <c r="J820" t="s">
        <v>45</v>
      </c>
      <c r="K820" t="s">
        <v>1054</v>
      </c>
      <c r="L820">
        <v>1191</v>
      </c>
      <c r="N820">
        <v>1013</v>
      </c>
      <c r="O820" t="s">
        <v>1055</v>
      </c>
      <c r="P820" t="s">
        <v>1055</v>
      </c>
      <c r="Q820">
        <v>1</v>
      </c>
      <c r="X820">
        <v>69.87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1</v>
      </c>
      <c r="AF820" t="s">
        <v>45</v>
      </c>
      <c r="AG820">
        <v>69.87</v>
      </c>
      <c r="AH820">
        <v>2</v>
      </c>
      <c r="AI820">
        <v>22957523</v>
      </c>
      <c r="AJ820">
        <v>838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>
      <c r="A821">
        <f>ROW(Source!A1730)</f>
        <v>1730</v>
      </c>
      <c r="B821">
        <v>22957528</v>
      </c>
      <c r="C821">
        <v>22957522</v>
      </c>
      <c r="D821">
        <v>7231126</v>
      </c>
      <c r="E821">
        <v>1</v>
      </c>
      <c r="F821">
        <v>1</v>
      </c>
      <c r="G821">
        <v>7157832</v>
      </c>
      <c r="H821">
        <v>2</v>
      </c>
      <c r="I821" t="s">
        <v>1125</v>
      </c>
      <c r="J821" t="s">
        <v>1126</v>
      </c>
      <c r="K821" t="s">
        <v>1127</v>
      </c>
      <c r="L821">
        <v>1368</v>
      </c>
      <c r="N821">
        <v>1011</v>
      </c>
      <c r="O821" t="s">
        <v>1059</v>
      </c>
      <c r="P821" t="s">
        <v>1059</v>
      </c>
      <c r="Q821">
        <v>1</v>
      </c>
      <c r="X821">
        <v>1.44</v>
      </c>
      <c r="Y821">
        <v>0</v>
      </c>
      <c r="Z821">
        <v>41.62</v>
      </c>
      <c r="AA821">
        <v>13.33</v>
      </c>
      <c r="AB821">
        <v>0</v>
      </c>
      <c r="AC821">
        <v>0</v>
      </c>
      <c r="AD821">
        <v>1</v>
      </c>
      <c r="AE821">
        <v>0</v>
      </c>
      <c r="AF821" t="s">
        <v>45</v>
      </c>
      <c r="AG821">
        <v>1.44</v>
      </c>
      <c r="AH821">
        <v>2</v>
      </c>
      <c r="AI821">
        <v>22957524</v>
      </c>
      <c r="AJ821">
        <v>839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>
      <c r="A822">
        <f>ROW(Source!A1730)</f>
        <v>1730</v>
      </c>
      <c r="B822">
        <v>22957529</v>
      </c>
      <c r="C822">
        <v>22957522</v>
      </c>
      <c r="D822">
        <v>7231489</v>
      </c>
      <c r="E822">
        <v>1</v>
      </c>
      <c r="F822">
        <v>1</v>
      </c>
      <c r="G822">
        <v>7157832</v>
      </c>
      <c r="H822">
        <v>2</v>
      </c>
      <c r="I822" t="s">
        <v>1077</v>
      </c>
      <c r="J822" t="s">
        <v>1078</v>
      </c>
      <c r="K822" t="s">
        <v>1079</v>
      </c>
      <c r="L822">
        <v>1368</v>
      </c>
      <c r="N822">
        <v>1011</v>
      </c>
      <c r="O822" t="s">
        <v>1059</v>
      </c>
      <c r="P822" t="s">
        <v>1059</v>
      </c>
      <c r="Q822">
        <v>1</v>
      </c>
      <c r="X822">
        <v>1.44</v>
      </c>
      <c r="Y822">
        <v>0</v>
      </c>
      <c r="Z822">
        <v>3.16</v>
      </c>
      <c r="AA822">
        <v>0.04</v>
      </c>
      <c r="AB822">
        <v>0</v>
      </c>
      <c r="AC822">
        <v>0</v>
      </c>
      <c r="AD822">
        <v>1</v>
      </c>
      <c r="AE822">
        <v>0</v>
      </c>
      <c r="AF822" t="s">
        <v>45</v>
      </c>
      <c r="AG822">
        <v>1.44</v>
      </c>
      <c r="AH822">
        <v>2</v>
      </c>
      <c r="AI822">
        <v>22957525</v>
      </c>
      <c r="AJ822">
        <v>840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>
      <c r="A823">
        <f>ROW(Source!A1730)</f>
        <v>1730</v>
      </c>
      <c r="B823">
        <v>22957530</v>
      </c>
      <c r="C823">
        <v>22957522</v>
      </c>
      <c r="D823">
        <v>7182702</v>
      </c>
      <c r="E823">
        <v>7157832</v>
      </c>
      <c r="F823">
        <v>1</v>
      </c>
      <c r="G823">
        <v>7157832</v>
      </c>
      <c r="H823">
        <v>3</v>
      </c>
      <c r="I823" t="s">
        <v>1066</v>
      </c>
      <c r="J823" t="s">
        <v>45</v>
      </c>
      <c r="K823" t="s">
        <v>1134</v>
      </c>
      <c r="L823">
        <v>1348</v>
      </c>
      <c r="N823">
        <v>1009</v>
      </c>
      <c r="O823" t="s">
        <v>138</v>
      </c>
      <c r="P823" t="s">
        <v>138</v>
      </c>
      <c r="Q823">
        <v>1000</v>
      </c>
      <c r="X823">
        <v>5.2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1</v>
      </c>
      <c r="AE823">
        <v>0</v>
      </c>
      <c r="AF823" t="s">
        <v>45</v>
      </c>
      <c r="AG823">
        <v>5.2</v>
      </c>
      <c r="AH823">
        <v>2</v>
      </c>
      <c r="AI823">
        <v>22957526</v>
      </c>
      <c r="AJ823">
        <v>841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>
      <c r="A824">
        <f>ROW(Source!A1731)</f>
        <v>1731</v>
      </c>
      <c r="B824">
        <v>22957536</v>
      </c>
      <c r="C824">
        <v>22957531</v>
      </c>
      <c r="D824">
        <v>7157835</v>
      </c>
      <c r="E824">
        <v>7157832</v>
      </c>
      <c r="F824">
        <v>1</v>
      </c>
      <c r="G824">
        <v>7157832</v>
      </c>
      <c r="H824">
        <v>1</v>
      </c>
      <c r="I824" t="s">
        <v>1053</v>
      </c>
      <c r="J824" t="s">
        <v>45</v>
      </c>
      <c r="K824" t="s">
        <v>1054</v>
      </c>
      <c r="L824">
        <v>1191</v>
      </c>
      <c r="N824">
        <v>1013</v>
      </c>
      <c r="O824" t="s">
        <v>1055</v>
      </c>
      <c r="P824" t="s">
        <v>1055</v>
      </c>
      <c r="Q824">
        <v>1</v>
      </c>
      <c r="X824">
        <v>24.6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1</v>
      </c>
      <c r="AE824">
        <v>1</v>
      </c>
      <c r="AF824" t="s">
        <v>45</v>
      </c>
      <c r="AG824">
        <v>24.6</v>
      </c>
      <c r="AH824">
        <v>2</v>
      </c>
      <c r="AI824">
        <v>22957532</v>
      </c>
      <c r="AJ824">
        <v>842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>
      <c r="A825">
        <f>ROW(Source!A1731)</f>
        <v>1731</v>
      </c>
      <c r="B825">
        <v>22957537</v>
      </c>
      <c r="C825">
        <v>22957531</v>
      </c>
      <c r="D825">
        <v>7231126</v>
      </c>
      <c r="E825">
        <v>1</v>
      </c>
      <c r="F825">
        <v>1</v>
      </c>
      <c r="G825">
        <v>7157832</v>
      </c>
      <c r="H825">
        <v>2</v>
      </c>
      <c r="I825" t="s">
        <v>1125</v>
      </c>
      <c r="J825" t="s">
        <v>1126</v>
      </c>
      <c r="K825" t="s">
        <v>1127</v>
      </c>
      <c r="L825">
        <v>1368</v>
      </c>
      <c r="N825">
        <v>1011</v>
      </c>
      <c r="O825" t="s">
        <v>1059</v>
      </c>
      <c r="P825" t="s">
        <v>1059</v>
      </c>
      <c r="Q825">
        <v>1</v>
      </c>
      <c r="X825">
        <v>10.4</v>
      </c>
      <c r="Y825">
        <v>0</v>
      </c>
      <c r="Z825">
        <v>41.62</v>
      </c>
      <c r="AA825">
        <v>13.33</v>
      </c>
      <c r="AB825">
        <v>0</v>
      </c>
      <c r="AC825">
        <v>0</v>
      </c>
      <c r="AD825">
        <v>1</v>
      </c>
      <c r="AE825">
        <v>0</v>
      </c>
      <c r="AF825" t="s">
        <v>45</v>
      </c>
      <c r="AG825">
        <v>10.4</v>
      </c>
      <c r="AH825">
        <v>2</v>
      </c>
      <c r="AI825">
        <v>22957533</v>
      </c>
      <c r="AJ825">
        <v>843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>
      <c r="A826">
        <f>ROW(Source!A1731)</f>
        <v>1731</v>
      </c>
      <c r="B826">
        <v>22957538</v>
      </c>
      <c r="C826">
        <v>22957531</v>
      </c>
      <c r="D826">
        <v>7231489</v>
      </c>
      <c r="E826">
        <v>1</v>
      </c>
      <c r="F826">
        <v>1</v>
      </c>
      <c r="G826">
        <v>7157832</v>
      </c>
      <c r="H826">
        <v>2</v>
      </c>
      <c r="I826" t="s">
        <v>1077</v>
      </c>
      <c r="J826" t="s">
        <v>1078</v>
      </c>
      <c r="K826" t="s">
        <v>1079</v>
      </c>
      <c r="L826">
        <v>1368</v>
      </c>
      <c r="N826">
        <v>1011</v>
      </c>
      <c r="O826" t="s">
        <v>1059</v>
      </c>
      <c r="P826" t="s">
        <v>1059</v>
      </c>
      <c r="Q826">
        <v>1</v>
      </c>
      <c r="X826">
        <v>10.4</v>
      </c>
      <c r="Y826">
        <v>0</v>
      </c>
      <c r="Z826">
        <v>3.16</v>
      </c>
      <c r="AA826">
        <v>0.04</v>
      </c>
      <c r="AB826">
        <v>0</v>
      </c>
      <c r="AC826">
        <v>0</v>
      </c>
      <c r="AD826">
        <v>1</v>
      </c>
      <c r="AE826">
        <v>0</v>
      </c>
      <c r="AF826" t="s">
        <v>45</v>
      </c>
      <c r="AG826">
        <v>10.4</v>
      </c>
      <c r="AH826">
        <v>2</v>
      </c>
      <c r="AI826">
        <v>22957534</v>
      </c>
      <c r="AJ826">
        <v>844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>
      <c r="A827">
        <f>ROW(Source!A1731)</f>
        <v>1731</v>
      </c>
      <c r="B827">
        <v>22957539</v>
      </c>
      <c r="C827">
        <v>22957531</v>
      </c>
      <c r="D827">
        <v>7182702</v>
      </c>
      <c r="E827">
        <v>7157832</v>
      </c>
      <c r="F827">
        <v>1</v>
      </c>
      <c r="G827">
        <v>7157832</v>
      </c>
      <c r="H827">
        <v>3</v>
      </c>
      <c r="I827" t="s">
        <v>1066</v>
      </c>
      <c r="J827" t="s">
        <v>45</v>
      </c>
      <c r="K827" t="s">
        <v>1134</v>
      </c>
      <c r="L827">
        <v>1348</v>
      </c>
      <c r="N827">
        <v>1009</v>
      </c>
      <c r="O827" t="s">
        <v>138</v>
      </c>
      <c r="P827" t="s">
        <v>138</v>
      </c>
      <c r="Q827">
        <v>1000</v>
      </c>
      <c r="X827">
        <v>6.6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1</v>
      </c>
      <c r="AE827">
        <v>0</v>
      </c>
      <c r="AF827" t="s">
        <v>45</v>
      </c>
      <c r="AG827">
        <v>6.6</v>
      </c>
      <c r="AH827">
        <v>2</v>
      </c>
      <c r="AI827">
        <v>22957535</v>
      </c>
      <c r="AJ827">
        <v>845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>
      <c r="A828">
        <f>ROW(Source!A1732)</f>
        <v>1732</v>
      </c>
      <c r="B828">
        <v>22957544</v>
      </c>
      <c r="C828">
        <v>22957540</v>
      </c>
      <c r="D828">
        <v>7157835</v>
      </c>
      <c r="E828">
        <v>7157832</v>
      </c>
      <c r="F828">
        <v>1</v>
      </c>
      <c r="G828">
        <v>7157832</v>
      </c>
      <c r="H828">
        <v>1</v>
      </c>
      <c r="I828" t="s">
        <v>1053</v>
      </c>
      <c r="J828" t="s">
        <v>45</v>
      </c>
      <c r="K828" t="s">
        <v>1054</v>
      </c>
      <c r="L828">
        <v>1191</v>
      </c>
      <c r="N828">
        <v>1013</v>
      </c>
      <c r="O828" t="s">
        <v>1055</v>
      </c>
      <c r="P828" t="s">
        <v>1055</v>
      </c>
      <c r="Q828">
        <v>1</v>
      </c>
      <c r="X828">
        <v>23.33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1</v>
      </c>
      <c r="AE828">
        <v>1</v>
      </c>
      <c r="AF828" t="s">
        <v>45</v>
      </c>
      <c r="AG828">
        <v>23.33</v>
      </c>
      <c r="AH828">
        <v>2</v>
      </c>
      <c r="AI828">
        <v>22957541</v>
      </c>
      <c r="AJ828">
        <v>846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>
      <c r="A829">
        <f>ROW(Source!A1732)</f>
        <v>1732</v>
      </c>
      <c r="B829">
        <v>22957545</v>
      </c>
      <c r="C829">
        <v>22957540</v>
      </c>
      <c r="D829">
        <v>7231062</v>
      </c>
      <c r="E829">
        <v>1</v>
      </c>
      <c r="F829">
        <v>1</v>
      </c>
      <c r="G829">
        <v>7157832</v>
      </c>
      <c r="H829">
        <v>2</v>
      </c>
      <c r="I829" t="s">
        <v>1199</v>
      </c>
      <c r="J829" t="s">
        <v>1200</v>
      </c>
      <c r="K829" t="s">
        <v>1201</v>
      </c>
      <c r="L829">
        <v>1368</v>
      </c>
      <c r="N829">
        <v>1011</v>
      </c>
      <c r="O829" t="s">
        <v>1059</v>
      </c>
      <c r="P829" t="s">
        <v>1059</v>
      </c>
      <c r="Q829">
        <v>1</v>
      </c>
      <c r="X829">
        <v>7.82</v>
      </c>
      <c r="Y829">
        <v>0</v>
      </c>
      <c r="Z829">
        <v>1.61</v>
      </c>
      <c r="AA829">
        <v>0.04</v>
      </c>
      <c r="AB829">
        <v>0</v>
      </c>
      <c r="AC829">
        <v>0</v>
      </c>
      <c r="AD829">
        <v>1</v>
      </c>
      <c r="AE829">
        <v>0</v>
      </c>
      <c r="AF829" t="s">
        <v>45</v>
      </c>
      <c r="AG829">
        <v>7.82</v>
      </c>
      <c r="AH829">
        <v>2</v>
      </c>
      <c r="AI829">
        <v>22957542</v>
      </c>
      <c r="AJ829">
        <v>847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>
      <c r="A830">
        <f>ROW(Source!A1732)</f>
        <v>1732</v>
      </c>
      <c r="B830">
        <v>22957546</v>
      </c>
      <c r="C830">
        <v>22957540</v>
      </c>
      <c r="D830">
        <v>7231827</v>
      </c>
      <c r="E830">
        <v>1</v>
      </c>
      <c r="F830">
        <v>1</v>
      </c>
      <c r="G830">
        <v>7157832</v>
      </c>
      <c r="H830">
        <v>3</v>
      </c>
      <c r="I830" t="s">
        <v>612</v>
      </c>
      <c r="J830" t="s">
        <v>614</v>
      </c>
      <c r="K830" t="s">
        <v>613</v>
      </c>
      <c r="L830">
        <v>1339</v>
      </c>
      <c r="N830">
        <v>1007</v>
      </c>
      <c r="O830" t="s">
        <v>102</v>
      </c>
      <c r="P830" t="s">
        <v>102</v>
      </c>
      <c r="Q830">
        <v>1</v>
      </c>
      <c r="X830">
        <v>3.5</v>
      </c>
      <c r="Y830">
        <v>7.07</v>
      </c>
      <c r="Z830">
        <v>0</v>
      </c>
      <c r="AA830">
        <v>0</v>
      </c>
      <c r="AB830">
        <v>0</v>
      </c>
      <c r="AC830">
        <v>0</v>
      </c>
      <c r="AD830">
        <v>1</v>
      </c>
      <c r="AE830">
        <v>0</v>
      </c>
      <c r="AF830" t="s">
        <v>45</v>
      </c>
      <c r="AG830">
        <v>3.5</v>
      </c>
      <c r="AH830">
        <v>2</v>
      </c>
      <c r="AI830">
        <v>22957543</v>
      </c>
      <c r="AJ830">
        <v>848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>
      <c r="A831">
        <f>ROW(Source!A1732)</f>
        <v>1732</v>
      </c>
      <c r="B831">
        <v>22957547</v>
      </c>
      <c r="C831">
        <v>22957540</v>
      </c>
      <c r="D831">
        <v>7178728</v>
      </c>
      <c r="E831">
        <v>7157832</v>
      </c>
      <c r="F831">
        <v>1</v>
      </c>
      <c r="G831">
        <v>7157832</v>
      </c>
      <c r="H831">
        <v>3</v>
      </c>
      <c r="I831" t="s">
        <v>1451</v>
      </c>
      <c r="J831" t="s">
        <v>45</v>
      </c>
      <c r="K831" t="s">
        <v>1508</v>
      </c>
      <c r="L831">
        <v>1339</v>
      </c>
      <c r="N831">
        <v>1007</v>
      </c>
      <c r="O831" t="s">
        <v>102</v>
      </c>
      <c r="P831" t="s">
        <v>102</v>
      </c>
      <c r="Q831">
        <v>1</v>
      </c>
      <c r="X831">
        <v>2.04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 t="s">
        <v>45</v>
      </c>
      <c r="AG831">
        <v>2.04</v>
      </c>
      <c r="AH831">
        <v>3</v>
      </c>
      <c r="AI831">
        <v>-1</v>
      </c>
      <c r="AJ831" t="s">
        <v>45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>
      <c r="A832">
        <f>ROW(Source!A1734)</f>
        <v>1734</v>
      </c>
      <c r="B832">
        <v>22957553</v>
      </c>
      <c r="C832">
        <v>22957550</v>
      </c>
      <c r="D832">
        <v>7157835</v>
      </c>
      <c r="E832">
        <v>7157832</v>
      </c>
      <c r="F832">
        <v>1</v>
      </c>
      <c r="G832">
        <v>7157832</v>
      </c>
      <c r="H832">
        <v>1</v>
      </c>
      <c r="I832" t="s">
        <v>1053</v>
      </c>
      <c r="J832" t="s">
        <v>45</v>
      </c>
      <c r="K832" t="s">
        <v>1054</v>
      </c>
      <c r="L832">
        <v>1191</v>
      </c>
      <c r="N832">
        <v>1013</v>
      </c>
      <c r="O832" t="s">
        <v>1055</v>
      </c>
      <c r="P832" t="s">
        <v>1055</v>
      </c>
      <c r="Q832">
        <v>1</v>
      </c>
      <c r="X832">
        <v>0.44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1</v>
      </c>
      <c r="AF832" t="s">
        <v>886</v>
      </c>
      <c r="AG832">
        <v>0.88</v>
      </c>
      <c r="AH832">
        <v>2</v>
      </c>
      <c r="AI832">
        <v>22957551</v>
      </c>
      <c r="AJ832">
        <v>850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>
      <c r="A833">
        <f>ROW(Source!A1734)</f>
        <v>1734</v>
      </c>
      <c r="B833">
        <v>22957554</v>
      </c>
      <c r="C833">
        <v>22957550</v>
      </c>
      <c r="D833">
        <v>7231062</v>
      </c>
      <c r="E833">
        <v>1</v>
      </c>
      <c r="F833">
        <v>1</v>
      </c>
      <c r="G833">
        <v>7157832</v>
      </c>
      <c r="H833">
        <v>2</v>
      </c>
      <c r="I833" t="s">
        <v>1199</v>
      </c>
      <c r="J833" t="s">
        <v>1200</v>
      </c>
      <c r="K833" t="s">
        <v>1201</v>
      </c>
      <c r="L833">
        <v>1368</v>
      </c>
      <c r="N833">
        <v>1011</v>
      </c>
      <c r="O833" t="s">
        <v>1059</v>
      </c>
      <c r="P833" t="s">
        <v>1059</v>
      </c>
      <c r="Q833">
        <v>1</v>
      </c>
      <c r="X833">
        <v>2</v>
      </c>
      <c r="Y833">
        <v>0</v>
      </c>
      <c r="Z833">
        <v>1.61</v>
      </c>
      <c r="AA833">
        <v>0.04</v>
      </c>
      <c r="AB833">
        <v>0</v>
      </c>
      <c r="AC833">
        <v>0</v>
      </c>
      <c r="AD833">
        <v>1</v>
      </c>
      <c r="AE833">
        <v>0</v>
      </c>
      <c r="AF833" t="s">
        <v>886</v>
      </c>
      <c r="AG833">
        <v>4</v>
      </c>
      <c r="AH833">
        <v>2</v>
      </c>
      <c r="AI833">
        <v>22957552</v>
      </c>
      <c r="AJ833">
        <v>851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>
      <c r="A834">
        <f>ROW(Source!A1734)</f>
        <v>1734</v>
      </c>
      <c r="B834">
        <v>22957555</v>
      </c>
      <c r="C834">
        <v>22957550</v>
      </c>
      <c r="D834">
        <v>7178728</v>
      </c>
      <c r="E834">
        <v>7157832</v>
      </c>
      <c r="F834">
        <v>1</v>
      </c>
      <c r="G834">
        <v>7157832</v>
      </c>
      <c r="H834">
        <v>3</v>
      </c>
      <c r="I834" t="s">
        <v>1451</v>
      </c>
      <c r="J834" t="s">
        <v>45</v>
      </c>
      <c r="K834" t="s">
        <v>1508</v>
      </c>
      <c r="L834">
        <v>1339</v>
      </c>
      <c r="N834">
        <v>1007</v>
      </c>
      <c r="O834" t="s">
        <v>102</v>
      </c>
      <c r="P834" t="s">
        <v>102</v>
      </c>
      <c r="Q834">
        <v>1</v>
      </c>
      <c r="X834">
        <v>0.51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 t="s">
        <v>45</v>
      </c>
      <c r="AG834">
        <v>0.51</v>
      </c>
      <c r="AH834">
        <v>3</v>
      </c>
      <c r="AI834">
        <v>-1</v>
      </c>
      <c r="AJ834" t="s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>
      <c r="A835">
        <f>ROW(Source!A1736)</f>
        <v>1736</v>
      </c>
      <c r="B835">
        <v>22957565</v>
      </c>
      <c r="C835">
        <v>22957558</v>
      </c>
      <c r="D835">
        <v>7157835</v>
      </c>
      <c r="E835">
        <v>7157832</v>
      </c>
      <c r="F835">
        <v>1</v>
      </c>
      <c r="G835">
        <v>7157832</v>
      </c>
      <c r="H835">
        <v>1</v>
      </c>
      <c r="I835" t="s">
        <v>1053</v>
      </c>
      <c r="J835" t="s">
        <v>45</v>
      </c>
      <c r="K835" t="s">
        <v>1054</v>
      </c>
      <c r="L835">
        <v>1191</v>
      </c>
      <c r="N835">
        <v>1013</v>
      </c>
      <c r="O835" t="s">
        <v>1055</v>
      </c>
      <c r="P835" t="s">
        <v>1055</v>
      </c>
      <c r="Q835">
        <v>1</v>
      </c>
      <c r="X835">
        <v>28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1</v>
      </c>
      <c r="AF835" t="s">
        <v>45</v>
      </c>
      <c r="AG835">
        <v>28</v>
      </c>
      <c r="AH835">
        <v>2</v>
      </c>
      <c r="AI835">
        <v>22957559</v>
      </c>
      <c r="AJ835">
        <v>853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>
      <c r="A836">
        <f>ROW(Source!A1736)</f>
        <v>1736</v>
      </c>
      <c r="B836">
        <v>22957566</v>
      </c>
      <c r="C836">
        <v>22957558</v>
      </c>
      <c r="D836">
        <v>7159942</v>
      </c>
      <c r="E836">
        <v>7157832</v>
      </c>
      <c r="F836">
        <v>1</v>
      </c>
      <c r="G836">
        <v>7157832</v>
      </c>
      <c r="H836">
        <v>2</v>
      </c>
      <c r="I836" t="s">
        <v>1063</v>
      </c>
      <c r="J836" t="s">
        <v>45</v>
      </c>
      <c r="K836" t="s">
        <v>1064</v>
      </c>
      <c r="L836">
        <v>1344</v>
      </c>
      <c r="N836">
        <v>1008</v>
      </c>
      <c r="O836" t="s">
        <v>1065</v>
      </c>
      <c r="P836" t="s">
        <v>1065</v>
      </c>
      <c r="Q836">
        <v>1</v>
      </c>
      <c r="X836">
        <v>128.18</v>
      </c>
      <c r="Y836">
        <v>0</v>
      </c>
      <c r="Z836">
        <v>1</v>
      </c>
      <c r="AA836">
        <v>0</v>
      </c>
      <c r="AB836">
        <v>0</v>
      </c>
      <c r="AC836">
        <v>0</v>
      </c>
      <c r="AD836">
        <v>1</v>
      </c>
      <c r="AE836">
        <v>0</v>
      </c>
      <c r="AF836" t="s">
        <v>45</v>
      </c>
      <c r="AG836">
        <v>128.18</v>
      </c>
      <c r="AH836">
        <v>2</v>
      </c>
      <c r="AI836">
        <v>22957560</v>
      </c>
      <c r="AJ836">
        <v>854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>
      <c r="A837">
        <f>ROW(Source!A1736)</f>
        <v>1736</v>
      </c>
      <c r="B837">
        <v>22957567</v>
      </c>
      <c r="C837">
        <v>22957558</v>
      </c>
      <c r="D837">
        <v>7232718</v>
      </c>
      <c r="E837">
        <v>1</v>
      </c>
      <c r="F837">
        <v>1</v>
      </c>
      <c r="G837">
        <v>7157832</v>
      </c>
      <c r="H837">
        <v>3</v>
      </c>
      <c r="I837" t="s">
        <v>1358</v>
      </c>
      <c r="J837" t="s">
        <v>1359</v>
      </c>
      <c r="K837" t="s">
        <v>1360</v>
      </c>
      <c r="L837">
        <v>1348</v>
      </c>
      <c r="N837">
        <v>1009</v>
      </c>
      <c r="O837" t="s">
        <v>138</v>
      </c>
      <c r="P837" t="s">
        <v>138</v>
      </c>
      <c r="Q837">
        <v>1000</v>
      </c>
      <c r="X837">
        <v>4.0000000000000001E-3</v>
      </c>
      <c r="Y837">
        <v>27329.119999999999</v>
      </c>
      <c r="Z837">
        <v>0</v>
      </c>
      <c r="AA837">
        <v>0</v>
      </c>
      <c r="AB837">
        <v>0</v>
      </c>
      <c r="AC837">
        <v>0</v>
      </c>
      <c r="AD837">
        <v>1</v>
      </c>
      <c r="AE837">
        <v>0</v>
      </c>
      <c r="AF837" t="s">
        <v>45</v>
      </c>
      <c r="AG837">
        <v>4.0000000000000001E-3</v>
      </c>
      <c r="AH837">
        <v>2</v>
      </c>
      <c r="AI837">
        <v>22957561</v>
      </c>
      <c r="AJ837">
        <v>855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>
      <c r="A838">
        <f>ROW(Source!A1736)</f>
        <v>1736</v>
      </c>
      <c r="B838">
        <v>22957568</v>
      </c>
      <c r="C838">
        <v>22957558</v>
      </c>
      <c r="D838">
        <v>7231752</v>
      </c>
      <c r="E838">
        <v>1</v>
      </c>
      <c r="F838">
        <v>1</v>
      </c>
      <c r="G838">
        <v>7157832</v>
      </c>
      <c r="H838">
        <v>3</v>
      </c>
      <c r="I838" t="s">
        <v>1361</v>
      </c>
      <c r="J838" t="s">
        <v>1362</v>
      </c>
      <c r="K838" t="s">
        <v>1363</v>
      </c>
      <c r="L838">
        <v>1348</v>
      </c>
      <c r="N838">
        <v>1009</v>
      </c>
      <c r="O838" t="s">
        <v>138</v>
      </c>
      <c r="P838" t="s">
        <v>138</v>
      </c>
      <c r="Q838">
        <v>1000</v>
      </c>
      <c r="X838">
        <v>5.3999999999999999E-2</v>
      </c>
      <c r="Y838">
        <v>6767.09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 t="s">
        <v>45</v>
      </c>
      <c r="AG838">
        <v>5.3999999999999999E-2</v>
      </c>
      <c r="AH838">
        <v>2</v>
      </c>
      <c r="AI838">
        <v>22957562</v>
      </c>
      <c r="AJ838">
        <v>857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>
      <c r="A839">
        <f>ROW(Source!A1736)</f>
        <v>1736</v>
      </c>
      <c r="B839">
        <v>22957569</v>
      </c>
      <c r="C839">
        <v>22957558</v>
      </c>
      <c r="D839">
        <v>7231763</v>
      </c>
      <c r="E839">
        <v>1</v>
      </c>
      <c r="F839">
        <v>1</v>
      </c>
      <c r="G839">
        <v>7157832</v>
      </c>
      <c r="H839">
        <v>3</v>
      </c>
      <c r="I839" t="s">
        <v>1364</v>
      </c>
      <c r="J839" t="s">
        <v>1365</v>
      </c>
      <c r="K839" t="s">
        <v>1366</v>
      </c>
      <c r="L839">
        <v>1348</v>
      </c>
      <c r="N839">
        <v>1009</v>
      </c>
      <c r="O839" t="s">
        <v>138</v>
      </c>
      <c r="P839" t="s">
        <v>138</v>
      </c>
      <c r="Q839">
        <v>1000</v>
      </c>
      <c r="X839">
        <v>2.3E-2</v>
      </c>
      <c r="Y839">
        <v>3389.74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45</v>
      </c>
      <c r="AG839">
        <v>2.3E-2</v>
      </c>
      <c r="AH839">
        <v>2</v>
      </c>
      <c r="AI839">
        <v>22957563</v>
      </c>
      <c r="AJ839">
        <v>858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>
      <c r="A840">
        <f>ROW(Source!A1736)</f>
        <v>1736</v>
      </c>
      <c r="B840">
        <v>22957570</v>
      </c>
      <c r="C840">
        <v>22957558</v>
      </c>
      <c r="D840">
        <v>7232317</v>
      </c>
      <c r="E840">
        <v>1</v>
      </c>
      <c r="F840">
        <v>1</v>
      </c>
      <c r="G840">
        <v>7157832</v>
      </c>
      <c r="H840">
        <v>3</v>
      </c>
      <c r="I840" t="s">
        <v>1367</v>
      </c>
      <c r="J840" t="s">
        <v>1368</v>
      </c>
      <c r="K840" t="s">
        <v>1369</v>
      </c>
      <c r="L840">
        <v>1348</v>
      </c>
      <c r="N840">
        <v>1009</v>
      </c>
      <c r="O840" t="s">
        <v>138</v>
      </c>
      <c r="P840" t="s">
        <v>138</v>
      </c>
      <c r="Q840">
        <v>1000</v>
      </c>
      <c r="X840">
        <v>0.25</v>
      </c>
      <c r="Y840">
        <v>20171.52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45</v>
      </c>
      <c r="AG840">
        <v>0.25</v>
      </c>
      <c r="AH840">
        <v>2</v>
      </c>
      <c r="AI840">
        <v>22957564</v>
      </c>
      <c r="AJ840">
        <v>859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>
      <c r="A841">
        <f>ROW(Source!A1736)</f>
        <v>1736</v>
      </c>
      <c r="B841">
        <v>22957571</v>
      </c>
      <c r="C841">
        <v>22957558</v>
      </c>
      <c r="D841">
        <v>7179538</v>
      </c>
      <c r="E841">
        <v>7157832</v>
      </c>
      <c r="F841">
        <v>1</v>
      </c>
      <c r="G841">
        <v>7157832</v>
      </c>
      <c r="H841">
        <v>3</v>
      </c>
      <c r="I841" t="s">
        <v>1524</v>
      </c>
      <c r="J841" t="s">
        <v>45</v>
      </c>
      <c r="K841" t="s">
        <v>1525</v>
      </c>
      <c r="L841">
        <v>1327</v>
      </c>
      <c r="N841">
        <v>1005</v>
      </c>
      <c r="O841" t="s">
        <v>462</v>
      </c>
      <c r="P841" t="s">
        <v>462</v>
      </c>
      <c r="Q841">
        <v>1</v>
      </c>
      <c r="X841">
        <v>112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 t="s">
        <v>45</v>
      </c>
      <c r="AG841">
        <v>112</v>
      </c>
      <c r="AH841">
        <v>3</v>
      </c>
      <c r="AI841">
        <v>-1</v>
      </c>
      <c r="AJ841" t="s">
        <v>45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>
      <c r="A842">
        <f>ROW(Source!A1738)</f>
        <v>1738</v>
      </c>
      <c r="B842">
        <v>22957581</v>
      </c>
      <c r="C842">
        <v>22957574</v>
      </c>
      <c r="D842">
        <v>7157835</v>
      </c>
      <c r="E842">
        <v>7157832</v>
      </c>
      <c r="F842">
        <v>1</v>
      </c>
      <c r="G842">
        <v>7157832</v>
      </c>
      <c r="H842">
        <v>1</v>
      </c>
      <c r="I842" t="s">
        <v>1053</v>
      </c>
      <c r="J842" t="s">
        <v>45</v>
      </c>
      <c r="K842" t="s">
        <v>1054</v>
      </c>
      <c r="L842">
        <v>1191</v>
      </c>
      <c r="N842">
        <v>1013</v>
      </c>
      <c r="O842" t="s">
        <v>1055</v>
      </c>
      <c r="P842" t="s">
        <v>1055</v>
      </c>
      <c r="Q842">
        <v>1</v>
      </c>
      <c r="X842">
        <v>22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1</v>
      </c>
      <c r="AF842" t="s">
        <v>45</v>
      </c>
      <c r="AG842">
        <v>22</v>
      </c>
      <c r="AH842">
        <v>2</v>
      </c>
      <c r="AI842">
        <v>22957575</v>
      </c>
      <c r="AJ842">
        <v>860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>
      <c r="A843">
        <f>ROW(Source!A1738)</f>
        <v>1738</v>
      </c>
      <c r="B843">
        <v>22957582</v>
      </c>
      <c r="C843">
        <v>22957574</v>
      </c>
      <c r="D843">
        <v>7159942</v>
      </c>
      <c r="E843">
        <v>7157832</v>
      </c>
      <c r="F843">
        <v>1</v>
      </c>
      <c r="G843">
        <v>7157832</v>
      </c>
      <c r="H843">
        <v>2</v>
      </c>
      <c r="I843" t="s">
        <v>1063</v>
      </c>
      <c r="J843" t="s">
        <v>45</v>
      </c>
      <c r="K843" t="s">
        <v>1064</v>
      </c>
      <c r="L843">
        <v>1344</v>
      </c>
      <c r="N843">
        <v>1008</v>
      </c>
      <c r="O843" t="s">
        <v>1065</v>
      </c>
      <c r="P843" t="s">
        <v>1065</v>
      </c>
      <c r="Q843">
        <v>1</v>
      </c>
      <c r="X843">
        <v>84.4</v>
      </c>
      <c r="Y843">
        <v>0</v>
      </c>
      <c r="Z843">
        <v>1</v>
      </c>
      <c r="AA843">
        <v>0</v>
      </c>
      <c r="AB843">
        <v>0</v>
      </c>
      <c r="AC843">
        <v>0</v>
      </c>
      <c r="AD843">
        <v>1</v>
      </c>
      <c r="AE843">
        <v>0</v>
      </c>
      <c r="AF843" t="s">
        <v>45</v>
      </c>
      <c r="AG843">
        <v>84.4</v>
      </c>
      <c r="AH843">
        <v>2</v>
      </c>
      <c r="AI843">
        <v>22957576</v>
      </c>
      <c r="AJ843">
        <v>861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>
      <c r="A844">
        <f>ROW(Source!A1738)</f>
        <v>1738</v>
      </c>
      <c r="B844">
        <v>22957583</v>
      </c>
      <c r="C844">
        <v>22957574</v>
      </c>
      <c r="D844">
        <v>7232718</v>
      </c>
      <c r="E844">
        <v>1</v>
      </c>
      <c r="F844">
        <v>1</v>
      </c>
      <c r="G844">
        <v>7157832</v>
      </c>
      <c r="H844">
        <v>3</v>
      </c>
      <c r="I844" t="s">
        <v>1358</v>
      </c>
      <c r="J844" t="s">
        <v>1359</v>
      </c>
      <c r="K844" t="s">
        <v>1360</v>
      </c>
      <c r="L844">
        <v>1348</v>
      </c>
      <c r="N844">
        <v>1009</v>
      </c>
      <c r="O844" t="s">
        <v>138</v>
      </c>
      <c r="P844" t="s">
        <v>138</v>
      </c>
      <c r="Q844">
        <v>1000</v>
      </c>
      <c r="X844">
        <v>4.0000000000000001E-3</v>
      </c>
      <c r="Y844">
        <v>27329.119999999999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0</v>
      </c>
      <c r="AF844" t="s">
        <v>45</v>
      </c>
      <c r="AG844">
        <v>4.0000000000000001E-3</v>
      </c>
      <c r="AH844">
        <v>2</v>
      </c>
      <c r="AI844">
        <v>22957577</v>
      </c>
      <c r="AJ844">
        <v>862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>
      <c r="A845">
        <f>ROW(Source!A1738)</f>
        <v>1738</v>
      </c>
      <c r="B845">
        <v>22957584</v>
      </c>
      <c r="C845">
        <v>22957574</v>
      </c>
      <c r="D845">
        <v>7231752</v>
      </c>
      <c r="E845">
        <v>1</v>
      </c>
      <c r="F845">
        <v>1</v>
      </c>
      <c r="G845">
        <v>7157832</v>
      </c>
      <c r="H845">
        <v>3</v>
      </c>
      <c r="I845" t="s">
        <v>1361</v>
      </c>
      <c r="J845" t="s">
        <v>1362</v>
      </c>
      <c r="K845" t="s">
        <v>1363</v>
      </c>
      <c r="L845">
        <v>1348</v>
      </c>
      <c r="N845">
        <v>1009</v>
      </c>
      <c r="O845" t="s">
        <v>138</v>
      </c>
      <c r="P845" t="s">
        <v>138</v>
      </c>
      <c r="Q845">
        <v>1000</v>
      </c>
      <c r="X845">
        <v>5.3999999999999999E-2</v>
      </c>
      <c r="Y845">
        <v>6767.09</v>
      </c>
      <c r="Z845">
        <v>0</v>
      </c>
      <c r="AA845">
        <v>0</v>
      </c>
      <c r="AB845">
        <v>0</v>
      </c>
      <c r="AC845">
        <v>0</v>
      </c>
      <c r="AD845">
        <v>1</v>
      </c>
      <c r="AE845">
        <v>0</v>
      </c>
      <c r="AF845" t="s">
        <v>45</v>
      </c>
      <c r="AG845">
        <v>5.3999999999999999E-2</v>
      </c>
      <c r="AH845">
        <v>2</v>
      </c>
      <c r="AI845">
        <v>22957578</v>
      </c>
      <c r="AJ845">
        <v>864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>
      <c r="A846">
        <f>ROW(Source!A1738)</f>
        <v>1738</v>
      </c>
      <c r="B846">
        <v>22957585</v>
      </c>
      <c r="C846">
        <v>22957574</v>
      </c>
      <c r="D846">
        <v>7231763</v>
      </c>
      <c r="E846">
        <v>1</v>
      </c>
      <c r="F846">
        <v>1</v>
      </c>
      <c r="G846">
        <v>7157832</v>
      </c>
      <c r="H846">
        <v>3</v>
      </c>
      <c r="I846" t="s">
        <v>1364</v>
      </c>
      <c r="J846" t="s">
        <v>1365</v>
      </c>
      <c r="K846" t="s">
        <v>1366</v>
      </c>
      <c r="L846">
        <v>1348</v>
      </c>
      <c r="N846">
        <v>1009</v>
      </c>
      <c r="O846" t="s">
        <v>138</v>
      </c>
      <c r="P846" t="s">
        <v>138</v>
      </c>
      <c r="Q846">
        <v>1000</v>
      </c>
      <c r="X846">
        <v>2.3E-2</v>
      </c>
      <c r="Y846">
        <v>3389.74</v>
      </c>
      <c r="Z846">
        <v>0</v>
      </c>
      <c r="AA846">
        <v>0</v>
      </c>
      <c r="AB846">
        <v>0</v>
      </c>
      <c r="AC846">
        <v>0</v>
      </c>
      <c r="AD846">
        <v>1</v>
      </c>
      <c r="AE846">
        <v>0</v>
      </c>
      <c r="AF846" t="s">
        <v>45</v>
      </c>
      <c r="AG846">
        <v>2.3E-2</v>
      </c>
      <c r="AH846">
        <v>2</v>
      </c>
      <c r="AI846">
        <v>22957579</v>
      </c>
      <c r="AJ846">
        <v>865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>
      <c r="A847">
        <f>ROW(Source!A1738)</f>
        <v>1738</v>
      </c>
      <c r="B847">
        <v>22957586</v>
      </c>
      <c r="C847">
        <v>22957574</v>
      </c>
      <c r="D847">
        <v>7232317</v>
      </c>
      <c r="E847">
        <v>1</v>
      </c>
      <c r="F847">
        <v>1</v>
      </c>
      <c r="G847">
        <v>7157832</v>
      </c>
      <c r="H847">
        <v>3</v>
      </c>
      <c r="I847" t="s">
        <v>1367</v>
      </c>
      <c r="J847" t="s">
        <v>1368</v>
      </c>
      <c r="K847" t="s">
        <v>1369</v>
      </c>
      <c r="L847">
        <v>1348</v>
      </c>
      <c r="N847">
        <v>1009</v>
      </c>
      <c r="O847" t="s">
        <v>138</v>
      </c>
      <c r="P847" t="s">
        <v>138</v>
      </c>
      <c r="Q847">
        <v>1000</v>
      </c>
      <c r="X847">
        <v>0.13</v>
      </c>
      <c r="Y847">
        <v>20171.52</v>
      </c>
      <c r="Z847">
        <v>0</v>
      </c>
      <c r="AA847">
        <v>0</v>
      </c>
      <c r="AB847">
        <v>0</v>
      </c>
      <c r="AC847">
        <v>0</v>
      </c>
      <c r="AD847">
        <v>1</v>
      </c>
      <c r="AE847">
        <v>0</v>
      </c>
      <c r="AF847" t="s">
        <v>45</v>
      </c>
      <c r="AG847">
        <v>0.13</v>
      </c>
      <c r="AH847">
        <v>2</v>
      </c>
      <c r="AI847">
        <v>22957580</v>
      </c>
      <c r="AJ847">
        <v>866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>
      <c r="A848">
        <f>ROW(Source!A1738)</f>
        <v>1738</v>
      </c>
      <c r="B848">
        <v>22957587</v>
      </c>
      <c r="C848">
        <v>22957574</v>
      </c>
      <c r="D848">
        <v>7179538</v>
      </c>
      <c r="E848">
        <v>7157832</v>
      </c>
      <c r="F848">
        <v>1</v>
      </c>
      <c r="G848">
        <v>7157832</v>
      </c>
      <c r="H848">
        <v>3</v>
      </c>
      <c r="I848" t="s">
        <v>1524</v>
      </c>
      <c r="J848" t="s">
        <v>45</v>
      </c>
      <c r="K848" t="s">
        <v>1525</v>
      </c>
      <c r="L848">
        <v>1327</v>
      </c>
      <c r="N848">
        <v>1005</v>
      </c>
      <c r="O848" t="s">
        <v>462</v>
      </c>
      <c r="P848" t="s">
        <v>462</v>
      </c>
      <c r="Q848">
        <v>1</v>
      </c>
      <c r="X848">
        <v>112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 t="s">
        <v>45</v>
      </c>
      <c r="AG848">
        <v>112</v>
      </c>
      <c r="AH848">
        <v>3</v>
      </c>
      <c r="AI848">
        <v>-1</v>
      </c>
      <c r="AJ848" t="s">
        <v>45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>
      <c r="A849">
        <f>ROW(Source!A1740)</f>
        <v>1740</v>
      </c>
      <c r="B849">
        <v>22957593</v>
      </c>
      <c r="C849">
        <v>22957590</v>
      </c>
      <c r="D849">
        <v>7157835</v>
      </c>
      <c r="E849">
        <v>7157832</v>
      </c>
      <c r="F849">
        <v>1</v>
      </c>
      <c r="G849">
        <v>7157832</v>
      </c>
      <c r="H849">
        <v>1</v>
      </c>
      <c r="I849" t="s">
        <v>1053</v>
      </c>
      <c r="J849" t="s">
        <v>45</v>
      </c>
      <c r="K849" t="s">
        <v>1054</v>
      </c>
      <c r="L849">
        <v>1191</v>
      </c>
      <c r="N849">
        <v>1013</v>
      </c>
      <c r="O849" t="s">
        <v>1055</v>
      </c>
      <c r="P849" t="s">
        <v>1055</v>
      </c>
      <c r="Q849">
        <v>1</v>
      </c>
      <c r="X849">
        <v>106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1</v>
      </c>
      <c r="AF849" t="s">
        <v>45</v>
      </c>
      <c r="AG849">
        <v>106</v>
      </c>
      <c r="AH849">
        <v>2</v>
      </c>
      <c r="AI849">
        <v>22957591</v>
      </c>
      <c r="AJ849">
        <v>867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>
      <c r="A850">
        <f>ROW(Source!A1740)</f>
        <v>1740</v>
      </c>
      <c r="B850">
        <v>22957594</v>
      </c>
      <c r="C850">
        <v>22957590</v>
      </c>
      <c r="D850">
        <v>7159942</v>
      </c>
      <c r="E850">
        <v>7157832</v>
      </c>
      <c r="F850">
        <v>1</v>
      </c>
      <c r="G850">
        <v>7157832</v>
      </c>
      <c r="H850">
        <v>2</v>
      </c>
      <c r="I850" t="s">
        <v>1063</v>
      </c>
      <c r="J850" t="s">
        <v>45</v>
      </c>
      <c r="K850" t="s">
        <v>1064</v>
      </c>
      <c r="L850">
        <v>1344</v>
      </c>
      <c r="N850">
        <v>1008</v>
      </c>
      <c r="O850" t="s">
        <v>1065</v>
      </c>
      <c r="P850" t="s">
        <v>1065</v>
      </c>
      <c r="Q850">
        <v>1</v>
      </c>
      <c r="X850">
        <v>162.37</v>
      </c>
      <c r="Y850">
        <v>0</v>
      </c>
      <c r="Z850">
        <v>1</v>
      </c>
      <c r="AA850">
        <v>0</v>
      </c>
      <c r="AB850">
        <v>0</v>
      </c>
      <c r="AC850">
        <v>0</v>
      </c>
      <c r="AD850">
        <v>1</v>
      </c>
      <c r="AE850">
        <v>0</v>
      </c>
      <c r="AF850" t="s">
        <v>45</v>
      </c>
      <c r="AG850">
        <v>162.37</v>
      </c>
      <c r="AH850">
        <v>2</v>
      </c>
      <c r="AI850">
        <v>22957592</v>
      </c>
      <c r="AJ850">
        <v>868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>
      <c r="A851">
        <f>ROW(Source!A1740)</f>
        <v>1740</v>
      </c>
      <c r="B851">
        <v>22957597</v>
      </c>
      <c r="C851">
        <v>22957590</v>
      </c>
      <c r="D851">
        <v>7182707</v>
      </c>
      <c r="E851">
        <v>7157832</v>
      </c>
      <c r="F851">
        <v>1</v>
      </c>
      <c r="G851">
        <v>7157832</v>
      </c>
      <c r="H851">
        <v>3</v>
      </c>
      <c r="I851" t="s">
        <v>1066</v>
      </c>
      <c r="J851" t="s">
        <v>45</v>
      </c>
      <c r="K851" t="s">
        <v>1067</v>
      </c>
      <c r="L851">
        <v>1344</v>
      </c>
      <c r="N851">
        <v>1008</v>
      </c>
      <c r="O851" t="s">
        <v>1065</v>
      </c>
      <c r="P851" t="s">
        <v>1065</v>
      </c>
      <c r="Q851">
        <v>1</v>
      </c>
      <c r="X851">
        <v>5.67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1</v>
      </c>
      <c r="AE851">
        <v>0</v>
      </c>
      <c r="AF851" t="s">
        <v>45</v>
      </c>
      <c r="AG851">
        <v>5.67</v>
      </c>
      <c r="AH851">
        <v>3</v>
      </c>
      <c r="AI851">
        <v>-1</v>
      </c>
      <c r="AJ851" t="s">
        <v>45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>
      <c r="A852">
        <f>ROW(Source!A1740)</f>
        <v>1740</v>
      </c>
      <c r="B852">
        <v>22957595</v>
      </c>
      <c r="C852">
        <v>22957590</v>
      </c>
      <c r="D852">
        <v>7234965</v>
      </c>
      <c r="E852">
        <v>1</v>
      </c>
      <c r="F852">
        <v>1</v>
      </c>
      <c r="G852">
        <v>7157832</v>
      </c>
      <c r="H852">
        <v>3</v>
      </c>
      <c r="I852" t="s">
        <v>476</v>
      </c>
      <c r="J852" t="s">
        <v>478</v>
      </c>
      <c r="K852" t="s">
        <v>477</v>
      </c>
      <c r="L852">
        <v>1339</v>
      </c>
      <c r="N852">
        <v>1007</v>
      </c>
      <c r="O852" t="s">
        <v>102</v>
      </c>
      <c r="P852" t="s">
        <v>102</v>
      </c>
      <c r="Q852">
        <v>1</v>
      </c>
      <c r="X852">
        <v>2.23</v>
      </c>
      <c r="Y852">
        <v>478.96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 t="s">
        <v>45</v>
      </c>
      <c r="AG852">
        <v>2.23</v>
      </c>
      <c r="AH852">
        <v>3</v>
      </c>
      <c r="AI852">
        <v>-1</v>
      </c>
      <c r="AJ852" t="s">
        <v>45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>
      <c r="A853">
        <f>ROW(Source!A1740)</f>
        <v>1740</v>
      </c>
      <c r="B853">
        <v>22957596</v>
      </c>
      <c r="C853">
        <v>22957590</v>
      </c>
      <c r="D853">
        <v>7178836</v>
      </c>
      <c r="E853">
        <v>7157832</v>
      </c>
      <c r="F853">
        <v>1</v>
      </c>
      <c r="G853">
        <v>7157832</v>
      </c>
      <c r="H853">
        <v>3</v>
      </c>
      <c r="I853" t="s">
        <v>1526</v>
      </c>
      <c r="J853" t="s">
        <v>45</v>
      </c>
      <c r="K853" t="s">
        <v>1527</v>
      </c>
      <c r="L853">
        <v>1327</v>
      </c>
      <c r="N853">
        <v>1005</v>
      </c>
      <c r="O853" t="s">
        <v>462</v>
      </c>
      <c r="P853" t="s">
        <v>462</v>
      </c>
      <c r="Q853">
        <v>1</v>
      </c>
      <c r="X853">
        <v>102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 t="s">
        <v>45</v>
      </c>
      <c r="AG853">
        <v>102</v>
      </c>
      <c r="AH853">
        <v>3</v>
      </c>
      <c r="AI853">
        <v>-1</v>
      </c>
      <c r="AJ853" t="s">
        <v>45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>
      <c r="A854">
        <f>ROW(Source!A1768)</f>
        <v>1768</v>
      </c>
      <c r="B854">
        <v>22957605</v>
      </c>
      <c r="C854">
        <v>22957600</v>
      </c>
      <c r="D854">
        <v>7157835</v>
      </c>
      <c r="E854">
        <v>7157832</v>
      </c>
      <c r="F854">
        <v>1</v>
      </c>
      <c r="G854">
        <v>7157832</v>
      </c>
      <c r="H854">
        <v>1</v>
      </c>
      <c r="I854" t="s">
        <v>1053</v>
      </c>
      <c r="J854" t="s">
        <v>45</v>
      </c>
      <c r="K854" t="s">
        <v>1054</v>
      </c>
      <c r="L854">
        <v>1191</v>
      </c>
      <c r="N854">
        <v>1013</v>
      </c>
      <c r="O854" t="s">
        <v>1055</v>
      </c>
      <c r="P854" t="s">
        <v>1055</v>
      </c>
      <c r="Q854">
        <v>1</v>
      </c>
      <c r="X854">
        <v>69.87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1</v>
      </c>
      <c r="AE854">
        <v>1</v>
      </c>
      <c r="AF854" t="s">
        <v>45</v>
      </c>
      <c r="AG854">
        <v>69.87</v>
      </c>
      <c r="AH854">
        <v>2</v>
      </c>
      <c r="AI854">
        <v>22957601</v>
      </c>
      <c r="AJ854">
        <v>870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>
      <c r="A855">
        <f>ROW(Source!A1768)</f>
        <v>1768</v>
      </c>
      <c r="B855">
        <v>22957606</v>
      </c>
      <c r="C855">
        <v>22957600</v>
      </c>
      <c r="D855">
        <v>7231126</v>
      </c>
      <c r="E855">
        <v>1</v>
      </c>
      <c r="F855">
        <v>1</v>
      </c>
      <c r="G855">
        <v>7157832</v>
      </c>
      <c r="H855">
        <v>2</v>
      </c>
      <c r="I855" t="s">
        <v>1125</v>
      </c>
      <c r="J855" t="s">
        <v>1126</v>
      </c>
      <c r="K855" t="s">
        <v>1127</v>
      </c>
      <c r="L855">
        <v>1368</v>
      </c>
      <c r="N855">
        <v>1011</v>
      </c>
      <c r="O855" t="s">
        <v>1059</v>
      </c>
      <c r="P855" t="s">
        <v>1059</v>
      </c>
      <c r="Q855">
        <v>1</v>
      </c>
      <c r="X855">
        <v>1.44</v>
      </c>
      <c r="Y855">
        <v>0</v>
      </c>
      <c r="Z855">
        <v>41.62</v>
      </c>
      <c r="AA855">
        <v>13.33</v>
      </c>
      <c r="AB855">
        <v>0</v>
      </c>
      <c r="AC855">
        <v>0</v>
      </c>
      <c r="AD855">
        <v>1</v>
      </c>
      <c r="AE855">
        <v>0</v>
      </c>
      <c r="AF855" t="s">
        <v>45</v>
      </c>
      <c r="AG855">
        <v>1.44</v>
      </c>
      <c r="AH855">
        <v>2</v>
      </c>
      <c r="AI855">
        <v>22957602</v>
      </c>
      <c r="AJ855">
        <v>871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>
      <c r="A856">
        <f>ROW(Source!A1768)</f>
        <v>1768</v>
      </c>
      <c r="B856">
        <v>22957607</v>
      </c>
      <c r="C856">
        <v>22957600</v>
      </c>
      <c r="D856">
        <v>7231489</v>
      </c>
      <c r="E856">
        <v>1</v>
      </c>
      <c r="F856">
        <v>1</v>
      </c>
      <c r="G856">
        <v>7157832</v>
      </c>
      <c r="H856">
        <v>2</v>
      </c>
      <c r="I856" t="s">
        <v>1077</v>
      </c>
      <c r="J856" t="s">
        <v>1078</v>
      </c>
      <c r="K856" t="s">
        <v>1079</v>
      </c>
      <c r="L856">
        <v>1368</v>
      </c>
      <c r="N856">
        <v>1011</v>
      </c>
      <c r="O856" t="s">
        <v>1059</v>
      </c>
      <c r="P856" t="s">
        <v>1059</v>
      </c>
      <c r="Q856">
        <v>1</v>
      </c>
      <c r="X856">
        <v>1.44</v>
      </c>
      <c r="Y856">
        <v>0</v>
      </c>
      <c r="Z856">
        <v>3.16</v>
      </c>
      <c r="AA856">
        <v>0.04</v>
      </c>
      <c r="AB856">
        <v>0</v>
      </c>
      <c r="AC856">
        <v>0</v>
      </c>
      <c r="AD856">
        <v>1</v>
      </c>
      <c r="AE856">
        <v>0</v>
      </c>
      <c r="AF856" t="s">
        <v>45</v>
      </c>
      <c r="AG856">
        <v>1.44</v>
      </c>
      <c r="AH856">
        <v>2</v>
      </c>
      <c r="AI856">
        <v>22957603</v>
      </c>
      <c r="AJ856">
        <v>872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>
      <c r="A857">
        <f>ROW(Source!A1768)</f>
        <v>1768</v>
      </c>
      <c r="B857">
        <v>22957608</v>
      </c>
      <c r="C857">
        <v>22957600</v>
      </c>
      <c r="D857">
        <v>7182702</v>
      </c>
      <c r="E857">
        <v>7157832</v>
      </c>
      <c r="F857">
        <v>1</v>
      </c>
      <c r="G857">
        <v>7157832</v>
      </c>
      <c r="H857">
        <v>3</v>
      </c>
      <c r="I857" t="s">
        <v>1066</v>
      </c>
      <c r="J857" t="s">
        <v>45</v>
      </c>
      <c r="K857" t="s">
        <v>1134</v>
      </c>
      <c r="L857">
        <v>1348</v>
      </c>
      <c r="N857">
        <v>1009</v>
      </c>
      <c r="O857" t="s">
        <v>138</v>
      </c>
      <c r="P857" t="s">
        <v>138</v>
      </c>
      <c r="Q857">
        <v>1000</v>
      </c>
      <c r="X857">
        <v>5.2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0</v>
      </c>
      <c r="AF857" t="s">
        <v>45</v>
      </c>
      <c r="AG857">
        <v>5.2</v>
      </c>
      <c r="AH857">
        <v>2</v>
      </c>
      <c r="AI857">
        <v>22957604</v>
      </c>
      <c r="AJ857">
        <v>873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>
      <c r="A858">
        <f>ROW(Source!A1769)</f>
        <v>1769</v>
      </c>
      <c r="B858">
        <v>22957614</v>
      </c>
      <c r="C858">
        <v>22957609</v>
      </c>
      <c r="D858">
        <v>7157835</v>
      </c>
      <c r="E858">
        <v>7157832</v>
      </c>
      <c r="F858">
        <v>1</v>
      </c>
      <c r="G858">
        <v>7157832</v>
      </c>
      <c r="H858">
        <v>1</v>
      </c>
      <c r="I858" t="s">
        <v>1053</v>
      </c>
      <c r="J858" t="s">
        <v>45</v>
      </c>
      <c r="K858" t="s">
        <v>1054</v>
      </c>
      <c r="L858">
        <v>1191</v>
      </c>
      <c r="N858">
        <v>1013</v>
      </c>
      <c r="O858" t="s">
        <v>1055</v>
      </c>
      <c r="P858" t="s">
        <v>1055</v>
      </c>
      <c r="Q858">
        <v>1</v>
      </c>
      <c r="X858">
        <v>24.6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1</v>
      </c>
      <c r="AF858" t="s">
        <v>45</v>
      </c>
      <c r="AG858">
        <v>24.6</v>
      </c>
      <c r="AH858">
        <v>2</v>
      </c>
      <c r="AI858">
        <v>22957610</v>
      </c>
      <c r="AJ858">
        <v>874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>
      <c r="A859">
        <f>ROW(Source!A1769)</f>
        <v>1769</v>
      </c>
      <c r="B859">
        <v>22957615</v>
      </c>
      <c r="C859">
        <v>22957609</v>
      </c>
      <c r="D859">
        <v>7231126</v>
      </c>
      <c r="E859">
        <v>1</v>
      </c>
      <c r="F859">
        <v>1</v>
      </c>
      <c r="G859">
        <v>7157832</v>
      </c>
      <c r="H859">
        <v>2</v>
      </c>
      <c r="I859" t="s">
        <v>1125</v>
      </c>
      <c r="J859" t="s">
        <v>1126</v>
      </c>
      <c r="K859" t="s">
        <v>1127</v>
      </c>
      <c r="L859">
        <v>1368</v>
      </c>
      <c r="N859">
        <v>1011</v>
      </c>
      <c r="O859" t="s">
        <v>1059</v>
      </c>
      <c r="P859" t="s">
        <v>1059</v>
      </c>
      <c r="Q859">
        <v>1</v>
      </c>
      <c r="X859">
        <v>10.4</v>
      </c>
      <c r="Y859">
        <v>0</v>
      </c>
      <c r="Z859">
        <v>41.62</v>
      </c>
      <c r="AA859">
        <v>13.33</v>
      </c>
      <c r="AB859">
        <v>0</v>
      </c>
      <c r="AC859">
        <v>0</v>
      </c>
      <c r="AD859">
        <v>1</v>
      </c>
      <c r="AE859">
        <v>0</v>
      </c>
      <c r="AF859" t="s">
        <v>45</v>
      </c>
      <c r="AG859">
        <v>10.4</v>
      </c>
      <c r="AH859">
        <v>2</v>
      </c>
      <c r="AI859">
        <v>22957611</v>
      </c>
      <c r="AJ859">
        <v>875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>
      <c r="A860">
        <f>ROW(Source!A1769)</f>
        <v>1769</v>
      </c>
      <c r="B860">
        <v>22957616</v>
      </c>
      <c r="C860">
        <v>22957609</v>
      </c>
      <c r="D860">
        <v>7231489</v>
      </c>
      <c r="E860">
        <v>1</v>
      </c>
      <c r="F860">
        <v>1</v>
      </c>
      <c r="G860">
        <v>7157832</v>
      </c>
      <c r="H860">
        <v>2</v>
      </c>
      <c r="I860" t="s">
        <v>1077</v>
      </c>
      <c r="J860" t="s">
        <v>1078</v>
      </c>
      <c r="K860" t="s">
        <v>1079</v>
      </c>
      <c r="L860">
        <v>1368</v>
      </c>
      <c r="N860">
        <v>1011</v>
      </c>
      <c r="O860" t="s">
        <v>1059</v>
      </c>
      <c r="P860" t="s">
        <v>1059</v>
      </c>
      <c r="Q860">
        <v>1</v>
      </c>
      <c r="X860">
        <v>10.4</v>
      </c>
      <c r="Y860">
        <v>0</v>
      </c>
      <c r="Z860">
        <v>3.16</v>
      </c>
      <c r="AA860">
        <v>0.04</v>
      </c>
      <c r="AB860">
        <v>0</v>
      </c>
      <c r="AC860">
        <v>0</v>
      </c>
      <c r="AD860">
        <v>1</v>
      </c>
      <c r="AE860">
        <v>0</v>
      </c>
      <c r="AF860" t="s">
        <v>45</v>
      </c>
      <c r="AG860">
        <v>10.4</v>
      </c>
      <c r="AH860">
        <v>2</v>
      </c>
      <c r="AI860">
        <v>22957612</v>
      </c>
      <c r="AJ860">
        <v>876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>
      <c r="A861">
        <f>ROW(Source!A1769)</f>
        <v>1769</v>
      </c>
      <c r="B861">
        <v>22957617</v>
      </c>
      <c r="C861">
        <v>22957609</v>
      </c>
      <c r="D861">
        <v>7182702</v>
      </c>
      <c r="E861">
        <v>7157832</v>
      </c>
      <c r="F861">
        <v>1</v>
      </c>
      <c r="G861">
        <v>7157832</v>
      </c>
      <c r="H861">
        <v>3</v>
      </c>
      <c r="I861" t="s">
        <v>1066</v>
      </c>
      <c r="J861" t="s">
        <v>45</v>
      </c>
      <c r="K861" t="s">
        <v>1134</v>
      </c>
      <c r="L861">
        <v>1348</v>
      </c>
      <c r="N861">
        <v>1009</v>
      </c>
      <c r="O861" t="s">
        <v>138</v>
      </c>
      <c r="P861" t="s">
        <v>138</v>
      </c>
      <c r="Q861">
        <v>1000</v>
      </c>
      <c r="X861">
        <v>6.6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1</v>
      </c>
      <c r="AE861">
        <v>0</v>
      </c>
      <c r="AF861" t="s">
        <v>45</v>
      </c>
      <c r="AG861">
        <v>6.6</v>
      </c>
      <c r="AH861">
        <v>2</v>
      </c>
      <c r="AI861">
        <v>22957613</v>
      </c>
      <c r="AJ861">
        <v>877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>
      <c r="A862">
        <f>ROW(Source!A1770)</f>
        <v>1770</v>
      </c>
      <c r="B862">
        <v>22957622</v>
      </c>
      <c r="C862">
        <v>22957618</v>
      </c>
      <c r="D862">
        <v>7157835</v>
      </c>
      <c r="E862">
        <v>7157832</v>
      </c>
      <c r="F862">
        <v>1</v>
      </c>
      <c r="G862">
        <v>7157832</v>
      </c>
      <c r="H862">
        <v>1</v>
      </c>
      <c r="I862" t="s">
        <v>1053</v>
      </c>
      <c r="J862" t="s">
        <v>45</v>
      </c>
      <c r="K862" t="s">
        <v>1054</v>
      </c>
      <c r="L862">
        <v>1191</v>
      </c>
      <c r="N862">
        <v>1013</v>
      </c>
      <c r="O862" t="s">
        <v>1055</v>
      </c>
      <c r="P862" t="s">
        <v>1055</v>
      </c>
      <c r="Q862">
        <v>1</v>
      </c>
      <c r="X862">
        <v>23.33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1</v>
      </c>
      <c r="AE862">
        <v>1</v>
      </c>
      <c r="AF862" t="s">
        <v>45</v>
      </c>
      <c r="AG862">
        <v>23.33</v>
      </c>
      <c r="AH862">
        <v>2</v>
      </c>
      <c r="AI862">
        <v>22957619</v>
      </c>
      <c r="AJ862">
        <v>878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>
      <c r="A863">
        <f>ROW(Source!A1770)</f>
        <v>1770</v>
      </c>
      <c r="B863">
        <v>22957623</v>
      </c>
      <c r="C863">
        <v>22957618</v>
      </c>
      <c r="D863">
        <v>7231062</v>
      </c>
      <c r="E863">
        <v>1</v>
      </c>
      <c r="F863">
        <v>1</v>
      </c>
      <c r="G863">
        <v>7157832</v>
      </c>
      <c r="H863">
        <v>2</v>
      </c>
      <c r="I863" t="s">
        <v>1199</v>
      </c>
      <c r="J863" t="s">
        <v>1200</v>
      </c>
      <c r="K863" t="s">
        <v>1201</v>
      </c>
      <c r="L863">
        <v>1368</v>
      </c>
      <c r="N863">
        <v>1011</v>
      </c>
      <c r="O863" t="s">
        <v>1059</v>
      </c>
      <c r="P863" t="s">
        <v>1059</v>
      </c>
      <c r="Q863">
        <v>1</v>
      </c>
      <c r="X863">
        <v>7.82</v>
      </c>
      <c r="Y863">
        <v>0</v>
      </c>
      <c r="Z863">
        <v>1.61</v>
      </c>
      <c r="AA863">
        <v>0.04</v>
      </c>
      <c r="AB863">
        <v>0</v>
      </c>
      <c r="AC863">
        <v>0</v>
      </c>
      <c r="AD863">
        <v>1</v>
      </c>
      <c r="AE863">
        <v>0</v>
      </c>
      <c r="AF863" t="s">
        <v>45</v>
      </c>
      <c r="AG863">
        <v>7.82</v>
      </c>
      <c r="AH863">
        <v>2</v>
      </c>
      <c r="AI863">
        <v>22957620</v>
      </c>
      <c r="AJ863">
        <v>879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>
      <c r="A864">
        <f>ROW(Source!A1770)</f>
        <v>1770</v>
      </c>
      <c r="B864">
        <v>22957624</v>
      </c>
      <c r="C864">
        <v>22957618</v>
      </c>
      <c r="D864">
        <v>7231827</v>
      </c>
      <c r="E864">
        <v>1</v>
      </c>
      <c r="F864">
        <v>1</v>
      </c>
      <c r="G864">
        <v>7157832</v>
      </c>
      <c r="H864">
        <v>3</v>
      </c>
      <c r="I864" t="s">
        <v>612</v>
      </c>
      <c r="J864" t="s">
        <v>614</v>
      </c>
      <c r="K864" t="s">
        <v>613</v>
      </c>
      <c r="L864">
        <v>1339</v>
      </c>
      <c r="N864">
        <v>1007</v>
      </c>
      <c r="O864" t="s">
        <v>102</v>
      </c>
      <c r="P864" t="s">
        <v>102</v>
      </c>
      <c r="Q864">
        <v>1</v>
      </c>
      <c r="X864">
        <v>3.5</v>
      </c>
      <c r="Y864">
        <v>7.07</v>
      </c>
      <c r="Z864">
        <v>0</v>
      </c>
      <c r="AA864">
        <v>0</v>
      </c>
      <c r="AB864">
        <v>0</v>
      </c>
      <c r="AC864">
        <v>0</v>
      </c>
      <c r="AD864">
        <v>1</v>
      </c>
      <c r="AE864">
        <v>0</v>
      </c>
      <c r="AF864" t="s">
        <v>45</v>
      </c>
      <c r="AG864">
        <v>3.5</v>
      </c>
      <c r="AH864">
        <v>2</v>
      </c>
      <c r="AI864">
        <v>22957621</v>
      </c>
      <c r="AJ864">
        <v>880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>
      <c r="A865">
        <f>ROW(Source!A1770)</f>
        <v>1770</v>
      </c>
      <c r="B865">
        <v>22957625</v>
      </c>
      <c r="C865">
        <v>22957618</v>
      </c>
      <c r="D865">
        <v>7178728</v>
      </c>
      <c r="E865">
        <v>7157832</v>
      </c>
      <c r="F865">
        <v>1</v>
      </c>
      <c r="G865">
        <v>7157832</v>
      </c>
      <c r="H865">
        <v>3</v>
      </c>
      <c r="I865" t="s">
        <v>1451</v>
      </c>
      <c r="J865" t="s">
        <v>45</v>
      </c>
      <c r="K865" t="s">
        <v>1508</v>
      </c>
      <c r="L865">
        <v>1339</v>
      </c>
      <c r="N865">
        <v>1007</v>
      </c>
      <c r="O865" t="s">
        <v>102</v>
      </c>
      <c r="P865" t="s">
        <v>102</v>
      </c>
      <c r="Q865">
        <v>1</v>
      </c>
      <c r="X865">
        <v>2.04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 t="s">
        <v>45</v>
      </c>
      <c r="AG865">
        <v>2.04</v>
      </c>
      <c r="AH865">
        <v>3</v>
      </c>
      <c r="AI865">
        <v>-1</v>
      </c>
      <c r="AJ865" t="s">
        <v>45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>
      <c r="A866">
        <f>ROW(Source!A1772)</f>
        <v>1772</v>
      </c>
      <c r="B866">
        <v>22957631</v>
      </c>
      <c r="C866">
        <v>22957628</v>
      </c>
      <c r="D866">
        <v>7157835</v>
      </c>
      <c r="E866">
        <v>7157832</v>
      </c>
      <c r="F866">
        <v>1</v>
      </c>
      <c r="G866">
        <v>7157832</v>
      </c>
      <c r="H866">
        <v>1</v>
      </c>
      <c r="I866" t="s">
        <v>1053</v>
      </c>
      <c r="J866" t="s">
        <v>45</v>
      </c>
      <c r="K866" t="s">
        <v>1054</v>
      </c>
      <c r="L866">
        <v>1191</v>
      </c>
      <c r="N866">
        <v>1013</v>
      </c>
      <c r="O866" t="s">
        <v>1055</v>
      </c>
      <c r="P866" t="s">
        <v>1055</v>
      </c>
      <c r="Q866">
        <v>1</v>
      </c>
      <c r="X866">
        <v>0.44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1</v>
      </c>
      <c r="AF866" t="s">
        <v>886</v>
      </c>
      <c r="AG866">
        <v>0.88</v>
      </c>
      <c r="AH866">
        <v>2</v>
      </c>
      <c r="AI866">
        <v>22957629</v>
      </c>
      <c r="AJ866">
        <v>882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>
      <c r="A867">
        <f>ROW(Source!A1772)</f>
        <v>1772</v>
      </c>
      <c r="B867">
        <v>22957632</v>
      </c>
      <c r="C867">
        <v>22957628</v>
      </c>
      <c r="D867">
        <v>7231062</v>
      </c>
      <c r="E867">
        <v>1</v>
      </c>
      <c r="F867">
        <v>1</v>
      </c>
      <c r="G867">
        <v>7157832</v>
      </c>
      <c r="H867">
        <v>2</v>
      </c>
      <c r="I867" t="s">
        <v>1199</v>
      </c>
      <c r="J867" t="s">
        <v>1200</v>
      </c>
      <c r="K867" t="s">
        <v>1201</v>
      </c>
      <c r="L867">
        <v>1368</v>
      </c>
      <c r="N867">
        <v>1011</v>
      </c>
      <c r="O867" t="s">
        <v>1059</v>
      </c>
      <c r="P867" t="s">
        <v>1059</v>
      </c>
      <c r="Q867">
        <v>1</v>
      </c>
      <c r="X867">
        <v>2</v>
      </c>
      <c r="Y867">
        <v>0</v>
      </c>
      <c r="Z867">
        <v>1.61</v>
      </c>
      <c r="AA867">
        <v>0.04</v>
      </c>
      <c r="AB867">
        <v>0</v>
      </c>
      <c r="AC867">
        <v>0</v>
      </c>
      <c r="AD867">
        <v>1</v>
      </c>
      <c r="AE867">
        <v>0</v>
      </c>
      <c r="AF867" t="s">
        <v>886</v>
      </c>
      <c r="AG867">
        <v>4</v>
      </c>
      <c r="AH867">
        <v>2</v>
      </c>
      <c r="AI867">
        <v>22957630</v>
      </c>
      <c r="AJ867">
        <v>883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>
      <c r="A868">
        <f>ROW(Source!A1772)</f>
        <v>1772</v>
      </c>
      <c r="B868">
        <v>22957633</v>
      </c>
      <c r="C868">
        <v>22957628</v>
      </c>
      <c r="D868">
        <v>7178728</v>
      </c>
      <c r="E868">
        <v>7157832</v>
      </c>
      <c r="F868">
        <v>1</v>
      </c>
      <c r="G868">
        <v>7157832</v>
      </c>
      <c r="H868">
        <v>3</v>
      </c>
      <c r="I868" t="s">
        <v>1451</v>
      </c>
      <c r="J868" t="s">
        <v>45</v>
      </c>
      <c r="K868" t="s">
        <v>1508</v>
      </c>
      <c r="L868">
        <v>1339</v>
      </c>
      <c r="N868">
        <v>1007</v>
      </c>
      <c r="O868" t="s">
        <v>102</v>
      </c>
      <c r="P868" t="s">
        <v>102</v>
      </c>
      <c r="Q868">
        <v>1</v>
      </c>
      <c r="X868">
        <v>0.51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 t="s">
        <v>45</v>
      </c>
      <c r="AG868">
        <v>0.51</v>
      </c>
      <c r="AH868">
        <v>3</v>
      </c>
      <c r="AI868">
        <v>-1</v>
      </c>
      <c r="AJ868" t="s">
        <v>45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>
      <c r="A869">
        <f>ROW(Source!A1774)</f>
        <v>1774</v>
      </c>
      <c r="B869">
        <v>22957643</v>
      </c>
      <c r="C869">
        <v>22957636</v>
      </c>
      <c r="D869">
        <v>7157835</v>
      </c>
      <c r="E869">
        <v>7157832</v>
      </c>
      <c r="F869">
        <v>1</v>
      </c>
      <c r="G869">
        <v>7157832</v>
      </c>
      <c r="H869">
        <v>1</v>
      </c>
      <c r="I869" t="s">
        <v>1053</v>
      </c>
      <c r="J869" t="s">
        <v>45</v>
      </c>
      <c r="K869" t="s">
        <v>1054</v>
      </c>
      <c r="L869">
        <v>1191</v>
      </c>
      <c r="N869">
        <v>1013</v>
      </c>
      <c r="O869" t="s">
        <v>1055</v>
      </c>
      <c r="P869" t="s">
        <v>1055</v>
      </c>
      <c r="Q869">
        <v>1</v>
      </c>
      <c r="X869">
        <v>28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1</v>
      </c>
      <c r="AE869">
        <v>1</v>
      </c>
      <c r="AF869" t="s">
        <v>45</v>
      </c>
      <c r="AG869">
        <v>28</v>
      </c>
      <c r="AH869">
        <v>2</v>
      </c>
      <c r="AI869">
        <v>22957637</v>
      </c>
      <c r="AJ869">
        <v>885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>
      <c r="A870">
        <f>ROW(Source!A1774)</f>
        <v>1774</v>
      </c>
      <c r="B870">
        <v>22957644</v>
      </c>
      <c r="C870">
        <v>22957636</v>
      </c>
      <c r="D870">
        <v>7159942</v>
      </c>
      <c r="E870">
        <v>7157832</v>
      </c>
      <c r="F870">
        <v>1</v>
      </c>
      <c r="G870">
        <v>7157832</v>
      </c>
      <c r="H870">
        <v>2</v>
      </c>
      <c r="I870" t="s">
        <v>1063</v>
      </c>
      <c r="J870" t="s">
        <v>45</v>
      </c>
      <c r="K870" t="s">
        <v>1064</v>
      </c>
      <c r="L870">
        <v>1344</v>
      </c>
      <c r="N870">
        <v>1008</v>
      </c>
      <c r="O870" t="s">
        <v>1065</v>
      </c>
      <c r="P870" t="s">
        <v>1065</v>
      </c>
      <c r="Q870">
        <v>1</v>
      </c>
      <c r="X870">
        <v>128.18</v>
      </c>
      <c r="Y870">
        <v>0</v>
      </c>
      <c r="Z870">
        <v>1</v>
      </c>
      <c r="AA870">
        <v>0</v>
      </c>
      <c r="AB870">
        <v>0</v>
      </c>
      <c r="AC870">
        <v>0</v>
      </c>
      <c r="AD870">
        <v>1</v>
      </c>
      <c r="AE870">
        <v>0</v>
      </c>
      <c r="AF870" t="s">
        <v>45</v>
      </c>
      <c r="AG870">
        <v>128.18</v>
      </c>
      <c r="AH870">
        <v>2</v>
      </c>
      <c r="AI870">
        <v>22957638</v>
      </c>
      <c r="AJ870">
        <v>886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>
      <c r="A871">
        <f>ROW(Source!A1774)</f>
        <v>1774</v>
      </c>
      <c r="B871">
        <v>22957645</v>
      </c>
      <c r="C871">
        <v>22957636</v>
      </c>
      <c r="D871">
        <v>7232718</v>
      </c>
      <c r="E871">
        <v>1</v>
      </c>
      <c r="F871">
        <v>1</v>
      </c>
      <c r="G871">
        <v>7157832</v>
      </c>
      <c r="H871">
        <v>3</v>
      </c>
      <c r="I871" t="s">
        <v>1358</v>
      </c>
      <c r="J871" t="s">
        <v>1359</v>
      </c>
      <c r="K871" t="s">
        <v>1360</v>
      </c>
      <c r="L871">
        <v>1348</v>
      </c>
      <c r="N871">
        <v>1009</v>
      </c>
      <c r="O871" t="s">
        <v>138</v>
      </c>
      <c r="P871" t="s">
        <v>138</v>
      </c>
      <c r="Q871">
        <v>1000</v>
      </c>
      <c r="X871">
        <v>4.0000000000000001E-3</v>
      </c>
      <c r="Y871">
        <v>27329.119999999999</v>
      </c>
      <c r="Z871">
        <v>0</v>
      </c>
      <c r="AA871">
        <v>0</v>
      </c>
      <c r="AB871">
        <v>0</v>
      </c>
      <c r="AC871">
        <v>0</v>
      </c>
      <c r="AD871">
        <v>1</v>
      </c>
      <c r="AE871">
        <v>0</v>
      </c>
      <c r="AF871" t="s">
        <v>45</v>
      </c>
      <c r="AG871">
        <v>4.0000000000000001E-3</v>
      </c>
      <c r="AH871">
        <v>2</v>
      </c>
      <c r="AI871">
        <v>22957639</v>
      </c>
      <c r="AJ871">
        <v>887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>
      <c r="A872">
        <f>ROW(Source!A1774)</f>
        <v>1774</v>
      </c>
      <c r="B872">
        <v>22957646</v>
      </c>
      <c r="C872">
        <v>22957636</v>
      </c>
      <c r="D872">
        <v>7231752</v>
      </c>
      <c r="E872">
        <v>1</v>
      </c>
      <c r="F872">
        <v>1</v>
      </c>
      <c r="G872">
        <v>7157832</v>
      </c>
      <c r="H872">
        <v>3</v>
      </c>
      <c r="I872" t="s">
        <v>1361</v>
      </c>
      <c r="J872" t="s">
        <v>1362</v>
      </c>
      <c r="K872" t="s">
        <v>1363</v>
      </c>
      <c r="L872">
        <v>1348</v>
      </c>
      <c r="N872">
        <v>1009</v>
      </c>
      <c r="O872" t="s">
        <v>138</v>
      </c>
      <c r="P872" t="s">
        <v>138</v>
      </c>
      <c r="Q872">
        <v>1000</v>
      </c>
      <c r="X872">
        <v>5.3999999999999999E-2</v>
      </c>
      <c r="Y872">
        <v>6767.09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0</v>
      </c>
      <c r="AF872" t="s">
        <v>45</v>
      </c>
      <c r="AG872">
        <v>5.3999999999999999E-2</v>
      </c>
      <c r="AH872">
        <v>2</v>
      </c>
      <c r="AI872">
        <v>22957640</v>
      </c>
      <c r="AJ872">
        <v>889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>
      <c r="A873">
        <f>ROW(Source!A1774)</f>
        <v>1774</v>
      </c>
      <c r="B873">
        <v>22957647</v>
      </c>
      <c r="C873">
        <v>22957636</v>
      </c>
      <c r="D873">
        <v>7231763</v>
      </c>
      <c r="E873">
        <v>1</v>
      </c>
      <c r="F873">
        <v>1</v>
      </c>
      <c r="G873">
        <v>7157832</v>
      </c>
      <c r="H873">
        <v>3</v>
      </c>
      <c r="I873" t="s">
        <v>1364</v>
      </c>
      <c r="J873" t="s">
        <v>1365</v>
      </c>
      <c r="K873" t="s">
        <v>1366</v>
      </c>
      <c r="L873">
        <v>1348</v>
      </c>
      <c r="N873">
        <v>1009</v>
      </c>
      <c r="O873" t="s">
        <v>138</v>
      </c>
      <c r="P873" t="s">
        <v>138</v>
      </c>
      <c r="Q873">
        <v>1000</v>
      </c>
      <c r="X873">
        <v>2.3E-2</v>
      </c>
      <c r="Y873">
        <v>3389.74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0</v>
      </c>
      <c r="AF873" t="s">
        <v>45</v>
      </c>
      <c r="AG873">
        <v>2.3E-2</v>
      </c>
      <c r="AH873">
        <v>2</v>
      </c>
      <c r="AI873">
        <v>22957641</v>
      </c>
      <c r="AJ873">
        <v>890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>
      <c r="A874">
        <f>ROW(Source!A1774)</f>
        <v>1774</v>
      </c>
      <c r="B874">
        <v>22957648</v>
      </c>
      <c r="C874">
        <v>22957636</v>
      </c>
      <c r="D874">
        <v>7232317</v>
      </c>
      <c r="E874">
        <v>1</v>
      </c>
      <c r="F874">
        <v>1</v>
      </c>
      <c r="G874">
        <v>7157832</v>
      </c>
      <c r="H874">
        <v>3</v>
      </c>
      <c r="I874" t="s">
        <v>1367</v>
      </c>
      <c r="J874" t="s">
        <v>1368</v>
      </c>
      <c r="K874" t="s">
        <v>1369</v>
      </c>
      <c r="L874">
        <v>1348</v>
      </c>
      <c r="N874">
        <v>1009</v>
      </c>
      <c r="O874" t="s">
        <v>138</v>
      </c>
      <c r="P874" t="s">
        <v>138</v>
      </c>
      <c r="Q874">
        <v>1000</v>
      </c>
      <c r="X874">
        <v>0.25</v>
      </c>
      <c r="Y874">
        <v>20171.52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 t="s">
        <v>45</v>
      </c>
      <c r="AG874">
        <v>0.25</v>
      </c>
      <c r="AH874">
        <v>2</v>
      </c>
      <c r="AI874">
        <v>22957642</v>
      </c>
      <c r="AJ874">
        <v>891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>
      <c r="A875">
        <f>ROW(Source!A1774)</f>
        <v>1774</v>
      </c>
      <c r="B875">
        <v>22957649</v>
      </c>
      <c r="C875">
        <v>22957636</v>
      </c>
      <c r="D875">
        <v>7179538</v>
      </c>
      <c r="E875">
        <v>7157832</v>
      </c>
      <c r="F875">
        <v>1</v>
      </c>
      <c r="G875">
        <v>7157832</v>
      </c>
      <c r="H875">
        <v>3</v>
      </c>
      <c r="I875" t="s">
        <v>1524</v>
      </c>
      <c r="J875" t="s">
        <v>45</v>
      </c>
      <c r="K875" t="s">
        <v>1525</v>
      </c>
      <c r="L875">
        <v>1327</v>
      </c>
      <c r="N875">
        <v>1005</v>
      </c>
      <c r="O875" t="s">
        <v>462</v>
      </c>
      <c r="P875" t="s">
        <v>462</v>
      </c>
      <c r="Q875">
        <v>1</v>
      </c>
      <c r="X875">
        <v>112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 t="s">
        <v>45</v>
      </c>
      <c r="AG875">
        <v>112</v>
      </c>
      <c r="AH875">
        <v>3</v>
      </c>
      <c r="AI875">
        <v>-1</v>
      </c>
      <c r="AJ875" t="s">
        <v>45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>
      <c r="A876">
        <f>ROW(Source!A1776)</f>
        <v>1776</v>
      </c>
      <c r="B876">
        <v>22957659</v>
      </c>
      <c r="C876">
        <v>22957652</v>
      </c>
      <c r="D876">
        <v>7157835</v>
      </c>
      <c r="E876">
        <v>7157832</v>
      </c>
      <c r="F876">
        <v>1</v>
      </c>
      <c r="G876">
        <v>7157832</v>
      </c>
      <c r="H876">
        <v>1</v>
      </c>
      <c r="I876" t="s">
        <v>1053</v>
      </c>
      <c r="J876" t="s">
        <v>45</v>
      </c>
      <c r="K876" t="s">
        <v>1054</v>
      </c>
      <c r="L876">
        <v>1191</v>
      </c>
      <c r="N876">
        <v>1013</v>
      </c>
      <c r="O876" t="s">
        <v>1055</v>
      </c>
      <c r="P876" t="s">
        <v>1055</v>
      </c>
      <c r="Q876">
        <v>1</v>
      </c>
      <c r="X876">
        <v>22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1</v>
      </c>
      <c r="AE876">
        <v>1</v>
      </c>
      <c r="AF876" t="s">
        <v>45</v>
      </c>
      <c r="AG876">
        <v>22</v>
      </c>
      <c r="AH876">
        <v>2</v>
      </c>
      <c r="AI876">
        <v>22957653</v>
      </c>
      <c r="AJ876">
        <v>892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>
      <c r="A877">
        <f>ROW(Source!A1776)</f>
        <v>1776</v>
      </c>
      <c r="B877">
        <v>22957660</v>
      </c>
      <c r="C877">
        <v>22957652</v>
      </c>
      <c r="D877">
        <v>7159942</v>
      </c>
      <c r="E877">
        <v>7157832</v>
      </c>
      <c r="F877">
        <v>1</v>
      </c>
      <c r="G877">
        <v>7157832</v>
      </c>
      <c r="H877">
        <v>2</v>
      </c>
      <c r="I877" t="s">
        <v>1063</v>
      </c>
      <c r="J877" t="s">
        <v>45</v>
      </c>
      <c r="K877" t="s">
        <v>1064</v>
      </c>
      <c r="L877">
        <v>1344</v>
      </c>
      <c r="N877">
        <v>1008</v>
      </c>
      <c r="O877" t="s">
        <v>1065</v>
      </c>
      <c r="P877" t="s">
        <v>1065</v>
      </c>
      <c r="Q877">
        <v>1</v>
      </c>
      <c r="X877">
        <v>84.4</v>
      </c>
      <c r="Y877">
        <v>0</v>
      </c>
      <c r="Z877">
        <v>1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45</v>
      </c>
      <c r="AG877">
        <v>84.4</v>
      </c>
      <c r="AH877">
        <v>2</v>
      </c>
      <c r="AI877">
        <v>22957654</v>
      </c>
      <c r="AJ877">
        <v>893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>
      <c r="A878">
        <f>ROW(Source!A1776)</f>
        <v>1776</v>
      </c>
      <c r="B878">
        <v>22957661</v>
      </c>
      <c r="C878">
        <v>22957652</v>
      </c>
      <c r="D878">
        <v>7232718</v>
      </c>
      <c r="E878">
        <v>1</v>
      </c>
      <c r="F878">
        <v>1</v>
      </c>
      <c r="G878">
        <v>7157832</v>
      </c>
      <c r="H878">
        <v>3</v>
      </c>
      <c r="I878" t="s">
        <v>1358</v>
      </c>
      <c r="J878" t="s">
        <v>1359</v>
      </c>
      <c r="K878" t="s">
        <v>1360</v>
      </c>
      <c r="L878">
        <v>1348</v>
      </c>
      <c r="N878">
        <v>1009</v>
      </c>
      <c r="O878" t="s">
        <v>138</v>
      </c>
      <c r="P878" t="s">
        <v>138</v>
      </c>
      <c r="Q878">
        <v>1000</v>
      </c>
      <c r="X878">
        <v>4.0000000000000001E-3</v>
      </c>
      <c r="Y878">
        <v>27329.119999999999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45</v>
      </c>
      <c r="AG878">
        <v>4.0000000000000001E-3</v>
      </c>
      <c r="AH878">
        <v>2</v>
      </c>
      <c r="AI878">
        <v>22957655</v>
      </c>
      <c r="AJ878">
        <v>894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>
      <c r="A879">
        <f>ROW(Source!A1776)</f>
        <v>1776</v>
      </c>
      <c r="B879">
        <v>22957662</v>
      </c>
      <c r="C879">
        <v>22957652</v>
      </c>
      <c r="D879">
        <v>7231752</v>
      </c>
      <c r="E879">
        <v>1</v>
      </c>
      <c r="F879">
        <v>1</v>
      </c>
      <c r="G879">
        <v>7157832</v>
      </c>
      <c r="H879">
        <v>3</v>
      </c>
      <c r="I879" t="s">
        <v>1361</v>
      </c>
      <c r="J879" t="s">
        <v>1362</v>
      </c>
      <c r="K879" t="s">
        <v>1363</v>
      </c>
      <c r="L879">
        <v>1348</v>
      </c>
      <c r="N879">
        <v>1009</v>
      </c>
      <c r="O879" t="s">
        <v>138</v>
      </c>
      <c r="P879" t="s">
        <v>138</v>
      </c>
      <c r="Q879">
        <v>1000</v>
      </c>
      <c r="X879">
        <v>5.3999999999999999E-2</v>
      </c>
      <c r="Y879">
        <v>6767.09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45</v>
      </c>
      <c r="AG879">
        <v>5.3999999999999999E-2</v>
      </c>
      <c r="AH879">
        <v>2</v>
      </c>
      <c r="AI879">
        <v>22957656</v>
      </c>
      <c r="AJ879">
        <v>896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>
      <c r="A880">
        <f>ROW(Source!A1776)</f>
        <v>1776</v>
      </c>
      <c r="B880">
        <v>22957663</v>
      </c>
      <c r="C880">
        <v>22957652</v>
      </c>
      <c r="D880">
        <v>7231763</v>
      </c>
      <c r="E880">
        <v>1</v>
      </c>
      <c r="F880">
        <v>1</v>
      </c>
      <c r="G880">
        <v>7157832</v>
      </c>
      <c r="H880">
        <v>3</v>
      </c>
      <c r="I880" t="s">
        <v>1364</v>
      </c>
      <c r="J880" t="s">
        <v>1365</v>
      </c>
      <c r="K880" t="s">
        <v>1366</v>
      </c>
      <c r="L880">
        <v>1348</v>
      </c>
      <c r="N880">
        <v>1009</v>
      </c>
      <c r="O880" t="s">
        <v>138</v>
      </c>
      <c r="P880" t="s">
        <v>138</v>
      </c>
      <c r="Q880">
        <v>1000</v>
      </c>
      <c r="X880">
        <v>2.3E-2</v>
      </c>
      <c r="Y880">
        <v>3389.74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 t="s">
        <v>45</v>
      </c>
      <c r="AG880">
        <v>2.3E-2</v>
      </c>
      <c r="AH880">
        <v>2</v>
      </c>
      <c r="AI880">
        <v>22957657</v>
      </c>
      <c r="AJ880">
        <v>897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>
      <c r="A881">
        <f>ROW(Source!A1776)</f>
        <v>1776</v>
      </c>
      <c r="B881">
        <v>22957664</v>
      </c>
      <c r="C881">
        <v>22957652</v>
      </c>
      <c r="D881">
        <v>7232317</v>
      </c>
      <c r="E881">
        <v>1</v>
      </c>
      <c r="F881">
        <v>1</v>
      </c>
      <c r="G881">
        <v>7157832</v>
      </c>
      <c r="H881">
        <v>3</v>
      </c>
      <c r="I881" t="s">
        <v>1367</v>
      </c>
      <c r="J881" t="s">
        <v>1368</v>
      </c>
      <c r="K881" t="s">
        <v>1369</v>
      </c>
      <c r="L881">
        <v>1348</v>
      </c>
      <c r="N881">
        <v>1009</v>
      </c>
      <c r="O881" t="s">
        <v>138</v>
      </c>
      <c r="P881" t="s">
        <v>138</v>
      </c>
      <c r="Q881">
        <v>1000</v>
      </c>
      <c r="X881">
        <v>0.13</v>
      </c>
      <c r="Y881">
        <v>20171.52</v>
      </c>
      <c r="Z881">
        <v>0</v>
      </c>
      <c r="AA881">
        <v>0</v>
      </c>
      <c r="AB881">
        <v>0</v>
      </c>
      <c r="AC881">
        <v>0</v>
      </c>
      <c r="AD881">
        <v>1</v>
      </c>
      <c r="AE881">
        <v>0</v>
      </c>
      <c r="AF881" t="s">
        <v>45</v>
      </c>
      <c r="AG881">
        <v>0.13</v>
      </c>
      <c r="AH881">
        <v>2</v>
      </c>
      <c r="AI881">
        <v>22957658</v>
      </c>
      <c r="AJ881">
        <v>898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>
      <c r="A882">
        <f>ROW(Source!A1776)</f>
        <v>1776</v>
      </c>
      <c r="B882">
        <v>22957665</v>
      </c>
      <c r="C882">
        <v>22957652</v>
      </c>
      <c r="D882">
        <v>7179538</v>
      </c>
      <c r="E882">
        <v>7157832</v>
      </c>
      <c r="F882">
        <v>1</v>
      </c>
      <c r="G882">
        <v>7157832</v>
      </c>
      <c r="H882">
        <v>3</v>
      </c>
      <c r="I882" t="s">
        <v>1524</v>
      </c>
      <c r="J882" t="s">
        <v>45</v>
      </c>
      <c r="K882" t="s">
        <v>1525</v>
      </c>
      <c r="L882">
        <v>1327</v>
      </c>
      <c r="N882">
        <v>1005</v>
      </c>
      <c r="O882" t="s">
        <v>462</v>
      </c>
      <c r="P882" t="s">
        <v>462</v>
      </c>
      <c r="Q882">
        <v>1</v>
      </c>
      <c r="X882">
        <v>112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 t="s">
        <v>45</v>
      </c>
      <c r="AG882">
        <v>112</v>
      </c>
      <c r="AH882">
        <v>3</v>
      </c>
      <c r="AI882">
        <v>-1</v>
      </c>
      <c r="AJ882" t="s">
        <v>45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>
      <c r="A883">
        <f>ROW(Source!A1778)</f>
        <v>1778</v>
      </c>
      <c r="B883">
        <v>22957671</v>
      </c>
      <c r="C883">
        <v>22957668</v>
      </c>
      <c r="D883">
        <v>7157835</v>
      </c>
      <c r="E883">
        <v>7157832</v>
      </c>
      <c r="F883">
        <v>1</v>
      </c>
      <c r="G883">
        <v>7157832</v>
      </c>
      <c r="H883">
        <v>1</v>
      </c>
      <c r="I883" t="s">
        <v>1053</v>
      </c>
      <c r="J883" t="s">
        <v>45</v>
      </c>
      <c r="K883" t="s">
        <v>1054</v>
      </c>
      <c r="L883">
        <v>1191</v>
      </c>
      <c r="N883">
        <v>1013</v>
      </c>
      <c r="O883" t="s">
        <v>1055</v>
      </c>
      <c r="P883" t="s">
        <v>1055</v>
      </c>
      <c r="Q883">
        <v>1</v>
      </c>
      <c r="X883">
        <v>106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1</v>
      </c>
      <c r="AE883">
        <v>1</v>
      </c>
      <c r="AF883" t="s">
        <v>45</v>
      </c>
      <c r="AG883">
        <v>106</v>
      </c>
      <c r="AH883">
        <v>2</v>
      </c>
      <c r="AI883">
        <v>22957669</v>
      </c>
      <c r="AJ883">
        <v>899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>
      <c r="A884">
        <f>ROW(Source!A1778)</f>
        <v>1778</v>
      </c>
      <c r="B884">
        <v>22957672</v>
      </c>
      <c r="C884">
        <v>22957668</v>
      </c>
      <c r="D884">
        <v>7159942</v>
      </c>
      <c r="E884">
        <v>7157832</v>
      </c>
      <c r="F884">
        <v>1</v>
      </c>
      <c r="G884">
        <v>7157832</v>
      </c>
      <c r="H884">
        <v>2</v>
      </c>
      <c r="I884" t="s">
        <v>1063</v>
      </c>
      <c r="J884" t="s">
        <v>45</v>
      </c>
      <c r="K884" t="s">
        <v>1064</v>
      </c>
      <c r="L884">
        <v>1344</v>
      </c>
      <c r="N884">
        <v>1008</v>
      </c>
      <c r="O884" t="s">
        <v>1065</v>
      </c>
      <c r="P884" t="s">
        <v>1065</v>
      </c>
      <c r="Q884">
        <v>1</v>
      </c>
      <c r="X884">
        <v>162.37</v>
      </c>
      <c r="Y884">
        <v>0</v>
      </c>
      <c r="Z884">
        <v>1</v>
      </c>
      <c r="AA884">
        <v>0</v>
      </c>
      <c r="AB884">
        <v>0</v>
      </c>
      <c r="AC884">
        <v>0</v>
      </c>
      <c r="AD884">
        <v>1</v>
      </c>
      <c r="AE884">
        <v>0</v>
      </c>
      <c r="AF884" t="s">
        <v>45</v>
      </c>
      <c r="AG884">
        <v>162.37</v>
      </c>
      <c r="AH884">
        <v>2</v>
      </c>
      <c r="AI884">
        <v>22957670</v>
      </c>
      <c r="AJ884">
        <v>900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>
      <c r="A885">
        <f>ROW(Source!A1778)</f>
        <v>1778</v>
      </c>
      <c r="B885">
        <v>22957675</v>
      </c>
      <c r="C885">
        <v>22957668</v>
      </c>
      <c r="D885">
        <v>7182707</v>
      </c>
      <c r="E885">
        <v>7157832</v>
      </c>
      <c r="F885">
        <v>1</v>
      </c>
      <c r="G885">
        <v>7157832</v>
      </c>
      <c r="H885">
        <v>3</v>
      </c>
      <c r="I885" t="s">
        <v>1066</v>
      </c>
      <c r="J885" t="s">
        <v>45</v>
      </c>
      <c r="K885" t="s">
        <v>1067</v>
      </c>
      <c r="L885">
        <v>1344</v>
      </c>
      <c r="N885">
        <v>1008</v>
      </c>
      <c r="O885" t="s">
        <v>1065</v>
      </c>
      <c r="P885" t="s">
        <v>1065</v>
      </c>
      <c r="Q885">
        <v>1</v>
      </c>
      <c r="X885">
        <v>5.67</v>
      </c>
      <c r="Y885">
        <v>1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45</v>
      </c>
      <c r="AG885">
        <v>5.67</v>
      </c>
      <c r="AH885">
        <v>3</v>
      </c>
      <c r="AI885">
        <v>-1</v>
      </c>
      <c r="AJ885" t="s">
        <v>45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>
      <c r="A886">
        <f>ROW(Source!A1778)</f>
        <v>1778</v>
      </c>
      <c r="B886">
        <v>22957673</v>
      </c>
      <c r="C886">
        <v>22957668</v>
      </c>
      <c r="D886">
        <v>7234965</v>
      </c>
      <c r="E886">
        <v>1</v>
      </c>
      <c r="F886">
        <v>1</v>
      </c>
      <c r="G886">
        <v>7157832</v>
      </c>
      <c r="H886">
        <v>3</v>
      </c>
      <c r="I886" t="s">
        <v>476</v>
      </c>
      <c r="J886" t="s">
        <v>478</v>
      </c>
      <c r="K886" t="s">
        <v>477</v>
      </c>
      <c r="L886">
        <v>1339</v>
      </c>
      <c r="N886">
        <v>1007</v>
      </c>
      <c r="O886" t="s">
        <v>102</v>
      </c>
      <c r="P886" t="s">
        <v>102</v>
      </c>
      <c r="Q886">
        <v>1</v>
      </c>
      <c r="X886">
        <v>2.23</v>
      </c>
      <c r="Y886">
        <v>478.96</v>
      </c>
      <c r="Z886">
        <v>0</v>
      </c>
      <c r="AA886">
        <v>0</v>
      </c>
      <c r="AB886">
        <v>0</v>
      </c>
      <c r="AC886">
        <v>0</v>
      </c>
      <c r="AD886">
        <v>1</v>
      </c>
      <c r="AE886">
        <v>0</v>
      </c>
      <c r="AF886" t="s">
        <v>45</v>
      </c>
      <c r="AG886">
        <v>2.23</v>
      </c>
      <c r="AH886">
        <v>3</v>
      </c>
      <c r="AI886">
        <v>-1</v>
      </c>
      <c r="AJ886" t="s">
        <v>45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>
      <c r="A887">
        <f>ROW(Source!A1778)</f>
        <v>1778</v>
      </c>
      <c r="B887">
        <v>22957674</v>
      </c>
      <c r="C887">
        <v>22957668</v>
      </c>
      <c r="D887">
        <v>7178836</v>
      </c>
      <c r="E887">
        <v>7157832</v>
      </c>
      <c r="F887">
        <v>1</v>
      </c>
      <c r="G887">
        <v>7157832</v>
      </c>
      <c r="H887">
        <v>3</v>
      </c>
      <c r="I887" t="s">
        <v>1526</v>
      </c>
      <c r="J887" t="s">
        <v>45</v>
      </c>
      <c r="K887" t="s">
        <v>1527</v>
      </c>
      <c r="L887">
        <v>1327</v>
      </c>
      <c r="N887">
        <v>1005</v>
      </c>
      <c r="O887" t="s">
        <v>462</v>
      </c>
      <c r="P887" t="s">
        <v>462</v>
      </c>
      <c r="Q887">
        <v>1</v>
      </c>
      <c r="X887">
        <v>102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 t="s">
        <v>45</v>
      </c>
      <c r="AG887">
        <v>102</v>
      </c>
      <c r="AH887">
        <v>3</v>
      </c>
      <c r="AI887">
        <v>-1</v>
      </c>
      <c r="AJ887" t="s">
        <v>45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>
      <c r="A888">
        <f>ROW(Source!A1832)</f>
        <v>1832</v>
      </c>
      <c r="B888">
        <v>22958206</v>
      </c>
      <c r="C888">
        <v>22958205</v>
      </c>
      <c r="D888">
        <v>7157835</v>
      </c>
      <c r="E888">
        <v>7157832</v>
      </c>
      <c r="F888">
        <v>1</v>
      </c>
      <c r="G888">
        <v>7157832</v>
      </c>
      <c r="H888">
        <v>1</v>
      </c>
      <c r="I888" t="s">
        <v>1053</v>
      </c>
      <c r="J888" t="s">
        <v>45</v>
      </c>
      <c r="K888" t="s">
        <v>1054</v>
      </c>
      <c r="L888">
        <v>1191</v>
      </c>
      <c r="N888">
        <v>1013</v>
      </c>
      <c r="O888" t="s">
        <v>1055</v>
      </c>
      <c r="P888" t="s">
        <v>1055</v>
      </c>
      <c r="Q888">
        <v>1</v>
      </c>
      <c r="X888">
        <v>5.84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1</v>
      </c>
      <c r="AF888" t="s">
        <v>45</v>
      </c>
      <c r="AG888">
        <v>5.84</v>
      </c>
      <c r="AH888">
        <v>2</v>
      </c>
      <c r="AI888">
        <v>22958206</v>
      </c>
      <c r="AJ888">
        <v>902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>
      <c r="A889">
        <f>ROW(Source!A1833)</f>
        <v>1833</v>
      </c>
      <c r="B889">
        <v>22958208</v>
      </c>
      <c r="C889">
        <v>22958207</v>
      </c>
      <c r="D889">
        <v>7157835</v>
      </c>
      <c r="E889">
        <v>7157832</v>
      </c>
      <c r="F889">
        <v>1</v>
      </c>
      <c r="G889">
        <v>7157832</v>
      </c>
      <c r="H889">
        <v>1</v>
      </c>
      <c r="I889" t="s">
        <v>1053</v>
      </c>
      <c r="J889" t="s">
        <v>45</v>
      </c>
      <c r="K889" t="s">
        <v>1054</v>
      </c>
      <c r="L889">
        <v>1191</v>
      </c>
      <c r="N889">
        <v>1013</v>
      </c>
      <c r="O889" t="s">
        <v>1055</v>
      </c>
      <c r="P889" t="s">
        <v>1055</v>
      </c>
      <c r="Q889">
        <v>1</v>
      </c>
      <c r="X889">
        <v>17.89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1</v>
      </c>
      <c r="AE889">
        <v>1</v>
      </c>
      <c r="AF889" t="s">
        <v>45</v>
      </c>
      <c r="AG889">
        <v>17.89</v>
      </c>
      <c r="AH889">
        <v>2</v>
      </c>
      <c r="AI889">
        <v>22958208</v>
      </c>
      <c r="AJ889">
        <v>903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>
      <c r="A890">
        <f>ROW(Source!A1834)</f>
        <v>1834</v>
      </c>
      <c r="B890">
        <v>22958210</v>
      </c>
      <c r="C890">
        <v>22958209</v>
      </c>
      <c r="D890">
        <v>7157835</v>
      </c>
      <c r="E890">
        <v>7157832</v>
      </c>
      <c r="F890">
        <v>1</v>
      </c>
      <c r="G890">
        <v>7157832</v>
      </c>
      <c r="H890">
        <v>1</v>
      </c>
      <c r="I890" t="s">
        <v>1053</v>
      </c>
      <c r="J890" t="s">
        <v>45</v>
      </c>
      <c r="K890" t="s">
        <v>1054</v>
      </c>
      <c r="L890">
        <v>1191</v>
      </c>
      <c r="N890">
        <v>1013</v>
      </c>
      <c r="O890" t="s">
        <v>1055</v>
      </c>
      <c r="P890" t="s">
        <v>1055</v>
      </c>
      <c r="Q890">
        <v>1</v>
      </c>
      <c r="X890">
        <v>6.32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1</v>
      </c>
      <c r="AF890" t="s">
        <v>45</v>
      </c>
      <c r="AG890">
        <v>6.32</v>
      </c>
      <c r="AH890">
        <v>2</v>
      </c>
      <c r="AI890">
        <v>22958210</v>
      </c>
      <c r="AJ890">
        <v>904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>
      <c r="A891">
        <f>ROW(Source!A1837)</f>
        <v>1837</v>
      </c>
      <c r="B891">
        <v>22958229</v>
      </c>
      <c r="C891">
        <v>22958212</v>
      </c>
      <c r="D891">
        <v>7179406</v>
      </c>
      <c r="E891">
        <v>7157832</v>
      </c>
      <c r="F891">
        <v>1</v>
      </c>
      <c r="G891">
        <v>7157832</v>
      </c>
      <c r="H891">
        <v>3</v>
      </c>
      <c r="I891" t="s">
        <v>979</v>
      </c>
      <c r="J891" t="s">
        <v>45</v>
      </c>
      <c r="K891" t="s">
        <v>980</v>
      </c>
      <c r="L891">
        <v>1301</v>
      </c>
      <c r="N891">
        <v>1003</v>
      </c>
      <c r="O891" t="s">
        <v>270</v>
      </c>
      <c r="P891" t="s">
        <v>270</v>
      </c>
      <c r="Q891">
        <v>1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 t="s">
        <v>45</v>
      </c>
      <c r="AG891">
        <v>0</v>
      </c>
      <c r="AH891">
        <v>2</v>
      </c>
      <c r="AI891">
        <v>22958229</v>
      </c>
      <c r="AJ891">
        <v>905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>
      <c r="A892">
        <f>ROW(Source!A1837)</f>
        <v>1837</v>
      </c>
      <c r="B892">
        <v>22958230</v>
      </c>
      <c r="C892">
        <v>22958212</v>
      </c>
      <c r="D892">
        <v>7179411</v>
      </c>
      <c r="E892">
        <v>7157832</v>
      </c>
      <c r="F892">
        <v>1</v>
      </c>
      <c r="G892">
        <v>7157832</v>
      </c>
      <c r="H892">
        <v>3</v>
      </c>
      <c r="I892" t="s">
        <v>979</v>
      </c>
      <c r="J892" t="s">
        <v>45</v>
      </c>
      <c r="K892" t="s">
        <v>981</v>
      </c>
      <c r="L892">
        <v>1301</v>
      </c>
      <c r="N892">
        <v>1003</v>
      </c>
      <c r="O892" t="s">
        <v>270</v>
      </c>
      <c r="P892" t="s">
        <v>270</v>
      </c>
      <c r="Q892">
        <v>1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 t="s">
        <v>45</v>
      </c>
      <c r="AG892">
        <v>0</v>
      </c>
      <c r="AH892">
        <v>2</v>
      </c>
      <c r="AI892">
        <v>22958230</v>
      </c>
      <c r="AJ892">
        <v>906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>
      <c r="A893">
        <f>ROW(Source!A1837)</f>
        <v>1837</v>
      </c>
      <c r="B893">
        <v>22958231</v>
      </c>
      <c r="C893">
        <v>22958212</v>
      </c>
      <c r="D893">
        <v>7179403</v>
      </c>
      <c r="E893">
        <v>7157832</v>
      </c>
      <c r="F893">
        <v>1</v>
      </c>
      <c r="G893">
        <v>7157832</v>
      </c>
      <c r="H893">
        <v>3</v>
      </c>
      <c r="I893" t="s">
        <v>979</v>
      </c>
      <c r="J893" t="s">
        <v>45</v>
      </c>
      <c r="K893" t="s">
        <v>982</v>
      </c>
      <c r="L893">
        <v>1354</v>
      </c>
      <c r="N893">
        <v>1010</v>
      </c>
      <c r="O893" t="s">
        <v>227</v>
      </c>
      <c r="P893" t="s">
        <v>227</v>
      </c>
      <c r="Q893">
        <v>1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 t="s">
        <v>45</v>
      </c>
      <c r="AG893">
        <v>0</v>
      </c>
      <c r="AH893">
        <v>2</v>
      </c>
      <c r="AI893">
        <v>22958231</v>
      </c>
      <c r="AJ893">
        <v>907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>
      <c r="A894">
        <f>ROW(Source!A1837)</f>
        <v>1837</v>
      </c>
      <c r="B894">
        <v>22958232</v>
      </c>
      <c r="C894">
        <v>22958212</v>
      </c>
      <c r="D894">
        <v>7179398</v>
      </c>
      <c r="E894">
        <v>7157832</v>
      </c>
      <c r="F894">
        <v>1</v>
      </c>
      <c r="G894">
        <v>7157832</v>
      </c>
      <c r="H894">
        <v>3</v>
      </c>
      <c r="I894" t="s">
        <v>979</v>
      </c>
      <c r="J894" t="s">
        <v>45</v>
      </c>
      <c r="K894" t="s">
        <v>983</v>
      </c>
      <c r="L894">
        <v>1354</v>
      </c>
      <c r="N894">
        <v>1010</v>
      </c>
      <c r="O894" t="s">
        <v>227</v>
      </c>
      <c r="P894" t="s">
        <v>227</v>
      </c>
      <c r="Q894">
        <v>1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 t="s">
        <v>45</v>
      </c>
      <c r="AG894">
        <v>0</v>
      </c>
      <c r="AH894">
        <v>2</v>
      </c>
      <c r="AI894">
        <v>22958232</v>
      </c>
      <c r="AJ894">
        <v>908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>
      <c r="A895">
        <f>ROW(Source!A1837)</f>
        <v>1837</v>
      </c>
      <c r="B895">
        <v>22958233</v>
      </c>
      <c r="C895">
        <v>22958212</v>
      </c>
      <c r="D895">
        <v>7179402</v>
      </c>
      <c r="E895">
        <v>7157832</v>
      </c>
      <c r="F895">
        <v>1</v>
      </c>
      <c r="G895">
        <v>7157832</v>
      </c>
      <c r="H895">
        <v>3</v>
      </c>
      <c r="I895" t="s">
        <v>979</v>
      </c>
      <c r="J895" t="s">
        <v>45</v>
      </c>
      <c r="K895" t="s">
        <v>985</v>
      </c>
      <c r="L895">
        <v>1354</v>
      </c>
      <c r="N895">
        <v>1010</v>
      </c>
      <c r="O895" t="s">
        <v>227</v>
      </c>
      <c r="P895" t="s">
        <v>227</v>
      </c>
      <c r="Q895">
        <v>1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 t="s">
        <v>45</v>
      </c>
      <c r="AG895">
        <v>0</v>
      </c>
      <c r="AH895">
        <v>2</v>
      </c>
      <c r="AI895">
        <v>22958233</v>
      </c>
      <c r="AJ895">
        <v>909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>
      <c r="A896">
        <f>ROW(Source!A1837)</f>
        <v>1837</v>
      </c>
      <c r="B896">
        <v>22958234</v>
      </c>
      <c r="C896">
        <v>22958212</v>
      </c>
      <c r="D896">
        <v>7179408</v>
      </c>
      <c r="E896">
        <v>7157832</v>
      </c>
      <c r="F896">
        <v>1</v>
      </c>
      <c r="G896">
        <v>7157832</v>
      </c>
      <c r="H896">
        <v>3</v>
      </c>
      <c r="I896" t="s">
        <v>979</v>
      </c>
      <c r="J896" t="s">
        <v>45</v>
      </c>
      <c r="K896" t="s">
        <v>987</v>
      </c>
      <c r="L896">
        <v>1354</v>
      </c>
      <c r="N896">
        <v>1010</v>
      </c>
      <c r="O896" t="s">
        <v>227</v>
      </c>
      <c r="P896" t="s">
        <v>227</v>
      </c>
      <c r="Q896">
        <v>1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 t="s">
        <v>45</v>
      </c>
      <c r="AG896">
        <v>0</v>
      </c>
      <c r="AH896">
        <v>2</v>
      </c>
      <c r="AI896">
        <v>22958234</v>
      </c>
      <c r="AJ896">
        <v>910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>
      <c r="A897">
        <f>ROW(Source!A1837)</f>
        <v>1837</v>
      </c>
      <c r="B897">
        <v>22958235</v>
      </c>
      <c r="C897">
        <v>22958212</v>
      </c>
      <c r="D897">
        <v>7179413</v>
      </c>
      <c r="E897">
        <v>7157832</v>
      </c>
      <c r="F897">
        <v>1</v>
      </c>
      <c r="G897">
        <v>7157832</v>
      </c>
      <c r="H897">
        <v>3</v>
      </c>
      <c r="I897" t="s">
        <v>979</v>
      </c>
      <c r="J897" t="s">
        <v>45</v>
      </c>
      <c r="K897" t="s">
        <v>989</v>
      </c>
      <c r="L897">
        <v>1354</v>
      </c>
      <c r="N897">
        <v>1010</v>
      </c>
      <c r="O897" t="s">
        <v>227</v>
      </c>
      <c r="P897" t="s">
        <v>227</v>
      </c>
      <c r="Q897">
        <v>1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 t="s">
        <v>45</v>
      </c>
      <c r="AG897">
        <v>0</v>
      </c>
      <c r="AH897">
        <v>2</v>
      </c>
      <c r="AI897">
        <v>22958235</v>
      </c>
      <c r="AJ897">
        <v>911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>
      <c r="A898">
        <f>ROW(Source!A2046)</f>
        <v>2046</v>
      </c>
      <c r="B898">
        <v>22956936</v>
      </c>
      <c r="C898">
        <v>22956935</v>
      </c>
      <c r="D898">
        <v>7157835</v>
      </c>
      <c r="E898">
        <v>7157832</v>
      </c>
      <c r="F898">
        <v>1</v>
      </c>
      <c r="G898">
        <v>7157832</v>
      </c>
      <c r="H898">
        <v>1</v>
      </c>
      <c r="I898" t="s">
        <v>1053</v>
      </c>
      <c r="J898" t="s">
        <v>45</v>
      </c>
      <c r="K898" t="s">
        <v>1054</v>
      </c>
      <c r="L898">
        <v>1191</v>
      </c>
      <c r="N898">
        <v>1013</v>
      </c>
      <c r="O898" t="s">
        <v>1055</v>
      </c>
      <c r="P898" t="s">
        <v>1055</v>
      </c>
      <c r="Q898">
        <v>1</v>
      </c>
      <c r="X898">
        <v>196.03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1</v>
      </c>
      <c r="AF898" t="s">
        <v>45</v>
      </c>
      <c r="AG898">
        <v>196.03</v>
      </c>
      <c r="AH898">
        <v>2</v>
      </c>
      <c r="AI898">
        <v>22956936</v>
      </c>
      <c r="AJ898">
        <v>912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>
      <c r="A899">
        <f>ROW(Source!A2046)</f>
        <v>2046</v>
      </c>
      <c r="B899">
        <v>22956937</v>
      </c>
      <c r="C899">
        <v>22956935</v>
      </c>
      <c r="D899">
        <v>7182702</v>
      </c>
      <c r="E899">
        <v>7157832</v>
      </c>
      <c r="F899">
        <v>1</v>
      </c>
      <c r="G899">
        <v>7157832</v>
      </c>
      <c r="H899">
        <v>3</v>
      </c>
      <c r="I899" t="s">
        <v>1066</v>
      </c>
      <c r="J899" t="s">
        <v>45</v>
      </c>
      <c r="K899" t="s">
        <v>1134</v>
      </c>
      <c r="L899">
        <v>1348</v>
      </c>
      <c r="N899">
        <v>1009</v>
      </c>
      <c r="O899" t="s">
        <v>138</v>
      </c>
      <c r="P899" t="s">
        <v>138</v>
      </c>
      <c r="Q899">
        <v>1000</v>
      </c>
      <c r="X899">
        <v>10.5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0</v>
      </c>
      <c r="AF899" t="s">
        <v>45</v>
      </c>
      <c r="AG899">
        <v>10.5</v>
      </c>
      <c r="AH899">
        <v>2</v>
      </c>
      <c r="AI899">
        <v>22956937</v>
      </c>
      <c r="AJ899">
        <v>913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>
      <c r="A900">
        <f>ROW(Source!A2047)</f>
        <v>2047</v>
      </c>
      <c r="B900">
        <v>22956939</v>
      </c>
      <c r="C900">
        <v>22956938</v>
      </c>
      <c r="D900">
        <v>7157835</v>
      </c>
      <c r="E900">
        <v>7157832</v>
      </c>
      <c r="F900">
        <v>1</v>
      </c>
      <c r="G900">
        <v>7157832</v>
      </c>
      <c r="H900">
        <v>1</v>
      </c>
      <c r="I900" t="s">
        <v>1053</v>
      </c>
      <c r="J900" t="s">
        <v>45</v>
      </c>
      <c r="K900" t="s">
        <v>1054</v>
      </c>
      <c r="L900">
        <v>1191</v>
      </c>
      <c r="N900">
        <v>1013</v>
      </c>
      <c r="O900" t="s">
        <v>1055</v>
      </c>
      <c r="P900" t="s">
        <v>1055</v>
      </c>
      <c r="Q900">
        <v>1</v>
      </c>
      <c r="X900">
        <v>36.28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1</v>
      </c>
      <c r="AF900" t="s">
        <v>45</v>
      </c>
      <c r="AG900">
        <v>36.28</v>
      </c>
      <c r="AH900">
        <v>2</v>
      </c>
      <c r="AI900">
        <v>22956939</v>
      </c>
      <c r="AJ900">
        <v>914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>
      <c r="A901">
        <f>ROW(Source!A2047)</f>
        <v>2047</v>
      </c>
      <c r="B901">
        <v>22956940</v>
      </c>
      <c r="C901">
        <v>22956938</v>
      </c>
      <c r="D901">
        <v>7182702</v>
      </c>
      <c r="E901">
        <v>7157832</v>
      </c>
      <c r="F901">
        <v>1</v>
      </c>
      <c r="G901">
        <v>7157832</v>
      </c>
      <c r="H901">
        <v>3</v>
      </c>
      <c r="I901" t="s">
        <v>1066</v>
      </c>
      <c r="J901" t="s">
        <v>45</v>
      </c>
      <c r="K901" t="s">
        <v>1134</v>
      </c>
      <c r="L901">
        <v>1348</v>
      </c>
      <c r="N901">
        <v>1009</v>
      </c>
      <c r="O901" t="s">
        <v>138</v>
      </c>
      <c r="P901" t="s">
        <v>138</v>
      </c>
      <c r="Q901">
        <v>1000</v>
      </c>
      <c r="X901">
        <v>1.18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0</v>
      </c>
      <c r="AF901" t="s">
        <v>45</v>
      </c>
      <c r="AG901">
        <v>1.18</v>
      </c>
      <c r="AH901">
        <v>2</v>
      </c>
      <c r="AI901">
        <v>22956940</v>
      </c>
      <c r="AJ901">
        <v>915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>
      <c r="A902">
        <f>ROW(Source!A2048)</f>
        <v>2048</v>
      </c>
      <c r="B902">
        <v>22956942</v>
      </c>
      <c r="C902">
        <v>22956941</v>
      </c>
      <c r="D902">
        <v>7157835</v>
      </c>
      <c r="E902">
        <v>7157832</v>
      </c>
      <c r="F902">
        <v>1</v>
      </c>
      <c r="G902">
        <v>7157832</v>
      </c>
      <c r="H902">
        <v>1</v>
      </c>
      <c r="I902" t="s">
        <v>1053</v>
      </c>
      <c r="J902" t="s">
        <v>45</v>
      </c>
      <c r="K902" t="s">
        <v>1054</v>
      </c>
      <c r="L902">
        <v>1191</v>
      </c>
      <c r="N902">
        <v>1013</v>
      </c>
      <c r="O902" t="s">
        <v>1055</v>
      </c>
      <c r="P902" t="s">
        <v>1055</v>
      </c>
      <c r="Q902">
        <v>1</v>
      </c>
      <c r="X902">
        <v>4.21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1</v>
      </c>
      <c r="AF902" t="s">
        <v>45</v>
      </c>
      <c r="AG902">
        <v>4.21</v>
      </c>
      <c r="AH902">
        <v>2</v>
      </c>
      <c r="AI902">
        <v>22956942</v>
      </c>
      <c r="AJ902">
        <v>916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>
      <c r="A903">
        <f>ROW(Source!A2048)</f>
        <v>2048</v>
      </c>
      <c r="B903">
        <v>22956943</v>
      </c>
      <c r="C903">
        <v>22956941</v>
      </c>
      <c r="D903">
        <v>7182702</v>
      </c>
      <c r="E903">
        <v>7157832</v>
      </c>
      <c r="F903">
        <v>1</v>
      </c>
      <c r="G903">
        <v>7157832</v>
      </c>
      <c r="H903">
        <v>3</v>
      </c>
      <c r="I903" t="s">
        <v>1066</v>
      </c>
      <c r="J903" t="s">
        <v>45</v>
      </c>
      <c r="K903" t="s">
        <v>1134</v>
      </c>
      <c r="L903">
        <v>1348</v>
      </c>
      <c r="N903">
        <v>1009</v>
      </c>
      <c r="O903" t="s">
        <v>138</v>
      </c>
      <c r="P903" t="s">
        <v>138</v>
      </c>
      <c r="Q903">
        <v>1000</v>
      </c>
      <c r="X903">
        <v>0.4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1</v>
      </c>
      <c r="AE903">
        <v>0</v>
      </c>
      <c r="AF903" t="s">
        <v>45</v>
      </c>
      <c r="AG903">
        <v>0.4</v>
      </c>
      <c r="AH903">
        <v>2</v>
      </c>
      <c r="AI903">
        <v>22956943</v>
      </c>
      <c r="AJ903">
        <v>917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>
      <c r="A904">
        <f>ROW(Source!A2049)</f>
        <v>2049</v>
      </c>
      <c r="B904">
        <v>22956945</v>
      </c>
      <c r="C904">
        <v>22956944</v>
      </c>
      <c r="D904">
        <v>7157835</v>
      </c>
      <c r="E904">
        <v>7157832</v>
      </c>
      <c r="F904">
        <v>1</v>
      </c>
      <c r="G904">
        <v>7157832</v>
      </c>
      <c r="H904">
        <v>1</v>
      </c>
      <c r="I904" t="s">
        <v>1053</v>
      </c>
      <c r="J904" t="s">
        <v>45</v>
      </c>
      <c r="K904" t="s">
        <v>1054</v>
      </c>
      <c r="L904">
        <v>1191</v>
      </c>
      <c r="N904">
        <v>1013</v>
      </c>
      <c r="O904" t="s">
        <v>1055</v>
      </c>
      <c r="P904" t="s">
        <v>1055</v>
      </c>
      <c r="Q904">
        <v>1</v>
      </c>
      <c r="X904">
        <v>56.18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1</v>
      </c>
      <c r="AE904">
        <v>1</v>
      </c>
      <c r="AF904" t="s">
        <v>1007</v>
      </c>
      <c r="AG904">
        <v>67.415999999999997</v>
      </c>
      <c r="AH904">
        <v>2</v>
      </c>
      <c r="AI904">
        <v>22956945</v>
      </c>
      <c r="AJ904">
        <v>918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>
      <c r="A905">
        <f>ROW(Source!A2049)</f>
        <v>2049</v>
      </c>
      <c r="B905">
        <v>22956946</v>
      </c>
      <c r="C905">
        <v>22956944</v>
      </c>
      <c r="D905">
        <v>7231421</v>
      </c>
      <c r="E905">
        <v>1</v>
      </c>
      <c r="F905">
        <v>1</v>
      </c>
      <c r="G905">
        <v>7157832</v>
      </c>
      <c r="H905">
        <v>2</v>
      </c>
      <c r="I905" t="s">
        <v>1157</v>
      </c>
      <c r="J905" t="s">
        <v>1158</v>
      </c>
      <c r="K905" t="s">
        <v>1159</v>
      </c>
      <c r="L905">
        <v>1368</v>
      </c>
      <c r="N905">
        <v>1011</v>
      </c>
      <c r="O905" t="s">
        <v>1059</v>
      </c>
      <c r="P905" t="s">
        <v>1059</v>
      </c>
      <c r="Q905">
        <v>1</v>
      </c>
      <c r="X905">
        <v>0.19</v>
      </c>
      <c r="Y905">
        <v>0</v>
      </c>
      <c r="Z905">
        <v>74.44</v>
      </c>
      <c r="AA905">
        <v>17.59</v>
      </c>
      <c r="AB905">
        <v>0</v>
      </c>
      <c r="AC905">
        <v>0</v>
      </c>
      <c r="AD905">
        <v>1</v>
      </c>
      <c r="AE905">
        <v>0</v>
      </c>
      <c r="AF905" t="s">
        <v>1007</v>
      </c>
      <c r="AG905">
        <v>0.22799999999999998</v>
      </c>
      <c r="AH905">
        <v>2</v>
      </c>
      <c r="AI905">
        <v>22956946</v>
      </c>
      <c r="AJ905">
        <v>919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>
      <c r="A906">
        <f>ROW(Source!A2049)</f>
        <v>2049</v>
      </c>
      <c r="B906">
        <v>22956947</v>
      </c>
      <c r="C906">
        <v>22956944</v>
      </c>
      <c r="D906">
        <v>17247353</v>
      </c>
      <c r="E906">
        <v>1</v>
      </c>
      <c r="F906">
        <v>1</v>
      </c>
      <c r="G906">
        <v>7157832</v>
      </c>
      <c r="H906">
        <v>2</v>
      </c>
      <c r="I906" t="s">
        <v>1370</v>
      </c>
      <c r="J906" t="s">
        <v>1371</v>
      </c>
      <c r="K906" t="s">
        <v>1372</v>
      </c>
      <c r="L906">
        <v>1368</v>
      </c>
      <c r="N906">
        <v>1011</v>
      </c>
      <c r="O906" t="s">
        <v>1059</v>
      </c>
      <c r="P906" t="s">
        <v>1059</v>
      </c>
      <c r="Q906">
        <v>1</v>
      </c>
      <c r="X906">
        <v>3.6</v>
      </c>
      <c r="Y906">
        <v>0</v>
      </c>
      <c r="Z906">
        <v>2.36</v>
      </c>
      <c r="AA906">
        <v>0.04</v>
      </c>
      <c r="AB906">
        <v>0</v>
      </c>
      <c r="AC906">
        <v>0</v>
      </c>
      <c r="AD906">
        <v>1</v>
      </c>
      <c r="AE906">
        <v>0</v>
      </c>
      <c r="AF906" t="s">
        <v>1007</v>
      </c>
      <c r="AG906">
        <v>4.32</v>
      </c>
      <c r="AH906">
        <v>2</v>
      </c>
      <c r="AI906">
        <v>22956947</v>
      </c>
      <c r="AJ906">
        <v>920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>
      <c r="A907">
        <f>ROW(Source!A2049)</f>
        <v>2049</v>
      </c>
      <c r="B907">
        <v>22956948</v>
      </c>
      <c r="C907">
        <v>22956944</v>
      </c>
      <c r="D907">
        <v>7231465</v>
      </c>
      <c r="E907">
        <v>1</v>
      </c>
      <c r="F907">
        <v>1</v>
      </c>
      <c r="G907">
        <v>7157832</v>
      </c>
      <c r="H907">
        <v>2</v>
      </c>
      <c r="I907" t="s">
        <v>1352</v>
      </c>
      <c r="J907" t="s">
        <v>1353</v>
      </c>
      <c r="K907" t="s">
        <v>1354</v>
      </c>
      <c r="L907">
        <v>1368</v>
      </c>
      <c r="N907">
        <v>1011</v>
      </c>
      <c r="O907" t="s">
        <v>1059</v>
      </c>
      <c r="P907" t="s">
        <v>1059</v>
      </c>
      <c r="Q907">
        <v>1</v>
      </c>
      <c r="X907">
        <v>0.3</v>
      </c>
      <c r="Y907">
        <v>0</v>
      </c>
      <c r="Z907">
        <v>0.81</v>
      </c>
      <c r="AA907">
        <v>0.03</v>
      </c>
      <c r="AB907">
        <v>0</v>
      </c>
      <c r="AC907">
        <v>0</v>
      </c>
      <c r="AD907">
        <v>1</v>
      </c>
      <c r="AE907">
        <v>0</v>
      </c>
      <c r="AF907" t="s">
        <v>1007</v>
      </c>
      <c r="AG907">
        <v>0.36</v>
      </c>
      <c r="AH907">
        <v>2</v>
      </c>
      <c r="AI907">
        <v>22956948</v>
      </c>
      <c r="AJ907">
        <v>921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>
      <c r="A908">
        <f>ROW(Source!A2049)</f>
        <v>2049</v>
      </c>
      <c r="B908">
        <v>22956949</v>
      </c>
      <c r="C908">
        <v>22956944</v>
      </c>
      <c r="D908">
        <v>7234074</v>
      </c>
      <c r="E908">
        <v>1</v>
      </c>
      <c r="F908">
        <v>1</v>
      </c>
      <c r="G908">
        <v>7157832</v>
      </c>
      <c r="H908">
        <v>3</v>
      </c>
      <c r="I908" t="s">
        <v>1373</v>
      </c>
      <c r="J908" t="s">
        <v>1374</v>
      </c>
      <c r="K908" t="s">
        <v>1375</v>
      </c>
      <c r="L908">
        <v>1296</v>
      </c>
      <c r="N908">
        <v>1002</v>
      </c>
      <c r="O908" t="s">
        <v>1156</v>
      </c>
      <c r="P908" t="s">
        <v>1156</v>
      </c>
      <c r="Q908">
        <v>1</v>
      </c>
      <c r="X908">
        <v>2.6</v>
      </c>
      <c r="Y908">
        <v>177.8</v>
      </c>
      <c r="Z908">
        <v>0</v>
      </c>
      <c r="AA908">
        <v>0</v>
      </c>
      <c r="AB908">
        <v>0</v>
      </c>
      <c r="AC908">
        <v>0</v>
      </c>
      <c r="AD908">
        <v>1</v>
      </c>
      <c r="AE908">
        <v>0</v>
      </c>
      <c r="AF908" t="s">
        <v>45</v>
      </c>
      <c r="AG908">
        <v>2.6</v>
      </c>
      <c r="AH908">
        <v>2</v>
      </c>
      <c r="AI908">
        <v>22956949</v>
      </c>
      <c r="AJ908">
        <v>922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>
      <c r="A909">
        <f>ROW(Source!A2049)</f>
        <v>2049</v>
      </c>
      <c r="B909">
        <v>22956950</v>
      </c>
      <c r="C909">
        <v>22956944</v>
      </c>
      <c r="D909">
        <v>18712333</v>
      </c>
      <c r="E909">
        <v>1</v>
      </c>
      <c r="F909">
        <v>1</v>
      </c>
      <c r="G909">
        <v>7157832</v>
      </c>
      <c r="H909">
        <v>3</v>
      </c>
      <c r="I909" t="s">
        <v>1376</v>
      </c>
      <c r="J909" t="s">
        <v>1377</v>
      </c>
      <c r="K909" t="s">
        <v>1378</v>
      </c>
      <c r="L909">
        <v>1296</v>
      </c>
      <c r="N909">
        <v>1002</v>
      </c>
      <c r="O909" t="s">
        <v>1156</v>
      </c>
      <c r="P909" t="s">
        <v>1156</v>
      </c>
      <c r="Q909">
        <v>1</v>
      </c>
      <c r="X909">
        <v>6.1</v>
      </c>
      <c r="Y909">
        <v>125.73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0</v>
      </c>
      <c r="AF909" t="s">
        <v>45</v>
      </c>
      <c r="AG909">
        <v>6.1</v>
      </c>
      <c r="AH909">
        <v>2</v>
      </c>
      <c r="AI909">
        <v>22956950</v>
      </c>
      <c r="AJ909">
        <v>923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>
      <c r="A910">
        <f>ROW(Source!A2049)</f>
        <v>2049</v>
      </c>
      <c r="B910">
        <v>22956951</v>
      </c>
      <c r="C910">
        <v>22956944</v>
      </c>
      <c r="D910">
        <v>7231792</v>
      </c>
      <c r="E910">
        <v>1</v>
      </c>
      <c r="F910">
        <v>1</v>
      </c>
      <c r="G910">
        <v>7157832</v>
      </c>
      <c r="H910">
        <v>3</v>
      </c>
      <c r="I910" t="s">
        <v>1175</v>
      </c>
      <c r="J910" t="s">
        <v>1176</v>
      </c>
      <c r="K910" t="s">
        <v>1177</v>
      </c>
      <c r="L910">
        <v>1339</v>
      </c>
      <c r="N910">
        <v>1007</v>
      </c>
      <c r="O910" t="s">
        <v>102</v>
      </c>
      <c r="P910" t="s">
        <v>102</v>
      </c>
      <c r="Q910">
        <v>1</v>
      </c>
      <c r="X910">
        <v>1.6000000000000001E-3</v>
      </c>
      <c r="Y910">
        <v>2472.13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45</v>
      </c>
      <c r="AG910">
        <v>1.6000000000000001E-3</v>
      </c>
      <c r="AH910">
        <v>2</v>
      </c>
      <c r="AI910">
        <v>22956951</v>
      </c>
      <c r="AJ910">
        <v>924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>
      <c r="A911">
        <f>ROW(Source!A2049)</f>
        <v>2049</v>
      </c>
      <c r="B911">
        <v>22956952</v>
      </c>
      <c r="C911">
        <v>22956944</v>
      </c>
      <c r="D911">
        <v>7234965</v>
      </c>
      <c r="E911">
        <v>1</v>
      </c>
      <c r="F911">
        <v>1</v>
      </c>
      <c r="G911">
        <v>7157832</v>
      </c>
      <c r="H911">
        <v>3</v>
      </c>
      <c r="I911" t="s">
        <v>476</v>
      </c>
      <c r="J911" t="s">
        <v>478</v>
      </c>
      <c r="K911" t="s">
        <v>477</v>
      </c>
      <c r="L911">
        <v>1339</v>
      </c>
      <c r="N911">
        <v>1007</v>
      </c>
      <c r="O911" t="s">
        <v>102</v>
      </c>
      <c r="P911" t="s">
        <v>102</v>
      </c>
      <c r="Q911">
        <v>1</v>
      </c>
      <c r="X911">
        <v>0.01</v>
      </c>
      <c r="Y911">
        <v>478.96</v>
      </c>
      <c r="Z911">
        <v>0</v>
      </c>
      <c r="AA911">
        <v>0</v>
      </c>
      <c r="AB911">
        <v>0</v>
      </c>
      <c r="AC911">
        <v>0</v>
      </c>
      <c r="AD911">
        <v>1</v>
      </c>
      <c r="AE911">
        <v>0</v>
      </c>
      <c r="AF911" t="s">
        <v>45</v>
      </c>
      <c r="AG911">
        <v>0.01</v>
      </c>
      <c r="AH911">
        <v>2</v>
      </c>
      <c r="AI911">
        <v>22956952</v>
      </c>
      <c r="AJ911">
        <v>925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>
      <c r="A912">
        <f>ROW(Source!A2049)</f>
        <v>2049</v>
      </c>
      <c r="B912">
        <v>22956953</v>
      </c>
      <c r="C912">
        <v>22956944</v>
      </c>
      <c r="D912">
        <v>7238336</v>
      </c>
      <c r="E912">
        <v>1</v>
      </c>
      <c r="F912">
        <v>1</v>
      </c>
      <c r="G912">
        <v>7157832</v>
      </c>
      <c r="H912">
        <v>3</v>
      </c>
      <c r="I912" t="s">
        <v>1379</v>
      </c>
      <c r="J912" t="s">
        <v>1380</v>
      </c>
      <c r="K912" t="s">
        <v>1381</v>
      </c>
      <c r="L912">
        <v>1354</v>
      </c>
      <c r="N912">
        <v>1010</v>
      </c>
      <c r="O912" t="s">
        <v>227</v>
      </c>
      <c r="P912" t="s">
        <v>227</v>
      </c>
      <c r="Q912">
        <v>1</v>
      </c>
      <c r="X912">
        <v>0.6</v>
      </c>
      <c r="Y912">
        <v>123.04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45</v>
      </c>
      <c r="AG912">
        <v>0.6</v>
      </c>
      <c r="AH912">
        <v>2</v>
      </c>
      <c r="AI912">
        <v>22956953</v>
      </c>
      <c r="AJ912">
        <v>927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>
      <c r="A913">
        <f>ROW(Source!A2049)</f>
        <v>2049</v>
      </c>
      <c r="B913">
        <v>22956954</v>
      </c>
      <c r="C913">
        <v>22956944</v>
      </c>
      <c r="D913">
        <v>7238419</v>
      </c>
      <c r="E913">
        <v>1</v>
      </c>
      <c r="F913">
        <v>1</v>
      </c>
      <c r="G913">
        <v>7157832</v>
      </c>
      <c r="H913">
        <v>3</v>
      </c>
      <c r="I913" t="s">
        <v>1382</v>
      </c>
      <c r="J913" t="s">
        <v>1383</v>
      </c>
      <c r="K913" t="s">
        <v>1384</v>
      </c>
      <c r="L913">
        <v>1354</v>
      </c>
      <c r="N913">
        <v>1010</v>
      </c>
      <c r="O913" t="s">
        <v>227</v>
      </c>
      <c r="P913" t="s">
        <v>227</v>
      </c>
      <c r="Q913">
        <v>1</v>
      </c>
      <c r="X913">
        <v>60</v>
      </c>
      <c r="Y913">
        <v>25.33</v>
      </c>
      <c r="Z913">
        <v>0</v>
      </c>
      <c r="AA913">
        <v>0</v>
      </c>
      <c r="AB913">
        <v>0</v>
      </c>
      <c r="AC913">
        <v>0</v>
      </c>
      <c r="AD913">
        <v>1</v>
      </c>
      <c r="AE913">
        <v>0</v>
      </c>
      <c r="AF913" t="s">
        <v>45</v>
      </c>
      <c r="AG913">
        <v>60</v>
      </c>
      <c r="AH913">
        <v>2</v>
      </c>
      <c r="AI913">
        <v>22956954</v>
      </c>
      <c r="AJ913">
        <v>928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>
      <c r="A914">
        <f>ROW(Source!A2049)</f>
        <v>2049</v>
      </c>
      <c r="B914">
        <v>22956955</v>
      </c>
      <c r="C914">
        <v>22956944</v>
      </c>
      <c r="D914">
        <v>18702612</v>
      </c>
      <c r="E914">
        <v>7157832</v>
      </c>
      <c r="F914">
        <v>1</v>
      </c>
      <c r="G914">
        <v>7157832</v>
      </c>
      <c r="H914">
        <v>3</v>
      </c>
      <c r="I914" t="s">
        <v>1528</v>
      </c>
      <c r="J914" t="s">
        <v>45</v>
      </c>
      <c r="K914" t="s">
        <v>1529</v>
      </c>
      <c r="L914">
        <v>1354</v>
      </c>
      <c r="N914">
        <v>1010</v>
      </c>
      <c r="O914" t="s">
        <v>227</v>
      </c>
      <c r="P914" t="s">
        <v>227</v>
      </c>
      <c r="Q914">
        <v>1</v>
      </c>
      <c r="X914">
        <v>10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 t="s">
        <v>45</v>
      </c>
      <c r="AG914">
        <v>10</v>
      </c>
      <c r="AH914">
        <v>3</v>
      </c>
      <c r="AI914">
        <v>-1</v>
      </c>
      <c r="AJ914" t="s">
        <v>45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>
      <c r="A915">
        <f>ROW(Source!A2051)</f>
        <v>2051</v>
      </c>
      <c r="B915">
        <v>22956959</v>
      </c>
      <c r="C915">
        <v>22956958</v>
      </c>
      <c r="D915">
        <v>7157835</v>
      </c>
      <c r="E915">
        <v>7157832</v>
      </c>
      <c r="F915">
        <v>1</v>
      </c>
      <c r="G915">
        <v>7157832</v>
      </c>
      <c r="H915">
        <v>1</v>
      </c>
      <c r="I915" t="s">
        <v>1053</v>
      </c>
      <c r="J915" t="s">
        <v>45</v>
      </c>
      <c r="K915" t="s">
        <v>1054</v>
      </c>
      <c r="L915">
        <v>1191</v>
      </c>
      <c r="N915">
        <v>1013</v>
      </c>
      <c r="O915" t="s">
        <v>1055</v>
      </c>
      <c r="P915" t="s">
        <v>1055</v>
      </c>
      <c r="Q915">
        <v>1</v>
      </c>
      <c r="X915">
        <v>1.1100000000000001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1</v>
      </c>
      <c r="AF915" t="s">
        <v>45</v>
      </c>
      <c r="AG915">
        <v>1.1100000000000001</v>
      </c>
      <c r="AH915">
        <v>2</v>
      </c>
      <c r="AI915">
        <v>22956959</v>
      </c>
      <c r="AJ915">
        <v>929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>
      <c r="A916">
        <f>ROW(Source!A2051)</f>
        <v>2051</v>
      </c>
      <c r="B916">
        <v>22956960</v>
      </c>
      <c r="C916">
        <v>22956958</v>
      </c>
      <c r="D916">
        <v>7231214</v>
      </c>
      <c r="E916">
        <v>1</v>
      </c>
      <c r="F916">
        <v>1</v>
      </c>
      <c r="G916">
        <v>7157832</v>
      </c>
      <c r="H916">
        <v>2</v>
      </c>
      <c r="I916" t="s">
        <v>1241</v>
      </c>
      <c r="J916" t="s">
        <v>1242</v>
      </c>
      <c r="K916" t="s">
        <v>1243</v>
      </c>
      <c r="L916">
        <v>1368</v>
      </c>
      <c r="N916">
        <v>1011</v>
      </c>
      <c r="O916" t="s">
        <v>1059</v>
      </c>
      <c r="P916" t="s">
        <v>1059</v>
      </c>
      <c r="Q916">
        <v>1</v>
      </c>
      <c r="X916">
        <v>0.26</v>
      </c>
      <c r="Y916">
        <v>0</v>
      </c>
      <c r="Z916">
        <v>6.22</v>
      </c>
      <c r="AA916">
        <v>0.28999999999999998</v>
      </c>
      <c r="AB916">
        <v>0</v>
      </c>
      <c r="AC916">
        <v>0</v>
      </c>
      <c r="AD916">
        <v>1</v>
      </c>
      <c r="AE916">
        <v>0</v>
      </c>
      <c r="AF916" t="s">
        <v>45</v>
      </c>
      <c r="AG916">
        <v>0.26</v>
      </c>
      <c r="AH916">
        <v>2</v>
      </c>
      <c r="AI916">
        <v>22956960</v>
      </c>
      <c r="AJ916">
        <v>930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>
      <c r="A917">
        <f>ROW(Source!A2051)</f>
        <v>2051</v>
      </c>
      <c r="B917">
        <v>22956961</v>
      </c>
      <c r="C917">
        <v>22956958</v>
      </c>
      <c r="D917">
        <v>7231457</v>
      </c>
      <c r="E917">
        <v>1</v>
      </c>
      <c r="F917">
        <v>1</v>
      </c>
      <c r="G917">
        <v>7157832</v>
      </c>
      <c r="H917">
        <v>2</v>
      </c>
      <c r="I917" t="s">
        <v>1385</v>
      </c>
      <c r="J917" t="s">
        <v>1386</v>
      </c>
      <c r="K917" t="s">
        <v>1387</v>
      </c>
      <c r="L917">
        <v>1368</v>
      </c>
      <c r="N917">
        <v>1011</v>
      </c>
      <c r="O917" t="s">
        <v>1059</v>
      </c>
      <c r="P917" t="s">
        <v>1059</v>
      </c>
      <c r="Q917">
        <v>1</v>
      </c>
      <c r="X917">
        <v>0.02</v>
      </c>
      <c r="Y917">
        <v>0</v>
      </c>
      <c r="Z917">
        <v>0.68</v>
      </c>
      <c r="AA917">
        <v>0.04</v>
      </c>
      <c r="AB917">
        <v>0</v>
      </c>
      <c r="AC917">
        <v>0</v>
      </c>
      <c r="AD917">
        <v>1</v>
      </c>
      <c r="AE917">
        <v>0</v>
      </c>
      <c r="AF917" t="s">
        <v>45</v>
      </c>
      <c r="AG917">
        <v>0.02</v>
      </c>
      <c r="AH917">
        <v>2</v>
      </c>
      <c r="AI917">
        <v>22956961</v>
      </c>
      <c r="AJ917">
        <v>931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>
      <c r="A918">
        <f>ROW(Source!A2051)</f>
        <v>2051</v>
      </c>
      <c r="B918">
        <v>22956962</v>
      </c>
      <c r="C918">
        <v>22956958</v>
      </c>
      <c r="D918">
        <v>7231491</v>
      </c>
      <c r="E918">
        <v>1</v>
      </c>
      <c r="F918">
        <v>1</v>
      </c>
      <c r="G918">
        <v>7157832</v>
      </c>
      <c r="H918">
        <v>2</v>
      </c>
      <c r="I918" t="s">
        <v>1388</v>
      </c>
      <c r="J918" t="s">
        <v>1389</v>
      </c>
      <c r="K918" t="s">
        <v>1390</v>
      </c>
      <c r="L918">
        <v>1368</v>
      </c>
      <c r="N918">
        <v>1011</v>
      </c>
      <c r="O918" t="s">
        <v>1059</v>
      </c>
      <c r="P918" t="s">
        <v>1059</v>
      </c>
      <c r="Q918">
        <v>1</v>
      </c>
      <c r="X918">
        <v>0.15</v>
      </c>
      <c r="Y918">
        <v>0</v>
      </c>
      <c r="Z918">
        <v>0.64</v>
      </c>
      <c r="AA918">
        <v>0.04</v>
      </c>
      <c r="AB918">
        <v>0</v>
      </c>
      <c r="AC918">
        <v>0</v>
      </c>
      <c r="AD918">
        <v>1</v>
      </c>
      <c r="AE918">
        <v>0</v>
      </c>
      <c r="AF918" t="s">
        <v>45</v>
      </c>
      <c r="AG918">
        <v>0.15</v>
      </c>
      <c r="AH918">
        <v>2</v>
      </c>
      <c r="AI918">
        <v>22956962</v>
      </c>
      <c r="AJ918">
        <v>932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>
      <c r="A919">
        <f>ROW(Source!A2051)</f>
        <v>2051</v>
      </c>
      <c r="B919">
        <v>22956963</v>
      </c>
      <c r="C919">
        <v>22956958</v>
      </c>
      <c r="D919">
        <v>7231445</v>
      </c>
      <c r="E919">
        <v>1</v>
      </c>
      <c r="F919">
        <v>1</v>
      </c>
      <c r="G919">
        <v>7157832</v>
      </c>
      <c r="H919">
        <v>2</v>
      </c>
      <c r="I919" t="s">
        <v>1319</v>
      </c>
      <c r="J919" t="s">
        <v>1320</v>
      </c>
      <c r="K919" t="s">
        <v>1321</v>
      </c>
      <c r="L919">
        <v>1368</v>
      </c>
      <c r="N919">
        <v>1011</v>
      </c>
      <c r="O919" t="s">
        <v>1059</v>
      </c>
      <c r="P919" t="s">
        <v>1059</v>
      </c>
      <c r="Q919">
        <v>1</v>
      </c>
      <c r="X919">
        <v>0.11</v>
      </c>
      <c r="Y919">
        <v>0</v>
      </c>
      <c r="Z919">
        <v>2.36</v>
      </c>
      <c r="AA919">
        <v>0.1</v>
      </c>
      <c r="AB919">
        <v>0</v>
      </c>
      <c r="AC919">
        <v>0</v>
      </c>
      <c r="AD919">
        <v>1</v>
      </c>
      <c r="AE919">
        <v>0</v>
      </c>
      <c r="AF919" t="s">
        <v>45</v>
      </c>
      <c r="AG919">
        <v>0.11</v>
      </c>
      <c r="AH919">
        <v>2</v>
      </c>
      <c r="AI919">
        <v>22956963</v>
      </c>
      <c r="AJ919">
        <v>933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>
      <c r="A920">
        <f>ROW(Source!A2051)</f>
        <v>2051</v>
      </c>
      <c r="B920">
        <v>22956964</v>
      </c>
      <c r="C920">
        <v>22956958</v>
      </c>
      <c r="D920">
        <v>7234227</v>
      </c>
      <c r="E920">
        <v>1</v>
      </c>
      <c r="F920">
        <v>1</v>
      </c>
      <c r="G920">
        <v>7157832</v>
      </c>
      <c r="H920">
        <v>3</v>
      </c>
      <c r="I920" t="s">
        <v>1391</v>
      </c>
      <c r="J920" t="s">
        <v>1392</v>
      </c>
      <c r="K920" t="s">
        <v>1393</v>
      </c>
      <c r="L920">
        <v>1346</v>
      </c>
      <c r="N920">
        <v>1009</v>
      </c>
      <c r="O920" t="s">
        <v>163</v>
      </c>
      <c r="P920" t="s">
        <v>163</v>
      </c>
      <c r="Q920">
        <v>1</v>
      </c>
      <c r="X920">
        <v>0.02</v>
      </c>
      <c r="Y920">
        <v>20.63</v>
      </c>
      <c r="Z920">
        <v>0</v>
      </c>
      <c r="AA920">
        <v>0</v>
      </c>
      <c r="AB920">
        <v>0</v>
      </c>
      <c r="AC920">
        <v>0</v>
      </c>
      <c r="AD920">
        <v>1</v>
      </c>
      <c r="AE920">
        <v>0</v>
      </c>
      <c r="AF920" t="s">
        <v>45</v>
      </c>
      <c r="AG920">
        <v>0.02</v>
      </c>
      <c r="AH920">
        <v>2</v>
      </c>
      <c r="AI920">
        <v>22956964</v>
      </c>
      <c r="AJ920">
        <v>934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>
      <c r="A921">
        <f>ROW(Source!A2051)</f>
        <v>2051</v>
      </c>
      <c r="B921">
        <v>22956965</v>
      </c>
      <c r="C921">
        <v>22956958</v>
      </c>
      <c r="D921">
        <v>7173724</v>
      </c>
      <c r="E921">
        <v>7157832</v>
      </c>
      <c r="F921">
        <v>1</v>
      </c>
      <c r="G921">
        <v>7157832</v>
      </c>
      <c r="H921">
        <v>3</v>
      </c>
      <c r="I921" t="s">
        <v>1530</v>
      </c>
      <c r="J921" t="s">
        <v>45</v>
      </c>
      <c r="K921" t="s">
        <v>1531</v>
      </c>
      <c r="L921">
        <v>1354</v>
      </c>
      <c r="N921">
        <v>1010</v>
      </c>
      <c r="O921" t="s">
        <v>227</v>
      </c>
      <c r="P921" t="s">
        <v>227</v>
      </c>
      <c r="Q921">
        <v>1</v>
      </c>
      <c r="X921">
        <v>1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 t="s">
        <v>45</v>
      </c>
      <c r="AG921">
        <v>1</v>
      </c>
      <c r="AH921">
        <v>3</v>
      </c>
      <c r="AI921">
        <v>-1</v>
      </c>
      <c r="AJ921" t="s">
        <v>45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>
      <c r="A922">
        <f>ROW(Source!A2053)</f>
        <v>2053</v>
      </c>
      <c r="B922">
        <v>22956968</v>
      </c>
      <c r="C922">
        <v>22956967</v>
      </c>
      <c r="D922">
        <v>7157835</v>
      </c>
      <c r="E922">
        <v>7157832</v>
      </c>
      <c r="F922">
        <v>1</v>
      </c>
      <c r="G922">
        <v>7157832</v>
      </c>
      <c r="H922">
        <v>1</v>
      </c>
      <c r="I922" t="s">
        <v>1053</v>
      </c>
      <c r="J922" t="s">
        <v>45</v>
      </c>
      <c r="K922" t="s">
        <v>1054</v>
      </c>
      <c r="L922">
        <v>1191</v>
      </c>
      <c r="N922">
        <v>1013</v>
      </c>
      <c r="O922" t="s">
        <v>1055</v>
      </c>
      <c r="P922" t="s">
        <v>1055</v>
      </c>
      <c r="Q922">
        <v>1</v>
      </c>
      <c r="X922">
        <v>89.9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1</v>
      </c>
      <c r="AF922" t="s">
        <v>45</v>
      </c>
      <c r="AG922">
        <v>89.9</v>
      </c>
      <c r="AH922">
        <v>2</v>
      </c>
      <c r="AI922">
        <v>22956968</v>
      </c>
      <c r="AJ922">
        <v>936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>
      <c r="A923">
        <f>ROW(Source!A2053)</f>
        <v>2053</v>
      </c>
      <c r="B923">
        <v>22956969</v>
      </c>
      <c r="C923">
        <v>22956967</v>
      </c>
      <c r="D923">
        <v>7231421</v>
      </c>
      <c r="E923">
        <v>1</v>
      </c>
      <c r="F923">
        <v>1</v>
      </c>
      <c r="G923">
        <v>7157832</v>
      </c>
      <c r="H923">
        <v>2</v>
      </c>
      <c r="I923" t="s">
        <v>1157</v>
      </c>
      <c r="J923" t="s">
        <v>1158</v>
      </c>
      <c r="K923" t="s">
        <v>1159</v>
      </c>
      <c r="L923">
        <v>1368</v>
      </c>
      <c r="N923">
        <v>1011</v>
      </c>
      <c r="O923" t="s">
        <v>1059</v>
      </c>
      <c r="P923" t="s">
        <v>1059</v>
      </c>
      <c r="Q923">
        <v>1</v>
      </c>
      <c r="X923">
        <v>1.83</v>
      </c>
      <c r="Y923">
        <v>0</v>
      </c>
      <c r="Z923">
        <v>74.44</v>
      </c>
      <c r="AA923">
        <v>17.59</v>
      </c>
      <c r="AB923">
        <v>0</v>
      </c>
      <c r="AC923">
        <v>0</v>
      </c>
      <c r="AD923">
        <v>1</v>
      </c>
      <c r="AE923">
        <v>0</v>
      </c>
      <c r="AF923" t="s">
        <v>45</v>
      </c>
      <c r="AG923">
        <v>1.83</v>
      </c>
      <c r="AH923">
        <v>2</v>
      </c>
      <c r="AI923">
        <v>22956969</v>
      </c>
      <c r="AJ923">
        <v>937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>
      <c r="A924">
        <f>ROW(Source!A2053)</f>
        <v>2053</v>
      </c>
      <c r="B924">
        <v>22956970</v>
      </c>
      <c r="C924">
        <v>22956967</v>
      </c>
      <c r="D924">
        <v>7230811</v>
      </c>
      <c r="E924">
        <v>1</v>
      </c>
      <c r="F924">
        <v>1</v>
      </c>
      <c r="G924">
        <v>7157832</v>
      </c>
      <c r="H924">
        <v>2</v>
      </c>
      <c r="I924" t="s">
        <v>1144</v>
      </c>
      <c r="J924" t="s">
        <v>1145</v>
      </c>
      <c r="K924" t="s">
        <v>1146</v>
      </c>
      <c r="L924">
        <v>1368</v>
      </c>
      <c r="N924">
        <v>1011</v>
      </c>
      <c r="O924" t="s">
        <v>1059</v>
      </c>
      <c r="P924" t="s">
        <v>1059</v>
      </c>
      <c r="Q924">
        <v>1</v>
      </c>
      <c r="X924">
        <v>1.52</v>
      </c>
      <c r="Y924">
        <v>0</v>
      </c>
      <c r="Z924">
        <v>102.11</v>
      </c>
      <c r="AA924">
        <v>30.03</v>
      </c>
      <c r="AB924">
        <v>0</v>
      </c>
      <c r="AC924">
        <v>0</v>
      </c>
      <c r="AD924">
        <v>1</v>
      </c>
      <c r="AE924">
        <v>0</v>
      </c>
      <c r="AF924" t="s">
        <v>45</v>
      </c>
      <c r="AG924">
        <v>1.52</v>
      </c>
      <c r="AH924">
        <v>2</v>
      </c>
      <c r="AI924">
        <v>22956970</v>
      </c>
      <c r="AJ924">
        <v>938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>
      <c r="A925">
        <f>ROW(Source!A2053)</f>
        <v>2053</v>
      </c>
      <c r="B925">
        <v>22956971</v>
      </c>
      <c r="C925">
        <v>22956967</v>
      </c>
      <c r="D925">
        <v>7231015</v>
      </c>
      <c r="E925">
        <v>1</v>
      </c>
      <c r="F925">
        <v>1</v>
      </c>
      <c r="G925">
        <v>7157832</v>
      </c>
      <c r="H925">
        <v>2</v>
      </c>
      <c r="I925" t="s">
        <v>1394</v>
      </c>
      <c r="J925" t="s">
        <v>1395</v>
      </c>
      <c r="K925" t="s">
        <v>1396</v>
      </c>
      <c r="L925">
        <v>1368</v>
      </c>
      <c r="N925">
        <v>1011</v>
      </c>
      <c r="O925" t="s">
        <v>1059</v>
      </c>
      <c r="P925" t="s">
        <v>1059</v>
      </c>
      <c r="Q925">
        <v>1</v>
      </c>
      <c r="X925">
        <v>1.79</v>
      </c>
      <c r="Y925">
        <v>0</v>
      </c>
      <c r="Z925">
        <v>13.3</v>
      </c>
      <c r="AA925">
        <v>0.97</v>
      </c>
      <c r="AB925">
        <v>0</v>
      </c>
      <c r="AC925">
        <v>0</v>
      </c>
      <c r="AD925">
        <v>1</v>
      </c>
      <c r="AE925">
        <v>0</v>
      </c>
      <c r="AF925" t="s">
        <v>45</v>
      </c>
      <c r="AG925">
        <v>1.79</v>
      </c>
      <c r="AH925">
        <v>2</v>
      </c>
      <c r="AI925">
        <v>22956971</v>
      </c>
      <c r="AJ925">
        <v>939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>
      <c r="A926">
        <f>ROW(Source!A2053)</f>
        <v>2053</v>
      </c>
      <c r="B926">
        <v>22956972</v>
      </c>
      <c r="C926">
        <v>22956967</v>
      </c>
      <c r="D926">
        <v>7232717</v>
      </c>
      <c r="E926">
        <v>1</v>
      </c>
      <c r="F926">
        <v>1</v>
      </c>
      <c r="G926">
        <v>7157832</v>
      </c>
      <c r="H926">
        <v>3</v>
      </c>
      <c r="I926" t="s">
        <v>1397</v>
      </c>
      <c r="J926" t="s">
        <v>1398</v>
      </c>
      <c r="K926" t="s">
        <v>1399</v>
      </c>
      <c r="L926">
        <v>1348</v>
      </c>
      <c r="N926">
        <v>1009</v>
      </c>
      <c r="O926" t="s">
        <v>138</v>
      </c>
      <c r="P926" t="s">
        <v>138</v>
      </c>
      <c r="Q926">
        <v>1000</v>
      </c>
      <c r="X926">
        <v>2.3599999999999999E-2</v>
      </c>
      <c r="Y926">
        <v>1463.45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0</v>
      </c>
      <c r="AF926" t="s">
        <v>45</v>
      </c>
      <c r="AG926">
        <v>2.3599999999999999E-2</v>
      </c>
      <c r="AH926">
        <v>2</v>
      </c>
      <c r="AI926">
        <v>22956972</v>
      </c>
      <c r="AJ926">
        <v>940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>
      <c r="A927">
        <f>ROW(Source!A2053)</f>
        <v>2053</v>
      </c>
      <c r="B927">
        <v>22956973</v>
      </c>
      <c r="C927">
        <v>22956967</v>
      </c>
      <c r="D927">
        <v>7232930</v>
      </c>
      <c r="E927">
        <v>1</v>
      </c>
      <c r="F927">
        <v>1</v>
      </c>
      <c r="G927">
        <v>7157832</v>
      </c>
      <c r="H927">
        <v>3</v>
      </c>
      <c r="I927" t="s">
        <v>1400</v>
      </c>
      <c r="J927" t="s">
        <v>1401</v>
      </c>
      <c r="K927" t="s">
        <v>1402</v>
      </c>
      <c r="L927">
        <v>1327</v>
      </c>
      <c r="N927">
        <v>1005</v>
      </c>
      <c r="O927" t="s">
        <v>462</v>
      </c>
      <c r="P927" t="s">
        <v>462</v>
      </c>
      <c r="Q927">
        <v>1</v>
      </c>
      <c r="X927">
        <v>89</v>
      </c>
      <c r="Y927">
        <v>5.76</v>
      </c>
      <c r="Z927">
        <v>0</v>
      </c>
      <c r="AA927">
        <v>0</v>
      </c>
      <c r="AB927">
        <v>0</v>
      </c>
      <c r="AC927">
        <v>0</v>
      </c>
      <c r="AD927">
        <v>1</v>
      </c>
      <c r="AE927">
        <v>0</v>
      </c>
      <c r="AF927" t="s">
        <v>45</v>
      </c>
      <c r="AG927">
        <v>89</v>
      </c>
      <c r="AH927">
        <v>2</v>
      </c>
      <c r="AI927">
        <v>22956973</v>
      </c>
      <c r="AJ927">
        <v>941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>
      <c r="A928">
        <f>ROW(Source!A2053)</f>
        <v>2053</v>
      </c>
      <c r="B928">
        <v>22956974</v>
      </c>
      <c r="C928">
        <v>22956967</v>
      </c>
      <c r="D928">
        <v>7231843</v>
      </c>
      <c r="E928">
        <v>1</v>
      </c>
      <c r="F928">
        <v>1</v>
      </c>
      <c r="G928">
        <v>7157832</v>
      </c>
      <c r="H928">
        <v>3</v>
      </c>
      <c r="I928" t="s">
        <v>1169</v>
      </c>
      <c r="J928" t="s">
        <v>1170</v>
      </c>
      <c r="K928" t="s">
        <v>1171</v>
      </c>
      <c r="L928">
        <v>1348</v>
      </c>
      <c r="N928">
        <v>1009</v>
      </c>
      <c r="O928" t="s">
        <v>138</v>
      </c>
      <c r="P928" t="s">
        <v>138</v>
      </c>
      <c r="Q928">
        <v>1000</v>
      </c>
      <c r="X928">
        <v>4.13E-3</v>
      </c>
      <c r="Y928">
        <v>6521.42</v>
      </c>
      <c r="Z928">
        <v>0</v>
      </c>
      <c r="AA928">
        <v>0</v>
      </c>
      <c r="AB928">
        <v>0</v>
      </c>
      <c r="AC928">
        <v>0</v>
      </c>
      <c r="AD928">
        <v>1</v>
      </c>
      <c r="AE928">
        <v>0</v>
      </c>
      <c r="AF928" t="s">
        <v>45</v>
      </c>
      <c r="AG928">
        <v>4.13E-3</v>
      </c>
      <c r="AH928">
        <v>2</v>
      </c>
      <c r="AI928">
        <v>22956974</v>
      </c>
      <c r="AJ928">
        <v>942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>
      <c r="A929">
        <f>ROW(Source!A2053)</f>
        <v>2053</v>
      </c>
      <c r="B929">
        <v>22956975</v>
      </c>
      <c r="C929">
        <v>22956967</v>
      </c>
      <c r="D929">
        <v>7231844</v>
      </c>
      <c r="E929">
        <v>1</v>
      </c>
      <c r="F929">
        <v>1</v>
      </c>
      <c r="G929">
        <v>7157832</v>
      </c>
      <c r="H929">
        <v>3</v>
      </c>
      <c r="I929" t="s">
        <v>1403</v>
      </c>
      <c r="J929" t="s">
        <v>1404</v>
      </c>
      <c r="K929" t="s">
        <v>1405</v>
      </c>
      <c r="L929">
        <v>1348</v>
      </c>
      <c r="N929">
        <v>1009</v>
      </c>
      <c r="O929" t="s">
        <v>138</v>
      </c>
      <c r="P929" t="s">
        <v>138</v>
      </c>
      <c r="Q929">
        <v>1000</v>
      </c>
      <c r="X929">
        <v>2.0999999999999999E-3</v>
      </c>
      <c r="Y929">
        <v>7875.24</v>
      </c>
      <c r="Z929">
        <v>0</v>
      </c>
      <c r="AA929">
        <v>0</v>
      </c>
      <c r="AB929">
        <v>0</v>
      </c>
      <c r="AC929">
        <v>0</v>
      </c>
      <c r="AD929">
        <v>1</v>
      </c>
      <c r="AE929">
        <v>0</v>
      </c>
      <c r="AF929" t="s">
        <v>45</v>
      </c>
      <c r="AG929">
        <v>2.0999999999999999E-3</v>
      </c>
      <c r="AH929">
        <v>2</v>
      </c>
      <c r="AI929">
        <v>22956975</v>
      </c>
      <c r="AJ929">
        <v>943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>
      <c r="A930">
        <f>ROW(Source!A2053)</f>
        <v>2053</v>
      </c>
      <c r="B930">
        <v>22956976</v>
      </c>
      <c r="C930">
        <v>22956967</v>
      </c>
      <c r="D930">
        <v>7231857</v>
      </c>
      <c r="E930">
        <v>1</v>
      </c>
      <c r="F930">
        <v>1</v>
      </c>
      <c r="G930">
        <v>7157832</v>
      </c>
      <c r="H930">
        <v>3</v>
      </c>
      <c r="I930" t="s">
        <v>1406</v>
      </c>
      <c r="J930" t="s">
        <v>1407</v>
      </c>
      <c r="K930" t="s">
        <v>1408</v>
      </c>
      <c r="L930">
        <v>1348</v>
      </c>
      <c r="N930">
        <v>1009</v>
      </c>
      <c r="O930" t="s">
        <v>138</v>
      </c>
      <c r="P930" t="s">
        <v>138</v>
      </c>
      <c r="Q930">
        <v>1000</v>
      </c>
      <c r="X930">
        <v>1.6E-2</v>
      </c>
      <c r="Y930">
        <v>1227.3800000000001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0</v>
      </c>
      <c r="AF930" t="s">
        <v>45</v>
      </c>
      <c r="AG930">
        <v>1.6E-2</v>
      </c>
      <c r="AH930">
        <v>2</v>
      </c>
      <c r="AI930">
        <v>22956976</v>
      </c>
      <c r="AJ930">
        <v>944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>
      <c r="A931">
        <f>ROW(Source!A2053)</f>
        <v>2053</v>
      </c>
      <c r="B931">
        <v>22956977</v>
      </c>
      <c r="C931">
        <v>22956967</v>
      </c>
      <c r="D931">
        <v>7231936</v>
      </c>
      <c r="E931">
        <v>1</v>
      </c>
      <c r="F931">
        <v>1</v>
      </c>
      <c r="G931">
        <v>7157832</v>
      </c>
      <c r="H931">
        <v>3</v>
      </c>
      <c r="I931" t="s">
        <v>1172</v>
      </c>
      <c r="J931" t="s">
        <v>1173</v>
      </c>
      <c r="K931" t="s">
        <v>1174</v>
      </c>
      <c r="L931">
        <v>1339</v>
      </c>
      <c r="N931">
        <v>1007</v>
      </c>
      <c r="O931" t="s">
        <v>102</v>
      </c>
      <c r="P931" t="s">
        <v>102</v>
      </c>
      <c r="Q931">
        <v>1</v>
      </c>
      <c r="X931">
        <v>0.08</v>
      </c>
      <c r="Y931">
        <v>1828.56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0</v>
      </c>
      <c r="AF931" t="s">
        <v>45</v>
      </c>
      <c r="AG931">
        <v>0.08</v>
      </c>
      <c r="AH931">
        <v>2</v>
      </c>
      <c r="AI931">
        <v>22956977</v>
      </c>
      <c r="AJ931">
        <v>945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>
      <c r="A932">
        <f>ROW(Source!A2053)</f>
        <v>2053</v>
      </c>
      <c r="B932">
        <v>22956978</v>
      </c>
      <c r="C932">
        <v>22956967</v>
      </c>
      <c r="D932">
        <v>7232436</v>
      </c>
      <c r="E932">
        <v>1</v>
      </c>
      <c r="F932">
        <v>1</v>
      </c>
      <c r="G932">
        <v>7157832</v>
      </c>
      <c r="H932">
        <v>3</v>
      </c>
      <c r="I932" t="s">
        <v>1268</v>
      </c>
      <c r="J932" t="s">
        <v>1269</v>
      </c>
      <c r="K932" t="s">
        <v>1270</v>
      </c>
      <c r="L932">
        <v>1346</v>
      </c>
      <c r="N932">
        <v>1009</v>
      </c>
      <c r="O932" t="s">
        <v>163</v>
      </c>
      <c r="P932" t="s">
        <v>163</v>
      </c>
      <c r="Q932">
        <v>1</v>
      </c>
      <c r="X932">
        <v>108</v>
      </c>
      <c r="Y932">
        <v>9.86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0</v>
      </c>
      <c r="AF932" t="s">
        <v>45</v>
      </c>
      <c r="AG932">
        <v>108</v>
      </c>
      <c r="AH932">
        <v>2</v>
      </c>
      <c r="AI932">
        <v>22956978</v>
      </c>
      <c r="AJ932">
        <v>946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>
      <c r="A933">
        <f>ROW(Source!A2053)</f>
        <v>2053</v>
      </c>
      <c r="B933">
        <v>22956979</v>
      </c>
      <c r="C933">
        <v>22956967</v>
      </c>
      <c r="D933">
        <v>7234974</v>
      </c>
      <c r="E933">
        <v>1</v>
      </c>
      <c r="F933">
        <v>1</v>
      </c>
      <c r="G933">
        <v>7157832</v>
      </c>
      <c r="H933">
        <v>3</v>
      </c>
      <c r="I933" t="s">
        <v>1409</v>
      </c>
      <c r="J933" t="s">
        <v>1410</v>
      </c>
      <c r="K933" t="s">
        <v>1411</v>
      </c>
      <c r="L933">
        <v>1339</v>
      </c>
      <c r="N933">
        <v>1007</v>
      </c>
      <c r="O933" t="s">
        <v>102</v>
      </c>
      <c r="P933" t="s">
        <v>102</v>
      </c>
      <c r="Q933">
        <v>1</v>
      </c>
      <c r="X933">
        <v>0.105</v>
      </c>
      <c r="Y933">
        <v>540.41999999999996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0</v>
      </c>
      <c r="AF933" t="s">
        <v>45</v>
      </c>
      <c r="AG933">
        <v>0.105</v>
      </c>
      <c r="AH933">
        <v>2</v>
      </c>
      <c r="AI933">
        <v>22956979</v>
      </c>
      <c r="AJ933">
        <v>947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>
      <c r="A934">
        <f>ROW(Source!A2053)</f>
        <v>2053</v>
      </c>
      <c r="B934">
        <v>22956980</v>
      </c>
      <c r="C934">
        <v>22956967</v>
      </c>
      <c r="D934">
        <v>7238382</v>
      </c>
      <c r="E934">
        <v>1</v>
      </c>
      <c r="F934">
        <v>1</v>
      </c>
      <c r="G934">
        <v>7157832</v>
      </c>
      <c r="H934">
        <v>3</v>
      </c>
      <c r="I934" t="s">
        <v>1412</v>
      </c>
      <c r="J934" t="s">
        <v>1413</v>
      </c>
      <c r="K934" t="s">
        <v>1414</v>
      </c>
      <c r="L934">
        <v>1346</v>
      </c>
      <c r="N934">
        <v>1009</v>
      </c>
      <c r="O934" t="s">
        <v>163</v>
      </c>
      <c r="P934" t="s">
        <v>163</v>
      </c>
      <c r="Q934">
        <v>1</v>
      </c>
      <c r="X934">
        <v>37.5</v>
      </c>
      <c r="Y934">
        <v>4.37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0</v>
      </c>
      <c r="AF934" t="s">
        <v>45</v>
      </c>
      <c r="AG934">
        <v>37.5</v>
      </c>
      <c r="AH934">
        <v>2</v>
      </c>
      <c r="AI934">
        <v>22956980</v>
      </c>
      <c r="AJ934">
        <v>948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>
      <c r="A935">
        <f>ROW(Source!A2053)</f>
        <v>2053</v>
      </c>
      <c r="B935">
        <v>22956981</v>
      </c>
      <c r="C935">
        <v>22956967</v>
      </c>
      <c r="D935">
        <v>7173571</v>
      </c>
      <c r="E935">
        <v>7157832</v>
      </c>
      <c r="F935">
        <v>1</v>
      </c>
      <c r="G935">
        <v>7157832</v>
      </c>
      <c r="H935">
        <v>3</v>
      </c>
      <c r="I935" t="s">
        <v>1532</v>
      </c>
      <c r="J935" t="s">
        <v>45</v>
      </c>
      <c r="K935" t="s">
        <v>1533</v>
      </c>
      <c r="L935">
        <v>1035</v>
      </c>
      <c r="N935">
        <v>1013</v>
      </c>
      <c r="O935" t="s">
        <v>325</v>
      </c>
      <c r="P935" t="s">
        <v>325</v>
      </c>
      <c r="Q935">
        <v>1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 t="s">
        <v>45</v>
      </c>
      <c r="AG935">
        <v>0</v>
      </c>
      <c r="AH935">
        <v>3</v>
      </c>
      <c r="AI935">
        <v>-1</v>
      </c>
      <c r="AJ935" t="s">
        <v>45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>
      <c r="A936">
        <f>ROW(Source!A2053)</f>
        <v>2053</v>
      </c>
      <c r="B936">
        <v>22956982</v>
      </c>
      <c r="C936">
        <v>22956967</v>
      </c>
      <c r="D936">
        <v>7176323</v>
      </c>
      <c r="E936">
        <v>7157832</v>
      </c>
      <c r="F936">
        <v>1</v>
      </c>
      <c r="G936">
        <v>7157832</v>
      </c>
      <c r="H936">
        <v>3</v>
      </c>
      <c r="I936" t="s">
        <v>1534</v>
      </c>
      <c r="J936" t="s">
        <v>45</v>
      </c>
      <c r="K936" t="s">
        <v>1535</v>
      </c>
      <c r="L936">
        <v>1327</v>
      </c>
      <c r="N936">
        <v>1005</v>
      </c>
      <c r="O936" t="s">
        <v>462</v>
      </c>
      <c r="P936" t="s">
        <v>462</v>
      </c>
      <c r="Q936">
        <v>1</v>
      </c>
      <c r="X936">
        <v>100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 t="s">
        <v>45</v>
      </c>
      <c r="AG936">
        <v>100</v>
      </c>
      <c r="AH936">
        <v>3</v>
      </c>
      <c r="AI936">
        <v>-1</v>
      </c>
      <c r="AJ936" t="s">
        <v>45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>
      <c r="A937">
        <f>ROW(Source!A2056)</f>
        <v>2056</v>
      </c>
      <c r="B937">
        <v>22956986</v>
      </c>
      <c r="C937">
        <v>22956985</v>
      </c>
      <c r="D937">
        <v>7157835</v>
      </c>
      <c r="E937">
        <v>7157832</v>
      </c>
      <c r="F937">
        <v>1</v>
      </c>
      <c r="G937">
        <v>7157832</v>
      </c>
      <c r="H937">
        <v>1</v>
      </c>
      <c r="I937" t="s">
        <v>1053</v>
      </c>
      <c r="J937" t="s">
        <v>45</v>
      </c>
      <c r="K937" t="s">
        <v>1054</v>
      </c>
      <c r="L937">
        <v>1191</v>
      </c>
      <c r="N937">
        <v>1013</v>
      </c>
      <c r="O937" t="s">
        <v>1055</v>
      </c>
      <c r="P937" t="s">
        <v>1055</v>
      </c>
      <c r="Q937">
        <v>1</v>
      </c>
      <c r="X937">
        <v>0.27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1</v>
      </c>
      <c r="AE937">
        <v>1</v>
      </c>
      <c r="AF937" t="s">
        <v>45</v>
      </c>
      <c r="AG937">
        <v>0.27</v>
      </c>
      <c r="AH937">
        <v>2</v>
      </c>
      <c r="AI937">
        <v>22956986</v>
      </c>
      <c r="AJ937">
        <v>951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>
      <c r="A938">
        <f>ROW(Source!A2056)</f>
        <v>2056</v>
      </c>
      <c r="B938">
        <v>22956988</v>
      </c>
      <c r="C938">
        <v>22956985</v>
      </c>
      <c r="D938">
        <v>7159942</v>
      </c>
      <c r="E938">
        <v>7157832</v>
      </c>
      <c r="F938">
        <v>1</v>
      </c>
      <c r="G938">
        <v>7157832</v>
      </c>
      <c r="H938">
        <v>2</v>
      </c>
      <c r="I938" t="s">
        <v>1063</v>
      </c>
      <c r="J938" t="s">
        <v>45</v>
      </c>
      <c r="K938" t="s">
        <v>1064</v>
      </c>
      <c r="L938">
        <v>1344</v>
      </c>
      <c r="N938">
        <v>1008</v>
      </c>
      <c r="O938" t="s">
        <v>1065</v>
      </c>
      <c r="P938" t="s">
        <v>1065</v>
      </c>
      <c r="Q938">
        <v>1</v>
      </c>
      <c r="X938">
        <v>0.05</v>
      </c>
      <c r="Y938">
        <v>0</v>
      </c>
      <c r="Z938">
        <v>1</v>
      </c>
      <c r="AA938">
        <v>0</v>
      </c>
      <c r="AB938">
        <v>0</v>
      </c>
      <c r="AC938">
        <v>0</v>
      </c>
      <c r="AD938">
        <v>1</v>
      </c>
      <c r="AE938">
        <v>0</v>
      </c>
      <c r="AF938" t="s">
        <v>45</v>
      </c>
      <c r="AG938">
        <v>0.05</v>
      </c>
      <c r="AH938">
        <v>2</v>
      </c>
      <c r="AI938">
        <v>22956988</v>
      </c>
      <c r="AJ938">
        <v>952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>
      <c r="A939">
        <f>ROW(Source!A2056)</f>
        <v>2056</v>
      </c>
      <c r="B939">
        <v>22956987</v>
      </c>
      <c r="C939">
        <v>22956985</v>
      </c>
      <c r="D939">
        <v>7231491</v>
      </c>
      <c r="E939">
        <v>1</v>
      </c>
      <c r="F939">
        <v>1</v>
      </c>
      <c r="G939">
        <v>7157832</v>
      </c>
      <c r="H939">
        <v>2</v>
      </c>
      <c r="I939" t="s">
        <v>1388</v>
      </c>
      <c r="J939" t="s">
        <v>1389</v>
      </c>
      <c r="K939" t="s">
        <v>1390</v>
      </c>
      <c r="L939">
        <v>1368</v>
      </c>
      <c r="N939">
        <v>1011</v>
      </c>
      <c r="O939" t="s">
        <v>1059</v>
      </c>
      <c r="P939" t="s">
        <v>1059</v>
      </c>
      <c r="Q939">
        <v>1</v>
      </c>
      <c r="X939">
        <v>0.2</v>
      </c>
      <c r="Y939">
        <v>0</v>
      </c>
      <c r="Z939">
        <v>0.64</v>
      </c>
      <c r="AA939">
        <v>0.04</v>
      </c>
      <c r="AB939">
        <v>0</v>
      </c>
      <c r="AC939">
        <v>0</v>
      </c>
      <c r="AD939">
        <v>1</v>
      </c>
      <c r="AE939">
        <v>0</v>
      </c>
      <c r="AF939" t="s">
        <v>45</v>
      </c>
      <c r="AG939">
        <v>0.2</v>
      </c>
      <c r="AH939">
        <v>2</v>
      </c>
      <c r="AI939">
        <v>22956987</v>
      </c>
      <c r="AJ939">
        <v>953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>
      <c r="A940">
        <f>ROW(Source!A2056)</f>
        <v>2056</v>
      </c>
      <c r="B940">
        <v>22956989</v>
      </c>
      <c r="C940">
        <v>22956985</v>
      </c>
      <c r="D940">
        <v>7173724</v>
      </c>
      <c r="E940">
        <v>7157832</v>
      </c>
      <c r="F940">
        <v>1</v>
      </c>
      <c r="G940">
        <v>7157832</v>
      </c>
      <c r="H940">
        <v>3</v>
      </c>
      <c r="I940" t="s">
        <v>1530</v>
      </c>
      <c r="J940" t="s">
        <v>45</v>
      </c>
      <c r="K940" t="s">
        <v>1531</v>
      </c>
      <c r="L940">
        <v>1354</v>
      </c>
      <c r="N940">
        <v>1010</v>
      </c>
      <c r="O940" t="s">
        <v>227</v>
      </c>
      <c r="P940" t="s">
        <v>227</v>
      </c>
      <c r="Q940">
        <v>1</v>
      </c>
      <c r="X940">
        <v>1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 t="s">
        <v>45</v>
      </c>
      <c r="AG940">
        <v>1</v>
      </c>
      <c r="AH940">
        <v>3</v>
      </c>
      <c r="AI940">
        <v>-1</v>
      </c>
      <c r="AJ940" t="s">
        <v>45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>
      <c r="A941">
        <f>ROW(Source!A2084)</f>
        <v>2084</v>
      </c>
      <c r="B941">
        <v>22957005</v>
      </c>
      <c r="C941">
        <v>22956991</v>
      </c>
      <c r="D941">
        <v>7157835</v>
      </c>
      <c r="E941">
        <v>7157832</v>
      </c>
      <c r="F941">
        <v>1</v>
      </c>
      <c r="G941">
        <v>7157832</v>
      </c>
      <c r="H941">
        <v>1</v>
      </c>
      <c r="I941" t="s">
        <v>1053</v>
      </c>
      <c r="J941" t="s">
        <v>45</v>
      </c>
      <c r="K941" t="s">
        <v>1054</v>
      </c>
      <c r="L941">
        <v>1191</v>
      </c>
      <c r="N941">
        <v>1013</v>
      </c>
      <c r="O941" t="s">
        <v>1055</v>
      </c>
      <c r="P941" t="s">
        <v>1055</v>
      </c>
      <c r="Q941">
        <v>1</v>
      </c>
      <c r="X941">
        <v>89.9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1</v>
      </c>
      <c r="AF941" t="s">
        <v>45</v>
      </c>
      <c r="AG941">
        <v>89.9</v>
      </c>
      <c r="AH941">
        <v>2</v>
      </c>
      <c r="AI941">
        <v>22956992</v>
      </c>
      <c r="AJ941">
        <v>955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>
      <c r="A942">
        <f>ROW(Source!A2084)</f>
        <v>2084</v>
      </c>
      <c r="B942">
        <v>22957006</v>
      </c>
      <c r="C942">
        <v>22956991</v>
      </c>
      <c r="D942">
        <v>7231421</v>
      </c>
      <c r="E942">
        <v>1</v>
      </c>
      <c r="F942">
        <v>1</v>
      </c>
      <c r="G942">
        <v>7157832</v>
      </c>
      <c r="H942">
        <v>2</v>
      </c>
      <c r="I942" t="s">
        <v>1157</v>
      </c>
      <c r="J942" t="s">
        <v>1158</v>
      </c>
      <c r="K942" t="s">
        <v>1159</v>
      </c>
      <c r="L942">
        <v>1368</v>
      </c>
      <c r="N942">
        <v>1011</v>
      </c>
      <c r="O942" t="s">
        <v>1059</v>
      </c>
      <c r="P942" t="s">
        <v>1059</v>
      </c>
      <c r="Q942">
        <v>1</v>
      </c>
      <c r="X942">
        <v>1.83</v>
      </c>
      <c r="Y942">
        <v>0</v>
      </c>
      <c r="Z942">
        <v>74.44</v>
      </c>
      <c r="AA942">
        <v>17.59</v>
      </c>
      <c r="AB942">
        <v>0</v>
      </c>
      <c r="AC942">
        <v>0</v>
      </c>
      <c r="AD942">
        <v>1</v>
      </c>
      <c r="AE942">
        <v>0</v>
      </c>
      <c r="AF942" t="s">
        <v>45</v>
      </c>
      <c r="AG942">
        <v>1.83</v>
      </c>
      <c r="AH942">
        <v>2</v>
      </c>
      <c r="AI942">
        <v>22956993</v>
      </c>
      <c r="AJ942">
        <v>956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>
      <c r="A943">
        <f>ROW(Source!A2084)</f>
        <v>2084</v>
      </c>
      <c r="B943">
        <v>22957007</v>
      </c>
      <c r="C943">
        <v>22956991</v>
      </c>
      <c r="D943">
        <v>7230811</v>
      </c>
      <c r="E943">
        <v>1</v>
      </c>
      <c r="F943">
        <v>1</v>
      </c>
      <c r="G943">
        <v>7157832</v>
      </c>
      <c r="H943">
        <v>2</v>
      </c>
      <c r="I943" t="s">
        <v>1144</v>
      </c>
      <c r="J943" t="s">
        <v>1145</v>
      </c>
      <c r="K943" t="s">
        <v>1146</v>
      </c>
      <c r="L943">
        <v>1368</v>
      </c>
      <c r="N943">
        <v>1011</v>
      </c>
      <c r="O943" t="s">
        <v>1059</v>
      </c>
      <c r="P943" t="s">
        <v>1059</v>
      </c>
      <c r="Q943">
        <v>1</v>
      </c>
      <c r="X943">
        <v>1.52</v>
      </c>
      <c r="Y943">
        <v>0</v>
      </c>
      <c r="Z943">
        <v>102.11</v>
      </c>
      <c r="AA943">
        <v>30.03</v>
      </c>
      <c r="AB943">
        <v>0</v>
      </c>
      <c r="AC943">
        <v>0</v>
      </c>
      <c r="AD943">
        <v>1</v>
      </c>
      <c r="AE943">
        <v>0</v>
      </c>
      <c r="AF943" t="s">
        <v>45</v>
      </c>
      <c r="AG943">
        <v>1.52</v>
      </c>
      <c r="AH943">
        <v>2</v>
      </c>
      <c r="AI943">
        <v>22956994</v>
      </c>
      <c r="AJ943">
        <v>957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>
      <c r="A944">
        <f>ROW(Source!A2084)</f>
        <v>2084</v>
      </c>
      <c r="B944">
        <v>22957008</v>
      </c>
      <c r="C944">
        <v>22956991</v>
      </c>
      <c r="D944">
        <v>7231015</v>
      </c>
      <c r="E944">
        <v>1</v>
      </c>
      <c r="F944">
        <v>1</v>
      </c>
      <c r="G944">
        <v>7157832</v>
      </c>
      <c r="H944">
        <v>2</v>
      </c>
      <c r="I944" t="s">
        <v>1394</v>
      </c>
      <c r="J944" t="s">
        <v>1395</v>
      </c>
      <c r="K944" t="s">
        <v>1396</v>
      </c>
      <c r="L944">
        <v>1368</v>
      </c>
      <c r="N944">
        <v>1011</v>
      </c>
      <c r="O944" t="s">
        <v>1059</v>
      </c>
      <c r="P944" t="s">
        <v>1059</v>
      </c>
      <c r="Q944">
        <v>1</v>
      </c>
      <c r="X944">
        <v>1.79</v>
      </c>
      <c r="Y944">
        <v>0</v>
      </c>
      <c r="Z944">
        <v>13.3</v>
      </c>
      <c r="AA944">
        <v>0.97</v>
      </c>
      <c r="AB944">
        <v>0</v>
      </c>
      <c r="AC944">
        <v>0</v>
      </c>
      <c r="AD944">
        <v>1</v>
      </c>
      <c r="AE944">
        <v>0</v>
      </c>
      <c r="AF944" t="s">
        <v>45</v>
      </c>
      <c r="AG944">
        <v>1.79</v>
      </c>
      <c r="AH944">
        <v>2</v>
      </c>
      <c r="AI944">
        <v>22956995</v>
      </c>
      <c r="AJ944">
        <v>958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>
      <c r="A945">
        <f>ROW(Source!A2084)</f>
        <v>2084</v>
      </c>
      <c r="B945">
        <v>22957009</v>
      </c>
      <c r="C945">
        <v>22956991</v>
      </c>
      <c r="D945">
        <v>7232717</v>
      </c>
      <c r="E945">
        <v>1</v>
      </c>
      <c r="F945">
        <v>1</v>
      </c>
      <c r="G945">
        <v>7157832</v>
      </c>
      <c r="H945">
        <v>3</v>
      </c>
      <c r="I945" t="s">
        <v>1397</v>
      </c>
      <c r="J945" t="s">
        <v>1398</v>
      </c>
      <c r="K945" t="s">
        <v>1399</v>
      </c>
      <c r="L945">
        <v>1348</v>
      </c>
      <c r="N945">
        <v>1009</v>
      </c>
      <c r="O945" t="s">
        <v>138</v>
      </c>
      <c r="P945" t="s">
        <v>138</v>
      </c>
      <c r="Q945">
        <v>1000</v>
      </c>
      <c r="X945">
        <v>2.3599999999999999E-2</v>
      </c>
      <c r="Y945">
        <v>1463.45</v>
      </c>
      <c r="Z945">
        <v>0</v>
      </c>
      <c r="AA945">
        <v>0</v>
      </c>
      <c r="AB945">
        <v>0</v>
      </c>
      <c r="AC945">
        <v>0</v>
      </c>
      <c r="AD945">
        <v>1</v>
      </c>
      <c r="AE945">
        <v>0</v>
      </c>
      <c r="AF945" t="s">
        <v>45</v>
      </c>
      <c r="AG945">
        <v>2.3599999999999999E-2</v>
      </c>
      <c r="AH945">
        <v>2</v>
      </c>
      <c r="AI945">
        <v>22956996</v>
      </c>
      <c r="AJ945">
        <v>959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>
      <c r="A946">
        <f>ROW(Source!A2084)</f>
        <v>2084</v>
      </c>
      <c r="B946">
        <v>22957010</v>
      </c>
      <c r="C946">
        <v>22956991</v>
      </c>
      <c r="D946">
        <v>7232930</v>
      </c>
      <c r="E946">
        <v>1</v>
      </c>
      <c r="F946">
        <v>1</v>
      </c>
      <c r="G946">
        <v>7157832</v>
      </c>
      <c r="H946">
        <v>3</v>
      </c>
      <c r="I946" t="s">
        <v>1400</v>
      </c>
      <c r="J946" t="s">
        <v>1401</v>
      </c>
      <c r="K946" t="s">
        <v>1402</v>
      </c>
      <c r="L946">
        <v>1327</v>
      </c>
      <c r="N946">
        <v>1005</v>
      </c>
      <c r="O946" t="s">
        <v>462</v>
      </c>
      <c r="P946" t="s">
        <v>462</v>
      </c>
      <c r="Q946">
        <v>1</v>
      </c>
      <c r="X946">
        <v>89</v>
      </c>
      <c r="Y946">
        <v>5.76</v>
      </c>
      <c r="Z946">
        <v>0</v>
      </c>
      <c r="AA946">
        <v>0</v>
      </c>
      <c r="AB946">
        <v>0</v>
      </c>
      <c r="AC946">
        <v>0</v>
      </c>
      <c r="AD946">
        <v>1</v>
      </c>
      <c r="AE946">
        <v>0</v>
      </c>
      <c r="AF946" t="s">
        <v>45</v>
      </c>
      <c r="AG946">
        <v>89</v>
      </c>
      <c r="AH946">
        <v>2</v>
      </c>
      <c r="AI946">
        <v>22956997</v>
      </c>
      <c r="AJ946">
        <v>960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>
      <c r="A947">
        <f>ROW(Source!A2084)</f>
        <v>2084</v>
      </c>
      <c r="B947">
        <v>22957011</v>
      </c>
      <c r="C947">
        <v>22956991</v>
      </c>
      <c r="D947">
        <v>7231843</v>
      </c>
      <c r="E947">
        <v>1</v>
      </c>
      <c r="F947">
        <v>1</v>
      </c>
      <c r="G947">
        <v>7157832</v>
      </c>
      <c r="H947">
        <v>3</v>
      </c>
      <c r="I947" t="s">
        <v>1169</v>
      </c>
      <c r="J947" t="s">
        <v>1170</v>
      </c>
      <c r="K947" t="s">
        <v>1171</v>
      </c>
      <c r="L947">
        <v>1348</v>
      </c>
      <c r="N947">
        <v>1009</v>
      </c>
      <c r="O947" t="s">
        <v>138</v>
      </c>
      <c r="P947" t="s">
        <v>138</v>
      </c>
      <c r="Q947">
        <v>1000</v>
      </c>
      <c r="X947">
        <v>4.13E-3</v>
      </c>
      <c r="Y947">
        <v>6521.42</v>
      </c>
      <c r="Z947">
        <v>0</v>
      </c>
      <c r="AA947">
        <v>0</v>
      </c>
      <c r="AB947">
        <v>0</v>
      </c>
      <c r="AC947">
        <v>0</v>
      </c>
      <c r="AD947">
        <v>1</v>
      </c>
      <c r="AE947">
        <v>0</v>
      </c>
      <c r="AF947" t="s">
        <v>45</v>
      </c>
      <c r="AG947">
        <v>4.13E-3</v>
      </c>
      <c r="AH947">
        <v>2</v>
      </c>
      <c r="AI947">
        <v>22956998</v>
      </c>
      <c r="AJ947">
        <v>961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>
      <c r="A948">
        <f>ROW(Source!A2084)</f>
        <v>2084</v>
      </c>
      <c r="B948">
        <v>22957012</v>
      </c>
      <c r="C948">
        <v>22956991</v>
      </c>
      <c r="D948">
        <v>7231844</v>
      </c>
      <c r="E948">
        <v>1</v>
      </c>
      <c r="F948">
        <v>1</v>
      </c>
      <c r="G948">
        <v>7157832</v>
      </c>
      <c r="H948">
        <v>3</v>
      </c>
      <c r="I948" t="s">
        <v>1403</v>
      </c>
      <c r="J948" t="s">
        <v>1404</v>
      </c>
      <c r="K948" t="s">
        <v>1405</v>
      </c>
      <c r="L948">
        <v>1348</v>
      </c>
      <c r="N948">
        <v>1009</v>
      </c>
      <c r="O948" t="s">
        <v>138</v>
      </c>
      <c r="P948" t="s">
        <v>138</v>
      </c>
      <c r="Q948">
        <v>1000</v>
      </c>
      <c r="X948">
        <v>2.0999999999999999E-3</v>
      </c>
      <c r="Y948">
        <v>7875.24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0</v>
      </c>
      <c r="AF948" t="s">
        <v>45</v>
      </c>
      <c r="AG948">
        <v>2.0999999999999999E-3</v>
      </c>
      <c r="AH948">
        <v>2</v>
      </c>
      <c r="AI948">
        <v>22956999</v>
      </c>
      <c r="AJ948">
        <v>962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>
      <c r="A949">
        <f>ROW(Source!A2084)</f>
        <v>2084</v>
      </c>
      <c r="B949">
        <v>22957013</v>
      </c>
      <c r="C949">
        <v>22956991</v>
      </c>
      <c r="D949">
        <v>7231857</v>
      </c>
      <c r="E949">
        <v>1</v>
      </c>
      <c r="F949">
        <v>1</v>
      </c>
      <c r="G949">
        <v>7157832</v>
      </c>
      <c r="H949">
        <v>3</v>
      </c>
      <c r="I949" t="s">
        <v>1406</v>
      </c>
      <c r="J949" t="s">
        <v>1407</v>
      </c>
      <c r="K949" t="s">
        <v>1408</v>
      </c>
      <c r="L949">
        <v>1348</v>
      </c>
      <c r="N949">
        <v>1009</v>
      </c>
      <c r="O949" t="s">
        <v>138</v>
      </c>
      <c r="P949" t="s">
        <v>138</v>
      </c>
      <c r="Q949">
        <v>1000</v>
      </c>
      <c r="X949">
        <v>1.6E-2</v>
      </c>
      <c r="Y949">
        <v>1227.3800000000001</v>
      </c>
      <c r="Z949">
        <v>0</v>
      </c>
      <c r="AA949">
        <v>0</v>
      </c>
      <c r="AB949">
        <v>0</v>
      </c>
      <c r="AC949">
        <v>0</v>
      </c>
      <c r="AD949">
        <v>1</v>
      </c>
      <c r="AE949">
        <v>0</v>
      </c>
      <c r="AF949" t="s">
        <v>45</v>
      </c>
      <c r="AG949">
        <v>1.6E-2</v>
      </c>
      <c r="AH949">
        <v>2</v>
      </c>
      <c r="AI949">
        <v>22957000</v>
      </c>
      <c r="AJ949">
        <v>963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>
      <c r="A950">
        <f>ROW(Source!A2084)</f>
        <v>2084</v>
      </c>
      <c r="B950">
        <v>22957014</v>
      </c>
      <c r="C950">
        <v>22956991</v>
      </c>
      <c r="D950">
        <v>7231936</v>
      </c>
      <c r="E950">
        <v>1</v>
      </c>
      <c r="F950">
        <v>1</v>
      </c>
      <c r="G950">
        <v>7157832</v>
      </c>
      <c r="H950">
        <v>3</v>
      </c>
      <c r="I950" t="s">
        <v>1172</v>
      </c>
      <c r="J950" t="s">
        <v>1173</v>
      </c>
      <c r="K950" t="s">
        <v>1174</v>
      </c>
      <c r="L950">
        <v>1339</v>
      </c>
      <c r="N950">
        <v>1007</v>
      </c>
      <c r="O950" t="s">
        <v>102</v>
      </c>
      <c r="P950" t="s">
        <v>102</v>
      </c>
      <c r="Q950">
        <v>1</v>
      </c>
      <c r="X950">
        <v>0.08</v>
      </c>
      <c r="Y950">
        <v>1828.56</v>
      </c>
      <c r="Z950">
        <v>0</v>
      </c>
      <c r="AA950">
        <v>0</v>
      </c>
      <c r="AB950">
        <v>0</v>
      </c>
      <c r="AC950">
        <v>0</v>
      </c>
      <c r="AD950">
        <v>1</v>
      </c>
      <c r="AE950">
        <v>0</v>
      </c>
      <c r="AF950" t="s">
        <v>45</v>
      </c>
      <c r="AG950">
        <v>0.08</v>
      </c>
      <c r="AH950">
        <v>2</v>
      </c>
      <c r="AI950">
        <v>22957001</v>
      </c>
      <c r="AJ950">
        <v>964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>
      <c r="A951">
        <f>ROW(Source!A2084)</f>
        <v>2084</v>
      </c>
      <c r="B951">
        <v>22957015</v>
      </c>
      <c r="C951">
        <v>22956991</v>
      </c>
      <c r="D951">
        <v>7232436</v>
      </c>
      <c r="E951">
        <v>1</v>
      </c>
      <c r="F951">
        <v>1</v>
      </c>
      <c r="G951">
        <v>7157832</v>
      </c>
      <c r="H951">
        <v>3</v>
      </c>
      <c r="I951" t="s">
        <v>1268</v>
      </c>
      <c r="J951" t="s">
        <v>1269</v>
      </c>
      <c r="K951" t="s">
        <v>1270</v>
      </c>
      <c r="L951">
        <v>1346</v>
      </c>
      <c r="N951">
        <v>1009</v>
      </c>
      <c r="O951" t="s">
        <v>163</v>
      </c>
      <c r="P951" t="s">
        <v>163</v>
      </c>
      <c r="Q951">
        <v>1</v>
      </c>
      <c r="X951">
        <v>108</v>
      </c>
      <c r="Y951">
        <v>9.86</v>
      </c>
      <c r="Z951">
        <v>0</v>
      </c>
      <c r="AA951">
        <v>0</v>
      </c>
      <c r="AB951">
        <v>0</v>
      </c>
      <c r="AC951">
        <v>0</v>
      </c>
      <c r="AD951">
        <v>1</v>
      </c>
      <c r="AE951">
        <v>0</v>
      </c>
      <c r="AF951" t="s">
        <v>45</v>
      </c>
      <c r="AG951">
        <v>108</v>
      </c>
      <c r="AH951">
        <v>2</v>
      </c>
      <c r="AI951">
        <v>22957002</v>
      </c>
      <c r="AJ951">
        <v>965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>
      <c r="A952">
        <f>ROW(Source!A2084)</f>
        <v>2084</v>
      </c>
      <c r="B952">
        <v>22957016</v>
      </c>
      <c r="C952">
        <v>22956991</v>
      </c>
      <c r="D952">
        <v>7234974</v>
      </c>
      <c r="E952">
        <v>1</v>
      </c>
      <c r="F952">
        <v>1</v>
      </c>
      <c r="G952">
        <v>7157832</v>
      </c>
      <c r="H952">
        <v>3</v>
      </c>
      <c r="I952" t="s">
        <v>1409</v>
      </c>
      <c r="J952" t="s">
        <v>1410</v>
      </c>
      <c r="K952" t="s">
        <v>1411</v>
      </c>
      <c r="L952">
        <v>1339</v>
      </c>
      <c r="N952">
        <v>1007</v>
      </c>
      <c r="O952" t="s">
        <v>102</v>
      </c>
      <c r="P952" t="s">
        <v>102</v>
      </c>
      <c r="Q952">
        <v>1</v>
      </c>
      <c r="X952">
        <v>0.105</v>
      </c>
      <c r="Y952">
        <v>540.41999999999996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0</v>
      </c>
      <c r="AF952" t="s">
        <v>45</v>
      </c>
      <c r="AG952">
        <v>0.105</v>
      </c>
      <c r="AH952">
        <v>2</v>
      </c>
      <c r="AI952">
        <v>22957003</v>
      </c>
      <c r="AJ952">
        <v>966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>
      <c r="A953">
        <f>ROW(Source!A2084)</f>
        <v>2084</v>
      </c>
      <c r="B953">
        <v>22957017</v>
      </c>
      <c r="C953">
        <v>22956991</v>
      </c>
      <c r="D953">
        <v>7238382</v>
      </c>
      <c r="E953">
        <v>1</v>
      </c>
      <c r="F953">
        <v>1</v>
      </c>
      <c r="G953">
        <v>7157832</v>
      </c>
      <c r="H953">
        <v>3</v>
      </c>
      <c r="I953" t="s">
        <v>1412</v>
      </c>
      <c r="J953" t="s">
        <v>1413</v>
      </c>
      <c r="K953" t="s">
        <v>1414</v>
      </c>
      <c r="L953">
        <v>1346</v>
      </c>
      <c r="N953">
        <v>1009</v>
      </c>
      <c r="O953" t="s">
        <v>163</v>
      </c>
      <c r="P953" t="s">
        <v>163</v>
      </c>
      <c r="Q953">
        <v>1</v>
      </c>
      <c r="X953">
        <v>37.5</v>
      </c>
      <c r="Y953">
        <v>4.37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45</v>
      </c>
      <c r="AG953">
        <v>37.5</v>
      </c>
      <c r="AH953">
        <v>2</v>
      </c>
      <c r="AI953">
        <v>22957004</v>
      </c>
      <c r="AJ953">
        <v>967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>
      <c r="A954">
        <f>ROW(Source!A2084)</f>
        <v>2084</v>
      </c>
      <c r="B954">
        <v>22957018</v>
      </c>
      <c r="C954">
        <v>22956991</v>
      </c>
      <c r="D954">
        <v>7173571</v>
      </c>
      <c r="E954">
        <v>7157832</v>
      </c>
      <c r="F954">
        <v>1</v>
      </c>
      <c r="G954">
        <v>7157832</v>
      </c>
      <c r="H954">
        <v>3</v>
      </c>
      <c r="I954" t="s">
        <v>1532</v>
      </c>
      <c r="J954" t="s">
        <v>45</v>
      </c>
      <c r="K954" t="s">
        <v>1533</v>
      </c>
      <c r="L954">
        <v>1035</v>
      </c>
      <c r="N954">
        <v>1013</v>
      </c>
      <c r="O954" t="s">
        <v>325</v>
      </c>
      <c r="P954" t="s">
        <v>325</v>
      </c>
      <c r="Q954">
        <v>1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 t="s">
        <v>45</v>
      </c>
      <c r="AG954">
        <v>0</v>
      </c>
      <c r="AH954">
        <v>3</v>
      </c>
      <c r="AI954">
        <v>-1</v>
      </c>
      <c r="AJ954" t="s">
        <v>45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>
      <c r="A955">
        <f>ROW(Source!A2084)</f>
        <v>2084</v>
      </c>
      <c r="B955">
        <v>22957019</v>
      </c>
      <c r="C955">
        <v>22956991</v>
      </c>
      <c r="D955">
        <v>7176323</v>
      </c>
      <c r="E955">
        <v>7157832</v>
      </c>
      <c r="F955">
        <v>1</v>
      </c>
      <c r="G955">
        <v>7157832</v>
      </c>
      <c r="H955">
        <v>3</v>
      </c>
      <c r="I955" t="s">
        <v>1534</v>
      </c>
      <c r="J955" t="s">
        <v>45</v>
      </c>
      <c r="K955" t="s">
        <v>1535</v>
      </c>
      <c r="L955">
        <v>1327</v>
      </c>
      <c r="N955">
        <v>1005</v>
      </c>
      <c r="O955" t="s">
        <v>462</v>
      </c>
      <c r="P955" t="s">
        <v>462</v>
      </c>
      <c r="Q955">
        <v>1</v>
      </c>
      <c r="X955">
        <v>100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 t="s">
        <v>45</v>
      </c>
      <c r="AG955">
        <v>100</v>
      </c>
      <c r="AH955">
        <v>3</v>
      </c>
      <c r="AI955">
        <v>-1</v>
      </c>
      <c r="AJ955" t="s">
        <v>45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>
      <c r="A956">
        <f>ROW(Source!A2113)</f>
        <v>2113</v>
      </c>
      <c r="B956">
        <v>22957055</v>
      </c>
      <c r="C956">
        <v>22957041</v>
      </c>
      <c r="D956">
        <v>7157835</v>
      </c>
      <c r="E956">
        <v>7157832</v>
      </c>
      <c r="F956">
        <v>1</v>
      </c>
      <c r="G956">
        <v>7157832</v>
      </c>
      <c r="H956">
        <v>1</v>
      </c>
      <c r="I956" t="s">
        <v>1053</v>
      </c>
      <c r="J956" t="s">
        <v>45</v>
      </c>
      <c r="K956" t="s">
        <v>1054</v>
      </c>
      <c r="L956">
        <v>1191</v>
      </c>
      <c r="N956">
        <v>1013</v>
      </c>
      <c r="O956" t="s">
        <v>1055</v>
      </c>
      <c r="P956" t="s">
        <v>1055</v>
      </c>
      <c r="Q956">
        <v>1</v>
      </c>
      <c r="X956">
        <v>89.9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1</v>
      </c>
      <c r="AE956">
        <v>1</v>
      </c>
      <c r="AF956" t="s">
        <v>45</v>
      </c>
      <c r="AG956">
        <v>89.9</v>
      </c>
      <c r="AH956">
        <v>2</v>
      </c>
      <c r="AI956">
        <v>22957042</v>
      </c>
      <c r="AJ956">
        <v>970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>
      <c r="A957">
        <f>ROW(Source!A2113)</f>
        <v>2113</v>
      </c>
      <c r="B957">
        <v>22957056</v>
      </c>
      <c r="C957">
        <v>22957041</v>
      </c>
      <c r="D957">
        <v>7231421</v>
      </c>
      <c r="E957">
        <v>1</v>
      </c>
      <c r="F957">
        <v>1</v>
      </c>
      <c r="G957">
        <v>7157832</v>
      </c>
      <c r="H957">
        <v>2</v>
      </c>
      <c r="I957" t="s">
        <v>1157</v>
      </c>
      <c r="J957" t="s">
        <v>1158</v>
      </c>
      <c r="K957" t="s">
        <v>1159</v>
      </c>
      <c r="L957">
        <v>1368</v>
      </c>
      <c r="N957">
        <v>1011</v>
      </c>
      <c r="O957" t="s">
        <v>1059</v>
      </c>
      <c r="P957" t="s">
        <v>1059</v>
      </c>
      <c r="Q957">
        <v>1</v>
      </c>
      <c r="X957">
        <v>1.83</v>
      </c>
      <c r="Y957">
        <v>0</v>
      </c>
      <c r="Z957">
        <v>74.44</v>
      </c>
      <c r="AA957">
        <v>17.59</v>
      </c>
      <c r="AB957">
        <v>0</v>
      </c>
      <c r="AC957">
        <v>0</v>
      </c>
      <c r="AD957">
        <v>1</v>
      </c>
      <c r="AE957">
        <v>0</v>
      </c>
      <c r="AF957" t="s">
        <v>45</v>
      </c>
      <c r="AG957">
        <v>1.83</v>
      </c>
      <c r="AH957">
        <v>2</v>
      </c>
      <c r="AI957">
        <v>22957043</v>
      </c>
      <c r="AJ957">
        <v>971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>
      <c r="A958">
        <f>ROW(Source!A2113)</f>
        <v>2113</v>
      </c>
      <c r="B958">
        <v>22957057</v>
      </c>
      <c r="C958">
        <v>22957041</v>
      </c>
      <c r="D958">
        <v>7230811</v>
      </c>
      <c r="E958">
        <v>1</v>
      </c>
      <c r="F958">
        <v>1</v>
      </c>
      <c r="G958">
        <v>7157832</v>
      </c>
      <c r="H958">
        <v>2</v>
      </c>
      <c r="I958" t="s">
        <v>1144</v>
      </c>
      <c r="J958" t="s">
        <v>1145</v>
      </c>
      <c r="K958" t="s">
        <v>1146</v>
      </c>
      <c r="L958">
        <v>1368</v>
      </c>
      <c r="N958">
        <v>1011</v>
      </c>
      <c r="O958" t="s">
        <v>1059</v>
      </c>
      <c r="P958" t="s">
        <v>1059</v>
      </c>
      <c r="Q958">
        <v>1</v>
      </c>
      <c r="X958">
        <v>1.52</v>
      </c>
      <c r="Y958">
        <v>0</v>
      </c>
      <c r="Z958">
        <v>102.11</v>
      </c>
      <c r="AA958">
        <v>30.03</v>
      </c>
      <c r="AB958">
        <v>0</v>
      </c>
      <c r="AC958">
        <v>0</v>
      </c>
      <c r="AD958">
        <v>1</v>
      </c>
      <c r="AE958">
        <v>0</v>
      </c>
      <c r="AF958" t="s">
        <v>45</v>
      </c>
      <c r="AG958">
        <v>1.52</v>
      </c>
      <c r="AH958">
        <v>2</v>
      </c>
      <c r="AI958">
        <v>22957044</v>
      </c>
      <c r="AJ958">
        <v>972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>
      <c r="A959">
        <f>ROW(Source!A2113)</f>
        <v>2113</v>
      </c>
      <c r="B959">
        <v>22957058</v>
      </c>
      <c r="C959">
        <v>22957041</v>
      </c>
      <c r="D959">
        <v>7231015</v>
      </c>
      <c r="E959">
        <v>1</v>
      </c>
      <c r="F959">
        <v>1</v>
      </c>
      <c r="G959">
        <v>7157832</v>
      </c>
      <c r="H959">
        <v>2</v>
      </c>
      <c r="I959" t="s">
        <v>1394</v>
      </c>
      <c r="J959" t="s">
        <v>1395</v>
      </c>
      <c r="K959" t="s">
        <v>1396</v>
      </c>
      <c r="L959">
        <v>1368</v>
      </c>
      <c r="N959">
        <v>1011</v>
      </c>
      <c r="O959" t="s">
        <v>1059</v>
      </c>
      <c r="P959" t="s">
        <v>1059</v>
      </c>
      <c r="Q959">
        <v>1</v>
      </c>
      <c r="X959">
        <v>1.79</v>
      </c>
      <c r="Y959">
        <v>0</v>
      </c>
      <c r="Z959">
        <v>13.3</v>
      </c>
      <c r="AA959">
        <v>0.97</v>
      </c>
      <c r="AB959">
        <v>0</v>
      </c>
      <c r="AC959">
        <v>0</v>
      </c>
      <c r="AD959">
        <v>1</v>
      </c>
      <c r="AE959">
        <v>0</v>
      </c>
      <c r="AF959" t="s">
        <v>45</v>
      </c>
      <c r="AG959">
        <v>1.79</v>
      </c>
      <c r="AH959">
        <v>2</v>
      </c>
      <c r="AI959">
        <v>22957045</v>
      </c>
      <c r="AJ959">
        <v>973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>
      <c r="A960">
        <f>ROW(Source!A2113)</f>
        <v>2113</v>
      </c>
      <c r="B960">
        <v>22957059</v>
      </c>
      <c r="C960">
        <v>22957041</v>
      </c>
      <c r="D960">
        <v>7232717</v>
      </c>
      <c r="E960">
        <v>1</v>
      </c>
      <c r="F960">
        <v>1</v>
      </c>
      <c r="G960">
        <v>7157832</v>
      </c>
      <c r="H960">
        <v>3</v>
      </c>
      <c r="I960" t="s">
        <v>1397</v>
      </c>
      <c r="J960" t="s">
        <v>1398</v>
      </c>
      <c r="K960" t="s">
        <v>1399</v>
      </c>
      <c r="L960">
        <v>1348</v>
      </c>
      <c r="N960">
        <v>1009</v>
      </c>
      <c r="O960" t="s">
        <v>138</v>
      </c>
      <c r="P960" t="s">
        <v>138</v>
      </c>
      <c r="Q960">
        <v>1000</v>
      </c>
      <c r="X960">
        <v>2.3599999999999999E-2</v>
      </c>
      <c r="Y960">
        <v>1463.45</v>
      </c>
      <c r="Z960">
        <v>0</v>
      </c>
      <c r="AA960">
        <v>0</v>
      </c>
      <c r="AB960">
        <v>0</v>
      </c>
      <c r="AC960">
        <v>0</v>
      </c>
      <c r="AD960">
        <v>1</v>
      </c>
      <c r="AE960">
        <v>0</v>
      </c>
      <c r="AF960" t="s">
        <v>45</v>
      </c>
      <c r="AG960">
        <v>2.3599999999999999E-2</v>
      </c>
      <c r="AH960">
        <v>2</v>
      </c>
      <c r="AI960">
        <v>22957046</v>
      </c>
      <c r="AJ960">
        <v>974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>
      <c r="A961">
        <f>ROW(Source!A2113)</f>
        <v>2113</v>
      </c>
      <c r="B961">
        <v>22957060</v>
      </c>
      <c r="C961">
        <v>22957041</v>
      </c>
      <c r="D961">
        <v>7232930</v>
      </c>
      <c r="E961">
        <v>1</v>
      </c>
      <c r="F961">
        <v>1</v>
      </c>
      <c r="G961">
        <v>7157832</v>
      </c>
      <c r="H961">
        <v>3</v>
      </c>
      <c r="I961" t="s">
        <v>1400</v>
      </c>
      <c r="J961" t="s">
        <v>1401</v>
      </c>
      <c r="K961" t="s">
        <v>1402</v>
      </c>
      <c r="L961">
        <v>1327</v>
      </c>
      <c r="N961">
        <v>1005</v>
      </c>
      <c r="O961" t="s">
        <v>462</v>
      </c>
      <c r="P961" t="s">
        <v>462</v>
      </c>
      <c r="Q961">
        <v>1</v>
      </c>
      <c r="X961">
        <v>89</v>
      </c>
      <c r="Y961">
        <v>5.76</v>
      </c>
      <c r="Z961">
        <v>0</v>
      </c>
      <c r="AA961">
        <v>0</v>
      </c>
      <c r="AB961">
        <v>0</v>
      </c>
      <c r="AC961">
        <v>0</v>
      </c>
      <c r="AD961">
        <v>1</v>
      </c>
      <c r="AE961">
        <v>0</v>
      </c>
      <c r="AF961" t="s">
        <v>45</v>
      </c>
      <c r="AG961">
        <v>89</v>
      </c>
      <c r="AH961">
        <v>2</v>
      </c>
      <c r="AI961">
        <v>22957047</v>
      </c>
      <c r="AJ961">
        <v>975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>
      <c r="A962">
        <f>ROW(Source!A2113)</f>
        <v>2113</v>
      </c>
      <c r="B962">
        <v>22957061</v>
      </c>
      <c r="C962">
        <v>22957041</v>
      </c>
      <c r="D962">
        <v>7231843</v>
      </c>
      <c r="E962">
        <v>1</v>
      </c>
      <c r="F962">
        <v>1</v>
      </c>
      <c r="G962">
        <v>7157832</v>
      </c>
      <c r="H962">
        <v>3</v>
      </c>
      <c r="I962" t="s">
        <v>1169</v>
      </c>
      <c r="J962" t="s">
        <v>1170</v>
      </c>
      <c r="K962" t="s">
        <v>1171</v>
      </c>
      <c r="L962">
        <v>1348</v>
      </c>
      <c r="N962">
        <v>1009</v>
      </c>
      <c r="O962" t="s">
        <v>138</v>
      </c>
      <c r="P962" t="s">
        <v>138</v>
      </c>
      <c r="Q962">
        <v>1000</v>
      </c>
      <c r="X962">
        <v>4.13E-3</v>
      </c>
      <c r="Y962">
        <v>6521.42</v>
      </c>
      <c r="Z962">
        <v>0</v>
      </c>
      <c r="AA962">
        <v>0</v>
      </c>
      <c r="AB962">
        <v>0</v>
      </c>
      <c r="AC962">
        <v>0</v>
      </c>
      <c r="AD962">
        <v>1</v>
      </c>
      <c r="AE962">
        <v>0</v>
      </c>
      <c r="AF962" t="s">
        <v>45</v>
      </c>
      <c r="AG962">
        <v>4.13E-3</v>
      </c>
      <c r="AH962">
        <v>2</v>
      </c>
      <c r="AI962">
        <v>22957048</v>
      </c>
      <c r="AJ962">
        <v>976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>
      <c r="A963">
        <f>ROW(Source!A2113)</f>
        <v>2113</v>
      </c>
      <c r="B963">
        <v>22957062</v>
      </c>
      <c r="C963">
        <v>22957041</v>
      </c>
      <c r="D963">
        <v>7231844</v>
      </c>
      <c r="E963">
        <v>1</v>
      </c>
      <c r="F963">
        <v>1</v>
      </c>
      <c r="G963">
        <v>7157832</v>
      </c>
      <c r="H963">
        <v>3</v>
      </c>
      <c r="I963" t="s">
        <v>1403</v>
      </c>
      <c r="J963" t="s">
        <v>1404</v>
      </c>
      <c r="K963" t="s">
        <v>1405</v>
      </c>
      <c r="L963">
        <v>1348</v>
      </c>
      <c r="N963">
        <v>1009</v>
      </c>
      <c r="O963" t="s">
        <v>138</v>
      </c>
      <c r="P963" t="s">
        <v>138</v>
      </c>
      <c r="Q963">
        <v>1000</v>
      </c>
      <c r="X963">
        <v>2.0999999999999999E-3</v>
      </c>
      <c r="Y963">
        <v>7875.24</v>
      </c>
      <c r="Z963">
        <v>0</v>
      </c>
      <c r="AA963">
        <v>0</v>
      </c>
      <c r="AB963">
        <v>0</v>
      </c>
      <c r="AC963">
        <v>0</v>
      </c>
      <c r="AD963">
        <v>1</v>
      </c>
      <c r="AE963">
        <v>0</v>
      </c>
      <c r="AF963" t="s">
        <v>45</v>
      </c>
      <c r="AG963">
        <v>2.0999999999999999E-3</v>
      </c>
      <c r="AH963">
        <v>2</v>
      </c>
      <c r="AI963">
        <v>22957049</v>
      </c>
      <c r="AJ963">
        <v>977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>
      <c r="A964">
        <f>ROW(Source!A2113)</f>
        <v>2113</v>
      </c>
      <c r="B964">
        <v>22957063</v>
      </c>
      <c r="C964">
        <v>22957041</v>
      </c>
      <c r="D964">
        <v>7231857</v>
      </c>
      <c r="E964">
        <v>1</v>
      </c>
      <c r="F964">
        <v>1</v>
      </c>
      <c r="G964">
        <v>7157832</v>
      </c>
      <c r="H964">
        <v>3</v>
      </c>
      <c r="I964" t="s">
        <v>1406</v>
      </c>
      <c r="J964" t="s">
        <v>1407</v>
      </c>
      <c r="K964" t="s">
        <v>1408</v>
      </c>
      <c r="L964">
        <v>1348</v>
      </c>
      <c r="N964">
        <v>1009</v>
      </c>
      <c r="O964" t="s">
        <v>138</v>
      </c>
      <c r="P964" t="s">
        <v>138</v>
      </c>
      <c r="Q964">
        <v>1000</v>
      </c>
      <c r="X964">
        <v>1.6E-2</v>
      </c>
      <c r="Y964">
        <v>1227.3800000000001</v>
      </c>
      <c r="Z964">
        <v>0</v>
      </c>
      <c r="AA964">
        <v>0</v>
      </c>
      <c r="AB964">
        <v>0</v>
      </c>
      <c r="AC964">
        <v>0</v>
      </c>
      <c r="AD964">
        <v>1</v>
      </c>
      <c r="AE964">
        <v>0</v>
      </c>
      <c r="AF964" t="s">
        <v>45</v>
      </c>
      <c r="AG964">
        <v>1.6E-2</v>
      </c>
      <c r="AH964">
        <v>2</v>
      </c>
      <c r="AI964">
        <v>22957050</v>
      </c>
      <c r="AJ964">
        <v>978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>
      <c r="A965">
        <f>ROW(Source!A2113)</f>
        <v>2113</v>
      </c>
      <c r="B965">
        <v>22957064</v>
      </c>
      <c r="C965">
        <v>22957041</v>
      </c>
      <c r="D965">
        <v>7231936</v>
      </c>
      <c r="E965">
        <v>1</v>
      </c>
      <c r="F965">
        <v>1</v>
      </c>
      <c r="G965">
        <v>7157832</v>
      </c>
      <c r="H965">
        <v>3</v>
      </c>
      <c r="I965" t="s">
        <v>1172</v>
      </c>
      <c r="J965" t="s">
        <v>1173</v>
      </c>
      <c r="K965" t="s">
        <v>1174</v>
      </c>
      <c r="L965">
        <v>1339</v>
      </c>
      <c r="N965">
        <v>1007</v>
      </c>
      <c r="O965" t="s">
        <v>102</v>
      </c>
      <c r="P965" t="s">
        <v>102</v>
      </c>
      <c r="Q965">
        <v>1</v>
      </c>
      <c r="X965">
        <v>0.08</v>
      </c>
      <c r="Y965">
        <v>1828.56</v>
      </c>
      <c r="Z965">
        <v>0</v>
      </c>
      <c r="AA965">
        <v>0</v>
      </c>
      <c r="AB965">
        <v>0</v>
      </c>
      <c r="AC965">
        <v>0</v>
      </c>
      <c r="AD965">
        <v>1</v>
      </c>
      <c r="AE965">
        <v>0</v>
      </c>
      <c r="AF965" t="s">
        <v>45</v>
      </c>
      <c r="AG965">
        <v>0.08</v>
      </c>
      <c r="AH965">
        <v>2</v>
      </c>
      <c r="AI965">
        <v>22957051</v>
      </c>
      <c r="AJ965">
        <v>979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>
      <c r="A966">
        <f>ROW(Source!A2113)</f>
        <v>2113</v>
      </c>
      <c r="B966">
        <v>22957065</v>
      </c>
      <c r="C966">
        <v>22957041</v>
      </c>
      <c r="D966">
        <v>7232436</v>
      </c>
      <c r="E966">
        <v>1</v>
      </c>
      <c r="F966">
        <v>1</v>
      </c>
      <c r="G966">
        <v>7157832</v>
      </c>
      <c r="H966">
        <v>3</v>
      </c>
      <c r="I966" t="s">
        <v>1268</v>
      </c>
      <c r="J966" t="s">
        <v>1269</v>
      </c>
      <c r="K966" t="s">
        <v>1270</v>
      </c>
      <c r="L966">
        <v>1346</v>
      </c>
      <c r="N966">
        <v>1009</v>
      </c>
      <c r="O966" t="s">
        <v>163</v>
      </c>
      <c r="P966" t="s">
        <v>163</v>
      </c>
      <c r="Q966">
        <v>1</v>
      </c>
      <c r="X966">
        <v>108</v>
      </c>
      <c r="Y966">
        <v>9.86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0</v>
      </c>
      <c r="AF966" t="s">
        <v>45</v>
      </c>
      <c r="AG966">
        <v>108</v>
      </c>
      <c r="AH966">
        <v>2</v>
      </c>
      <c r="AI966">
        <v>22957052</v>
      </c>
      <c r="AJ966">
        <v>980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>
      <c r="A967">
        <f>ROW(Source!A2113)</f>
        <v>2113</v>
      </c>
      <c r="B967">
        <v>22957066</v>
      </c>
      <c r="C967">
        <v>22957041</v>
      </c>
      <c r="D967">
        <v>7234974</v>
      </c>
      <c r="E967">
        <v>1</v>
      </c>
      <c r="F967">
        <v>1</v>
      </c>
      <c r="G967">
        <v>7157832</v>
      </c>
      <c r="H967">
        <v>3</v>
      </c>
      <c r="I967" t="s">
        <v>1409</v>
      </c>
      <c r="J967" t="s">
        <v>1410</v>
      </c>
      <c r="K967" t="s">
        <v>1411</v>
      </c>
      <c r="L967">
        <v>1339</v>
      </c>
      <c r="N967">
        <v>1007</v>
      </c>
      <c r="O967" t="s">
        <v>102</v>
      </c>
      <c r="P967" t="s">
        <v>102</v>
      </c>
      <c r="Q967">
        <v>1</v>
      </c>
      <c r="X967">
        <v>0.105</v>
      </c>
      <c r="Y967">
        <v>540.41999999999996</v>
      </c>
      <c r="Z967">
        <v>0</v>
      </c>
      <c r="AA967">
        <v>0</v>
      </c>
      <c r="AB967">
        <v>0</v>
      </c>
      <c r="AC967">
        <v>0</v>
      </c>
      <c r="AD967">
        <v>1</v>
      </c>
      <c r="AE967">
        <v>0</v>
      </c>
      <c r="AF967" t="s">
        <v>45</v>
      </c>
      <c r="AG967">
        <v>0.105</v>
      </c>
      <c r="AH967">
        <v>2</v>
      </c>
      <c r="AI967">
        <v>22957053</v>
      </c>
      <c r="AJ967">
        <v>981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>
      <c r="A968">
        <f>ROW(Source!A2113)</f>
        <v>2113</v>
      </c>
      <c r="B968">
        <v>22957067</v>
      </c>
      <c r="C968">
        <v>22957041</v>
      </c>
      <c r="D968">
        <v>7238382</v>
      </c>
      <c r="E968">
        <v>1</v>
      </c>
      <c r="F968">
        <v>1</v>
      </c>
      <c r="G968">
        <v>7157832</v>
      </c>
      <c r="H968">
        <v>3</v>
      </c>
      <c r="I968" t="s">
        <v>1412</v>
      </c>
      <c r="J968" t="s">
        <v>1413</v>
      </c>
      <c r="K968" t="s">
        <v>1414</v>
      </c>
      <c r="L968">
        <v>1346</v>
      </c>
      <c r="N968">
        <v>1009</v>
      </c>
      <c r="O968" t="s">
        <v>163</v>
      </c>
      <c r="P968" t="s">
        <v>163</v>
      </c>
      <c r="Q968">
        <v>1</v>
      </c>
      <c r="X968">
        <v>37.5</v>
      </c>
      <c r="Y968">
        <v>4.37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0</v>
      </c>
      <c r="AF968" t="s">
        <v>45</v>
      </c>
      <c r="AG968">
        <v>37.5</v>
      </c>
      <c r="AH968">
        <v>2</v>
      </c>
      <c r="AI968">
        <v>22957054</v>
      </c>
      <c r="AJ968">
        <v>982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>
      <c r="A969">
        <f>ROW(Source!A2113)</f>
        <v>2113</v>
      </c>
      <c r="B969">
        <v>22957068</v>
      </c>
      <c r="C969">
        <v>22957041</v>
      </c>
      <c r="D969">
        <v>7173571</v>
      </c>
      <c r="E969">
        <v>7157832</v>
      </c>
      <c r="F969">
        <v>1</v>
      </c>
      <c r="G969">
        <v>7157832</v>
      </c>
      <c r="H969">
        <v>3</v>
      </c>
      <c r="I969" t="s">
        <v>1532</v>
      </c>
      <c r="J969" t="s">
        <v>45</v>
      </c>
      <c r="K969" t="s">
        <v>1533</v>
      </c>
      <c r="L969">
        <v>1035</v>
      </c>
      <c r="N969">
        <v>1013</v>
      </c>
      <c r="O969" t="s">
        <v>325</v>
      </c>
      <c r="P969" t="s">
        <v>325</v>
      </c>
      <c r="Q969">
        <v>1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 t="s">
        <v>45</v>
      </c>
      <c r="AG969">
        <v>0</v>
      </c>
      <c r="AH969">
        <v>3</v>
      </c>
      <c r="AI969">
        <v>-1</v>
      </c>
      <c r="AJ969" t="s">
        <v>45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>
      <c r="A970">
        <f>ROW(Source!A2113)</f>
        <v>2113</v>
      </c>
      <c r="B970">
        <v>22957069</v>
      </c>
      <c r="C970">
        <v>22957041</v>
      </c>
      <c r="D970">
        <v>7176323</v>
      </c>
      <c r="E970">
        <v>7157832</v>
      </c>
      <c r="F970">
        <v>1</v>
      </c>
      <c r="G970">
        <v>7157832</v>
      </c>
      <c r="H970">
        <v>3</v>
      </c>
      <c r="I970" t="s">
        <v>1534</v>
      </c>
      <c r="J970" t="s">
        <v>45</v>
      </c>
      <c r="K970" t="s">
        <v>1535</v>
      </c>
      <c r="L970">
        <v>1327</v>
      </c>
      <c r="N970">
        <v>1005</v>
      </c>
      <c r="O970" t="s">
        <v>462</v>
      </c>
      <c r="P970" t="s">
        <v>462</v>
      </c>
      <c r="Q970">
        <v>1</v>
      </c>
      <c r="X970">
        <v>100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 t="s">
        <v>45</v>
      </c>
      <c r="AG970">
        <v>100</v>
      </c>
      <c r="AH970">
        <v>3</v>
      </c>
      <c r="AI970">
        <v>-1</v>
      </c>
      <c r="AJ970" t="s">
        <v>45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>
      <c r="A971">
        <f>ROW(Source!A2142)</f>
        <v>2142</v>
      </c>
      <c r="B971">
        <v>22957088</v>
      </c>
      <c r="C971">
        <v>22957074</v>
      </c>
      <c r="D971">
        <v>7157835</v>
      </c>
      <c r="E971">
        <v>7157832</v>
      </c>
      <c r="F971">
        <v>1</v>
      </c>
      <c r="G971">
        <v>7157832</v>
      </c>
      <c r="H971">
        <v>1</v>
      </c>
      <c r="I971" t="s">
        <v>1053</v>
      </c>
      <c r="J971" t="s">
        <v>45</v>
      </c>
      <c r="K971" t="s">
        <v>1054</v>
      </c>
      <c r="L971">
        <v>1191</v>
      </c>
      <c r="N971">
        <v>1013</v>
      </c>
      <c r="O971" t="s">
        <v>1055</v>
      </c>
      <c r="P971" t="s">
        <v>1055</v>
      </c>
      <c r="Q971">
        <v>1</v>
      </c>
      <c r="X971">
        <v>89.9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1</v>
      </c>
      <c r="AE971">
        <v>1</v>
      </c>
      <c r="AF971" t="s">
        <v>45</v>
      </c>
      <c r="AG971">
        <v>89.9</v>
      </c>
      <c r="AH971">
        <v>2</v>
      </c>
      <c r="AI971">
        <v>22957075</v>
      </c>
      <c r="AJ971">
        <v>985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>
      <c r="A972">
        <f>ROW(Source!A2142)</f>
        <v>2142</v>
      </c>
      <c r="B972">
        <v>22957089</v>
      </c>
      <c r="C972">
        <v>22957074</v>
      </c>
      <c r="D972">
        <v>7231421</v>
      </c>
      <c r="E972">
        <v>1</v>
      </c>
      <c r="F972">
        <v>1</v>
      </c>
      <c r="G972">
        <v>7157832</v>
      </c>
      <c r="H972">
        <v>2</v>
      </c>
      <c r="I972" t="s">
        <v>1157</v>
      </c>
      <c r="J972" t="s">
        <v>1158</v>
      </c>
      <c r="K972" t="s">
        <v>1159</v>
      </c>
      <c r="L972">
        <v>1368</v>
      </c>
      <c r="N972">
        <v>1011</v>
      </c>
      <c r="O972" t="s">
        <v>1059</v>
      </c>
      <c r="P972" t="s">
        <v>1059</v>
      </c>
      <c r="Q972">
        <v>1</v>
      </c>
      <c r="X972">
        <v>1.83</v>
      </c>
      <c r="Y972">
        <v>0</v>
      </c>
      <c r="Z972">
        <v>74.44</v>
      </c>
      <c r="AA972">
        <v>17.59</v>
      </c>
      <c r="AB972">
        <v>0</v>
      </c>
      <c r="AC972">
        <v>0</v>
      </c>
      <c r="AD972">
        <v>1</v>
      </c>
      <c r="AE972">
        <v>0</v>
      </c>
      <c r="AF972" t="s">
        <v>45</v>
      </c>
      <c r="AG972">
        <v>1.83</v>
      </c>
      <c r="AH972">
        <v>2</v>
      </c>
      <c r="AI972">
        <v>22957076</v>
      </c>
      <c r="AJ972">
        <v>986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>
      <c r="A973">
        <f>ROW(Source!A2142)</f>
        <v>2142</v>
      </c>
      <c r="B973">
        <v>22957090</v>
      </c>
      <c r="C973">
        <v>22957074</v>
      </c>
      <c r="D973">
        <v>7230811</v>
      </c>
      <c r="E973">
        <v>1</v>
      </c>
      <c r="F973">
        <v>1</v>
      </c>
      <c r="G973">
        <v>7157832</v>
      </c>
      <c r="H973">
        <v>2</v>
      </c>
      <c r="I973" t="s">
        <v>1144</v>
      </c>
      <c r="J973" t="s">
        <v>1145</v>
      </c>
      <c r="K973" t="s">
        <v>1146</v>
      </c>
      <c r="L973">
        <v>1368</v>
      </c>
      <c r="N973">
        <v>1011</v>
      </c>
      <c r="O973" t="s">
        <v>1059</v>
      </c>
      <c r="P973" t="s">
        <v>1059</v>
      </c>
      <c r="Q973">
        <v>1</v>
      </c>
      <c r="X973">
        <v>1.52</v>
      </c>
      <c r="Y973">
        <v>0</v>
      </c>
      <c r="Z973">
        <v>102.11</v>
      </c>
      <c r="AA973">
        <v>30.03</v>
      </c>
      <c r="AB973">
        <v>0</v>
      </c>
      <c r="AC973">
        <v>0</v>
      </c>
      <c r="AD973">
        <v>1</v>
      </c>
      <c r="AE973">
        <v>0</v>
      </c>
      <c r="AF973" t="s">
        <v>45</v>
      </c>
      <c r="AG973">
        <v>1.52</v>
      </c>
      <c r="AH973">
        <v>2</v>
      </c>
      <c r="AI973">
        <v>22957077</v>
      </c>
      <c r="AJ973">
        <v>987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>
      <c r="A974">
        <f>ROW(Source!A2142)</f>
        <v>2142</v>
      </c>
      <c r="B974">
        <v>22957091</v>
      </c>
      <c r="C974">
        <v>22957074</v>
      </c>
      <c r="D974">
        <v>7231015</v>
      </c>
      <c r="E974">
        <v>1</v>
      </c>
      <c r="F974">
        <v>1</v>
      </c>
      <c r="G974">
        <v>7157832</v>
      </c>
      <c r="H974">
        <v>2</v>
      </c>
      <c r="I974" t="s">
        <v>1394</v>
      </c>
      <c r="J974" t="s">
        <v>1395</v>
      </c>
      <c r="K974" t="s">
        <v>1396</v>
      </c>
      <c r="L974">
        <v>1368</v>
      </c>
      <c r="N974">
        <v>1011</v>
      </c>
      <c r="O974" t="s">
        <v>1059</v>
      </c>
      <c r="P974" t="s">
        <v>1059</v>
      </c>
      <c r="Q974">
        <v>1</v>
      </c>
      <c r="X974">
        <v>1.79</v>
      </c>
      <c r="Y974">
        <v>0</v>
      </c>
      <c r="Z974">
        <v>13.3</v>
      </c>
      <c r="AA974">
        <v>0.97</v>
      </c>
      <c r="AB974">
        <v>0</v>
      </c>
      <c r="AC974">
        <v>0</v>
      </c>
      <c r="AD974">
        <v>1</v>
      </c>
      <c r="AE974">
        <v>0</v>
      </c>
      <c r="AF974" t="s">
        <v>45</v>
      </c>
      <c r="AG974">
        <v>1.79</v>
      </c>
      <c r="AH974">
        <v>2</v>
      </c>
      <c r="AI974">
        <v>22957078</v>
      </c>
      <c r="AJ974">
        <v>988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>
      <c r="A975">
        <f>ROW(Source!A2142)</f>
        <v>2142</v>
      </c>
      <c r="B975">
        <v>22957092</v>
      </c>
      <c r="C975">
        <v>22957074</v>
      </c>
      <c r="D975">
        <v>7232717</v>
      </c>
      <c r="E975">
        <v>1</v>
      </c>
      <c r="F975">
        <v>1</v>
      </c>
      <c r="G975">
        <v>7157832</v>
      </c>
      <c r="H975">
        <v>3</v>
      </c>
      <c r="I975" t="s">
        <v>1397</v>
      </c>
      <c r="J975" t="s">
        <v>1398</v>
      </c>
      <c r="K975" t="s">
        <v>1399</v>
      </c>
      <c r="L975">
        <v>1348</v>
      </c>
      <c r="N975">
        <v>1009</v>
      </c>
      <c r="O975" t="s">
        <v>138</v>
      </c>
      <c r="P975" t="s">
        <v>138</v>
      </c>
      <c r="Q975">
        <v>1000</v>
      </c>
      <c r="X975">
        <v>2.3599999999999999E-2</v>
      </c>
      <c r="Y975">
        <v>1463.45</v>
      </c>
      <c r="Z975">
        <v>0</v>
      </c>
      <c r="AA975">
        <v>0</v>
      </c>
      <c r="AB975">
        <v>0</v>
      </c>
      <c r="AC975">
        <v>0</v>
      </c>
      <c r="AD975">
        <v>1</v>
      </c>
      <c r="AE975">
        <v>0</v>
      </c>
      <c r="AF975" t="s">
        <v>45</v>
      </c>
      <c r="AG975">
        <v>2.3599999999999999E-2</v>
      </c>
      <c r="AH975">
        <v>2</v>
      </c>
      <c r="AI975">
        <v>22957079</v>
      </c>
      <c r="AJ975">
        <v>989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>
      <c r="A976">
        <f>ROW(Source!A2142)</f>
        <v>2142</v>
      </c>
      <c r="B976">
        <v>22957093</v>
      </c>
      <c r="C976">
        <v>22957074</v>
      </c>
      <c r="D976">
        <v>7232930</v>
      </c>
      <c r="E976">
        <v>1</v>
      </c>
      <c r="F976">
        <v>1</v>
      </c>
      <c r="G976">
        <v>7157832</v>
      </c>
      <c r="H976">
        <v>3</v>
      </c>
      <c r="I976" t="s">
        <v>1400</v>
      </c>
      <c r="J976" t="s">
        <v>1401</v>
      </c>
      <c r="K976" t="s">
        <v>1402</v>
      </c>
      <c r="L976">
        <v>1327</v>
      </c>
      <c r="N976">
        <v>1005</v>
      </c>
      <c r="O976" t="s">
        <v>462</v>
      </c>
      <c r="P976" t="s">
        <v>462</v>
      </c>
      <c r="Q976">
        <v>1</v>
      </c>
      <c r="X976">
        <v>89</v>
      </c>
      <c r="Y976">
        <v>5.76</v>
      </c>
      <c r="Z976">
        <v>0</v>
      </c>
      <c r="AA976">
        <v>0</v>
      </c>
      <c r="AB976">
        <v>0</v>
      </c>
      <c r="AC976">
        <v>0</v>
      </c>
      <c r="AD976">
        <v>1</v>
      </c>
      <c r="AE976">
        <v>0</v>
      </c>
      <c r="AF976" t="s">
        <v>45</v>
      </c>
      <c r="AG976">
        <v>89</v>
      </c>
      <c r="AH976">
        <v>2</v>
      </c>
      <c r="AI976">
        <v>22957080</v>
      </c>
      <c r="AJ976">
        <v>990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>
      <c r="A977">
        <f>ROW(Source!A2142)</f>
        <v>2142</v>
      </c>
      <c r="B977">
        <v>22957094</v>
      </c>
      <c r="C977">
        <v>22957074</v>
      </c>
      <c r="D977">
        <v>7231843</v>
      </c>
      <c r="E977">
        <v>1</v>
      </c>
      <c r="F977">
        <v>1</v>
      </c>
      <c r="G977">
        <v>7157832</v>
      </c>
      <c r="H977">
        <v>3</v>
      </c>
      <c r="I977" t="s">
        <v>1169</v>
      </c>
      <c r="J977" t="s">
        <v>1170</v>
      </c>
      <c r="K977" t="s">
        <v>1171</v>
      </c>
      <c r="L977">
        <v>1348</v>
      </c>
      <c r="N977">
        <v>1009</v>
      </c>
      <c r="O977" t="s">
        <v>138</v>
      </c>
      <c r="P977" t="s">
        <v>138</v>
      </c>
      <c r="Q977">
        <v>1000</v>
      </c>
      <c r="X977">
        <v>4.13E-3</v>
      </c>
      <c r="Y977">
        <v>6521.42</v>
      </c>
      <c r="Z977">
        <v>0</v>
      </c>
      <c r="AA977">
        <v>0</v>
      </c>
      <c r="AB977">
        <v>0</v>
      </c>
      <c r="AC977">
        <v>0</v>
      </c>
      <c r="AD977">
        <v>1</v>
      </c>
      <c r="AE977">
        <v>0</v>
      </c>
      <c r="AF977" t="s">
        <v>45</v>
      </c>
      <c r="AG977">
        <v>4.13E-3</v>
      </c>
      <c r="AH977">
        <v>2</v>
      </c>
      <c r="AI977">
        <v>22957081</v>
      </c>
      <c r="AJ977">
        <v>991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>
      <c r="A978">
        <f>ROW(Source!A2142)</f>
        <v>2142</v>
      </c>
      <c r="B978">
        <v>22957095</v>
      </c>
      <c r="C978">
        <v>22957074</v>
      </c>
      <c r="D978">
        <v>7231844</v>
      </c>
      <c r="E978">
        <v>1</v>
      </c>
      <c r="F978">
        <v>1</v>
      </c>
      <c r="G978">
        <v>7157832</v>
      </c>
      <c r="H978">
        <v>3</v>
      </c>
      <c r="I978" t="s">
        <v>1403</v>
      </c>
      <c r="J978" t="s">
        <v>1404</v>
      </c>
      <c r="K978" t="s">
        <v>1405</v>
      </c>
      <c r="L978">
        <v>1348</v>
      </c>
      <c r="N978">
        <v>1009</v>
      </c>
      <c r="O978" t="s">
        <v>138</v>
      </c>
      <c r="P978" t="s">
        <v>138</v>
      </c>
      <c r="Q978">
        <v>1000</v>
      </c>
      <c r="X978">
        <v>2.0999999999999999E-3</v>
      </c>
      <c r="Y978">
        <v>7875.24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0</v>
      </c>
      <c r="AF978" t="s">
        <v>45</v>
      </c>
      <c r="AG978">
        <v>2.0999999999999999E-3</v>
      </c>
      <c r="AH978">
        <v>2</v>
      </c>
      <c r="AI978">
        <v>22957082</v>
      </c>
      <c r="AJ978">
        <v>992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>
      <c r="A979">
        <f>ROW(Source!A2142)</f>
        <v>2142</v>
      </c>
      <c r="B979">
        <v>22957096</v>
      </c>
      <c r="C979">
        <v>22957074</v>
      </c>
      <c r="D979">
        <v>7231857</v>
      </c>
      <c r="E979">
        <v>1</v>
      </c>
      <c r="F979">
        <v>1</v>
      </c>
      <c r="G979">
        <v>7157832</v>
      </c>
      <c r="H979">
        <v>3</v>
      </c>
      <c r="I979" t="s">
        <v>1406</v>
      </c>
      <c r="J979" t="s">
        <v>1407</v>
      </c>
      <c r="K979" t="s">
        <v>1408</v>
      </c>
      <c r="L979">
        <v>1348</v>
      </c>
      <c r="N979">
        <v>1009</v>
      </c>
      <c r="O979" t="s">
        <v>138</v>
      </c>
      <c r="P979" t="s">
        <v>138</v>
      </c>
      <c r="Q979">
        <v>1000</v>
      </c>
      <c r="X979">
        <v>1.6E-2</v>
      </c>
      <c r="Y979">
        <v>1227.3800000000001</v>
      </c>
      <c r="Z979">
        <v>0</v>
      </c>
      <c r="AA979">
        <v>0</v>
      </c>
      <c r="AB979">
        <v>0</v>
      </c>
      <c r="AC979">
        <v>0</v>
      </c>
      <c r="AD979">
        <v>1</v>
      </c>
      <c r="AE979">
        <v>0</v>
      </c>
      <c r="AF979" t="s">
        <v>45</v>
      </c>
      <c r="AG979">
        <v>1.6E-2</v>
      </c>
      <c r="AH979">
        <v>2</v>
      </c>
      <c r="AI979">
        <v>22957083</v>
      </c>
      <c r="AJ979">
        <v>993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>
      <c r="A980">
        <f>ROW(Source!A2142)</f>
        <v>2142</v>
      </c>
      <c r="B980">
        <v>22957097</v>
      </c>
      <c r="C980">
        <v>22957074</v>
      </c>
      <c r="D980">
        <v>7231936</v>
      </c>
      <c r="E980">
        <v>1</v>
      </c>
      <c r="F980">
        <v>1</v>
      </c>
      <c r="G980">
        <v>7157832</v>
      </c>
      <c r="H980">
        <v>3</v>
      </c>
      <c r="I980" t="s">
        <v>1172</v>
      </c>
      <c r="J980" t="s">
        <v>1173</v>
      </c>
      <c r="K980" t="s">
        <v>1174</v>
      </c>
      <c r="L980">
        <v>1339</v>
      </c>
      <c r="N980">
        <v>1007</v>
      </c>
      <c r="O980" t="s">
        <v>102</v>
      </c>
      <c r="P980" t="s">
        <v>102</v>
      </c>
      <c r="Q980">
        <v>1</v>
      </c>
      <c r="X980">
        <v>0.08</v>
      </c>
      <c r="Y980">
        <v>1828.56</v>
      </c>
      <c r="Z980">
        <v>0</v>
      </c>
      <c r="AA980">
        <v>0</v>
      </c>
      <c r="AB980">
        <v>0</v>
      </c>
      <c r="AC980">
        <v>0</v>
      </c>
      <c r="AD980">
        <v>1</v>
      </c>
      <c r="AE980">
        <v>0</v>
      </c>
      <c r="AF980" t="s">
        <v>45</v>
      </c>
      <c r="AG980">
        <v>0.08</v>
      </c>
      <c r="AH980">
        <v>2</v>
      </c>
      <c r="AI980">
        <v>22957084</v>
      </c>
      <c r="AJ980">
        <v>994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>
      <c r="A981">
        <f>ROW(Source!A2142)</f>
        <v>2142</v>
      </c>
      <c r="B981">
        <v>22957098</v>
      </c>
      <c r="C981">
        <v>22957074</v>
      </c>
      <c r="D981">
        <v>7232436</v>
      </c>
      <c r="E981">
        <v>1</v>
      </c>
      <c r="F981">
        <v>1</v>
      </c>
      <c r="G981">
        <v>7157832</v>
      </c>
      <c r="H981">
        <v>3</v>
      </c>
      <c r="I981" t="s">
        <v>1268</v>
      </c>
      <c r="J981" t="s">
        <v>1269</v>
      </c>
      <c r="K981" t="s">
        <v>1270</v>
      </c>
      <c r="L981">
        <v>1346</v>
      </c>
      <c r="N981">
        <v>1009</v>
      </c>
      <c r="O981" t="s">
        <v>163</v>
      </c>
      <c r="P981" t="s">
        <v>163</v>
      </c>
      <c r="Q981">
        <v>1</v>
      </c>
      <c r="X981">
        <v>108</v>
      </c>
      <c r="Y981">
        <v>9.86</v>
      </c>
      <c r="Z981">
        <v>0</v>
      </c>
      <c r="AA981">
        <v>0</v>
      </c>
      <c r="AB981">
        <v>0</v>
      </c>
      <c r="AC981">
        <v>0</v>
      </c>
      <c r="AD981">
        <v>1</v>
      </c>
      <c r="AE981">
        <v>0</v>
      </c>
      <c r="AF981" t="s">
        <v>45</v>
      </c>
      <c r="AG981">
        <v>108</v>
      </c>
      <c r="AH981">
        <v>2</v>
      </c>
      <c r="AI981">
        <v>22957085</v>
      </c>
      <c r="AJ981">
        <v>995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>
      <c r="A982">
        <f>ROW(Source!A2142)</f>
        <v>2142</v>
      </c>
      <c r="B982">
        <v>22957099</v>
      </c>
      <c r="C982">
        <v>22957074</v>
      </c>
      <c r="D982">
        <v>7234974</v>
      </c>
      <c r="E982">
        <v>1</v>
      </c>
      <c r="F982">
        <v>1</v>
      </c>
      <c r="G982">
        <v>7157832</v>
      </c>
      <c r="H982">
        <v>3</v>
      </c>
      <c r="I982" t="s">
        <v>1409</v>
      </c>
      <c r="J982" t="s">
        <v>1410</v>
      </c>
      <c r="K982" t="s">
        <v>1411</v>
      </c>
      <c r="L982">
        <v>1339</v>
      </c>
      <c r="N982">
        <v>1007</v>
      </c>
      <c r="O982" t="s">
        <v>102</v>
      </c>
      <c r="P982" t="s">
        <v>102</v>
      </c>
      <c r="Q982">
        <v>1</v>
      </c>
      <c r="X982">
        <v>0.105</v>
      </c>
      <c r="Y982">
        <v>540.41999999999996</v>
      </c>
      <c r="Z982">
        <v>0</v>
      </c>
      <c r="AA982">
        <v>0</v>
      </c>
      <c r="AB982">
        <v>0</v>
      </c>
      <c r="AC982">
        <v>0</v>
      </c>
      <c r="AD982">
        <v>1</v>
      </c>
      <c r="AE982">
        <v>0</v>
      </c>
      <c r="AF982" t="s">
        <v>45</v>
      </c>
      <c r="AG982">
        <v>0.105</v>
      </c>
      <c r="AH982">
        <v>2</v>
      </c>
      <c r="AI982">
        <v>22957086</v>
      </c>
      <c r="AJ982">
        <v>996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>
      <c r="A983">
        <f>ROW(Source!A2142)</f>
        <v>2142</v>
      </c>
      <c r="B983">
        <v>22957100</v>
      </c>
      <c r="C983">
        <v>22957074</v>
      </c>
      <c r="D983">
        <v>7238382</v>
      </c>
      <c r="E983">
        <v>1</v>
      </c>
      <c r="F983">
        <v>1</v>
      </c>
      <c r="G983">
        <v>7157832</v>
      </c>
      <c r="H983">
        <v>3</v>
      </c>
      <c r="I983" t="s">
        <v>1412</v>
      </c>
      <c r="J983" t="s">
        <v>1413</v>
      </c>
      <c r="K983" t="s">
        <v>1414</v>
      </c>
      <c r="L983">
        <v>1346</v>
      </c>
      <c r="N983">
        <v>1009</v>
      </c>
      <c r="O983" t="s">
        <v>163</v>
      </c>
      <c r="P983" t="s">
        <v>163</v>
      </c>
      <c r="Q983">
        <v>1</v>
      </c>
      <c r="X983">
        <v>37.5</v>
      </c>
      <c r="Y983">
        <v>4.37</v>
      </c>
      <c r="Z983">
        <v>0</v>
      </c>
      <c r="AA983">
        <v>0</v>
      </c>
      <c r="AB983">
        <v>0</v>
      </c>
      <c r="AC983">
        <v>0</v>
      </c>
      <c r="AD983">
        <v>1</v>
      </c>
      <c r="AE983">
        <v>0</v>
      </c>
      <c r="AF983" t="s">
        <v>45</v>
      </c>
      <c r="AG983">
        <v>37.5</v>
      </c>
      <c r="AH983">
        <v>2</v>
      </c>
      <c r="AI983">
        <v>22957087</v>
      </c>
      <c r="AJ983">
        <v>997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>
      <c r="A984">
        <f>ROW(Source!A2142)</f>
        <v>2142</v>
      </c>
      <c r="B984">
        <v>22957101</v>
      </c>
      <c r="C984">
        <v>22957074</v>
      </c>
      <c r="D984">
        <v>7173571</v>
      </c>
      <c r="E984">
        <v>7157832</v>
      </c>
      <c r="F984">
        <v>1</v>
      </c>
      <c r="G984">
        <v>7157832</v>
      </c>
      <c r="H984">
        <v>3</v>
      </c>
      <c r="I984" t="s">
        <v>1532</v>
      </c>
      <c r="J984" t="s">
        <v>45</v>
      </c>
      <c r="K984" t="s">
        <v>1533</v>
      </c>
      <c r="L984">
        <v>1035</v>
      </c>
      <c r="N984">
        <v>1013</v>
      </c>
      <c r="O984" t="s">
        <v>325</v>
      </c>
      <c r="P984" t="s">
        <v>325</v>
      </c>
      <c r="Q984">
        <v>1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 t="s">
        <v>45</v>
      </c>
      <c r="AG984">
        <v>0</v>
      </c>
      <c r="AH984">
        <v>3</v>
      </c>
      <c r="AI984">
        <v>-1</v>
      </c>
      <c r="AJ984" t="s">
        <v>45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>
      <c r="A985">
        <f>ROW(Source!A2142)</f>
        <v>2142</v>
      </c>
      <c r="B985">
        <v>22957102</v>
      </c>
      <c r="C985">
        <v>22957074</v>
      </c>
      <c r="D985">
        <v>7176323</v>
      </c>
      <c r="E985">
        <v>7157832</v>
      </c>
      <c r="F985">
        <v>1</v>
      </c>
      <c r="G985">
        <v>7157832</v>
      </c>
      <c r="H985">
        <v>3</v>
      </c>
      <c r="I985" t="s">
        <v>1534</v>
      </c>
      <c r="J985" t="s">
        <v>45</v>
      </c>
      <c r="K985" t="s">
        <v>1535</v>
      </c>
      <c r="L985">
        <v>1327</v>
      </c>
      <c r="N985">
        <v>1005</v>
      </c>
      <c r="O985" t="s">
        <v>462</v>
      </c>
      <c r="P985" t="s">
        <v>462</v>
      </c>
      <c r="Q985">
        <v>1</v>
      </c>
      <c r="X985">
        <v>100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 t="s">
        <v>45</v>
      </c>
      <c r="AG985">
        <v>100</v>
      </c>
      <c r="AH985">
        <v>3</v>
      </c>
      <c r="AI985">
        <v>-1</v>
      </c>
      <c r="AJ985" t="s">
        <v>45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>
      <c r="A986">
        <f>ROW(Source!A2171)</f>
        <v>2171</v>
      </c>
      <c r="B986">
        <v>22957121</v>
      </c>
      <c r="C986">
        <v>22957107</v>
      </c>
      <c r="D986">
        <v>7157835</v>
      </c>
      <c r="E986">
        <v>7157832</v>
      </c>
      <c r="F986">
        <v>1</v>
      </c>
      <c r="G986">
        <v>7157832</v>
      </c>
      <c r="H986">
        <v>1</v>
      </c>
      <c r="I986" t="s">
        <v>1053</v>
      </c>
      <c r="J986" t="s">
        <v>45</v>
      </c>
      <c r="K986" t="s">
        <v>1054</v>
      </c>
      <c r="L986">
        <v>1191</v>
      </c>
      <c r="N986">
        <v>1013</v>
      </c>
      <c r="O986" t="s">
        <v>1055</v>
      </c>
      <c r="P986" t="s">
        <v>1055</v>
      </c>
      <c r="Q986">
        <v>1</v>
      </c>
      <c r="X986">
        <v>89.9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1</v>
      </c>
      <c r="AE986">
        <v>1</v>
      </c>
      <c r="AF986" t="s">
        <v>45</v>
      </c>
      <c r="AG986">
        <v>89.9</v>
      </c>
      <c r="AH986">
        <v>2</v>
      </c>
      <c r="AI986">
        <v>22957108</v>
      </c>
      <c r="AJ986">
        <v>1000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>
      <c r="A987">
        <f>ROW(Source!A2171)</f>
        <v>2171</v>
      </c>
      <c r="B987">
        <v>22957122</v>
      </c>
      <c r="C987">
        <v>22957107</v>
      </c>
      <c r="D987">
        <v>7231421</v>
      </c>
      <c r="E987">
        <v>1</v>
      </c>
      <c r="F987">
        <v>1</v>
      </c>
      <c r="G987">
        <v>7157832</v>
      </c>
      <c r="H987">
        <v>2</v>
      </c>
      <c r="I987" t="s">
        <v>1157</v>
      </c>
      <c r="J987" t="s">
        <v>1158</v>
      </c>
      <c r="K987" t="s">
        <v>1159</v>
      </c>
      <c r="L987">
        <v>1368</v>
      </c>
      <c r="N987">
        <v>1011</v>
      </c>
      <c r="O987" t="s">
        <v>1059</v>
      </c>
      <c r="P987" t="s">
        <v>1059</v>
      </c>
      <c r="Q987">
        <v>1</v>
      </c>
      <c r="X987">
        <v>1.83</v>
      </c>
      <c r="Y987">
        <v>0</v>
      </c>
      <c r="Z987">
        <v>74.44</v>
      </c>
      <c r="AA987">
        <v>17.59</v>
      </c>
      <c r="AB987">
        <v>0</v>
      </c>
      <c r="AC987">
        <v>0</v>
      </c>
      <c r="AD987">
        <v>1</v>
      </c>
      <c r="AE987">
        <v>0</v>
      </c>
      <c r="AF987" t="s">
        <v>45</v>
      </c>
      <c r="AG987">
        <v>1.83</v>
      </c>
      <c r="AH987">
        <v>2</v>
      </c>
      <c r="AI987">
        <v>22957109</v>
      </c>
      <c r="AJ987">
        <v>1001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>
      <c r="A988">
        <f>ROW(Source!A2171)</f>
        <v>2171</v>
      </c>
      <c r="B988">
        <v>22957123</v>
      </c>
      <c r="C988">
        <v>22957107</v>
      </c>
      <c r="D988">
        <v>7230811</v>
      </c>
      <c r="E988">
        <v>1</v>
      </c>
      <c r="F988">
        <v>1</v>
      </c>
      <c r="G988">
        <v>7157832</v>
      </c>
      <c r="H988">
        <v>2</v>
      </c>
      <c r="I988" t="s">
        <v>1144</v>
      </c>
      <c r="J988" t="s">
        <v>1145</v>
      </c>
      <c r="K988" t="s">
        <v>1146</v>
      </c>
      <c r="L988">
        <v>1368</v>
      </c>
      <c r="N988">
        <v>1011</v>
      </c>
      <c r="O988" t="s">
        <v>1059</v>
      </c>
      <c r="P988" t="s">
        <v>1059</v>
      </c>
      <c r="Q988">
        <v>1</v>
      </c>
      <c r="X988">
        <v>1.52</v>
      </c>
      <c r="Y988">
        <v>0</v>
      </c>
      <c r="Z988">
        <v>102.11</v>
      </c>
      <c r="AA988">
        <v>30.03</v>
      </c>
      <c r="AB988">
        <v>0</v>
      </c>
      <c r="AC988">
        <v>0</v>
      </c>
      <c r="AD988">
        <v>1</v>
      </c>
      <c r="AE988">
        <v>0</v>
      </c>
      <c r="AF988" t="s">
        <v>45</v>
      </c>
      <c r="AG988">
        <v>1.52</v>
      </c>
      <c r="AH988">
        <v>2</v>
      </c>
      <c r="AI988">
        <v>22957110</v>
      </c>
      <c r="AJ988">
        <v>1002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>
      <c r="A989">
        <f>ROW(Source!A2171)</f>
        <v>2171</v>
      </c>
      <c r="B989">
        <v>22957124</v>
      </c>
      <c r="C989">
        <v>22957107</v>
      </c>
      <c r="D989">
        <v>7231015</v>
      </c>
      <c r="E989">
        <v>1</v>
      </c>
      <c r="F989">
        <v>1</v>
      </c>
      <c r="G989">
        <v>7157832</v>
      </c>
      <c r="H989">
        <v>2</v>
      </c>
      <c r="I989" t="s">
        <v>1394</v>
      </c>
      <c r="J989" t="s">
        <v>1395</v>
      </c>
      <c r="K989" t="s">
        <v>1396</v>
      </c>
      <c r="L989">
        <v>1368</v>
      </c>
      <c r="N989">
        <v>1011</v>
      </c>
      <c r="O989" t="s">
        <v>1059</v>
      </c>
      <c r="P989" t="s">
        <v>1059</v>
      </c>
      <c r="Q989">
        <v>1</v>
      </c>
      <c r="X989">
        <v>1.79</v>
      </c>
      <c r="Y989">
        <v>0</v>
      </c>
      <c r="Z989">
        <v>13.3</v>
      </c>
      <c r="AA989">
        <v>0.97</v>
      </c>
      <c r="AB989">
        <v>0</v>
      </c>
      <c r="AC989">
        <v>0</v>
      </c>
      <c r="AD989">
        <v>1</v>
      </c>
      <c r="AE989">
        <v>0</v>
      </c>
      <c r="AF989" t="s">
        <v>45</v>
      </c>
      <c r="AG989">
        <v>1.79</v>
      </c>
      <c r="AH989">
        <v>2</v>
      </c>
      <c r="AI989">
        <v>22957111</v>
      </c>
      <c r="AJ989">
        <v>1003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>
      <c r="A990">
        <f>ROW(Source!A2171)</f>
        <v>2171</v>
      </c>
      <c r="B990">
        <v>22957125</v>
      </c>
      <c r="C990">
        <v>22957107</v>
      </c>
      <c r="D990">
        <v>7232717</v>
      </c>
      <c r="E990">
        <v>1</v>
      </c>
      <c r="F990">
        <v>1</v>
      </c>
      <c r="G990">
        <v>7157832</v>
      </c>
      <c r="H990">
        <v>3</v>
      </c>
      <c r="I990" t="s">
        <v>1397</v>
      </c>
      <c r="J990" t="s">
        <v>1398</v>
      </c>
      <c r="K990" t="s">
        <v>1399</v>
      </c>
      <c r="L990">
        <v>1348</v>
      </c>
      <c r="N990">
        <v>1009</v>
      </c>
      <c r="O990" t="s">
        <v>138</v>
      </c>
      <c r="P990" t="s">
        <v>138</v>
      </c>
      <c r="Q990">
        <v>1000</v>
      </c>
      <c r="X990">
        <v>2.3599999999999999E-2</v>
      </c>
      <c r="Y990">
        <v>1463.45</v>
      </c>
      <c r="Z990">
        <v>0</v>
      </c>
      <c r="AA990">
        <v>0</v>
      </c>
      <c r="AB990">
        <v>0</v>
      </c>
      <c r="AC990">
        <v>0</v>
      </c>
      <c r="AD990">
        <v>1</v>
      </c>
      <c r="AE990">
        <v>0</v>
      </c>
      <c r="AF990" t="s">
        <v>45</v>
      </c>
      <c r="AG990">
        <v>2.3599999999999999E-2</v>
      </c>
      <c r="AH990">
        <v>2</v>
      </c>
      <c r="AI990">
        <v>22957112</v>
      </c>
      <c r="AJ990">
        <v>1004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>
      <c r="A991">
        <f>ROW(Source!A2171)</f>
        <v>2171</v>
      </c>
      <c r="B991">
        <v>22957126</v>
      </c>
      <c r="C991">
        <v>22957107</v>
      </c>
      <c r="D991">
        <v>7232930</v>
      </c>
      <c r="E991">
        <v>1</v>
      </c>
      <c r="F991">
        <v>1</v>
      </c>
      <c r="G991">
        <v>7157832</v>
      </c>
      <c r="H991">
        <v>3</v>
      </c>
      <c r="I991" t="s">
        <v>1400</v>
      </c>
      <c r="J991" t="s">
        <v>1401</v>
      </c>
      <c r="K991" t="s">
        <v>1402</v>
      </c>
      <c r="L991">
        <v>1327</v>
      </c>
      <c r="N991">
        <v>1005</v>
      </c>
      <c r="O991" t="s">
        <v>462</v>
      </c>
      <c r="P991" t="s">
        <v>462</v>
      </c>
      <c r="Q991">
        <v>1</v>
      </c>
      <c r="X991">
        <v>89</v>
      </c>
      <c r="Y991">
        <v>5.76</v>
      </c>
      <c r="Z991">
        <v>0</v>
      </c>
      <c r="AA991">
        <v>0</v>
      </c>
      <c r="AB991">
        <v>0</v>
      </c>
      <c r="AC991">
        <v>0</v>
      </c>
      <c r="AD991">
        <v>1</v>
      </c>
      <c r="AE991">
        <v>0</v>
      </c>
      <c r="AF991" t="s">
        <v>45</v>
      </c>
      <c r="AG991">
        <v>89</v>
      </c>
      <c r="AH991">
        <v>2</v>
      </c>
      <c r="AI991">
        <v>22957113</v>
      </c>
      <c r="AJ991">
        <v>1005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>
      <c r="A992">
        <f>ROW(Source!A2171)</f>
        <v>2171</v>
      </c>
      <c r="B992">
        <v>22957127</v>
      </c>
      <c r="C992">
        <v>22957107</v>
      </c>
      <c r="D992">
        <v>7231843</v>
      </c>
      <c r="E992">
        <v>1</v>
      </c>
      <c r="F992">
        <v>1</v>
      </c>
      <c r="G992">
        <v>7157832</v>
      </c>
      <c r="H992">
        <v>3</v>
      </c>
      <c r="I992" t="s">
        <v>1169</v>
      </c>
      <c r="J992" t="s">
        <v>1170</v>
      </c>
      <c r="K992" t="s">
        <v>1171</v>
      </c>
      <c r="L992">
        <v>1348</v>
      </c>
      <c r="N992">
        <v>1009</v>
      </c>
      <c r="O992" t="s">
        <v>138</v>
      </c>
      <c r="P992" t="s">
        <v>138</v>
      </c>
      <c r="Q992">
        <v>1000</v>
      </c>
      <c r="X992">
        <v>4.13E-3</v>
      </c>
      <c r="Y992">
        <v>6521.42</v>
      </c>
      <c r="Z992">
        <v>0</v>
      </c>
      <c r="AA992">
        <v>0</v>
      </c>
      <c r="AB992">
        <v>0</v>
      </c>
      <c r="AC992">
        <v>0</v>
      </c>
      <c r="AD992">
        <v>1</v>
      </c>
      <c r="AE992">
        <v>0</v>
      </c>
      <c r="AF992" t="s">
        <v>45</v>
      </c>
      <c r="AG992">
        <v>4.13E-3</v>
      </c>
      <c r="AH992">
        <v>2</v>
      </c>
      <c r="AI992">
        <v>22957114</v>
      </c>
      <c r="AJ992">
        <v>1006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>
      <c r="A993">
        <f>ROW(Source!A2171)</f>
        <v>2171</v>
      </c>
      <c r="B993">
        <v>22957128</v>
      </c>
      <c r="C993">
        <v>22957107</v>
      </c>
      <c r="D993">
        <v>7231844</v>
      </c>
      <c r="E993">
        <v>1</v>
      </c>
      <c r="F993">
        <v>1</v>
      </c>
      <c r="G993">
        <v>7157832</v>
      </c>
      <c r="H993">
        <v>3</v>
      </c>
      <c r="I993" t="s">
        <v>1403</v>
      </c>
      <c r="J993" t="s">
        <v>1404</v>
      </c>
      <c r="K993" t="s">
        <v>1405</v>
      </c>
      <c r="L993">
        <v>1348</v>
      </c>
      <c r="N993">
        <v>1009</v>
      </c>
      <c r="O993" t="s">
        <v>138</v>
      </c>
      <c r="P993" t="s">
        <v>138</v>
      </c>
      <c r="Q993">
        <v>1000</v>
      </c>
      <c r="X993">
        <v>2.0999999999999999E-3</v>
      </c>
      <c r="Y993">
        <v>7875.24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0</v>
      </c>
      <c r="AF993" t="s">
        <v>45</v>
      </c>
      <c r="AG993">
        <v>2.0999999999999999E-3</v>
      </c>
      <c r="AH993">
        <v>2</v>
      </c>
      <c r="AI993">
        <v>22957115</v>
      </c>
      <c r="AJ993">
        <v>1007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>
      <c r="A994">
        <f>ROW(Source!A2171)</f>
        <v>2171</v>
      </c>
      <c r="B994">
        <v>22957129</v>
      </c>
      <c r="C994">
        <v>22957107</v>
      </c>
      <c r="D994">
        <v>7231857</v>
      </c>
      <c r="E994">
        <v>1</v>
      </c>
      <c r="F994">
        <v>1</v>
      </c>
      <c r="G994">
        <v>7157832</v>
      </c>
      <c r="H994">
        <v>3</v>
      </c>
      <c r="I994" t="s">
        <v>1406</v>
      </c>
      <c r="J994" t="s">
        <v>1407</v>
      </c>
      <c r="K994" t="s">
        <v>1408</v>
      </c>
      <c r="L994">
        <v>1348</v>
      </c>
      <c r="N994">
        <v>1009</v>
      </c>
      <c r="O994" t="s">
        <v>138</v>
      </c>
      <c r="P994" t="s">
        <v>138</v>
      </c>
      <c r="Q994">
        <v>1000</v>
      </c>
      <c r="X994">
        <v>1.6E-2</v>
      </c>
      <c r="Y994">
        <v>1227.3800000000001</v>
      </c>
      <c r="Z994">
        <v>0</v>
      </c>
      <c r="AA994">
        <v>0</v>
      </c>
      <c r="AB994">
        <v>0</v>
      </c>
      <c r="AC994">
        <v>0</v>
      </c>
      <c r="AD994">
        <v>1</v>
      </c>
      <c r="AE994">
        <v>0</v>
      </c>
      <c r="AF994" t="s">
        <v>45</v>
      </c>
      <c r="AG994">
        <v>1.6E-2</v>
      </c>
      <c r="AH994">
        <v>2</v>
      </c>
      <c r="AI994">
        <v>22957116</v>
      </c>
      <c r="AJ994">
        <v>1008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>
      <c r="A995">
        <f>ROW(Source!A2171)</f>
        <v>2171</v>
      </c>
      <c r="B995">
        <v>22957130</v>
      </c>
      <c r="C995">
        <v>22957107</v>
      </c>
      <c r="D995">
        <v>7231936</v>
      </c>
      <c r="E995">
        <v>1</v>
      </c>
      <c r="F995">
        <v>1</v>
      </c>
      <c r="G995">
        <v>7157832</v>
      </c>
      <c r="H995">
        <v>3</v>
      </c>
      <c r="I995" t="s">
        <v>1172</v>
      </c>
      <c r="J995" t="s">
        <v>1173</v>
      </c>
      <c r="K995" t="s">
        <v>1174</v>
      </c>
      <c r="L995">
        <v>1339</v>
      </c>
      <c r="N995">
        <v>1007</v>
      </c>
      <c r="O995" t="s">
        <v>102</v>
      </c>
      <c r="P995" t="s">
        <v>102</v>
      </c>
      <c r="Q995">
        <v>1</v>
      </c>
      <c r="X995">
        <v>0.08</v>
      </c>
      <c r="Y995">
        <v>1828.56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0</v>
      </c>
      <c r="AF995" t="s">
        <v>45</v>
      </c>
      <c r="AG995">
        <v>0.08</v>
      </c>
      <c r="AH995">
        <v>2</v>
      </c>
      <c r="AI995">
        <v>22957117</v>
      </c>
      <c r="AJ995">
        <v>1009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>
      <c r="A996">
        <f>ROW(Source!A2171)</f>
        <v>2171</v>
      </c>
      <c r="B996">
        <v>22957131</v>
      </c>
      <c r="C996">
        <v>22957107</v>
      </c>
      <c r="D996">
        <v>7232436</v>
      </c>
      <c r="E996">
        <v>1</v>
      </c>
      <c r="F996">
        <v>1</v>
      </c>
      <c r="G996">
        <v>7157832</v>
      </c>
      <c r="H996">
        <v>3</v>
      </c>
      <c r="I996" t="s">
        <v>1268</v>
      </c>
      <c r="J996" t="s">
        <v>1269</v>
      </c>
      <c r="K996" t="s">
        <v>1270</v>
      </c>
      <c r="L996">
        <v>1346</v>
      </c>
      <c r="N996">
        <v>1009</v>
      </c>
      <c r="O996" t="s">
        <v>163</v>
      </c>
      <c r="P996" t="s">
        <v>163</v>
      </c>
      <c r="Q996">
        <v>1</v>
      </c>
      <c r="X996">
        <v>108</v>
      </c>
      <c r="Y996">
        <v>9.86</v>
      </c>
      <c r="Z996">
        <v>0</v>
      </c>
      <c r="AA996">
        <v>0</v>
      </c>
      <c r="AB996">
        <v>0</v>
      </c>
      <c r="AC996">
        <v>0</v>
      </c>
      <c r="AD996">
        <v>1</v>
      </c>
      <c r="AE996">
        <v>0</v>
      </c>
      <c r="AF996" t="s">
        <v>45</v>
      </c>
      <c r="AG996">
        <v>108</v>
      </c>
      <c r="AH996">
        <v>2</v>
      </c>
      <c r="AI996">
        <v>22957118</v>
      </c>
      <c r="AJ996">
        <v>1010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>
      <c r="A997">
        <f>ROW(Source!A2171)</f>
        <v>2171</v>
      </c>
      <c r="B997">
        <v>22957132</v>
      </c>
      <c r="C997">
        <v>22957107</v>
      </c>
      <c r="D997">
        <v>7234974</v>
      </c>
      <c r="E997">
        <v>1</v>
      </c>
      <c r="F997">
        <v>1</v>
      </c>
      <c r="G997">
        <v>7157832</v>
      </c>
      <c r="H997">
        <v>3</v>
      </c>
      <c r="I997" t="s">
        <v>1409</v>
      </c>
      <c r="J997" t="s">
        <v>1410</v>
      </c>
      <c r="K997" t="s">
        <v>1411</v>
      </c>
      <c r="L997">
        <v>1339</v>
      </c>
      <c r="N997">
        <v>1007</v>
      </c>
      <c r="O997" t="s">
        <v>102</v>
      </c>
      <c r="P997" t="s">
        <v>102</v>
      </c>
      <c r="Q997">
        <v>1</v>
      </c>
      <c r="X997">
        <v>0.105</v>
      </c>
      <c r="Y997">
        <v>540.41999999999996</v>
      </c>
      <c r="Z997">
        <v>0</v>
      </c>
      <c r="AA997">
        <v>0</v>
      </c>
      <c r="AB997">
        <v>0</v>
      </c>
      <c r="AC997">
        <v>0</v>
      </c>
      <c r="AD997">
        <v>1</v>
      </c>
      <c r="AE997">
        <v>0</v>
      </c>
      <c r="AF997" t="s">
        <v>45</v>
      </c>
      <c r="AG997">
        <v>0.105</v>
      </c>
      <c r="AH997">
        <v>2</v>
      </c>
      <c r="AI997">
        <v>22957119</v>
      </c>
      <c r="AJ997">
        <v>1011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>
      <c r="A998">
        <f>ROW(Source!A2171)</f>
        <v>2171</v>
      </c>
      <c r="B998">
        <v>22957133</v>
      </c>
      <c r="C998">
        <v>22957107</v>
      </c>
      <c r="D998">
        <v>7238382</v>
      </c>
      <c r="E998">
        <v>1</v>
      </c>
      <c r="F998">
        <v>1</v>
      </c>
      <c r="G998">
        <v>7157832</v>
      </c>
      <c r="H998">
        <v>3</v>
      </c>
      <c r="I998" t="s">
        <v>1412</v>
      </c>
      <c r="J998" t="s">
        <v>1413</v>
      </c>
      <c r="K998" t="s">
        <v>1414</v>
      </c>
      <c r="L998">
        <v>1346</v>
      </c>
      <c r="N998">
        <v>1009</v>
      </c>
      <c r="O998" t="s">
        <v>163</v>
      </c>
      <c r="P998" t="s">
        <v>163</v>
      </c>
      <c r="Q998">
        <v>1</v>
      </c>
      <c r="X998">
        <v>37.5</v>
      </c>
      <c r="Y998">
        <v>4.37</v>
      </c>
      <c r="Z998">
        <v>0</v>
      </c>
      <c r="AA998">
        <v>0</v>
      </c>
      <c r="AB998">
        <v>0</v>
      </c>
      <c r="AC998">
        <v>0</v>
      </c>
      <c r="AD998">
        <v>1</v>
      </c>
      <c r="AE998">
        <v>0</v>
      </c>
      <c r="AF998" t="s">
        <v>45</v>
      </c>
      <c r="AG998">
        <v>37.5</v>
      </c>
      <c r="AH998">
        <v>2</v>
      </c>
      <c r="AI998">
        <v>22957120</v>
      </c>
      <c r="AJ998">
        <v>1012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>
      <c r="A999">
        <f>ROW(Source!A2171)</f>
        <v>2171</v>
      </c>
      <c r="B999">
        <v>22957134</v>
      </c>
      <c r="C999">
        <v>22957107</v>
      </c>
      <c r="D999">
        <v>7173571</v>
      </c>
      <c r="E999">
        <v>7157832</v>
      </c>
      <c r="F999">
        <v>1</v>
      </c>
      <c r="G999">
        <v>7157832</v>
      </c>
      <c r="H999">
        <v>3</v>
      </c>
      <c r="I999" t="s">
        <v>1532</v>
      </c>
      <c r="J999" t="s">
        <v>45</v>
      </c>
      <c r="K999" t="s">
        <v>1533</v>
      </c>
      <c r="L999">
        <v>1035</v>
      </c>
      <c r="N999">
        <v>1013</v>
      </c>
      <c r="O999" t="s">
        <v>325</v>
      </c>
      <c r="P999" t="s">
        <v>325</v>
      </c>
      <c r="Q999">
        <v>1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 t="s">
        <v>45</v>
      </c>
      <c r="AG999">
        <v>0</v>
      </c>
      <c r="AH999">
        <v>3</v>
      </c>
      <c r="AI999">
        <v>-1</v>
      </c>
      <c r="AJ999" t="s">
        <v>45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>
      <c r="A1000">
        <f>ROW(Source!A2171)</f>
        <v>2171</v>
      </c>
      <c r="B1000">
        <v>22957135</v>
      </c>
      <c r="C1000">
        <v>22957107</v>
      </c>
      <c r="D1000">
        <v>7176323</v>
      </c>
      <c r="E1000">
        <v>7157832</v>
      </c>
      <c r="F1000">
        <v>1</v>
      </c>
      <c r="G1000">
        <v>7157832</v>
      </c>
      <c r="H1000">
        <v>3</v>
      </c>
      <c r="I1000" t="s">
        <v>1534</v>
      </c>
      <c r="J1000" t="s">
        <v>45</v>
      </c>
      <c r="K1000" t="s">
        <v>1535</v>
      </c>
      <c r="L1000">
        <v>1327</v>
      </c>
      <c r="N1000">
        <v>1005</v>
      </c>
      <c r="O1000" t="s">
        <v>462</v>
      </c>
      <c r="P1000" t="s">
        <v>462</v>
      </c>
      <c r="Q1000">
        <v>1</v>
      </c>
      <c r="X1000">
        <v>100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 t="s">
        <v>45</v>
      </c>
      <c r="AG1000">
        <v>100</v>
      </c>
      <c r="AH1000">
        <v>3</v>
      </c>
      <c r="AI1000">
        <v>-1</v>
      </c>
      <c r="AJ1000" t="s">
        <v>45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>
      <c r="A1001">
        <f>ROW(Source!A2200)</f>
        <v>2200</v>
      </c>
      <c r="B1001">
        <v>22957154</v>
      </c>
      <c r="C1001">
        <v>22957140</v>
      </c>
      <c r="D1001">
        <v>7157835</v>
      </c>
      <c r="E1001">
        <v>7157832</v>
      </c>
      <c r="F1001">
        <v>1</v>
      </c>
      <c r="G1001">
        <v>7157832</v>
      </c>
      <c r="H1001">
        <v>1</v>
      </c>
      <c r="I1001" t="s">
        <v>1053</v>
      </c>
      <c r="J1001" t="s">
        <v>45</v>
      </c>
      <c r="K1001" t="s">
        <v>1054</v>
      </c>
      <c r="L1001">
        <v>1191</v>
      </c>
      <c r="N1001">
        <v>1013</v>
      </c>
      <c r="O1001" t="s">
        <v>1055</v>
      </c>
      <c r="P1001" t="s">
        <v>1055</v>
      </c>
      <c r="Q1001">
        <v>1</v>
      </c>
      <c r="X1001">
        <v>89.9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1</v>
      </c>
      <c r="AE1001">
        <v>1</v>
      </c>
      <c r="AF1001" t="s">
        <v>45</v>
      </c>
      <c r="AG1001">
        <v>89.9</v>
      </c>
      <c r="AH1001">
        <v>2</v>
      </c>
      <c r="AI1001">
        <v>22957141</v>
      </c>
      <c r="AJ1001">
        <v>1015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>
      <c r="A1002">
        <f>ROW(Source!A2200)</f>
        <v>2200</v>
      </c>
      <c r="B1002">
        <v>22957155</v>
      </c>
      <c r="C1002">
        <v>22957140</v>
      </c>
      <c r="D1002">
        <v>7231421</v>
      </c>
      <c r="E1002">
        <v>1</v>
      </c>
      <c r="F1002">
        <v>1</v>
      </c>
      <c r="G1002">
        <v>7157832</v>
      </c>
      <c r="H1002">
        <v>2</v>
      </c>
      <c r="I1002" t="s">
        <v>1157</v>
      </c>
      <c r="J1002" t="s">
        <v>1158</v>
      </c>
      <c r="K1002" t="s">
        <v>1159</v>
      </c>
      <c r="L1002">
        <v>1368</v>
      </c>
      <c r="N1002">
        <v>1011</v>
      </c>
      <c r="O1002" t="s">
        <v>1059</v>
      </c>
      <c r="P1002" t="s">
        <v>1059</v>
      </c>
      <c r="Q1002">
        <v>1</v>
      </c>
      <c r="X1002">
        <v>1.83</v>
      </c>
      <c r="Y1002">
        <v>0</v>
      </c>
      <c r="Z1002">
        <v>74.44</v>
      </c>
      <c r="AA1002">
        <v>17.59</v>
      </c>
      <c r="AB1002">
        <v>0</v>
      </c>
      <c r="AC1002">
        <v>0</v>
      </c>
      <c r="AD1002">
        <v>1</v>
      </c>
      <c r="AE1002">
        <v>0</v>
      </c>
      <c r="AF1002" t="s">
        <v>45</v>
      </c>
      <c r="AG1002">
        <v>1.83</v>
      </c>
      <c r="AH1002">
        <v>2</v>
      </c>
      <c r="AI1002">
        <v>22957142</v>
      </c>
      <c r="AJ1002">
        <v>1016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>
      <c r="A1003">
        <f>ROW(Source!A2200)</f>
        <v>2200</v>
      </c>
      <c r="B1003">
        <v>22957156</v>
      </c>
      <c r="C1003">
        <v>22957140</v>
      </c>
      <c r="D1003">
        <v>7230811</v>
      </c>
      <c r="E1003">
        <v>1</v>
      </c>
      <c r="F1003">
        <v>1</v>
      </c>
      <c r="G1003">
        <v>7157832</v>
      </c>
      <c r="H1003">
        <v>2</v>
      </c>
      <c r="I1003" t="s">
        <v>1144</v>
      </c>
      <c r="J1003" t="s">
        <v>1145</v>
      </c>
      <c r="K1003" t="s">
        <v>1146</v>
      </c>
      <c r="L1003">
        <v>1368</v>
      </c>
      <c r="N1003">
        <v>1011</v>
      </c>
      <c r="O1003" t="s">
        <v>1059</v>
      </c>
      <c r="P1003" t="s">
        <v>1059</v>
      </c>
      <c r="Q1003">
        <v>1</v>
      </c>
      <c r="X1003">
        <v>1.52</v>
      </c>
      <c r="Y1003">
        <v>0</v>
      </c>
      <c r="Z1003">
        <v>102.11</v>
      </c>
      <c r="AA1003">
        <v>30.03</v>
      </c>
      <c r="AB1003">
        <v>0</v>
      </c>
      <c r="AC1003">
        <v>0</v>
      </c>
      <c r="AD1003">
        <v>1</v>
      </c>
      <c r="AE1003">
        <v>0</v>
      </c>
      <c r="AF1003" t="s">
        <v>45</v>
      </c>
      <c r="AG1003">
        <v>1.52</v>
      </c>
      <c r="AH1003">
        <v>2</v>
      </c>
      <c r="AI1003">
        <v>22957143</v>
      </c>
      <c r="AJ1003">
        <v>1017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>
      <c r="A1004">
        <f>ROW(Source!A2200)</f>
        <v>2200</v>
      </c>
      <c r="B1004">
        <v>22957157</v>
      </c>
      <c r="C1004">
        <v>22957140</v>
      </c>
      <c r="D1004">
        <v>7231015</v>
      </c>
      <c r="E1004">
        <v>1</v>
      </c>
      <c r="F1004">
        <v>1</v>
      </c>
      <c r="G1004">
        <v>7157832</v>
      </c>
      <c r="H1004">
        <v>2</v>
      </c>
      <c r="I1004" t="s">
        <v>1394</v>
      </c>
      <c r="J1004" t="s">
        <v>1395</v>
      </c>
      <c r="K1004" t="s">
        <v>1396</v>
      </c>
      <c r="L1004">
        <v>1368</v>
      </c>
      <c r="N1004">
        <v>1011</v>
      </c>
      <c r="O1004" t="s">
        <v>1059</v>
      </c>
      <c r="P1004" t="s">
        <v>1059</v>
      </c>
      <c r="Q1004">
        <v>1</v>
      </c>
      <c r="X1004">
        <v>1.79</v>
      </c>
      <c r="Y1004">
        <v>0</v>
      </c>
      <c r="Z1004">
        <v>13.3</v>
      </c>
      <c r="AA1004">
        <v>0.97</v>
      </c>
      <c r="AB1004">
        <v>0</v>
      </c>
      <c r="AC1004">
        <v>0</v>
      </c>
      <c r="AD1004">
        <v>1</v>
      </c>
      <c r="AE1004">
        <v>0</v>
      </c>
      <c r="AF1004" t="s">
        <v>45</v>
      </c>
      <c r="AG1004">
        <v>1.79</v>
      </c>
      <c r="AH1004">
        <v>2</v>
      </c>
      <c r="AI1004">
        <v>22957144</v>
      </c>
      <c r="AJ1004">
        <v>1018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>
      <c r="A1005">
        <f>ROW(Source!A2200)</f>
        <v>2200</v>
      </c>
      <c r="B1005">
        <v>22957158</v>
      </c>
      <c r="C1005">
        <v>22957140</v>
      </c>
      <c r="D1005">
        <v>7232717</v>
      </c>
      <c r="E1005">
        <v>1</v>
      </c>
      <c r="F1005">
        <v>1</v>
      </c>
      <c r="G1005">
        <v>7157832</v>
      </c>
      <c r="H1005">
        <v>3</v>
      </c>
      <c r="I1005" t="s">
        <v>1397</v>
      </c>
      <c r="J1005" t="s">
        <v>1398</v>
      </c>
      <c r="K1005" t="s">
        <v>1399</v>
      </c>
      <c r="L1005">
        <v>1348</v>
      </c>
      <c r="N1005">
        <v>1009</v>
      </c>
      <c r="O1005" t="s">
        <v>138</v>
      </c>
      <c r="P1005" t="s">
        <v>138</v>
      </c>
      <c r="Q1005">
        <v>1000</v>
      </c>
      <c r="X1005">
        <v>2.3599999999999999E-2</v>
      </c>
      <c r="Y1005">
        <v>1463.45</v>
      </c>
      <c r="Z1005">
        <v>0</v>
      </c>
      <c r="AA1005">
        <v>0</v>
      </c>
      <c r="AB1005">
        <v>0</v>
      </c>
      <c r="AC1005">
        <v>0</v>
      </c>
      <c r="AD1005">
        <v>1</v>
      </c>
      <c r="AE1005">
        <v>0</v>
      </c>
      <c r="AF1005" t="s">
        <v>45</v>
      </c>
      <c r="AG1005">
        <v>2.3599999999999999E-2</v>
      </c>
      <c r="AH1005">
        <v>2</v>
      </c>
      <c r="AI1005">
        <v>22957145</v>
      </c>
      <c r="AJ1005">
        <v>1019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>
      <c r="A1006">
        <f>ROW(Source!A2200)</f>
        <v>2200</v>
      </c>
      <c r="B1006">
        <v>22957159</v>
      </c>
      <c r="C1006">
        <v>22957140</v>
      </c>
      <c r="D1006">
        <v>7232930</v>
      </c>
      <c r="E1006">
        <v>1</v>
      </c>
      <c r="F1006">
        <v>1</v>
      </c>
      <c r="G1006">
        <v>7157832</v>
      </c>
      <c r="H1006">
        <v>3</v>
      </c>
      <c r="I1006" t="s">
        <v>1400</v>
      </c>
      <c r="J1006" t="s">
        <v>1401</v>
      </c>
      <c r="K1006" t="s">
        <v>1402</v>
      </c>
      <c r="L1006">
        <v>1327</v>
      </c>
      <c r="N1006">
        <v>1005</v>
      </c>
      <c r="O1006" t="s">
        <v>462</v>
      </c>
      <c r="P1006" t="s">
        <v>462</v>
      </c>
      <c r="Q1006">
        <v>1</v>
      </c>
      <c r="X1006">
        <v>89</v>
      </c>
      <c r="Y1006">
        <v>5.76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0</v>
      </c>
      <c r="AF1006" t="s">
        <v>45</v>
      </c>
      <c r="AG1006">
        <v>89</v>
      </c>
      <c r="AH1006">
        <v>2</v>
      </c>
      <c r="AI1006">
        <v>22957146</v>
      </c>
      <c r="AJ1006">
        <v>1020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>
      <c r="A1007">
        <f>ROW(Source!A2200)</f>
        <v>2200</v>
      </c>
      <c r="B1007">
        <v>22957160</v>
      </c>
      <c r="C1007">
        <v>22957140</v>
      </c>
      <c r="D1007">
        <v>7231843</v>
      </c>
      <c r="E1007">
        <v>1</v>
      </c>
      <c r="F1007">
        <v>1</v>
      </c>
      <c r="G1007">
        <v>7157832</v>
      </c>
      <c r="H1007">
        <v>3</v>
      </c>
      <c r="I1007" t="s">
        <v>1169</v>
      </c>
      <c r="J1007" t="s">
        <v>1170</v>
      </c>
      <c r="K1007" t="s">
        <v>1171</v>
      </c>
      <c r="L1007">
        <v>1348</v>
      </c>
      <c r="N1007">
        <v>1009</v>
      </c>
      <c r="O1007" t="s">
        <v>138</v>
      </c>
      <c r="P1007" t="s">
        <v>138</v>
      </c>
      <c r="Q1007">
        <v>1000</v>
      </c>
      <c r="X1007">
        <v>4.13E-3</v>
      </c>
      <c r="Y1007">
        <v>6521.42</v>
      </c>
      <c r="Z1007">
        <v>0</v>
      </c>
      <c r="AA1007">
        <v>0</v>
      </c>
      <c r="AB1007">
        <v>0</v>
      </c>
      <c r="AC1007">
        <v>0</v>
      </c>
      <c r="AD1007">
        <v>1</v>
      </c>
      <c r="AE1007">
        <v>0</v>
      </c>
      <c r="AF1007" t="s">
        <v>45</v>
      </c>
      <c r="AG1007">
        <v>4.13E-3</v>
      </c>
      <c r="AH1007">
        <v>2</v>
      </c>
      <c r="AI1007">
        <v>22957147</v>
      </c>
      <c r="AJ1007">
        <v>1021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>
      <c r="A1008">
        <f>ROW(Source!A2200)</f>
        <v>2200</v>
      </c>
      <c r="B1008">
        <v>22957161</v>
      </c>
      <c r="C1008">
        <v>22957140</v>
      </c>
      <c r="D1008">
        <v>7231844</v>
      </c>
      <c r="E1008">
        <v>1</v>
      </c>
      <c r="F1008">
        <v>1</v>
      </c>
      <c r="G1008">
        <v>7157832</v>
      </c>
      <c r="H1008">
        <v>3</v>
      </c>
      <c r="I1008" t="s">
        <v>1403</v>
      </c>
      <c r="J1008" t="s">
        <v>1404</v>
      </c>
      <c r="K1008" t="s">
        <v>1405</v>
      </c>
      <c r="L1008">
        <v>1348</v>
      </c>
      <c r="N1008">
        <v>1009</v>
      </c>
      <c r="O1008" t="s">
        <v>138</v>
      </c>
      <c r="P1008" t="s">
        <v>138</v>
      </c>
      <c r="Q1008">
        <v>1000</v>
      </c>
      <c r="X1008">
        <v>2.0999999999999999E-3</v>
      </c>
      <c r="Y1008">
        <v>7875.24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0</v>
      </c>
      <c r="AF1008" t="s">
        <v>45</v>
      </c>
      <c r="AG1008">
        <v>2.0999999999999999E-3</v>
      </c>
      <c r="AH1008">
        <v>2</v>
      </c>
      <c r="AI1008">
        <v>22957148</v>
      </c>
      <c r="AJ1008">
        <v>1022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>
      <c r="A1009">
        <f>ROW(Source!A2200)</f>
        <v>2200</v>
      </c>
      <c r="B1009">
        <v>22957162</v>
      </c>
      <c r="C1009">
        <v>22957140</v>
      </c>
      <c r="D1009">
        <v>7231857</v>
      </c>
      <c r="E1009">
        <v>1</v>
      </c>
      <c r="F1009">
        <v>1</v>
      </c>
      <c r="G1009">
        <v>7157832</v>
      </c>
      <c r="H1009">
        <v>3</v>
      </c>
      <c r="I1009" t="s">
        <v>1406</v>
      </c>
      <c r="J1009" t="s">
        <v>1407</v>
      </c>
      <c r="K1009" t="s">
        <v>1408</v>
      </c>
      <c r="L1009">
        <v>1348</v>
      </c>
      <c r="N1009">
        <v>1009</v>
      </c>
      <c r="O1009" t="s">
        <v>138</v>
      </c>
      <c r="P1009" t="s">
        <v>138</v>
      </c>
      <c r="Q1009">
        <v>1000</v>
      </c>
      <c r="X1009">
        <v>1.6E-2</v>
      </c>
      <c r="Y1009">
        <v>1227.3800000000001</v>
      </c>
      <c r="Z1009">
        <v>0</v>
      </c>
      <c r="AA1009">
        <v>0</v>
      </c>
      <c r="AB1009">
        <v>0</v>
      </c>
      <c r="AC1009">
        <v>0</v>
      </c>
      <c r="AD1009">
        <v>1</v>
      </c>
      <c r="AE1009">
        <v>0</v>
      </c>
      <c r="AF1009" t="s">
        <v>45</v>
      </c>
      <c r="AG1009">
        <v>1.6E-2</v>
      </c>
      <c r="AH1009">
        <v>2</v>
      </c>
      <c r="AI1009">
        <v>22957149</v>
      </c>
      <c r="AJ1009">
        <v>1023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>
      <c r="A1010">
        <f>ROW(Source!A2200)</f>
        <v>2200</v>
      </c>
      <c r="B1010">
        <v>22957163</v>
      </c>
      <c r="C1010">
        <v>22957140</v>
      </c>
      <c r="D1010">
        <v>7231936</v>
      </c>
      <c r="E1010">
        <v>1</v>
      </c>
      <c r="F1010">
        <v>1</v>
      </c>
      <c r="G1010">
        <v>7157832</v>
      </c>
      <c r="H1010">
        <v>3</v>
      </c>
      <c r="I1010" t="s">
        <v>1172</v>
      </c>
      <c r="J1010" t="s">
        <v>1173</v>
      </c>
      <c r="K1010" t="s">
        <v>1174</v>
      </c>
      <c r="L1010">
        <v>1339</v>
      </c>
      <c r="N1010">
        <v>1007</v>
      </c>
      <c r="O1010" t="s">
        <v>102</v>
      </c>
      <c r="P1010" t="s">
        <v>102</v>
      </c>
      <c r="Q1010">
        <v>1</v>
      </c>
      <c r="X1010">
        <v>0.08</v>
      </c>
      <c r="Y1010">
        <v>1828.56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 t="s">
        <v>45</v>
      </c>
      <c r="AG1010">
        <v>0.08</v>
      </c>
      <c r="AH1010">
        <v>2</v>
      </c>
      <c r="AI1010">
        <v>22957150</v>
      </c>
      <c r="AJ1010">
        <v>1024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>
      <c r="A1011">
        <f>ROW(Source!A2200)</f>
        <v>2200</v>
      </c>
      <c r="B1011">
        <v>22957164</v>
      </c>
      <c r="C1011">
        <v>22957140</v>
      </c>
      <c r="D1011">
        <v>7232436</v>
      </c>
      <c r="E1011">
        <v>1</v>
      </c>
      <c r="F1011">
        <v>1</v>
      </c>
      <c r="G1011">
        <v>7157832</v>
      </c>
      <c r="H1011">
        <v>3</v>
      </c>
      <c r="I1011" t="s">
        <v>1268</v>
      </c>
      <c r="J1011" t="s">
        <v>1269</v>
      </c>
      <c r="K1011" t="s">
        <v>1270</v>
      </c>
      <c r="L1011">
        <v>1346</v>
      </c>
      <c r="N1011">
        <v>1009</v>
      </c>
      <c r="O1011" t="s">
        <v>163</v>
      </c>
      <c r="P1011" t="s">
        <v>163</v>
      </c>
      <c r="Q1011">
        <v>1</v>
      </c>
      <c r="X1011">
        <v>108</v>
      </c>
      <c r="Y1011">
        <v>9.86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0</v>
      </c>
      <c r="AF1011" t="s">
        <v>45</v>
      </c>
      <c r="AG1011">
        <v>108</v>
      </c>
      <c r="AH1011">
        <v>2</v>
      </c>
      <c r="AI1011">
        <v>22957151</v>
      </c>
      <c r="AJ1011">
        <v>1025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>
      <c r="A1012">
        <f>ROW(Source!A2200)</f>
        <v>2200</v>
      </c>
      <c r="B1012">
        <v>22957165</v>
      </c>
      <c r="C1012">
        <v>22957140</v>
      </c>
      <c r="D1012">
        <v>7234974</v>
      </c>
      <c r="E1012">
        <v>1</v>
      </c>
      <c r="F1012">
        <v>1</v>
      </c>
      <c r="G1012">
        <v>7157832</v>
      </c>
      <c r="H1012">
        <v>3</v>
      </c>
      <c r="I1012" t="s">
        <v>1409</v>
      </c>
      <c r="J1012" t="s">
        <v>1410</v>
      </c>
      <c r="K1012" t="s">
        <v>1411</v>
      </c>
      <c r="L1012">
        <v>1339</v>
      </c>
      <c r="N1012">
        <v>1007</v>
      </c>
      <c r="O1012" t="s">
        <v>102</v>
      </c>
      <c r="P1012" t="s">
        <v>102</v>
      </c>
      <c r="Q1012">
        <v>1</v>
      </c>
      <c r="X1012">
        <v>0.105</v>
      </c>
      <c r="Y1012">
        <v>540.41999999999996</v>
      </c>
      <c r="Z1012">
        <v>0</v>
      </c>
      <c r="AA1012">
        <v>0</v>
      </c>
      <c r="AB1012">
        <v>0</v>
      </c>
      <c r="AC1012">
        <v>0</v>
      </c>
      <c r="AD1012">
        <v>1</v>
      </c>
      <c r="AE1012">
        <v>0</v>
      </c>
      <c r="AF1012" t="s">
        <v>45</v>
      </c>
      <c r="AG1012">
        <v>0.105</v>
      </c>
      <c r="AH1012">
        <v>2</v>
      </c>
      <c r="AI1012">
        <v>22957152</v>
      </c>
      <c r="AJ1012">
        <v>1026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>
      <c r="A1013">
        <f>ROW(Source!A2200)</f>
        <v>2200</v>
      </c>
      <c r="B1013">
        <v>22957166</v>
      </c>
      <c r="C1013">
        <v>22957140</v>
      </c>
      <c r="D1013">
        <v>7238382</v>
      </c>
      <c r="E1013">
        <v>1</v>
      </c>
      <c r="F1013">
        <v>1</v>
      </c>
      <c r="G1013">
        <v>7157832</v>
      </c>
      <c r="H1013">
        <v>3</v>
      </c>
      <c r="I1013" t="s">
        <v>1412</v>
      </c>
      <c r="J1013" t="s">
        <v>1413</v>
      </c>
      <c r="K1013" t="s">
        <v>1414</v>
      </c>
      <c r="L1013">
        <v>1346</v>
      </c>
      <c r="N1013">
        <v>1009</v>
      </c>
      <c r="O1013" t="s">
        <v>163</v>
      </c>
      <c r="P1013" t="s">
        <v>163</v>
      </c>
      <c r="Q1013">
        <v>1</v>
      </c>
      <c r="X1013">
        <v>37.5</v>
      </c>
      <c r="Y1013">
        <v>4.37</v>
      </c>
      <c r="Z1013">
        <v>0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 t="s">
        <v>45</v>
      </c>
      <c r="AG1013">
        <v>37.5</v>
      </c>
      <c r="AH1013">
        <v>2</v>
      </c>
      <c r="AI1013">
        <v>22957153</v>
      </c>
      <c r="AJ1013">
        <v>1027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>
      <c r="A1014">
        <f>ROW(Source!A2200)</f>
        <v>2200</v>
      </c>
      <c r="B1014">
        <v>22957167</v>
      </c>
      <c r="C1014">
        <v>22957140</v>
      </c>
      <c r="D1014">
        <v>7173571</v>
      </c>
      <c r="E1014">
        <v>7157832</v>
      </c>
      <c r="F1014">
        <v>1</v>
      </c>
      <c r="G1014">
        <v>7157832</v>
      </c>
      <c r="H1014">
        <v>3</v>
      </c>
      <c r="I1014" t="s">
        <v>1532</v>
      </c>
      <c r="J1014" t="s">
        <v>45</v>
      </c>
      <c r="K1014" t="s">
        <v>1533</v>
      </c>
      <c r="L1014">
        <v>1035</v>
      </c>
      <c r="N1014">
        <v>1013</v>
      </c>
      <c r="O1014" t="s">
        <v>325</v>
      </c>
      <c r="P1014" t="s">
        <v>325</v>
      </c>
      <c r="Q1014">
        <v>1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 t="s">
        <v>45</v>
      </c>
      <c r="AG1014">
        <v>0</v>
      </c>
      <c r="AH1014">
        <v>3</v>
      </c>
      <c r="AI1014">
        <v>-1</v>
      </c>
      <c r="AJ1014" t="s">
        <v>45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>
      <c r="A1015">
        <f>ROW(Source!A2200)</f>
        <v>2200</v>
      </c>
      <c r="B1015">
        <v>22957168</v>
      </c>
      <c r="C1015">
        <v>22957140</v>
      </c>
      <c r="D1015">
        <v>7176323</v>
      </c>
      <c r="E1015">
        <v>7157832</v>
      </c>
      <c r="F1015">
        <v>1</v>
      </c>
      <c r="G1015">
        <v>7157832</v>
      </c>
      <c r="H1015">
        <v>3</v>
      </c>
      <c r="I1015" t="s">
        <v>1534</v>
      </c>
      <c r="J1015" t="s">
        <v>45</v>
      </c>
      <c r="K1015" t="s">
        <v>1535</v>
      </c>
      <c r="L1015">
        <v>1327</v>
      </c>
      <c r="N1015">
        <v>1005</v>
      </c>
      <c r="O1015" t="s">
        <v>462</v>
      </c>
      <c r="P1015" t="s">
        <v>462</v>
      </c>
      <c r="Q1015">
        <v>1</v>
      </c>
      <c r="X1015">
        <v>100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 t="s">
        <v>45</v>
      </c>
      <c r="AG1015">
        <v>100</v>
      </c>
      <c r="AH1015">
        <v>3</v>
      </c>
      <c r="AI1015">
        <v>-1</v>
      </c>
      <c r="AJ1015" t="s">
        <v>45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>
      <c r="A1016">
        <f>ROW(Source!A2229)</f>
        <v>2229</v>
      </c>
      <c r="B1016">
        <v>22957187</v>
      </c>
      <c r="C1016">
        <v>22957173</v>
      </c>
      <c r="D1016">
        <v>7157835</v>
      </c>
      <c r="E1016">
        <v>7157832</v>
      </c>
      <c r="F1016">
        <v>1</v>
      </c>
      <c r="G1016">
        <v>7157832</v>
      </c>
      <c r="H1016">
        <v>1</v>
      </c>
      <c r="I1016" t="s">
        <v>1053</v>
      </c>
      <c r="J1016" t="s">
        <v>45</v>
      </c>
      <c r="K1016" t="s">
        <v>1054</v>
      </c>
      <c r="L1016">
        <v>1191</v>
      </c>
      <c r="N1016">
        <v>1013</v>
      </c>
      <c r="O1016" t="s">
        <v>1055</v>
      </c>
      <c r="P1016" t="s">
        <v>1055</v>
      </c>
      <c r="Q1016">
        <v>1</v>
      </c>
      <c r="X1016">
        <v>89.9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1</v>
      </c>
      <c r="AE1016">
        <v>1</v>
      </c>
      <c r="AF1016" t="s">
        <v>45</v>
      </c>
      <c r="AG1016">
        <v>89.9</v>
      </c>
      <c r="AH1016">
        <v>2</v>
      </c>
      <c r="AI1016">
        <v>22957174</v>
      </c>
      <c r="AJ1016">
        <v>1030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>
      <c r="A1017">
        <f>ROW(Source!A2229)</f>
        <v>2229</v>
      </c>
      <c r="B1017">
        <v>22957188</v>
      </c>
      <c r="C1017">
        <v>22957173</v>
      </c>
      <c r="D1017">
        <v>7231421</v>
      </c>
      <c r="E1017">
        <v>1</v>
      </c>
      <c r="F1017">
        <v>1</v>
      </c>
      <c r="G1017">
        <v>7157832</v>
      </c>
      <c r="H1017">
        <v>2</v>
      </c>
      <c r="I1017" t="s">
        <v>1157</v>
      </c>
      <c r="J1017" t="s">
        <v>1158</v>
      </c>
      <c r="K1017" t="s">
        <v>1159</v>
      </c>
      <c r="L1017">
        <v>1368</v>
      </c>
      <c r="N1017">
        <v>1011</v>
      </c>
      <c r="O1017" t="s">
        <v>1059</v>
      </c>
      <c r="P1017" t="s">
        <v>1059</v>
      </c>
      <c r="Q1017">
        <v>1</v>
      </c>
      <c r="X1017">
        <v>1.83</v>
      </c>
      <c r="Y1017">
        <v>0</v>
      </c>
      <c r="Z1017">
        <v>74.44</v>
      </c>
      <c r="AA1017">
        <v>17.59</v>
      </c>
      <c r="AB1017">
        <v>0</v>
      </c>
      <c r="AC1017">
        <v>0</v>
      </c>
      <c r="AD1017">
        <v>1</v>
      </c>
      <c r="AE1017">
        <v>0</v>
      </c>
      <c r="AF1017" t="s">
        <v>45</v>
      </c>
      <c r="AG1017">
        <v>1.83</v>
      </c>
      <c r="AH1017">
        <v>2</v>
      </c>
      <c r="AI1017">
        <v>22957175</v>
      </c>
      <c r="AJ1017">
        <v>1031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>
      <c r="A1018">
        <f>ROW(Source!A2229)</f>
        <v>2229</v>
      </c>
      <c r="B1018">
        <v>22957189</v>
      </c>
      <c r="C1018">
        <v>22957173</v>
      </c>
      <c r="D1018">
        <v>7230811</v>
      </c>
      <c r="E1018">
        <v>1</v>
      </c>
      <c r="F1018">
        <v>1</v>
      </c>
      <c r="G1018">
        <v>7157832</v>
      </c>
      <c r="H1018">
        <v>2</v>
      </c>
      <c r="I1018" t="s">
        <v>1144</v>
      </c>
      <c r="J1018" t="s">
        <v>1145</v>
      </c>
      <c r="K1018" t="s">
        <v>1146</v>
      </c>
      <c r="L1018">
        <v>1368</v>
      </c>
      <c r="N1018">
        <v>1011</v>
      </c>
      <c r="O1018" t="s">
        <v>1059</v>
      </c>
      <c r="P1018" t="s">
        <v>1059</v>
      </c>
      <c r="Q1018">
        <v>1</v>
      </c>
      <c r="X1018">
        <v>1.52</v>
      </c>
      <c r="Y1018">
        <v>0</v>
      </c>
      <c r="Z1018">
        <v>102.11</v>
      </c>
      <c r="AA1018">
        <v>30.03</v>
      </c>
      <c r="AB1018">
        <v>0</v>
      </c>
      <c r="AC1018">
        <v>0</v>
      </c>
      <c r="AD1018">
        <v>1</v>
      </c>
      <c r="AE1018">
        <v>0</v>
      </c>
      <c r="AF1018" t="s">
        <v>45</v>
      </c>
      <c r="AG1018">
        <v>1.52</v>
      </c>
      <c r="AH1018">
        <v>2</v>
      </c>
      <c r="AI1018">
        <v>22957176</v>
      </c>
      <c r="AJ1018">
        <v>1032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>
      <c r="A1019">
        <f>ROW(Source!A2229)</f>
        <v>2229</v>
      </c>
      <c r="B1019">
        <v>22957190</v>
      </c>
      <c r="C1019">
        <v>22957173</v>
      </c>
      <c r="D1019">
        <v>7231015</v>
      </c>
      <c r="E1019">
        <v>1</v>
      </c>
      <c r="F1019">
        <v>1</v>
      </c>
      <c r="G1019">
        <v>7157832</v>
      </c>
      <c r="H1019">
        <v>2</v>
      </c>
      <c r="I1019" t="s">
        <v>1394</v>
      </c>
      <c r="J1019" t="s">
        <v>1395</v>
      </c>
      <c r="K1019" t="s">
        <v>1396</v>
      </c>
      <c r="L1019">
        <v>1368</v>
      </c>
      <c r="N1019">
        <v>1011</v>
      </c>
      <c r="O1019" t="s">
        <v>1059</v>
      </c>
      <c r="P1019" t="s">
        <v>1059</v>
      </c>
      <c r="Q1019">
        <v>1</v>
      </c>
      <c r="X1019">
        <v>1.79</v>
      </c>
      <c r="Y1019">
        <v>0</v>
      </c>
      <c r="Z1019">
        <v>13.3</v>
      </c>
      <c r="AA1019">
        <v>0.97</v>
      </c>
      <c r="AB1019">
        <v>0</v>
      </c>
      <c r="AC1019">
        <v>0</v>
      </c>
      <c r="AD1019">
        <v>1</v>
      </c>
      <c r="AE1019">
        <v>0</v>
      </c>
      <c r="AF1019" t="s">
        <v>45</v>
      </c>
      <c r="AG1019">
        <v>1.79</v>
      </c>
      <c r="AH1019">
        <v>2</v>
      </c>
      <c r="AI1019">
        <v>22957177</v>
      </c>
      <c r="AJ1019">
        <v>1033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>
      <c r="A1020">
        <f>ROW(Source!A2229)</f>
        <v>2229</v>
      </c>
      <c r="B1020">
        <v>22957191</v>
      </c>
      <c r="C1020">
        <v>22957173</v>
      </c>
      <c r="D1020">
        <v>7232717</v>
      </c>
      <c r="E1020">
        <v>1</v>
      </c>
      <c r="F1020">
        <v>1</v>
      </c>
      <c r="G1020">
        <v>7157832</v>
      </c>
      <c r="H1020">
        <v>3</v>
      </c>
      <c r="I1020" t="s">
        <v>1397</v>
      </c>
      <c r="J1020" t="s">
        <v>1398</v>
      </c>
      <c r="K1020" t="s">
        <v>1399</v>
      </c>
      <c r="L1020">
        <v>1348</v>
      </c>
      <c r="N1020">
        <v>1009</v>
      </c>
      <c r="O1020" t="s">
        <v>138</v>
      </c>
      <c r="P1020" t="s">
        <v>138</v>
      </c>
      <c r="Q1020">
        <v>1000</v>
      </c>
      <c r="X1020">
        <v>2.3599999999999999E-2</v>
      </c>
      <c r="Y1020">
        <v>1463.45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 t="s">
        <v>45</v>
      </c>
      <c r="AG1020">
        <v>2.3599999999999999E-2</v>
      </c>
      <c r="AH1020">
        <v>2</v>
      </c>
      <c r="AI1020">
        <v>22957178</v>
      </c>
      <c r="AJ1020">
        <v>1034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>
      <c r="A1021">
        <f>ROW(Source!A2229)</f>
        <v>2229</v>
      </c>
      <c r="B1021">
        <v>22957192</v>
      </c>
      <c r="C1021">
        <v>22957173</v>
      </c>
      <c r="D1021">
        <v>7232930</v>
      </c>
      <c r="E1021">
        <v>1</v>
      </c>
      <c r="F1021">
        <v>1</v>
      </c>
      <c r="G1021">
        <v>7157832</v>
      </c>
      <c r="H1021">
        <v>3</v>
      </c>
      <c r="I1021" t="s">
        <v>1400</v>
      </c>
      <c r="J1021" t="s">
        <v>1401</v>
      </c>
      <c r="K1021" t="s">
        <v>1402</v>
      </c>
      <c r="L1021">
        <v>1327</v>
      </c>
      <c r="N1021">
        <v>1005</v>
      </c>
      <c r="O1021" t="s">
        <v>462</v>
      </c>
      <c r="P1021" t="s">
        <v>462</v>
      </c>
      <c r="Q1021">
        <v>1</v>
      </c>
      <c r="X1021">
        <v>89</v>
      </c>
      <c r="Y1021">
        <v>5.76</v>
      </c>
      <c r="Z1021">
        <v>0</v>
      </c>
      <c r="AA1021">
        <v>0</v>
      </c>
      <c r="AB1021">
        <v>0</v>
      </c>
      <c r="AC1021">
        <v>0</v>
      </c>
      <c r="AD1021">
        <v>1</v>
      </c>
      <c r="AE1021">
        <v>0</v>
      </c>
      <c r="AF1021" t="s">
        <v>45</v>
      </c>
      <c r="AG1021">
        <v>89</v>
      </c>
      <c r="AH1021">
        <v>2</v>
      </c>
      <c r="AI1021">
        <v>22957179</v>
      </c>
      <c r="AJ1021">
        <v>1035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>
      <c r="A1022">
        <f>ROW(Source!A2229)</f>
        <v>2229</v>
      </c>
      <c r="B1022">
        <v>22957193</v>
      </c>
      <c r="C1022">
        <v>22957173</v>
      </c>
      <c r="D1022">
        <v>7231843</v>
      </c>
      <c r="E1022">
        <v>1</v>
      </c>
      <c r="F1022">
        <v>1</v>
      </c>
      <c r="G1022">
        <v>7157832</v>
      </c>
      <c r="H1022">
        <v>3</v>
      </c>
      <c r="I1022" t="s">
        <v>1169</v>
      </c>
      <c r="J1022" t="s">
        <v>1170</v>
      </c>
      <c r="K1022" t="s">
        <v>1171</v>
      </c>
      <c r="L1022">
        <v>1348</v>
      </c>
      <c r="N1022">
        <v>1009</v>
      </c>
      <c r="O1022" t="s">
        <v>138</v>
      </c>
      <c r="P1022" t="s">
        <v>138</v>
      </c>
      <c r="Q1022">
        <v>1000</v>
      </c>
      <c r="X1022">
        <v>4.13E-3</v>
      </c>
      <c r="Y1022">
        <v>6521.42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 t="s">
        <v>45</v>
      </c>
      <c r="AG1022">
        <v>4.13E-3</v>
      </c>
      <c r="AH1022">
        <v>2</v>
      </c>
      <c r="AI1022">
        <v>22957180</v>
      </c>
      <c r="AJ1022">
        <v>1036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>
      <c r="A1023">
        <f>ROW(Source!A2229)</f>
        <v>2229</v>
      </c>
      <c r="B1023">
        <v>22957194</v>
      </c>
      <c r="C1023">
        <v>22957173</v>
      </c>
      <c r="D1023">
        <v>7231844</v>
      </c>
      <c r="E1023">
        <v>1</v>
      </c>
      <c r="F1023">
        <v>1</v>
      </c>
      <c r="G1023">
        <v>7157832</v>
      </c>
      <c r="H1023">
        <v>3</v>
      </c>
      <c r="I1023" t="s">
        <v>1403</v>
      </c>
      <c r="J1023" t="s">
        <v>1404</v>
      </c>
      <c r="K1023" t="s">
        <v>1405</v>
      </c>
      <c r="L1023">
        <v>1348</v>
      </c>
      <c r="N1023">
        <v>1009</v>
      </c>
      <c r="O1023" t="s">
        <v>138</v>
      </c>
      <c r="P1023" t="s">
        <v>138</v>
      </c>
      <c r="Q1023">
        <v>1000</v>
      </c>
      <c r="X1023">
        <v>2.0999999999999999E-3</v>
      </c>
      <c r="Y1023">
        <v>7875.24</v>
      </c>
      <c r="Z1023">
        <v>0</v>
      </c>
      <c r="AA1023">
        <v>0</v>
      </c>
      <c r="AB1023">
        <v>0</v>
      </c>
      <c r="AC1023">
        <v>0</v>
      </c>
      <c r="AD1023">
        <v>1</v>
      </c>
      <c r="AE1023">
        <v>0</v>
      </c>
      <c r="AF1023" t="s">
        <v>45</v>
      </c>
      <c r="AG1023">
        <v>2.0999999999999999E-3</v>
      </c>
      <c r="AH1023">
        <v>2</v>
      </c>
      <c r="AI1023">
        <v>22957181</v>
      </c>
      <c r="AJ1023">
        <v>1037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>
      <c r="A1024">
        <f>ROW(Source!A2229)</f>
        <v>2229</v>
      </c>
      <c r="B1024">
        <v>22957195</v>
      </c>
      <c r="C1024">
        <v>22957173</v>
      </c>
      <c r="D1024">
        <v>7231857</v>
      </c>
      <c r="E1024">
        <v>1</v>
      </c>
      <c r="F1024">
        <v>1</v>
      </c>
      <c r="G1024">
        <v>7157832</v>
      </c>
      <c r="H1024">
        <v>3</v>
      </c>
      <c r="I1024" t="s">
        <v>1406</v>
      </c>
      <c r="J1024" t="s">
        <v>1407</v>
      </c>
      <c r="K1024" t="s">
        <v>1408</v>
      </c>
      <c r="L1024">
        <v>1348</v>
      </c>
      <c r="N1024">
        <v>1009</v>
      </c>
      <c r="O1024" t="s">
        <v>138</v>
      </c>
      <c r="P1024" t="s">
        <v>138</v>
      </c>
      <c r="Q1024">
        <v>1000</v>
      </c>
      <c r="X1024">
        <v>1.6E-2</v>
      </c>
      <c r="Y1024">
        <v>1227.3800000000001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0</v>
      </c>
      <c r="AF1024" t="s">
        <v>45</v>
      </c>
      <c r="AG1024">
        <v>1.6E-2</v>
      </c>
      <c r="AH1024">
        <v>2</v>
      </c>
      <c r="AI1024">
        <v>22957182</v>
      </c>
      <c r="AJ1024">
        <v>1038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>
      <c r="A1025">
        <f>ROW(Source!A2229)</f>
        <v>2229</v>
      </c>
      <c r="B1025">
        <v>22957196</v>
      </c>
      <c r="C1025">
        <v>22957173</v>
      </c>
      <c r="D1025">
        <v>7231936</v>
      </c>
      <c r="E1025">
        <v>1</v>
      </c>
      <c r="F1025">
        <v>1</v>
      </c>
      <c r="G1025">
        <v>7157832</v>
      </c>
      <c r="H1025">
        <v>3</v>
      </c>
      <c r="I1025" t="s">
        <v>1172</v>
      </c>
      <c r="J1025" t="s">
        <v>1173</v>
      </c>
      <c r="K1025" t="s">
        <v>1174</v>
      </c>
      <c r="L1025">
        <v>1339</v>
      </c>
      <c r="N1025">
        <v>1007</v>
      </c>
      <c r="O1025" t="s">
        <v>102</v>
      </c>
      <c r="P1025" t="s">
        <v>102</v>
      </c>
      <c r="Q1025">
        <v>1</v>
      </c>
      <c r="X1025">
        <v>0.08</v>
      </c>
      <c r="Y1025">
        <v>1828.56</v>
      </c>
      <c r="Z1025">
        <v>0</v>
      </c>
      <c r="AA1025">
        <v>0</v>
      </c>
      <c r="AB1025">
        <v>0</v>
      </c>
      <c r="AC1025">
        <v>0</v>
      </c>
      <c r="AD1025">
        <v>1</v>
      </c>
      <c r="AE1025">
        <v>0</v>
      </c>
      <c r="AF1025" t="s">
        <v>45</v>
      </c>
      <c r="AG1025">
        <v>0.08</v>
      </c>
      <c r="AH1025">
        <v>2</v>
      </c>
      <c r="AI1025">
        <v>22957183</v>
      </c>
      <c r="AJ1025">
        <v>1039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>
      <c r="A1026">
        <f>ROW(Source!A2229)</f>
        <v>2229</v>
      </c>
      <c r="B1026">
        <v>22957197</v>
      </c>
      <c r="C1026">
        <v>22957173</v>
      </c>
      <c r="D1026">
        <v>7232436</v>
      </c>
      <c r="E1026">
        <v>1</v>
      </c>
      <c r="F1026">
        <v>1</v>
      </c>
      <c r="G1026">
        <v>7157832</v>
      </c>
      <c r="H1026">
        <v>3</v>
      </c>
      <c r="I1026" t="s">
        <v>1268</v>
      </c>
      <c r="J1026" t="s">
        <v>1269</v>
      </c>
      <c r="K1026" t="s">
        <v>1270</v>
      </c>
      <c r="L1026">
        <v>1346</v>
      </c>
      <c r="N1026">
        <v>1009</v>
      </c>
      <c r="O1026" t="s">
        <v>163</v>
      </c>
      <c r="P1026" t="s">
        <v>163</v>
      </c>
      <c r="Q1026">
        <v>1</v>
      </c>
      <c r="X1026">
        <v>108</v>
      </c>
      <c r="Y1026">
        <v>9.86</v>
      </c>
      <c r="Z1026">
        <v>0</v>
      </c>
      <c r="AA1026">
        <v>0</v>
      </c>
      <c r="AB1026">
        <v>0</v>
      </c>
      <c r="AC1026">
        <v>0</v>
      </c>
      <c r="AD1026">
        <v>1</v>
      </c>
      <c r="AE1026">
        <v>0</v>
      </c>
      <c r="AF1026" t="s">
        <v>45</v>
      </c>
      <c r="AG1026">
        <v>108</v>
      </c>
      <c r="AH1026">
        <v>2</v>
      </c>
      <c r="AI1026">
        <v>22957184</v>
      </c>
      <c r="AJ1026">
        <v>1040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>
      <c r="A1027">
        <f>ROW(Source!A2229)</f>
        <v>2229</v>
      </c>
      <c r="B1027">
        <v>22957198</v>
      </c>
      <c r="C1027">
        <v>22957173</v>
      </c>
      <c r="D1027">
        <v>7234974</v>
      </c>
      <c r="E1027">
        <v>1</v>
      </c>
      <c r="F1027">
        <v>1</v>
      </c>
      <c r="G1027">
        <v>7157832</v>
      </c>
      <c r="H1027">
        <v>3</v>
      </c>
      <c r="I1027" t="s">
        <v>1409</v>
      </c>
      <c r="J1027" t="s">
        <v>1410</v>
      </c>
      <c r="K1027" t="s">
        <v>1411</v>
      </c>
      <c r="L1027">
        <v>1339</v>
      </c>
      <c r="N1027">
        <v>1007</v>
      </c>
      <c r="O1027" t="s">
        <v>102</v>
      </c>
      <c r="P1027" t="s">
        <v>102</v>
      </c>
      <c r="Q1027">
        <v>1</v>
      </c>
      <c r="X1027">
        <v>0.105</v>
      </c>
      <c r="Y1027">
        <v>540.41999999999996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0</v>
      </c>
      <c r="AF1027" t="s">
        <v>45</v>
      </c>
      <c r="AG1027">
        <v>0.105</v>
      </c>
      <c r="AH1027">
        <v>2</v>
      </c>
      <c r="AI1027">
        <v>22957185</v>
      </c>
      <c r="AJ1027">
        <v>1041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>
      <c r="A1028">
        <f>ROW(Source!A2229)</f>
        <v>2229</v>
      </c>
      <c r="B1028">
        <v>22957199</v>
      </c>
      <c r="C1028">
        <v>22957173</v>
      </c>
      <c r="D1028">
        <v>7238382</v>
      </c>
      <c r="E1028">
        <v>1</v>
      </c>
      <c r="F1028">
        <v>1</v>
      </c>
      <c r="G1028">
        <v>7157832</v>
      </c>
      <c r="H1028">
        <v>3</v>
      </c>
      <c r="I1028" t="s">
        <v>1412</v>
      </c>
      <c r="J1028" t="s">
        <v>1413</v>
      </c>
      <c r="K1028" t="s">
        <v>1414</v>
      </c>
      <c r="L1028">
        <v>1346</v>
      </c>
      <c r="N1028">
        <v>1009</v>
      </c>
      <c r="O1028" t="s">
        <v>163</v>
      </c>
      <c r="P1028" t="s">
        <v>163</v>
      </c>
      <c r="Q1028">
        <v>1</v>
      </c>
      <c r="X1028">
        <v>37.5</v>
      </c>
      <c r="Y1028">
        <v>4.37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0</v>
      </c>
      <c r="AF1028" t="s">
        <v>45</v>
      </c>
      <c r="AG1028">
        <v>37.5</v>
      </c>
      <c r="AH1028">
        <v>2</v>
      </c>
      <c r="AI1028">
        <v>22957186</v>
      </c>
      <c r="AJ1028">
        <v>1042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>
      <c r="A1029">
        <f>ROW(Source!A2229)</f>
        <v>2229</v>
      </c>
      <c r="B1029">
        <v>22957200</v>
      </c>
      <c r="C1029">
        <v>22957173</v>
      </c>
      <c r="D1029">
        <v>7173571</v>
      </c>
      <c r="E1029">
        <v>7157832</v>
      </c>
      <c r="F1029">
        <v>1</v>
      </c>
      <c r="G1029">
        <v>7157832</v>
      </c>
      <c r="H1029">
        <v>3</v>
      </c>
      <c r="I1029" t="s">
        <v>1532</v>
      </c>
      <c r="J1029" t="s">
        <v>45</v>
      </c>
      <c r="K1029" t="s">
        <v>1533</v>
      </c>
      <c r="L1029">
        <v>1035</v>
      </c>
      <c r="N1029">
        <v>1013</v>
      </c>
      <c r="O1029" t="s">
        <v>325</v>
      </c>
      <c r="P1029" t="s">
        <v>325</v>
      </c>
      <c r="Q1029">
        <v>1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 t="s">
        <v>45</v>
      </c>
      <c r="AG1029">
        <v>0</v>
      </c>
      <c r="AH1029">
        <v>3</v>
      </c>
      <c r="AI1029">
        <v>-1</v>
      </c>
      <c r="AJ1029" t="s">
        <v>45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>
      <c r="A1030">
        <f>ROW(Source!A2229)</f>
        <v>2229</v>
      </c>
      <c r="B1030">
        <v>22957201</v>
      </c>
      <c r="C1030">
        <v>22957173</v>
      </c>
      <c r="D1030">
        <v>7176323</v>
      </c>
      <c r="E1030">
        <v>7157832</v>
      </c>
      <c r="F1030">
        <v>1</v>
      </c>
      <c r="G1030">
        <v>7157832</v>
      </c>
      <c r="H1030">
        <v>3</v>
      </c>
      <c r="I1030" t="s">
        <v>1534</v>
      </c>
      <c r="J1030" t="s">
        <v>45</v>
      </c>
      <c r="K1030" t="s">
        <v>1535</v>
      </c>
      <c r="L1030">
        <v>1327</v>
      </c>
      <c r="N1030">
        <v>1005</v>
      </c>
      <c r="O1030" t="s">
        <v>462</v>
      </c>
      <c r="P1030" t="s">
        <v>462</v>
      </c>
      <c r="Q1030">
        <v>1</v>
      </c>
      <c r="X1030">
        <v>100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 t="s">
        <v>45</v>
      </c>
      <c r="AG1030">
        <v>100</v>
      </c>
      <c r="AH1030">
        <v>3</v>
      </c>
      <c r="AI1030">
        <v>-1</v>
      </c>
      <c r="AJ1030" t="s">
        <v>45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Дефектная ведомость</vt:lpstr>
      <vt:lpstr>Смета по ТСН-2001</vt:lpstr>
      <vt:lpstr>Source</vt:lpstr>
      <vt:lpstr>SourceObSm</vt:lpstr>
      <vt:lpstr>SmtRes</vt:lpstr>
      <vt:lpstr>EtalonRes</vt:lpstr>
      <vt:lpstr>'Дефектная ведомость'!Заголовки_для_печати</vt:lpstr>
      <vt:lpstr>'Смета по ТСН-2001'!Заголовки_для_печати</vt:lpstr>
      <vt:lpstr>'Дефектная ведомость'!Область_печати</vt:lpstr>
      <vt:lpstr>'Смета по ТСН-2001'!Область_печати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Operator</cp:lastModifiedBy>
  <cp:revision/>
  <dcterms:created xsi:type="dcterms:W3CDTF">2017-07-14T08:51:28Z</dcterms:created>
  <dcterms:modified xsi:type="dcterms:W3CDTF">2017-07-17T12:02:33Z</dcterms:modified>
  <cp:category/>
  <cp:contentStatus/>
</cp:coreProperties>
</file>